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5"/>
  </bookViews>
  <sheets>
    <sheet name="定数" sheetId="29" state="hidden" r:id="rId1"/>
    <sheet name="fib1.27" sheetId="33" r:id="rId2"/>
    <sheet name="fib1.50" sheetId="34" r:id="rId3"/>
    <sheet name="fib2.00" sheetId="35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5"/>
  <c r="T108"/>
  <c r="V107"/>
  <c r="T107"/>
  <c r="W107" s="1"/>
  <c r="V106"/>
  <c r="T106"/>
  <c r="V105"/>
  <c r="T105"/>
  <c r="V104"/>
  <c r="T104"/>
  <c r="V103"/>
  <c r="T103"/>
  <c r="W103" s="1"/>
  <c r="V102"/>
  <c r="T102"/>
  <c r="V101"/>
  <c r="T101"/>
  <c r="V100"/>
  <c r="T100"/>
  <c r="V99"/>
  <c r="T99"/>
  <c r="W99" s="1"/>
  <c r="V98"/>
  <c r="T98"/>
  <c r="V97"/>
  <c r="T97"/>
  <c r="W97" s="1"/>
  <c r="V96"/>
  <c r="T96"/>
  <c r="V95"/>
  <c r="T95"/>
  <c r="W95" s="1"/>
  <c r="V94"/>
  <c r="T94"/>
  <c r="V93"/>
  <c r="T93"/>
  <c r="V92"/>
  <c r="T92"/>
  <c r="V91"/>
  <c r="T91"/>
  <c r="V90"/>
  <c r="T90"/>
  <c r="V89"/>
  <c r="T89"/>
  <c r="V88"/>
  <c r="T88"/>
  <c r="V87"/>
  <c r="T87"/>
  <c r="V86"/>
  <c r="T86"/>
  <c r="V85"/>
  <c r="T85"/>
  <c r="V84"/>
  <c r="T84"/>
  <c r="V83"/>
  <c r="T83"/>
  <c r="V82"/>
  <c r="T82"/>
  <c r="V81"/>
  <c r="T81"/>
  <c r="W81" s="1"/>
  <c r="V80"/>
  <c r="T80"/>
  <c r="V79"/>
  <c r="T79"/>
  <c r="V78"/>
  <c r="T78"/>
  <c r="V77"/>
  <c r="T77"/>
  <c r="V76"/>
  <c r="T76"/>
  <c r="V75"/>
  <c r="T75"/>
  <c r="V74"/>
  <c r="T74"/>
  <c r="V73"/>
  <c r="T73"/>
  <c r="V72"/>
  <c r="T72"/>
  <c r="V71"/>
  <c r="T71"/>
  <c r="V70"/>
  <c r="T70"/>
  <c r="V69"/>
  <c r="T69"/>
  <c r="W69" s="1"/>
  <c r="V68"/>
  <c r="T68"/>
  <c r="V67"/>
  <c r="T67"/>
  <c r="V66"/>
  <c r="T66"/>
  <c r="V65"/>
  <c r="T65"/>
  <c r="W65" s="1"/>
  <c r="V64"/>
  <c r="T64"/>
  <c r="W64" s="1"/>
  <c r="V63"/>
  <c r="T63"/>
  <c r="V62"/>
  <c r="T62"/>
  <c r="V61"/>
  <c r="T61"/>
  <c r="W61" s="1"/>
  <c r="V60"/>
  <c r="T60"/>
  <c r="W60" s="1"/>
  <c r="V59"/>
  <c r="T59"/>
  <c r="W59" s="1"/>
  <c r="V58"/>
  <c r="T58"/>
  <c r="W58" s="1"/>
  <c r="V57"/>
  <c r="T57"/>
  <c r="V56"/>
  <c r="T56"/>
  <c r="W56" s="1"/>
  <c r="V55"/>
  <c r="T55"/>
  <c r="W55" s="1"/>
  <c r="V54"/>
  <c r="T54"/>
  <c r="V53"/>
  <c r="T53"/>
  <c r="W53" s="1"/>
  <c r="V52"/>
  <c r="T52"/>
  <c r="W52" s="1"/>
  <c r="V51"/>
  <c r="T51"/>
  <c r="V50"/>
  <c r="T50"/>
  <c r="W50" s="1"/>
  <c r="V49"/>
  <c r="T49"/>
  <c r="V48"/>
  <c r="T48"/>
  <c r="W48" s="1"/>
  <c r="V47"/>
  <c r="T47"/>
  <c r="V46"/>
  <c r="T46"/>
  <c r="V45"/>
  <c r="T45"/>
  <c r="V44"/>
  <c r="T44"/>
  <c r="V43"/>
  <c r="T43"/>
  <c r="W43" s="1"/>
  <c r="V42"/>
  <c r="T42"/>
  <c r="V41"/>
  <c r="T41"/>
  <c r="V40"/>
  <c r="T40"/>
  <c r="V39"/>
  <c r="T39"/>
  <c r="W39" s="1"/>
  <c r="V38"/>
  <c r="T38"/>
  <c r="V37"/>
  <c r="T37"/>
  <c r="W37" s="1"/>
  <c r="V36"/>
  <c r="T36"/>
  <c r="V35"/>
  <c r="T35"/>
  <c r="V34"/>
  <c r="T34"/>
  <c r="V33"/>
  <c r="T33"/>
  <c r="V32"/>
  <c r="T32"/>
  <c r="W32" s="1"/>
  <c r="V31"/>
  <c r="T31"/>
  <c r="V30"/>
  <c r="T30"/>
  <c r="W30" s="1"/>
  <c r="V29"/>
  <c r="T29"/>
  <c r="V28"/>
  <c r="T28"/>
  <c r="W28" s="1"/>
  <c r="V27"/>
  <c r="T27"/>
  <c r="V26"/>
  <c r="T26"/>
  <c r="V25"/>
  <c r="T25"/>
  <c r="V24"/>
  <c r="T24"/>
  <c r="V23"/>
  <c r="T23"/>
  <c r="T22"/>
  <c r="W22" s="1"/>
  <c r="T21"/>
  <c r="W21" s="1"/>
  <c r="T20"/>
  <c r="W20" s="1"/>
  <c r="T19"/>
  <c r="T18"/>
  <c r="W18" s="1"/>
  <c r="T17"/>
  <c r="W17" s="1"/>
  <c r="T16"/>
  <c r="W16" s="1"/>
  <c r="T15"/>
  <c r="W15" s="1"/>
  <c r="T14"/>
  <c r="W14" s="1"/>
  <c r="T13"/>
  <c r="W13" s="1"/>
  <c r="T12"/>
  <c r="W12" s="1"/>
  <c r="T11"/>
  <c r="T10"/>
  <c r="W10" s="1"/>
  <c r="T9"/>
  <c r="W9" s="1"/>
  <c r="K9"/>
  <c r="M9" s="1"/>
  <c r="C9"/>
  <c r="V108" i="34"/>
  <c r="T108"/>
  <c r="V107"/>
  <c r="T107"/>
  <c r="W107" s="1"/>
  <c r="V106"/>
  <c r="T106"/>
  <c r="V105"/>
  <c r="T105"/>
  <c r="V104"/>
  <c r="T104"/>
  <c r="V103"/>
  <c r="T103"/>
  <c r="W103" s="1"/>
  <c r="V102"/>
  <c r="T102"/>
  <c r="V101"/>
  <c r="T101"/>
  <c r="V100"/>
  <c r="T100"/>
  <c r="V99"/>
  <c r="T99"/>
  <c r="W99" s="1"/>
  <c r="V98"/>
  <c r="T98"/>
  <c r="V97"/>
  <c r="T97"/>
  <c r="W97" s="1"/>
  <c r="V96"/>
  <c r="T96"/>
  <c r="V95"/>
  <c r="T95"/>
  <c r="W95" s="1"/>
  <c r="V94"/>
  <c r="T94"/>
  <c r="V93"/>
  <c r="T93"/>
  <c r="V92"/>
  <c r="T92"/>
  <c r="V91"/>
  <c r="T91"/>
  <c r="V90"/>
  <c r="T90"/>
  <c r="V89"/>
  <c r="T89"/>
  <c r="V88"/>
  <c r="T88"/>
  <c r="V87"/>
  <c r="T87"/>
  <c r="V86"/>
  <c r="T86"/>
  <c r="V85"/>
  <c r="T85"/>
  <c r="W85" s="1"/>
  <c r="V84"/>
  <c r="T84"/>
  <c r="V83"/>
  <c r="T83"/>
  <c r="V82"/>
  <c r="T82"/>
  <c r="V81"/>
  <c r="T81"/>
  <c r="W81" s="1"/>
  <c r="V80"/>
  <c r="T80"/>
  <c r="V79"/>
  <c r="T79"/>
  <c r="V78"/>
  <c r="T78"/>
  <c r="V77"/>
  <c r="T77"/>
  <c r="V76"/>
  <c r="T76"/>
  <c r="V75"/>
  <c r="T75"/>
  <c r="V74"/>
  <c r="T74"/>
  <c r="V73"/>
  <c r="T73"/>
  <c r="V72"/>
  <c r="T72"/>
  <c r="V71"/>
  <c r="T71"/>
  <c r="V70"/>
  <c r="T70"/>
  <c r="V69"/>
  <c r="T69"/>
  <c r="W69" s="1"/>
  <c r="V68"/>
  <c r="T68"/>
  <c r="V67"/>
  <c r="T67"/>
  <c r="V66"/>
  <c r="T66"/>
  <c r="V65"/>
  <c r="T65"/>
  <c r="W65" s="1"/>
  <c r="V64"/>
  <c r="T64"/>
  <c r="V63"/>
  <c r="T63"/>
  <c r="V62"/>
  <c r="T62"/>
  <c r="V61"/>
  <c r="T61"/>
  <c r="W61" s="1"/>
  <c r="V60"/>
  <c r="T60"/>
  <c r="W60" s="1"/>
  <c r="V59"/>
  <c r="T59"/>
  <c r="W59" s="1"/>
  <c r="V58"/>
  <c r="T58"/>
  <c r="W58" s="1"/>
  <c r="V57"/>
  <c r="T57"/>
  <c r="V56"/>
  <c r="T56"/>
  <c r="W56" s="1"/>
  <c r="V55"/>
  <c r="T55"/>
  <c r="W55" s="1"/>
  <c r="V54"/>
  <c r="T54"/>
  <c r="V53"/>
  <c r="T53"/>
  <c r="W53" s="1"/>
  <c r="V52"/>
  <c r="T52"/>
  <c r="V51"/>
  <c r="T51"/>
  <c r="V50"/>
  <c r="T50"/>
  <c r="V49"/>
  <c r="T49"/>
  <c r="V48"/>
  <c r="T48"/>
  <c r="V47"/>
  <c r="T47"/>
  <c r="V46"/>
  <c r="T46"/>
  <c r="V45"/>
  <c r="T45"/>
  <c r="V44"/>
  <c r="T44"/>
  <c r="V43"/>
  <c r="T43"/>
  <c r="W43" s="1"/>
  <c r="V42"/>
  <c r="T42"/>
  <c r="V41"/>
  <c r="T41"/>
  <c r="V40"/>
  <c r="T40"/>
  <c r="V39"/>
  <c r="T39"/>
  <c r="W39" s="1"/>
  <c r="V38"/>
  <c r="T38"/>
  <c r="V37"/>
  <c r="T37"/>
  <c r="W37" s="1"/>
  <c r="V36"/>
  <c r="T36"/>
  <c r="V35"/>
  <c r="T35"/>
  <c r="W35" s="1"/>
  <c r="V34"/>
  <c r="T34"/>
  <c r="V33"/>
  <c r="T33"/>
  <c r="V32"/>
  <c r="T32"/>
  <c r="W32" s="1"/>
  <c r="V31"/>
  <c r="T31"/>
  <c r="V30"/>
  <c r="T30"/>
  <c r="W30" s="1"/>
  <c r="V29"/>
  <c r="T29"/>
  <c r="V28"/>
  <c r="T28"/>
  <c r="W28" s="1"/>
  <c r="V27"/>
  <c r="T27"/>
  <c r="V26"/>
  <c r="T26"/>
  <c r="V25"/>
  <c r="T25"/>
  <c r="V24"/>
  <c r="T24"/>
  <c r="V23"/>
  <c r="T23"/>
  <c r="T22"/>
  <c r="W22" s="1"/>
  <c r="T21"/>
  <c r="W21" s="1"/>
  <c r="T20"/>
  <c r="W20" s="1"/>
  <c r="T19"/>
  <c r="T18"/>
  <c r="W18" s="1"/>
  <c r="T17"/>
  <c r="W17" s="1"/>
  <c r="T16"/>
  <c r="W16" s="1"/>
  <c r="T15"/>
  <c r="W15" s="1"/>
  <c r="T14"/>
  <c r="W14" s="1"/>
  <c r="T13"/>
  <c r="W13" s="1"/>
  <c r="T12"/>
  <c r="W12" s="1"/>
  <c r="T11"/>
  <c r="T10"/>
  <c r="W10" s="1"/>
  <c r="T9"/>
  <c r="W9" s="1"/>
  <c r="K9"/>
  <c r="M9" s="1"/>
  <c r="C9"/>
  <c r="H4" i="35" l="1"/>
  <c r="R9"/>
  <c r="V9"/>
  <c r="V10" s="1"/>
  <c r="W11"/>
  <c r="W19"/>
  <c r="W23"/>
  <c r="C10"/>
  <c r="W24"/>
  <c r="W25" s="1"/>
  <c r="W26" s="1"/>
  <c r="W27" s="1"/>
  <c r="W29"/>
  <c r="W31"/>
  <c r="W33"/>
  <c r="W34" s="1"/>
  <c r="W35" s="1"/>
  <c r="W36" s="1"/>
  <c r="V11"/>
  <c r="V12" s="1"/>
  <c r="V13" s="1"/>
  <c r="V14" s="1"/>
  <c r="V15" s="1"/>
  <c r="V16" s="1"/>
  <c r="V17" s="1"/>
  <c r="V18" s="1"/>
  <c r="V19"/>
  <c r="V20" s="1"/>
  <c r="V21" s="1"/>
  <c r="V22" s="1"/>
  <c r="W49"/>
  <c r="W51"/>
  <c r="W54"/>
  <c r="W57"/>
  <c r="W62"/>
  <c r="W63" s="1"/>
  <c r="W66"/>
  <c r="W67" s="1"/>
  <c r="W68" s="1"/>
  <c r="W38"/>
  <c r="W40"/>
  <c r="W41" s="1"/>
  <c r="W42" s="1"/>
  <c r="W44"/>
  <c r="W45" s="1"/>
  <c r="W46" s="1"/>
  <c r="W47" s="1"/>
  <c r="W70"/>
  <c r="W71" s="1"/>
  <c r="W72"/>
  <c r="W73" s="1"/>
  <c r="W74"/>
  <c r="W75" s="1"/>
  <c r="W76" s="1"/>
  <c r="W77" s="1"/>
  <c r="W78" s="1"/>
  <c r="W79" s="1"/>
  <c r="W80" s="1"/>
  <c r="W82"/>
  <c r="W83" s="1"/>
  <c r="W84" s="1"/>
  <c r="W85" s="1"/>
  <c r="W86" s="1"/>
  <c r="W87" s="1"/>
  <c r="W88"/>
  <c r="W89" s="1"/>
  <c r="W90"/>
  <c r="W91" s="1"/>
  <c r="W92" s="1"/>
  <c r="W93" s="1"/>
  <c r="W94"/>
  <c r="W96"/>
  <c r="W98"/>
  <c r="W100"/>
  <c r="W101" s="1"/>
  <c r="W102" s="1"/>
  <c r="W104"/>
  <c r="W105" s="1"/>
  <c r="W106" s="1"/>
  <c r="W108"/>
  <c r="R9" i="34"/>
  <c r="C10" s="1"/>
  <c r="V9"/>
  <c r="W11"/>
  <c r="W19"/>
  <c r="W23"/>
  <c r="W24" s="1"/>
  <c r="W25" s="1"/>
  <c r="W26" s="1"/>
  <c r="W27" s="1"/>
  <c r="W29"/>
  <c r="W31"/>
  <c r="W33"/>
  <c r="W34" s="1"/>
  <c r="H4"/>
  <c r="V10"/>
  <c r="V11"/>
  <c r="V12" s="1"/>
  <c r="V13"/>
  <c r="V14" s="1"/>
  <c r="V15" s="1"/>
  <c r="V16" s="1"/>
  <c r="V17" s="1"/>
  <c r="V18" s="1"/>
  <c r="V19"/>
  <c r="V20" s="1"/>
  <c r="V21" s="1"/>
  <c r="V22" s="1"/>
  <c r="W36"/>
  <c r="W57"/>
  <c r="W38"/>
  <c r="W40"/>
  <c r="W41" s="1"/>
  <c r="W42" s="1"/>
  <c r="W44"/>
  <c r="W45" s="1"/>
  <c r="W46" s="1"/>
  <c r="W47" s="1"/>
  <c r="W48"/>
  <c r="W49" s="1"/>
  <c r="W50"/>
  <c r="W51" s="1"/>
  <c r="W52"/>
  <c r="W54"/>
  <c r="W62"/>
  <c r="W63" s="1"/>
  <c r="W64"/>
  <c r="W66"/>
  <c r="W67" s="1"/>
  <c r="W68" s="1"/>
  <c r="W70"/>
  <c r="W71" s="1"/>
  <c r="W72"/>
  <c r="W73" s="1"/>
  <c r="W74"/>
  <c r="W75" s="1"/>
  <c r="W76" s="1"/>
  <c r="W77" s="1"/>
  <c r="W78"/>
  <c r="W79" s="1"/>
  <c r="W80"/>
  <c r="W82"/>
  <c r="W83" s="1"/>
  <c r="W84" s="1"/>
  <c r="W86"/>
  <c r="W87" s="1"/>
  <c r="W88"/>
  <c r="W89" s="1"/>
  <c r="W90"/>
  <c r="W91" s="1"/>
  <c r="W92" s="1"/>
  <c r="W93" s="1"/>
  <c r="W94"/>
  <c r="W96"/>
  <c r="W98"/>
  <c r="W100"/>
  <c r="W101" s="1"/>
  <c r="W102"/>
  <c r="W104"/>
  <c r="W105" s="1"/>
  <c r="W106" s="1"/>
  <c r="W108"/>
  <c r="C9" i="33"/>
  <c r="V108"/>
  <c r="T108"/>
  <c r="V107"/>
  <c r="T107"/>
  <c r="W107" s="1"/>
  <c r="V106"/>
  <c r="T106"/>
  <c r="V105"/>
  <c r="T105"/>
  <c r="V104"/>
  <c r="T104"/>
  <c r="V103"/>
  <c r="T103"/>
  <c r="W103" s="1"/>
  <c r="K103"/>
  <c r="M103" s="1"/>
  <c r="V102"/>
  <c r="T102"/>
  <c r="W102" s="1"/>
  <c r="K102"/>
  <c r="M102" s="1"/>
  <c r="V101"/>
  <c r="T101"/>
  <c r="W101" s="1"/>
  <c r="R101"/>
  <c r="C102" s="1"/>
  <c r="X102" s="1"/>
  <c r="Y102" s="1"/>
  <c r="K101"/>
  <c r="M101" s="1"/>
  <c r="V100"/>
  <c r="T100"/>
  <c r="W100" s="1"/>
  <c r="K100"/>
  <c r="M100" s="1"/>
  <c r="V99"/>
  <c r="T99"/>
  <c r="W99" s="1"/>
  <c r="M99"/>
  <c r="K99"/>
  <c r="V98"/>
  <c r="T98"/>
  <c r="W98" s="1"/>
  <c r="M98"/>
  <c r="K98"/>
  <c r="V97"/>
  <c r="T97"/>
  <c r="W97" s="1"/>
  <c r="M97"/>
  <c r="K97"/>
  <c r="V96"/>
  <c r="T96"/>
  <c r="W96" s="1"/>
  <c r="M96"/>
  <c r="K96"/>
  <c r="V95"/>
  <c r="T95"/>
  <c r="W95" s="1"/>
  <c r="V94"/>
  <c r="T94"/>
  <c r="W94" s="1"/>
  <c r="M94"/>
  <c r="K94"/>
  <c r="V93"/>
  <c r="T93"/>
  <c r="W93" s="1"/>
  <c r="K93"/>
  <c r="M93" s="1"/>
  <c r="V92"/>
  <c r="T92"/>
  <c r="V91"/>
  <c r="T91"/>
  <c r="V90"/>
  <c r="T90"/>
  <c r="W90" s="1"/>
  <c r="V89"/>
  <c r="T89"/>
  <c r="V88"/>
  <c r="T88"/>
  <c r="W88" s="1"/>
  <c r="V87"/>
  <c r="T87"/>
  <c r="V86"/>
  <c r="T86"/>
  <c r="V85"/>
  <c r="T85"/>
  <c r="W85" s="1"/>
  <c r="V84"/>
  <c r="T84"/>
  <c r="V83"/>
  <c r="T83"/>
  <c r="V82"/>
  <c r="T82"/>
  <c r="V81"/>
  <c r="T81"/>
  <c r="W81" s="1"/>
  <c r="V80"/>
  <c r="T80"/>
  <c r="W80" s="1"/>
  <c r="V79"/>
  <c r="T79"/>
  <c r="V78"/>
  <c r="T78"/>
  <c r="W78" s="1"/>
  <c r="V77"/>
  <c r="T77"/>
  <c r="V76"/>
  <c r="T76"/>
  <c r="V75"/>
  <c r="T75"/>
  <c r="V74"/>
  <c r="T74"/>
  <c r="W74" s="1"/>
  <c r="V73"/>
  <c r="T73"/>
  <c r="V72"/>
  <c r="T72"/>
  <c r="W72" s="1"/>
  <c r="V71"/>
  <c r="T71"/>
  <c r="V70"/>
  <c r="T70"/>
  <c r="W70" s="1"/>
  <c r="V69"/>
  <c r="T69"/>
  <c r="W69" s="1"/>
  <c r="V68"/>
  <c r="T68"/>
  <c r="V67"/>
  <c r="T67"/>
  <c r="V66"/>
  <c r="T66"/>
  <c r="V65"/>
  <c r="T65"/>
  <c r="W65" s="1"/>
  <c r="V64"/>
  <c r="T64"/>
  <c r="W64" s="1"/>
  <c r="V63"/>
  <c r="T63"/>
  <c r="V62"/>
  <c r="T62"/>
  <c r="V61"/>
  <c r="T61"/>
  <c r="W61" s="1"/>
  <c r="V60"/>
  <c r="T60"/>
  <c r="W60" s="1"/>
  <c r="V59"/>
  <c r="T59"/>
  <c r="W59" s="1"/>
  <c r="V58"/>
  <c r="T58"/>
  <c r="W58" s="1"/>
  <c r="V57"/>
  <c r="T57"/>
  <c r="V56"/>
  <c r="T56"/>
  <c r="W56" s="1"/>
  <c r="V55"/>
  <c r="T55"/>
  <c r="W55" s="1"/>
  <c r="V54"/>
  <c r="T54"/>
  <c r="W54" s="1"/>
  <c r="V53"/>
  <c r="T53"/>
  <c r="W53" s="1"/>
  <c r="V52"/>
  <c r="T52"/>
  <c r="W52" s="1"/>
  <c r="V51"/>
  <c r="T51"/>
  <c r="V50"/>
  <c r="T50"/>
  <c r="W50" s="1"/>
  <c r="V49"/>
  <c r="T49"/>
  <c r="W49" s="1"/>
  <c r="V48"/>
  <c r="T48"/>
  <c r="W48" s="1"/>
  <c r="V47"/>
  <c r="T47"/>
  <c r="V46"/>
  <c r="T46"/>
  <c r="V45"/>
  <c r="T45"/>
  <c r="V44"/>
  <c r="T44"/>
  <c r="W44" s="1"/>
  <c r="V43"/>
  <c r="T43"/>
  <c r="W43" s="1"/>
  <c r="V42"/>
  <c r="T42"/>
  <c r="V41"/>
  <c r="T41"/>
  <c r="V40"/>
  <c r="T40"/>
  <c r="W40" s="1"/>
  <c r="V39"/>
  <c r="T39"/>
  <c r="W39" s="1"/>
  <c r="V38"/>
  <c r="T38"/>
  <c r="W38" s="1"/>
  <c r="V37"/>
  <c r="T37"/>
  <c r="W37" s="1"/>
  <c r="V36"/>
  <c r="T36"/>
  <c r="V35"/>
  <c r="T35"/>
  <c r="W35" s="1"/>
  <c r="V34"/>
  <c r="T34"/>
  <c r="V33"/>
  <c r="T33"/>
  <c r="W33" s="1"/>
  <c r="V32"/>
  <c r="T32"/>
  <c r="W32" s="1"/>
  <c r="V31"/>
  <c r="T31"/>
  <c r="V30"/>
  <c r="T30"/>
  <c r="W30" s="1"/>
  <c r="V29"/>
  <c r="T29"/>
  <c r="V28"/>
  <c r="T28"/>
  <c r="W28" s="1"/>
  <c r="V27"/>
  <c r="T27"/>
  <c r="V26"/>
  <c r="T26"/>
  <c r="V25"/>
  <c r="T25"/>
  <c r="V24"/>
  <c r="T24"/>
  <c r="V23"/>
  <c r="T23"/>
  <c r="T22"/>
  <c r="T21"/>
  <c r="T20"/>
  <c r="W20" s="1"/>
  <c r="T19"/>
  <c r="T18"/>
  <c r="W18" s="1"/>
  <c r="T17"/>
  <c r="T16"/>
  <c r="W16" s="1"/>
  <c r="T15"/>
  <c r="W15" s="1"/>
  <c r="T14"/>
  <c r="T13"/>
  <c r="T12"/>
  <c r="T11"/>
  <c r="T10"/>
  <c r="W10" s="1"/>
  <c r="T9"/>
  <c r="K9"/>
  <c r="M9" s="1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W17" i="33"/>
  <c r="V11"/>
  <c r="V19"/>
  <c r="W9"/>
  <c r="V9"/>
  <c r="W13"/>
  <c r="W14"/>
  <c r="W11"/>
  <c r="W104" l="1"/>
  <c r="W105" s="1"/>
  <c r="W106" s="1"/>
  <c r="W108"/>
  <c r="L5" i="35"/>
  <c r="P5"/>
  <c r="X10"/>
  <c r="K10"/>
  <c r="M10" s="1"/>
  <c r="R10" s="1"/>
  <c r="L5" i="34"/>
  <c r="X10"/>
  <c r="K10"/>
  <c r="M10" s="1"/>
  <c r="R10" s="1"/>
  <c r="P5"/>
  <c r="R103" i="33"/>
  <c r="C104" s="1"/>
  <c r="R102"/>
  <c r="C103" s="1"/>
  <c r="X103" s="1"/>
  <c r="Y103" s="1"/>
  <c r="R100"/>
  <c r="C101" s="1"/>
  <c r="X101" s="1"/>
  <c r="Y101" s="1"/>
  <c r="R99"/>
  <c r="C100" s="1"/>
  <c r="X100" s="1"/>
  <c r="Y100" s="1"/>
  <c r="R98"/>
  <c r="C99" s="1"/>
  <c r="X99" s="1"/>
  <c r="Y99" s="1"/>
  <c r="R97"/>
  <c r="C98" s="1"/>
  <c r="X98" s="1"/>
  <c r="Y98" s="1"/>
  <c r="R96"/>
  <c r="C97" s="1"/>
  <c r="X97" s="1"/>
  <c r="Y97" s="1"/>
  <c r="R94"/>
  <c r="C95" s="1"/>
  <c r="R93"/>
  <c r="C94" s="1"/>
  <c r="X94" s="1"/>
  <c r="Y94" s="1"/>
  <c r="P2" i="17"/>
  <c r="V12" i="33"/>
  <c r="V13"/>
  <c r="V14" s="1"/>
  <c r="V15" s="1"/>
  <c r="V16" s="1"/>
  <c r="V17" s="1"/>
  <c r="V18" s="1"/>
  <c r="W19"/>
  <c r="W29"/>
  <c r="W34"/>
  <c r="W41"/>
  <c r="W45"/>
  <c r="W46"/>
  <c r="W57"/>
  <c r="W66"/>
  <c r="W71"/>
  <c r="W73"/>
  <c r="W75"/>
  <c r="W76" s="1"/>
  <c r="W77" s="1"/>
  <c r="W89"/>
  <c r="W31"/>
  <c r="W36"/>
  <c r="W42"/>
  <c r="W47"/>
  <c r="W51"/>
  <c r="W62"/>
  <c r="W63" s="1"/>
  <c r="W67"/>
  <c r="W68" s="1"/>
  <c r="W82"/>
  <c r="W83" s="1"/>
  <c r="W84" s="1"/>
  <c r="W86"/>
  <c r="W87" s="1"/>
  <c r="W91"/>
  <c r="W92" s="1"/>
  <c r="W79"/>
  <c r="W22"/>
  <c r="W23" s="1"/>
  <c r="W24" s="1"/>
  <c r="W25" s="1"/>
  <c r="W26" s="1"/>
  <c r="W27" s="1"/>
  <c r="H4"/>
  <c r="V10"/>
  <c r="R9"/>
  <c r="V20"/>
  <c r="V21" s="1"/>
  <c r="V22" s="1"/>
  <c r="G5" i="17"/>
  <c r="T9"/>
  <c r="H4" s="1"/>
  <c r="E5"/>
  <c r="C10"/>
  <c r="D4"/>
  <c r="C5"/>
  <c r="I5" s="1"/>
  <c r="W12" i="33"/>
  <c r="W21"/>
  <c r="X104" l="1"/>
  <c r="Y104" s="1"/>
  <c r="K104"/>
  <c r="M104" s="1"/>
  <c r="R104" s="1"/>
  <c r="C105" s="1"/>
  <c r="C11" i="35"/>
  <c r="C11" i="34"/>
  <c r="X95" i="33"/>
  <c r="Y95" s="1"/>
  <c r="K95"/>
  <c r="M95" s="1"/>
  <c r="R95" s="1"/>
  <c r="C96" s="1"/>
  <c r="X96" s="1"/>
  <c r="Y96" s="1"/>
  <c r="L5"/>
  <c r="C10"/>
  <c r="P5"/>
  <c r="L4" i="17"/>
  <c r="P4"/>
  <c r="X105" i="33" l="1"/>
  <c r="Y105" s="1"/>
  <c r="K105"/>
  <c r="M105" s="1"/>
  <c r="R105" s="1"/>
  <c r="C106" s="1"/>
  <c r="X11" i="35"/>
  <c r="Y11" s="1"/>
  <c r="K11"/>
  <c r="M11" s="1"/>
  <c r="R11" s="1"/>
  <c r="X11" i="34"/>
  <c r="Y11" s="1"/>
  <c r="K11"/>
  <c r="M11" s="1"/>
  <c r="R11" s="1"/>
  <c r="X10" i="33"/>
  <c r="K10"/>
  <c r="M10" s="1"/>
  <c r="R10" s="1"/>
  <c r="X106" l="1"/>
  <c r="Y106" s="1"/>
  <c r="K106"/>
  <c r="M106" s="1"/>
  <c r="R106" s="1"/>
  <c r="C107" s="1"/>
  <c r="C12" i="35"/>
  <c r="C12" i="34"/>
  <c r="C11" i="33"/>
  <c r="X107" l="1"/>
  <c r="Y107" s="1"/>
  <c r="K107"/>
  <c r="M107" s="1"/>
  <c r="R107" s="1"/>
  <c r="C108" s="1"/>
  <c r="X12" i="35"/>
  <c r="Y12" s="1"/>
  <c r="K12"/>
  <c r="M12" s="1"/>
  <c r="R12" s="1"/>
  <c r="X12" i="34"/>
  <c r="Y12" s="1"/>
  <c r="K12"/>
  <c r="M12" s="1"/>
  <c r="R12" s="1"/>
  <c r="X11" i="33"/>
  <c r="Y11" s="1"/>
  <c r="K11"/>
  <c r="M11" s="1"/>
  <c r="R11" s="1"/>
  <c r="X108" l="1"/>
  <c r="Y108" s="1"/>
  <c r="K108"/>
  <c r="M108" s="1"/>
  <c r="R108" s="1"/>
  <c r="C13" i="35"/>
  <c r="C13" i="34"/>
  <c r="C12" i="33"/>
  <c r="X13" i="35" l="1"/>
  <c r="Y13" s="1"/>
  <c r="K13"/>
  <c r="M13" s="1"/>
  <c r="R13" s="1"/>
  <c r="X13" i="34"/>
  <c r="Y13" s="1"/>
  <c r="K13"/>
  <c r="M13" s="1"/>
  <c r="R13" s="1"/>
  <c r="X12" i="33"/>
  <c r="Y12" s="1"/>
  <c r="K12"/>
  <c r="M12" s="1"/>
  <c r="R12" s="1"/>
  <c r="C14" i="35" l="1"/>
  <c r="C14" i="34"/>
  <c r="C13" i="33"/>
  <c r="X14" i="35" l="1"/>
  <c r="Y14" s="1"/>
  <c r="K14"/>
  <c r="M14" s="1"/>
  <c r="R14" s="1"/>
  <c r="C15" s="1"/>
  <c r="X14" i="34"/>
  <c r="Y14" s="1"/>
  <c r="K14"/>
  <c r="M14" s="1"/>
  <c r="R14" s="1"/>
  <c r="C15" s="1"/>
  <c r="X13" i="33"/>
  <c r="Y13" s="1"/>
  <c r="K13"/>
  <c r="M13" s="1"/>
  <c r="R13" s="1"/>
  <c r="X15" i="35" l="1"/>
  <c r="Y15" s="1"/>
  <c r="K15"/>
  <c r="M15" s="1"/>
  <c r="R15" s="1"/>
  <c r="C16" s="1"/>
  <c r="X15" i="34"/>
  <c r="Y15" s="1"/>
  <c r="K15"/>
  <c r="M15" s="1"/>
  <c r="R15" s="1"/>
  <c r="C16" s="1"/>
  <c r="C14" i="33"/>
  <c r="X16" i="35" l="1"/>
  <c r="Y16" s="1"/>
  <c r="K16"/>
  <c r="M16" s="1"/>
  <c r="R16" s="1"/>
  <c r="C17" s="1"/>
  <c r="X16" i="34"/>
  <c r="Y16" s="1"/>
  <c r="K16"/>
  <c r="M16" s="1"/>
  <c r="R16" s="1"/>
  <c r="C17" s="1"/>
  <c r="X14" i="33"/>
  <c r="Y14" s="1"/>
  <c r="K14"/>
  <c r="M14" s="1"/>
  <c r="R14" s="1"/>
  <c r="X17" i="35" l="1"/>
  <c r="Y17" s="1"/>
  <c r="K17"/>
  <c r="M17" s="1"/>
  <c r="R17" s="1"/>
  <c r="C18" s="1"/>
  <c r="X17" i="34"/>
  <c r="Y17" s="1"/>
  <c r="K17"/>
  <c r="M17" s="1"/>
  <c r="R17" s="1"/>
  <c r="C18" s="1"/>
  <c r="C15" i="33"/>
  <c r="X18" i="35" l="1"/>
  <c r="Y18" s="1"/>
  <c r="K18"/>
  <c r="M18" s="1"/>
  <c r="R18" s="1"/>
  <c r="C19" s="1"/>
  <c r="X18" i="34"/>
  <c r="Y18" s="1"/>
  <c r="K18"/>
  <c r="M18" s="1"/>
  <c r="R18" s="1"/>
  <c r="C19" s="1"/>
  <c r="X15" i="33"/>
  <c r="Y15" s="1"/>
  <c r="K15"/>
  <c r="M15" s="1"/>
  <c r="R15" s="1"/>
  <c r="C16" s="1"/>
  <c r="X19" i="35" l="1"/>
  <c r="Y19" s="1"/>
  <c r="K19"/>
  <c r="M19" s="1"/>
  <c r="R19" s="1"/>
  <c r="C20" s="1"/>
  <c r="X19" i="34"/>
  <c r="Y19" s="1"/>
  <c r="K19"/>
  <c r="M19" s="1"/>
  <c r="R19" s="1"/>
  <c r="C20" s="1"/>
  <c r="X16" i="33"/>
  <c r="Y16" s="1"/>
  <c r="K16"/>
  <c r="M16" s="1"/>
  <c r="R16" s="1"/>
  <c r="C17" s="1"/>
  <c r="X20" i="35" l="1"/>
  <c r="Y20" s="1"/>
  <c r="K20"/>
  <c r="M20" s="1"/>
  <c r="R20" s="1"/>
  <c r="C21" s="1"/>
  <c r="X20" i="34"/>
  <c r="Y20" s="1"/>
  <c r="K20"/>
  <c r="M20" s="1"/>
  <c r="R20" s="1"/>
  <c r="C21" s="1"/>
  <c r="X17" i="33"/>
  <c r="Y17" s="1"/>
  <c r="K17"/>
  <c r="M17" s="1"/>
  <c r="R17" s="1"/>
  <c r="C18" s="1"/>
  <c r="X21" i="35" l="1"/>
  <c r="Y21" s="1"/>
  <c r="K21"/>
  <c r="M21" s="1"/>
  <c r="R21" s="1"/>
  <c r="C22" s="1"/>
  <c r="X21" i="34"/>
  <c r="Y21" s="1"/>
  <c r="K21"/>
  <c r="M21" s="1"/>
  <c r="R21" s="1"/>
  <c r="C22" s="1"/>
  <c r="X18" i="33"/>
  <c r="Y18" s="1"/>
  <c r="K18"/>
  <c r="M18" s="1"/>
  <c r="R18" s="1"/>
  <c r="C19" s="1"/>
  <c r="X22" i="35" l="1"/>
  <c r="Y22" s="1"/>
  <c r="K22"/>
  <c r="M22" s="1"/>
  <c r="R22" s="1"/>
  <c r="C23" s="1"/>
  <c r="X22" i="34"/>
  <c r="Y22" s="1"/>
  <c r="K22"/>
  <c r="M22" s="1"/>
  <c r="R22" s="1"/>
  <c r="C23" s="1"/>
  <c r="X19" i="33"/>
  <c r="Y19" s="1"/>
  <c r="K19"/>
  <c r="M19" s="1"/>
  <c r="R19" s="1"/>
  <c r="C20" s="1"/>
  <c r="X23" i="35" l="1"/>
  <c r="Y23" s="1"/>
  <c r="K23"/>
  <c r="M23" s="1"/>
  <c r="R23" s="1"/>
  <c r="C24" s="1"/>
  <c r="X23" i="34"/>
  <c r="Y23" s="1"/>
  <c r="K23"/>
  <c r="M23" s="1"/>
  <c r="R23" s="1"/>
  <c r="C24" s="1"/>
  <c r="X20" i="33"/>
  <c r="Y20" s="1"/>
  <c r="K20"/>
  <c r="M20" s="1"/>
  <c r="R20" s="1"/>
  <c r="C21" s="1"/>
  <c r="X24" i="35" l="1"/>
  <c r="Y24" s="1"/>
  <c r="K24"/>
  <c r="M24" s="1"/>
  <c r="R24" s="1"/>
  <c r="C25" s="1"/>
  <c r="X24" i="34"/>
  <c r="Y24" s="1"/>
  <c r="K24"/>
  <c r="M24" s="1"/>
  <c r="R24" s="1"/>
  <c r="C25" s="1"/>
  <c r="X21" i="33"/>
  <c r="Y21" s="1"/>
  <c r="K21"/>
  <c r="M21" s="1"/>
  <c r="R21" s="1"/>
  <c r="C22" s="1"/>
  <c r="X25" i="35" l="1"/>
  <c r="Y25" s="1"/>
  <c r="K25"/>
  <c r="M25" s="1"/>
  <c r="R25" s="1"/>
  <c r="C26" s="1"/>
  <c r="X25" i="34"/>
  <c r="Y25" s="1"/>
  <c r="K25"/>
  <c r="M25" s="1"/>
  <c r="R25" s="1"/>
  <c r="C26" s="1"/>
  <c r="X22" i="33"/>
  <c r="Y22" s="1"/>
  <c r="K22"/>
  <c r="M22" s="1"/>
  <c r="R22" s="1"/>
  <c r="C23" s="1"/>
  <c r="X26" i="35" l="1"/>
  <c r="Y26" s="1"/>
  <c r="K26"/>
  <c r="M26" s="1"/>
  <c r="R26" s="1"/>
  <c r="C27" s="1"/>
  <c r="X26" i="34"/>
  <c r="Y26" s="1"/>
  <c r="K26"/>
  <c r="M26" s="1"/>
  <c r="R26" s="1"/>
  <c r="C27" s="1"/>
  <c r="X23" i="33"/>
  <c r="Y23" s="1"/>
  <c r="K23"/>
  <c r="M23" s="1"/>
  <c r="R23" s="1"/>
  <c r="C24" s="1"/>
  <c r="X27" i="35" l="1"/>
  <c r="Y27" s="1"/>
  <c r="K27"/>
  <c r="M27" s="1"/>
  <c r="R27" s="1"/>
  <c r="C28" s="1"/>
  <c r="X27" i="34"/>
  <c r="Y27" s="1"/>
  <c r="K27"/>
  <c r="M27" s="1"/>
  <c r="R27" s="1"/>
  <c r="C28" s="1"/>
  <c r="X24" i="33"/>
  <c r="Y24" s="1"/>
  <c r="K24"/>
  <c r="M24" s="1"/>
  <c r="R24" s="1"/>
  <c r="C25" s="1"/>
  <c r="X28" i="35" l="1"/>
  <c r="Y28" s="1"/>
  <c r="K28"/>
  <c r="M28" s="1"/>
  <c r="R28" s="1"/>
  <c r="C29" s="1"/>
  <c r="X28" i="34"/>
  <c r="Y28" s="1"/>
  <c r="K28"/>
  <c r="M28" s="1"/>
  <c r="R28" s="1"/>
  <c r="C29" s="1"/>
  <c r="X25" i="33"/>
  <c r="Y25" s="1"/>
  <c r="K25"/>
  <c r="M25" s="1"/>
  <c r="R25" s="1"/>
  <c r="C26" s="1"/>
  <c r="X29" i="35" l="1"/>
  <c r="Y29" s="1"/>
  <c r="K29"/>
  <c r="M29" s="1"/>
  <c r="R29" s="1"/>
  <c r="C30" s="1"/>
  <c r="X29" i="34"/>
  <c r="Y29" s="1"/>
  <c r="K29"/>
  <c r="M29" s="1"/>
  <c r="R29" s="1"/>
  <c r="C30" s="1"/>
  <c r="X26" i="33"/>
  <c r="Y26" s="1"/>
  <c r="K26"/>
  <c r="M26" s="1"/>
  <c r="R26" s="1"/>
  <c r="C27" s="1"/>
  <c r="X30" i="35" l="1"/>
  <c r="Y30" s="1"/>
  <c r="K30"/>
  <c r="M30" s="1"/>
  <c r="R30" s="1"/>
  <c r="C31" s="1"/>
  <c r="X30" i="34"/>
  <c r="Y30" s="1"/>
  <c r="K30"/>
  <c r="M30" s="1"/>
  <c r="R30" s="1"/>
  <c r="C31" s="1"/>
  <c r="X27" i="33"/>
  <c r="Y27" s="1"/>
  <c r="K27"/>
  <c r="M27" s="1"/>
  <c r="R27" s="1"/>
  <c r="C28" s="1"/>
  <c r="X31" i="35" l="1"/>
  <c r="Y31" s="1"/>
  <c r="K31"/>
  <c r="M31" s="1"/>
  <c r="R31" s="1"/>
  <c r="C32" s="1"/>
  <c r="X31" i="34"/>
  <c r="Y31" s="1"/>
  <c r="K31"/>
  <c r="M31" s="1"/>
  <c r="R31" s="1"/>
  <c r="C32" s="1"/>
  <c r="X28" i="33"/>
  <c r="Y28" s="1"/>
  <c r="K28"/>
  <c r="M28" s="1"/>
  <c r="R28" s="1"/>
  <c r="C29" s="1"/>
  <c r="X32" i="35" l="1"/>
  <c r="Y32" s="1"/>
  <c r="K32"/>
  <c r="M32" s="1"/>
  <c r="R32" s="1"/>
  <c r="C33" s="1"/>
  <c r="X32" i="34"/>
  <c r="Y32" s="1"/>
  <c r="K32"/>
  <c r="M32" s="1"/>
  <c r="R32" s="1"/>
  <c r="C33" s="1"/>
  <c r="X29" i="33"/>
  <c r="Y29" s="1"/>
  <c r="K29"/>
  <c r="M29" s="1"/>
  <c r="R29" s="1"/>
  <c r="C30" s="1"/>
  <c r="X33" i="35" l="1"/>
  <c r="Y33" s="1"/>
  <c r="K33"/>
  <c r="M33" s="1"/>
  <c r="R33" s="1"/>
  <c r="C34" s="1"/>
  <c r="X33" i="34"/>
  <c r="Y33" s="1"/>
  <c r="K33"/>
  <c r="M33" s="1"/>
  <c r="R33" s="1"/>
  <c r="C34" s="1"/>
  <c r="X30" i="33"/>
  <c r="Y30" s="1"/>
  <c r="K30"/>
  <c r="M30" s="1"/>
  <c r="R30" s="1"/>
  <c r="C31" s="1"/>
  <c r="X34" i="35" l="1"/>
  <c r="Y34" s="1"/>
  <c r="K34"/>
  <c r="M34" s="1"/>
  <c r="R34" s="1"/>
  <c r="C35" s="1"/>
  <c r="X34" i="34"/>
  <c r="Y34" s="1"/>
  <c r="K34"/>
  <c r="M34" s="1"/>
  <c r="R34" s="1"/>
  <c r="C35" s="1"/>
  <c r="X31" i="33"/>
  <c r="Y31" s="1"/>
  <c r="K31"/>
  <c r="M31" s="1"/>
  <c r="R31" s="1"/>
  <c r="C32" s="1"/>
  <c r="X35" i="35" l="1"/>
  <c r="Y35" s="1"/>
  <c r="K35"/>
  <c r="M35" s="1"/>
  <c r="R35" s="1"/>
  <c r="C36" s="1"/>
  <c r="X35" i="34"/>
  <c r="Y35" s="1"/>
  <c r="K35"/>
  <c r="M35" s="1"/>
  <c r="R35" s="1"/>
  <c r="C36" s="1"/>
  <c r="X32" i="33"/>
  <c r="Y32" s="1"/>
  <c r="K32"/>
  <c r="M32" s="1"/>
  <c r="R32" s="1"/>
  <c r="C33" s="1"/>
  <c r="X36" i="35" l="1"/>
  <c r="Y36" s="1"/>
  <c r="K36"/>
  <c r="M36" s="1"/>
  <c r="R36" s="1"/>
  <c r="C37" s="1"/>
  <c r="X36" i="34"/>
  <c r="Y36" s="1"/>
  <c r="K36"/>
  <c r="M36" s="1"/>
  <c r="R36" s="1"/>
  <c r="C37" s="1"/>
  <c r="X33" i="33"/>
  <c r="Y33" s="1"/>
  <c r="K33"/>
  <c r="M33" s="1"/>
  <c r="R33" s="1"/>
  <c r="C34" s="1"/>
  <c r="X37" i="35" l="1"/>
  <c r="Y37" s="1"/>
  <c r="K37"/>
  <c r="M37" s="1"/>
  <c r="R37" s="1"/>
  <c r="C38" s="1"/>
  <c r="X37" i="34"/>
  <c r="Y37" s="1"/>
  <c r="K37"/>
  <c r="M37" s="1"/>
  <c r="R37" s="1"/>
  <c r="C38" s="1"/>
  <c r="X34" i="33"/>
  <c r="Y34" s="1"/>
  <c r="K34"/>
  <c r="M34" s="1"/>
  <c r="R34" s="1"/>
  <c r="C35" s="1"/>
  <c r="X38" i="35" l="1"/>
  <c r="Y38" s="1"/>
  <c r="K38"/>
  <c r="M38" s="1"/>
  <c r="R38" s="1"/>
  <c r="C39" s="1"/>
  <c r="X38" i="34"/>
  <c r="Y38" s="1"/>
  <c r="K38"/>
  <c r="M38" s="1"/>
  <c r="R38" s="1"/>
  <c r="C39" s="1"/>
  <c r="X35" i="33"/>
  <c r="Y35" s="1"/>
  <c r="K35"/>
  <c r="M35" s="1"/>
  <c r="R35" s="1"/>
  <c r="C36" s="1"/>
  <c r="X39" i="35" l="1"/>
  <c r="Y39" s="1"/>
  <c r="K39"/>
  <c r="M39" s="1"/>
  <c r="R39" s="1"/>
  <c r="C40" s="1"/>
  <c r="X39" i="34"/>
  <c r="Y39" s="1"/>
  <c r="K39"/>
  <c r="M39" s="1"/>
  <c r="R39" s="1"/>
  <c r="C40" s="1"/>
  <c r="X36" i="33"/>
  <c r="Y36" s="1"/>
  <c r="K36"/>
  <c r="M36" s="1"/>
  <c r="R36" s="1"/>
  <c r="C37" s="1"/>
  <c r="X40" i="35" l="1"/>
  <c r="Y40" s="1"/>
  <c r="K40"/>
  <c r="M40" s="1"/>
  <c r="R40" s="1"/>
  <c r="C41" s="1"/>
  <c r="X40" i="34"/>
  <c r="Y40" s="1"/>
  <c r="K40"/>
  <c r="M40" s="1"/>
  <c r="R40" s="1"/>
  <c r="C41" s="1"/>
  <c r="X37" i="33"/>
  <c r="Y37" s="1"/>
  <c r="K37"/>
  <c r="M37" s="1"/>
  <c r="R37" s="1"/>
  <c r="C38" s="1"/>
  <c r="X41" i="35" l="1"/>
  <c r="Y41" s="1"/>
  <c r="K41"/>
  <c r="M41" s="1"/>
  <c r="R41" s="1"/>
  <c r="C42" s="1"/>
  <c r="X41" i="34"/>
  <c r="Y41" s="1"/>
  <c r="K41"/>
  <c r="M41" s="1"/>
  <c r="R41" s="1"/>
  <c r="C42" s="1"/>
  <c r="X38" i="33"/>
  <c r="Y38" s="1"/>
  <c r="K38"/>
  <c r="M38" s="1"/>
  <c r="R38" s="1"/>
  <c r="C39" s="1"/>
  <c r="X42" i="35" l="1"/>
  <c r="Y42" s="1"/>
  <c r="K42"/>
  <c r="M42" s="1"/>
  <c r="R42" s="1"/>
  <c r="C43" s="1"/>
  <c r="X42" i="34"/>
  <c r="Y42" s="1"/>
  <c r="K42"/>
  <c r="M42" s="1"/>
  <c r="R42" s="1"/>
  <c r="C43" s="1"/>
  <c r="X39" i="33"/>
  <c r="Y39" s="1"/>
  <c r="K39"/>
  <c r="M39" s="1"/>
  <c r="R39" s="1"/>
  <c r="C40" s="1"/>
  <c r="X43" i="35" l="1"/>
  <c r="Y43" s="1"/>
  <c r="K43"/>
  <c r="M43" s="1"/>
  <c r="R43" s="1"/>
  <c r="C44" s="1"/>
  <c r="X43" i="34"/>
  <c r="Y43" s="1"/>
  <c r="K43"/>
  <c r="M43" s="1"/>
  <c r="R43" s="1"/>
  <c r="C44" s="1"/>
  <c r="X40" i="33"/>
  <c r="Y40" s="1"/>
  <c r="K40"/>
  <c r="M40" s="1"/>
  <c r="R40" s="1"/>
  <c r="C41" s="1"/>
  <c r="X44" i="35" l="1"/>
  <c r="Y44" s="1"/>
  <c r="K44"/>
  <c r="M44" s="1"/>
  <c r="R44" s="1"/>
  <c r="C45" s="1"/>
  <c r="X44" i="34"/>
  <c r="Y44" s="1"/>
  <c r="K44"/>
  <c r="M44" s="1"/>
  <c r="R44" s="1"/>
  <c r="C45" s="1"/>
  <c r="X41" i="33"/>
  <c r="Y41" s="1"/>
  <c r="K41"/>
  <c r="M41" s="1"/>
  <c r="R41" s="1"/>
  <c r="C42" s="1"/>
  <c r="X45" i="35" l="1"/>
  <c r="Y45" s="1"/>
  <c r="K45"/>
  <c r="M45" s="1"/>
  <c r="R45" s="1"/>
  <c r="C46" s="1"/>
  <c r="X45" i="34"/>
  <c r="Y45" s="1"/>
  <c r="K45"/>
  <c r="M45" s="1"/>
  <c r="R45" s="1"/>
  <c r="C46" s="1"/>
  <c r="X42" i="33"/>
  <c r="Y42" s="1"/>
  <c r="K42"/>
  <c r="M42" s="1"/>
  <c r="R42" s="1"/>
  <c r="C43" s="1"/>
  <c r="X46" i="35" l="1"/>
  <c r="Y46" s="1"/>
  <c r="K46"/>
  <c r="M46" s="1"/>
  <c r="R46" s="1"/>
  <c r="C47" s="1"/>
  <c r="X46" i="34"/>
  <c r="Y46" s="1"/>
  <c r="K46"/>
  <c r="M46" s="1"/>
  <c r="R46" s="1"/>
  <c r="C47" s="1"/>
  <c r="X43" i="33"/>
  <c r="Y43" s="1"/>
  <c r="K43"/>
  <c r="M43" s="1"/>
  <c r="R43" s="1"/>
  <c r="C44" s="1"/>
  <c r="X47" i="35" l="1"/>
  <c r="Y47" s="1"/>
  <c r="K47"/>
  <c r="M47" s="1"/>
  <c r="R47" s="1"/>
  <c r="C48" s="1"/>
  <c r="X47" i="34"/>
  <c r="Y47" s="1"/>
  <c r="K47"/>
  <c r="M47" s="1"/>
  <c r="R47" s="1"/>
  <c r="C48" s="1"/>
  <c r="X44" i="33"/>
  <c r="Y44" s="1"/>
  <c r="K44"/>
  <c r="M44" s="1"/>
  <c r="R44" s="1"/>
  <c r="C45" s="1"/>
  <c r="X48" i="35" l="1"/>
  <c r="Y48" s="1"/>
  <c r="K48"/>
  <c r="M48" s="1"/>
  <c r="R48" s="1"/>
  <c r="C49" s="1"/>
  <c r="X48" i="34"/>
  <c r="Y48" s="1"/>
  <c r="K48"/>
  <c r="M48" s="1"/>
  <c r="R48" s="1"/>
  <c r="C49" s="1"/>
  <c r="X45" i="33"/>
  <c r="Y45" s="1"/>
  <c r="K45"/>
  <c r="M45" s="1"/>
  <c r="R45" s="1"/>
  <c r="C46" s="1"/>
  <c r="X49" i="35" l="1"/>
  <c r="Y49" s="1"/>
  <c r="K49"/>
  <c r="M49" s="1"/>
  <c r="R49" s="1"/>
  <c r="C50" s="1"/>
  <c r="X49" i="34"/>
  <c r="Y49" s="1"/>
  <c r="K49"/>
  <c r="M49" s="1"/>
  <c r="R49" s="1"/>
  <c r="C50" s="1"/>
  <c r="X46" i="33"/>
  <c r="Y46" s="1"/>
  <c r="K46"/>
  <c r="M46" s="1"/>
  <c r="R46" s="1"/>
  <c r="C47" s="1"/>
  <c r="X50" i="35" l="1"/>
  <c r="Y50" s="1"/>
  <c r="K50"/>
  <c r="M50" s="1"/>
  <c r="R50" s="1"/>
  <c r="C51" s="1"/>
  <c r="X50" i="34"/>
  <c r="Y50" s="1"/>
  <c r="K50"/>
  <c r="M50" s="1"/>
  <c r="R50" s="1"/>
  <c r="C51" s="1"/>
  <c r="X47" i="33"/>
  <c r="Y47" s="1"/>
  <c r="K47"/>
  <c r="M47" s="1"/>
  <c r="R47" s="1"/>
  <c r="C48" s="1"/>
  <c r="X51" i="35" l="1"/>
  <c r="Y51" s="1"/>
  <c r="K51"/>
  <c r="M51" s="1"/>
  <c r="R51" s="1"/>
  <c r="C52" s="1"/>
  <c r="X51" i="34"/>
  <c r="Y51" s="1"/>
  <c r="K51"/>
  <c r="M51" s="1"/>
  <c r="R51" s="1"/>
  <c r="C52" s="1"/>
  <c r="X48" i="33"/>
  <c r="Y48" s="1"/>
  <c r="K48"/>
  <c r="M48" s="1"/>
  <c r="R48" s="1"/>
  <c r="C49" s="1"/>
  <c r="X52" i="35" l="1"/>
  <c r="Y52" s="1"/>
  <c r="K52"/>
  <c r="M52" s="1"/>
  <c r="R52" s="1"/>
  <c r="C53" s="1"/>
  <c r="X52" i="34"/>
  <c r="Y52" s="1"/>
  <c r="K52"/>
  <c r="M52" s="1"/>
  <c r="R52" s="1"/>
  <c r="C53" s="1"/>
  <c r="X49" i="33"/>
  <c r="Y49" s="1"/>
  <c r="K49"/>
  <c r="M49" s="1"/>
  <c r="R49" s="1"/>
  <c r="C50" s="1"/>
  <c r="X53" i="35" l="1"/>
  <c r="Y53" s="1"/>
  <c r="K53"/>
  <c r="M53" s="1"/>
  <c r="R53" s="1"/>
  <c r="C54" s="1"/>
  <c r="X53" i="34"/>
  <c r="Y53" s="1"/>
  <c r="K53"/>
  <c r="M53" s="1"/>
  <c r="R53" s="1"/>
  <c r="C54" s="1"/>
  <c r="X50" i="33"/>
  <c r="Y50" s="1"/>
  <c r="K50"/>
  <c r="M50" s="1"/>
  <c r="R50" s="1"/>
  <c r="C51" s="1"/>
  <c r="X54" i="35" l="1"/>
  <c r="Y54" s="1"/>
  <c r="K54"/>
  <c r="M54" s="1"/>
  <c r="R54" s="1"/>
  <c r="C55" s="1"/>
  <c r="X54" i="34"/>
  <c r="Y54" s="1"/>
  <c r="K54"/>
  <c r="M54" s="1"/>
  <c r="R54" s="1"/>
  <c r="C55" s="1"/>
  <c r="X51" i="33"/>
  <c r="Y51" s="1"/>
  <c r="K51"/>
  <c r="M51" s="1"/>
  <c r="R51" s="1"/>
  <c r="C52" s="1"/>
  <c r="X55" i="35" l="1"/>
  <c r="Y55" s="1"/>
  <c r="K55"/>
  <c r="M55" s="1"/>
  <c r="R55" s="1"/>
  <c r="C56" s="1"/>
  <c r="X55" i="34"/>
  <c r="Y55" s="1"/>
  <c r="K55"/>
  <c r="M55" s="1"/>
  <c r="R55" s="1"/>
  <c r="C56" s="1"/>
  <c r="X52" i="33"/>
  <c r="Y52" s="1"/>
  <c r="K52"/>
  <c r="M52" s="1"/>
  <c r="R52" s="1"/>
  <c r="C53" s="1"/>
  <c r="X56" i="35" l="1"/>
  <c r="Y56" s="1"/>
  <c r="K56"/>
  <c r="M56" s="1"/>
  <c r="R56" s="1"/>
  <c r="C57" s="1"/>
  <c r="X56" i="34"/>
  <c r="Y56" s="1"/>
  <c r="K56"/>
  <c r="M56" s="1"/>
  <c r="R56" s="1"/>
  <c r="C57" s="1"/>
  <c r="X53" i="33"/>
  <c r="Y53" s="1"/>
  <c r="K53"/>
  <c r="M53" s="1"/>
  <c r="R53" s="1"/>
  <c r="C54" s="1"/>
  <c r="X57" i="35" l="1"/>
  <c r="Y57" s="1"/>
  <c r="K57"/>
  <c r="M57" s="1"/>
  <c r="R57" s="1"/>
  <c r="C58" s="1"/>
  <c r="X57" i="34"/>
  <c r="Y57" s="1"/>
  <c r="K57"/>
  <c r="M57" s="1"/>
  <c r="R57" s="1"/>
  <c r="C58" s="1"/>
  <c r="X54" i="33"/>
  <c r="Y54" s="1"/>
  <c r="K54"/>
  <c r="M54" s="1"/>
  <c r="R54" s="1"/>
  <c r="C55" s="1"/>
  <c r="X58" i="35" l="1"/>
  <c r="Y58" s="1"/>
  <c r="K58"/>
  <c r="M58" s="1"/>
  <c r="R58" s="1"/>
  <c r="C59" s="1"/>
  <c r="X58" i="34"/>
  <c r="Y58" s="1"/>
  <c r="K58"/>
  <c r="M58" s="1"/>
  <c r="R58" s="1"/>
  <c r="C59" s="1"/>
  <c r="X55" i="33"/>
  <c r="Y55" s="1"/>
  <c r="K55"/>
  <c r="M55" s="1"/>
  <c r="R55" s="1"/>
  <c r="C56" s="1"/>
  <c r="X59" i="35" l="1"/>
  <c r="Y59" s="1"/>
  <c r="K59"/>
  <c r="M59" s="1"/>
  <c r="R59" s="1"/>
  <c r="C60" s="1"/>
  <c r="X59" i="34"/>
  <c r="Y59" s="1"/>
  <c r="K59"/>
  <c r="M59" s="1"/>
  <c r="R59" s="1"/>
  <c r="C60" s="1"/>
  <c r="X56" i="33"/>
  <c r="Y56" s="1"/>
  <c r="K56"/>
  <c r="M56" s="1"/>
  <c r="R56" s="1"/>
  <c r="C57" s="1"/>
  <c r="X60" i="35" l="1"/>
  <c r="Y60" s="1"/>
  <c r="K60"/>
  <c r="M60" s="1"/>
  <c r="R60" s="1"/>
  <c r="C61" s="1"/>
  <c r="X60" i="34"/>
  <c r="Y60" s="1"/>
  <c r="K60"/>
  <c r="M60" s="1"/>
  <c r="R60" s="1"/>
  <c r="C61" s="1"/>
  <c r="X57" i="33"/>
  <c r="Y57" s="1"/>
  <c r="K57"/>
  <c r="M57" s="1"/>
  <c r="R57" s="1"/>
  <c r="C58" s="1"/>
  <c r="X61" i="35" l="1"/>
  <c r="Y61" s="1"/>
  <c r="K61"/>
  <c r="M61" s="1"/>
  <c r="R61" s="1"/>
  <c r="C62" s="1"/>
  <c r="X61" i="34"/>
  <c r="Y61" s="1"/>
  <c r="K61"/>
  <c r="M61" s="1"/>
  <c r="R61" s="1"/>
  <c r="C62" s="1"/>
  <c r="X58" i="33"/>
  <c r="Y58" s="1"/>
  <c r="K58"/>
  <c r="M58" s="1"/>
  <c r="R58" s="1"/>
  <c r="C59" s="1"/>
  <c r="X62" i="35" l="1"/>
  <c r="Y62" s="1"/>
  <c r="K62"/>
  <c r="M62" s="1"/>
  <c r="R62" s="1"/>
  <c r="C63" s="1"/>
  <c r="X62" i="34"/>
  <c r="Y62" s="1"/>
  <c r="K62"/>
  <c r="M62" s="1"/>
  <c r="R62" s="1"/>
  <c r="C63" s="1"/>
  <c r="X59" i="33"/>
  <c r="Y59" s="1"/>
  <c r="K59"/>
  <c r="M59" s="1"/>
  <c r="R59" s="1"/>
  <c r="C60" s="1"/>
  <c r="X63" i="35" l="1"/>
  <c r="Y63" s="1"/>
  <c r="K63"/>
  <c r="M63" s="1"/>
  <c r="R63" s="1"/>
  <c r="C64" s="1"/>
  <c r="X63" i="34"/>
  <c r="Y63" s="1"/>
  <c r="K63"/>
  <c r="M63" s="1"/>
  <c r="R63" s="1"/>
  <c r="C64" s="1"/>
  <c r="X60" i="33"/>
  <c r="Y60" s="1"/>
  <c r="K60"/>
  <c r="M60" s="1"/>
  <c r="R60" s="1"/>
  <c r="C61" s="1"/>
  <c r="X64" i="35" l="1"/>
  <c r="Y64" s="1"/>
  <c r="K64"/>
  <c r="M64" s="1"/>
  <c r="R64" s="1"/>
  <c r="C65" s="1"/>
  <c r="X64" i="34"/>
  <c r="Y64" s="1"/>
  <c r="K64"/>
  <c r="M64" s="1"/>
  <c r="R64" s="1"/>
  <c r="C65" s="1"/>
  <c r="X61" i="33"/>
  <c r="Y61" s="1"/>
  <c r="K61"/>
  <c r="M61" s="1"/>
  <c r="R61" s="1"/>
  <c r="C62" s="1"/>
  <c r="X65" i="35" l="1"/>
  <c r="Y65" s="1"/>
  <c r="K65"/>
  <c r="M65" s="1"/>
  <c r="R65" s="1"/>
  <c r="C66" s="1"/>
  <c r="X65" i="34"/>
  <c r="Y65" s="1"/>
  <c r="K65"/>
  <c r="M65" s="1"/>
  <c r="R65" s="1"/>
  <c r="C66" s="1"/>
  <c r="X62" i="33"/>
  <c r="Y62" s="1"/>
  <c r="K62"/>
  <c r="M62" s="1"/>
  <c r="R62" s="1"/>
  <c r="C63" s="1"/>
  <c r="X66" i="35" l="1"/>
  <c r="Y66" s="1"/>
  <c r="K66"/>
  <c r="M66" s="1"/>
  <c r="R66" s="1"/>
  <c r="C67" s="1"/>
  <c r="X66" i="34"/>
  <c r="Y66" s="1"/>
  <c r="K66"/>
  <c r="M66" s="1"/>
  <c r="R66" s="1"/>
  <c r="C67" s="1"/>
  <c r="X63" i="33"/>
  <c r="Y63" s="1"/>
  <c r="K63"/>
  <c r="M63" s="1"/>
  <c r="R63" s="1"/>
  <c r="C64" s="1"/>
  <c r="X67" i="35" l="1"/>
  <c r="Y67" s="1"/>
  <c r="K67"/>
  <c r="M67" s="1"/>
  <c r="R67" s="1"/>
  <c r="C68" s="1"/>
  <c r="X67" i="34"/>
  <c r="Y67" s="1"/>
  <c r="K67"/>
  <c r="M67" s="1"/>
  <c r="R67" s="1"/>
  <c r="C68" s="1"/>
  <c r="X64" i="33"/>
  <c r="Y64" s="1"/>
  <c r="K64"/>
  <c r="M64" s="1"/>
  <c r="R64" s="1"/>
  <c r="C65" s="1"/>
  <c r="X68" i="35" l="1"/>
  <c r="Y68" s="1"/>
  <c r="K68"/>
  <c r="M68" s="1"/>
  <c r="R68" s="1"/>
  <c r="C69" s="1"/>
  <c r="X68" i="34"/>
  <c r="Y68" s="1"/>
  <c r="K68"/>
  <c r="M68" s="1"/>
  <c r="R68" s="1"/>
  <c r="C69" s="1"/>
  <c r="X65" i="33"/>
  <c r="Y65" s="1"/>
  <c r="K65"/>
  <c r="M65" s="1"/>
  <c r="R65" s="1"/>
  <c r="C66" s="1"/>
  <c r="X69" i="35" l="1"/>
  <c r="Y69" s="1"/>
  <c r="K69"/>
  <c r="M69" s="1"/>
  <c r="R69" s="1"/>
  <c r="C70" s="1"/>
  <c r="X69" i="34"/>
  <c r="Y69" s="1"/>
  <c r="K69"/>
  <c r="M69" s="1"/>
  <c r="R69" s="1"/>
  <c r="C70" s="1"/>
  <c r="X66" i="33"/>
  <c r="Y66" s="1"/>
  <c r="K66"/>
  <c r="M66" s="1"/>
  <c r="R66" s="1"/>
  <c r="C67" s="1"/>
  <c r="X70" i="35" l="1"/>
  <c r="Y70" s="1"/>
  <c r="K70"/>
  <c r="M70" s="1"/>
  <c r="R70" s="1"/>
  <c r="C71" s="1"/>
  <c r="X70" i="34"/>
  <c r="Y70" s="1"/>
  <c r="K70"/>
  <c r="M70" s="1"/>
  <c r="R70" s="1"/>
  <c r="C71" s="1"/>
  <c r="X67" i="33"/>
  <c r="Y67" s="1"/>
  <c r="K67"/>
  <c r="M67" s="1"/>
  <c r="R67" s="1"/>
  <c r="C68" s="1"/>
  <c r="X71" i="35" l="1"/>
  <c r="Y71" s="1"/>
  <c r="K71"/>
  <c r="M71" s="1"/>
  <c r="R71" s="1"/>
  <c r="C72" s="1"/>
  <c r="X71" i="34"/>
  <c r="Y71" s="1"/>
  <c r="K71"/>
  <c r="M71" s="1"/>
  <c r="R71" s="1"/>
  <c r="C72" s="1"/>
  <c r="X68" i="33"/>
  <c r="Y68" s="1"/>
  <c r="K68"/>
  <c r="M68" s="1"/>
  <c r="R68" s="1"/>
  <c r="C69" s="1"/>
  <c r="X72" i="35" l="1"/>
  <c r="Y72" s="1"/>
  <c r="K72"/>
  <c r="M72" s="1"/>
  <c r="R72" s="1"/>
  <c r="C73" s="1"/>
  <c r="X72" i="34"/>
  <c r="Y72" s="1"/>
  <c r="K72"/>
  <c r="M72" s="1"/>
  <c r="R72" s="1"/>
  <c r="C73" s="1"/>
  <c r="X69" i="33"/>
  <c r="Y69" s="1"/>
  <c r="K69"/>
  <c r="M69" s="1"/>
  <c r="R69" s="1"/>
  <c r="C70" s="1"/>
  <c r="X73" i="35" l="1"/>
  <c r="Y73" s="1"/>
  <c r="K73"/>
  <c r="M73" s="1"/>
  <c r="R73" s="1"/>
  <c r="C74" s="1"/>
  <c r="X73" i="34"/>
  <c r="Y73" s="1"/>
  <c r="K73"/>
  <c r="M73" s="1"/>
  <c r="R73" s="1"/>
  <c r="C74" s="1"/>
  <c r="X70" i="33"/>
  <c r="Y70" s="1"/>
  <c r="K70"/>
  <c r="M70" s="1"/>
  <c r="R70" s="1"/>
  <c r="C71" s="1"/>
  <c r="X74" i="35" l="1"/>
  <c r="Y74" s="1"/>
  <c r="K74"/>
  <c r="M74" s="1"/>
  <c r="R74" s="1"/>
  <c r="C75" s="1"/>
  <c r="X74" i="34"/>
  <c r="Y74" s="1"/>
  <c r="K74"/>
  <c r="M74" s="1"/>
  <c r="R74" s="1"/>
  <c r="C75" s="1"/>
  <c r="X71" i="33"/>
  <c r="Y71" s="1"/>
  <c r="K71"/>
  <c r="M71" s="1"/>
  <c r="R71" s="1"/>
  <c r="C72" s="1"/>
  <c r="X75" i="35" l="1"/>
  <c r="Y75" s="1"/>
  <c r="K75"/>
  <c r="M75" s="1"/>
  <c r="R75" s="1"/>
  <c r="C76" s="1"/>
  <c r="X75" i="34"/>
  <c r="Y75" s="1"/>
  <c r="K75"/>
  <c r="M75" s="1"/>
  <c r="R75" s="1"/>
  <c r="C76" s="1"/>
  <c r="X72" i="33"/>
  <c r="Y72" s="1"/>
  <c r="K72"/>
  <c r="M72" s="1"/>
  <c r="R72" s="1"/>
  <c r="C73" s="1"/>
  <c r="X76" i="35" l="1"/>
  <c r="Y76" s="1"/>
  <c r="K76"/>
  <c r="M76" s="1"/>
  <c r="R76" s="1"/>
  <c r="C77" s="1"/>
  <c r="X76" i="34"/>
  <c r="Y76" s="1"/>
  <c r="K76"/>
  <c r="M76" s="1"/>
  <c r="R76" s="1"/>
  <c r="C77" s="1"/>
  <c r="X73" i="33"/>
  <c r="Y73" s="1"/>
  <c r="K73"/>
  <c r="M73" s="1"/>
  <c r="R73" s="1"/>
  <c r="C74" s="1"/>
  <c r="X77" i="35" l="1"/>
  <c r="Y77" s="1"/>
  <c r="K77"/>
  <c r="M77" s="1"/>
  <c r="R77" s="1"/>
  <c r="C78" s="1"/>
  <c r="X77" i="34"/>
  <c r="Y77" s="1"/>
  <c r="K77"/>
  <c r="M77" s="1"/>
  <c r="R77" s="1"/>
  <c r="C78" s="1"/>
  <c r="X74" i="33"/>
  <c r="Y74" s="1"/>
  <c r="K74"/>
  <c r="M74" s="1"/>
  <c r="R74" s="1"/>
  <c r="C75" s="1"/>
  <c r="X78" i="35" l="1"/>
  <c r="Y78" s="1"/>
  <c r="K78"/>
  <c r="M78" s="1"/>
  <c r="R78" s="1"/>
  <c r="C79" s="1"/>
  <c r="X78" i="34"/>
  <c r="Y78" s="1"/>
  <c r="K78"/>
  <c r="M78" s="1"/>
  <c r="R78" s="1"/>
  <c r="C79" s="1"/>
  <c r="X75" i="33"/>
  <c r="Y75" s="1"/>
  <c r="K75"/>
  <c r="M75" s="1"/>
  <c r="R75" s="1"/>
  <c r="C76" s="1"/>
  <c r="X79" i="35" l="1"/>
  <c r="Y79" s="1"/>
  <c r="K79"/>
  <c r="M79" s="1"/>
  <c r="R79" s="1"/>
  <c r="C80" s="1"/>
  <c r="X79" i="34"/>
  <c r="Y79" s="1"/>
  <c r="K79"/>
  <c r="M79" s="1"/>
  <c r="R79" s="1"/>
  <c r="C80" s="1"/>
  <c r="X76" i="33"/>
  <c r="Y76" s="1"/>
  <c r="K76"/>
  <c r="M76" s="1"/>
  <c r="R76" s="1"/>
  <c r="C77" s="1"/>
  <c r="X80" i="35" l="1"/>
  <c r="Y80" s="1"/>
  <c r="K80"/>
  <c r="M80" s="1"/>
  <c r="R80" s="1"/>
  <c r="C81" s="1"/>
  <c r="X80" i="34"/>
  <c r="Y80" s="1"/>
  <c r="K80"/>
  <c r="M80" s="1"/>
  <c r="R80" s="1"/>
  <c r="C81" s="1"/>
  <c r="X77" i="33"/>
  <c r="Y77" s="1"/>
  <c r="K77"/>
  <c r="M77" s="1"/>
  <c r="R77" s="1"/>
  <c r="C78" s="1"/>
  <c r="X81" i="35" l="1"/>
  <c r="Y81" s="1"/>
  <c r="K81"/>
  <c r="M81" s="1"/>
  <c r="R81" s="1"/>
  <c r="C82" s="1"/>
  <c r="X81" i="34"/>
  <c r="Y81" s="1"/>
  <c r="K81"/>
  <c r="M81" s="1"/>
  <c r="R81" s="1"/>
  <c r="C82" s="1"/>
  <c r="X78" i="33"/>
  <c r="Y78" s="1"/>
  <c r="K78"/>
  <c r="M78" s="1"/>
  <c r="R78" s="1"/>
  <c r="C79" s="1"/>
  <c r="X82" i="35" l="1"/>
  <c r="Y82" s="1"/>
  <c r="K82"/>
  <c r="M82" s="1"/>
  <c r="R82" s="1"/>
  <c r="C83" s="1"/>
  <c r="X82" i="34"/>
  <c r="Y82" s="1"/>
  <c r="K82"/>
  <c r="M82" s="1"/>
  <c r="R82" s="1"/>
  <c r="C83" s="1"/>
  <c r="X79" i="33"/>
  <c r="Y79" s="1"/>
  <c r="K79"/>
  <c r="M79" s="1"/>
  <c r="R79" s="1"/>
  <c r="C80" s="1"/>
  <c r="X83" i="35" l="1"/>
  <c r="Y83" s="1"/>
  <c r="K83"/>
  <c r="M83" s="1"/>
  <c r="R83" s="1"/>
  <c r="C84" s="1"/>
  <c r="X83" i="34"/>
  <c r="Y83" s="1"/>
  <c r="K83"/>
  <c r="M83" s="1"/>
  <c r="R83" s="1"/>
  <c r="C84" s="1"/>
  <c r="X80" i="33"/>
  <c r="Y80" s="1"/>
  <c r="K80"/>
  <c r="M80" s="1"/>
  <c r="R80" s="1"/>
  <c r="C81" s="1"/>
  <c r="X84" i="35" l="1"/>
  <c r="Y84" s="1"/>
  <c r="K84"/>
  <c r="M84" s="1"/>
  <c r="R84" s="1"/>
  <c r="C85" s="1"/>
  <c r="X84" i="34"/>
  <c r="Y84" s="1"/>
  <c r="K84"/>
  <c r="M84" s="1"/>
  <c r="R84" s="1"/>
  <c r="C85" s="1"/>
  <c r="X81" i="33"/>
  <c r="Y81" s="1"/>
  <c r="K81"/>
  <c r="M81" s="1"/>
  <c r="R81" s="1"/>
  <c r="C82" s="1"/>
  <c r="X85" i="35" l="1"/>
  <c r="Y85" s="1"/>
  <c r="K85"/>
  <c r="M85" s="1"/>
  <c r="R85" s="1"/>
  <c r="C86" s="1"/>
  <c r="X85" i="34"/>
  <c r="Y85" s="1"/>
  <c r="K85"/>
  <c r="M85" s="1"/>
  <c r="R85" s="1"/>
  <c r="C86" s="1"/>
  <c r="X82" i="33"/>
  <c r="Y82" s="1"/>
  <c r="K82"/>
  <c r="M82" s="1"/>
  <c r="R82" s="1"/>
  <c r="C83" s="1"/>
  <c r="X86" i="35" l="1"/>
  <c r="Y86" s="1"/>
  <c r="K86"/>
  <c r="M86" s="1"/>
  <c r="R86" s="1"/>
  <c r="C87" s="1"/>
  <c r="X86" i="34"/>
  <c r="Y86" s="1"/>
  <c r="K86"/>
  <c r="M86" s="1"/>
  <c r="R86" s="1"/>
  <c r="C87" s="1"/>
  <c r="X83" i="33"/>
  <c r="Y83" s="1"/>
  <c r="K83"/>
  <c r="M83" s="1"/>
  <c r="R83" s="1"/>
  <c r="C84" s="1"/>
  <c r="X87" i="35" l="1"/>
  <c r="Y87" s="1"/>
  <c r="K87"/>
  <c r="M87" s="1"/>
  <c r="R87" s="1"/>
  <c r="C88" s="1"/>
  <c r="X87" i="34"/>
  <c r="Y87" s="1"/>
  <c r="K87"/>
  <c r="M87" s="1"/>
  <c r="R87" s="1"/>
  <c r="C88" s="1"/>
  <c r="X84" i="33"/>
  <c r="Y84" s="1"/>
  <c r="K84"/>
  <c r="M84" s="1"/>
  <c r="R84" s="1"/>
  <c r="C85" s="1"/>
  <c r="X88" i="35" l="1"/>
  <c r="Y88" s="1"/>
  <c r="K88"/>
  <c r="M88" s="1"/>
  <c r="R88" s="1"/>
  <c r="C89" s="1"/>
  <c r="X88" i="34"/>
  <c r="Y88" s="1"/>
  <c r="K88"/>
  <c r="M88" s="1"/>
  <c r="R88" s="1"/>
  <c r="C89" s="1"/>
  <c r="X85" i="33"/>
  <c r="Y85" s="1"/>
  <c r="K85"/>
  <c r="M85" s="1"/>
  <c r="R85" s="1"/>
  <c r="C86" s="1"/>
  <c r="X89" i="35" l="1"/>
  <c r="Y89" s="1"/>
  <c r="K89"/>
  <c r="M89" s="1"/>
  <c r="R89" s="1"/>
  <c r="C90" s="1"/>
  <c r="X89" i="34"/>
  <c r="Y89" s="1"/>
  <c r="K89"/>
  <c r="M89" s="1"/>
  <c r="R89" s="1"/>
  <c r="C90" s="1"/>
  <c r="X86" i="33"/>
  <c r="Y86" s="1"/>
  <c r="K86"/>
  <c r="M86" s="1"/>
  <c r="R86" s="1"/>
  <c r="C87" s="1"/>
  <c r="X90" i="35" l="1"/>
  <c r="Y90" s="1"/>
  <c r="K90"/>
  <c r="M90" s="1"/>
  <c r="R90" s="1"/>
  <c r="C91" s="1"/>
  <c r="X90" i="34"/>
  <c r="Y90" s="1"/>
  <c r="K90"/>
  <c r="M90" s="1"/>
  <c r="R90" s="1"/>
  <c r="C91" s="1"/>
  <c r="X87" i="33"/>
  <c r="Y87" s="1"/>
  <c r="K87"/>
  <c r="M87" s="1"/>
  <c r="R87" s="1"/>
  <c r="C88" s="1"/>
  <c r="X91" i="35" l="1"/>
  <c r="Y91" s="1"/>
  <c r="K91"/>
  <c r="M91" s="1"/>
  <c r="R91" s="1"/>
  <c r="C92" s="1"/>
  <c r="X91" i="34"/>
  <c r="Y91" s="1"/>
  <c r="K91"/>
  <c r="M91" s="1"/>
  <c r="R91" s="1"/>
  <c r="C92" s="1"/>
  <c r="X88" i="33"/>
  <c r="Y88" s="1"/>
  <c r="K88"/>
  <c r="M88" s="1"/>
  <c r="R88" s="1"/>
  <c r="C89" s="1"/>
  <c r="X92" i="35" l="1"/>
  <c r="Y92" s="1"/>
  <c r="K92"/>
  <c r="M92" s="1"/>
  <c r="R92" s="1"/>
  <c r="C93" s="1"/>
  <c r="X92" i="34"/>
  <c r="Y92" s="1"/>
  <c r="K92"/>
  <c r="M92" s="1"/>
  <c r="R92" s="1"/>
  <c r="C93" s="1"/>
  <c r="X89" i="33"/>
  <c r="Y89" s="1"/>
  <c r="K89"/>
  <c r="M89" s="1"/>
  <c r="R89" s="1"/>
  <c r="C90" s="1"/>
  <c r="X93" i="35" l="1"/>
  <c r="Y93" s="1"/>
  <c r="K93"/>
  <c r="M93" s="1"/>
  <c r="R93" s="1"/>
  <c r="C94" s="1"/>
  <c r="X93" i="34"/>
  <c r="Y93" s="1"/>
  <c r="K93"/>
  <c r="M93" s="1"/>
  <c r="R93" s="1"/>
  <c r="C94" s="1"/>
  <c r="X90" i="33"/>
  <c r="Y90" s="1"/>
  <c r="K90"/>
  <c r="M90" s="1"/>
  <c r="R90" s="1"/>
  <c r="C91" s="1"/>
  <c r="X94" i="35" l="1"/>
  <c r="Y94" s="1"/>
  <c r="K94"/>
  <c r="M94" s="1"/>
  <c r="R94" s="1"/>
  <c r="C95" s="1"/>
  <c r="X94" i="34"/>
  <c r="Y94" s="1"/>
  <c r="K94"/>
  <c r="M94" s="1"/>
  <c r="R94" s="1"/>
  <c r="C95" s="1"/>
  <c r="X91" i="33"/>
  <c r="Y91" s="1"/>
  <c r="K91"/>
  <c r="M91" s="1"/>
  <c r="R91" s="1"/>
  <c r="C92" s="1"/>
  <c r="X95" i="35" l="1"/>
  <c r="Y95" s="1"/>
  <c r="K95"/>
  <c r="M95" s="1"/>
  <c r="R95" s="1"/>
  <c r="C96" s="1"/>
  <c r="X95" i="34"/>
  <c r="Y95" s="1"/>
  <c r="K95"/>
  <c r="M95" s="1"/>
  <c r="R95" s="1"/>
  <c r="C96" s="1"/>
  <c r="X92" i="33"/>
  <c r="Y92" s="1"/>
  <c r="K92"/>
  <c r="M92" s="1"/>
  <c r="R92" s="1"/>
  <c r="X96" i="35" l="1"/>
  <c r="Y96" s="1"/>
  <c r="K96"/>
  <c r="M96" s="1"/>
  <c r="R96" s="1"/>
  <c r="C97" s="1"/>
  <c r="X96" i="34"/>
  <c r="Y96" s="1"/>
  <c r="K96"/>
  <c r="M96" s="1"/>
  <c r="R96" s="1"/>
  <c r="C97" s="1"/>
  <c r="C93" i="33"/>
  <c r="X93" s="1"/>
  <c r="Y93" s="1"/>
  <c r="P4" s="1"/>
  <c r="C5"/>
  <c r="E5"/>
  <c r="D4"/>
  <c r="P2" s="1"/>
  <c r="G5"/>
  <c r="X97" i="35" l="1"/>
  <c r="Y97" s="1"/>
  <c r="K97"/>
  <c r="M97" s="1"/>
  <c r="R97" s="1"/>
  <c r="C98" s="1"/>
  <c r="X97" i="34"/>
  <c r="Y97" s="1"/>
  <c r="K97"/>
  <c r="M97" s="1"/>
  <c r="R97" s="1"/>
  <c r="C98" s="1"/>
  <c r="I5" i="33"/>
  <c r="X98" i="35" l="1"/>
  <c r="Y98" s="1"/>
  <c r="K98"/>
  <c r="M98" s="1"/>
  <c r="R98" s="1"/>
  <c r="C99" s="1"/>
  <c r="X98" i="34"/>
  <c r="Y98" s="1"/>
  <c r="K98"/>
  <c r="M98" s="1"/>
  <c r="R98" s="1"/>
  <c r="C99" s="1"/>
  <c r="X99" i="35" l="1"/>
  <c r="Y99" s="1"/>
  <c r="K99"/>
  <c r="M99" s="1"/>
  <c r="R99" s="1"/>
  <c r="C100" s="1"/>
  <c r="X99" i="34"/>
  <c r="Y99" s="1"/>
  <c r="K99"/>
  <c r="M99" s="1"/>
  <c r="R99" s="1"/>
  <c r="C100" s="1"/>
  <c r="X100" i="35" l="1"/>
  <c r="Y100" s="1"/>
  <c r="K100"/>
  <c r="M100" s="1"/>
  <c r="R100" s="1"/>
  <c r="C101" s="1"/>
  <c r="X100" i="34"/>
  <c r="Y100" s="1"/>
  <c r="K100"/>
  <c r="M100" s="1"/>
  <c r="R100" s="1"/>
  <c r="C101" s="1"/>
  <c r="X101" i="35" l="1"/>
  <c r="Y101" s="1"/>
  <c r="K101"/>
  <c r="M101" s="1"/>
  <c r="R101" s="1"/>
  <c r="C102" s="1"/>
  <c r="X101" i="34"/>
  <c r="Y101" s="1"/>
  <c r="K101"/>
  <c r="M101" s="1"/>
  <c r="R101" s="1"/>
  <c r="C102" s="1"/>
  <c r="X102" i="35" l="1"/>
  <c r="Y102" s="1"/>
  <c r="K102"/>
  <c r="M102" s="1"/>
  <c r="R102" s="1"/>
  <c r="C103" s="1"/>
  <c r="X102" i="34"/>
  <c r="Y102" s="1"/>
  <c r="K102"/>
  <c r="M102" s="1"/>
  <c r="R102" s="1"/>
  <c r="C103" s="1"/>
  <c r="X103" i="35" l="1"/>
  <c r="Y103" s="1"/>
  <c r="K103"/>
  <c r="M103" s="1"/>
  <c r="R103" s="1"/>
  <c r="C104" s="1"/>
  <c r="X103" i="34"/>
  <c r="Y103" s="1"/>
  <c r="K103"/>
  <c r="M103" s="1"/>
  <c r="R103" s="1"/>
  <c r="C104" s="1"/>
  <c r="X104" i="35" l="1"/>
  <c r="Y104" s="1"/>
  <c r="K104"/>
  <c r="M104" s="1"/>
  <c r="R104" s="1"/>
  <c r="C105" s="1"/>
  <c r="X104" i="34"/>
  <c r="Y104" s="1"/>
  <c r="K104"/>
  <c r="M104" s="1"/>
  <c r="R104" s="1"/>
  <c r="C105" s="1"/>
  <c r="X105" i="35" l="1"/>
  <c r="Y105" s="1"/>
  <c r="K105"/>
  <c r="M105" s="1"/>
  <c r="R105" s="1"/>
  <c r="C106" s="1"/>
  <c r="X105" i="34"/>
  <c r="Y105" s="1"/>
  <c r="K105"/>
  <c r="M105" s="1"/>
  <c r="R105" s="1"/>
  <c r="C106" s="1"/>
  <c r="X106" i="35" l="1"/>
  <c r="Y106" s="1"/>
  <c r="K106"/>
  <c r="M106" s="1"/>
  <c r="R106" s="1"/>
  <c r="C107" s="1"/>
  <c r="X106" i="34"/>
  <c r="Y106" s="1"/>
  <c r="K106"/>
  <c r="M106" s="1"/>
  <c r="R106" s="1"/>
  <c r="C107" s="1"/>
  <c r="X107" i="35" l="1"/>
  <c r="Y107" s="1"/>
  <c r="K107"/>
  <c r="M107" s="1"/>
  <c r="R107" s="1"/>
  <c r="C108" s="1"/>
  <c r="X107" i="34"/>
  <c r="Y107" s="1"/>
  <c r="K107"/>
  <c r="M107" s="1"/>
  <c r="R107" s="1"/>
  <c r="C108" s="1"/>
  <c r="X108" i="35" l="1"/>
  <c r="Y108" s="1"/>
  <c r="P4" s="1"/>
  <c r="K108"/>
  <c r="M108" s="1"/>
  <c r="R108" s="1"/>
  <c r="X108" i="34"/>
  <c r="Y108" s="1"/>
  <c r="P4" s="1"/>
  <c r="K108"/>
  <c r="M108" s="1"/>
  <c r="R108" s="1"/>
  <c r="C5" i="35" l="1"/>
  <c r="E5"/>
  <c r="D4"/>
  <c r="P2" s="1"/>
  <c r="G5"/>
  <c r="D4" i="34"/>
  <c r="P2" s="1"/>
  <c r="E5"/>
  <c r="G5"/>
  <c r="C5"/>
  <c r="I5" i="35" l="1"/>
  <c r="I5" i="34"/>
</calcChain>
</file>

<file path=xl/sharedStrings.xml><?xml version="1.0" encoding="utf-8"?>
<sst xmlns="http://schemas.openxmlformats.org/spreadsheetml/2006/main" count="710" uniqueCount="188">
  <si>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</si>
  <si>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</si>
  <si>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</si>
  <si>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</si>
  <si>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</si>
  <si>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</si>
  <si>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</si>
  <si>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</si>
  <si>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</si>
  <si>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</si>
  <si>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</si>
  <si>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</si>
  <si>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</si>
  <si>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</si>
  <si>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</si>
  <si>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</si>
  <si>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</si>
  <si>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</si>
  <si>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</si>
  <si>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</si>
  <si>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</si>
  <si>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</si>
  <si>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</si>
  <si>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</si>
  <si>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</si>
  <si>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</si>
  <si>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</si>
  <si>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</si>
  <si>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</si>
  <si>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</si>
  <si>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</si>
  <si>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</si>
  <si>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</si>
  <si>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</si>
  <si>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</si>
  <si>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</si>
  <si>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</si>
  <si>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</si>
  <si>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</si>
  <si>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</si>
  <si>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</si>
  <si>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</si>
  <si>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</si>
  <si>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</si>
  <si>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</si>
  <si>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</si>
  <si>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</si>
  <si>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</si>
  <si>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</si>
  <si>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</si>
  <si>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</si>
  <si>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</si>
  <si>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</si>
  <si>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</si>
  <si>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</si>
  <si>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</si>
  <si>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</si>
  <si>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</si>
  <si>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</si>
  <si>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</si>
  <si>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FIB-1.27</t>
    <phoneticPr fontId="3"/>
  </si>
  <si>
    <t>EURUSD</t>
    <phoneticPr fontId="2"/>
  </si>
  <si>
    <t>2</t>
    <phoneticPr fontId="2"/>
  </si>
  <si>
    <t>3</t>
    <phoneticPr fontId="2"/>
  </si>
  <si>
    <t>4</t>
    <phoneticPr fontId="2"/>
  </si>
  <si>
    <t>5</t>
    <phoneticPr fontId="2"/>
  </si>
  <si>
    <t>6</t>
    <phoneticPr fontId="2"/>
  </si>
  <si>
    <t>7</t>
    <phoneticPr fontId="2"/>
  </si>
  <si>
    <t>8</t>
    <phoneticPr fontId="2"/>
  </si>
  <si>
    <t>9</t>
    <phoneticPr fontId="2"/>
  </si>
  <si>
    <t>10</t>
    <phoneticPr fontId="2"/>
  </si>
  <si>
    <t>11</t>
    <phoneticPr fontId="2"/>
  </si>
  <si>
    <t>12</t>
    <phoneticPr fontId="2"/>
  </si>
  <si>
    <t>13</t>
    <phoneticPr fontId="2"/>
  </si>
  <si>
    <t>14</t>
    <phoneticPr fontId="2"/>
  </si>
  <si>
    <t>15</t>
    <phoneticPr fontId="2"/>
  </si>
  <si>
    <t>16</t>
    <phoneticPr fontId="2"/>
  </si>
  <si>
    <t>17</t>
    <phoneticPr fontId="2"/>
  </si>
  <si>
    <t>18</t>
    <phoneticPr fontId="2"/>
  </si>
  <si>
    <t>19</t>
    <phoneticPr fontId="2"/>
  </si>
  <si>
    <t>20</t>
    <phoneticPr fontId="2"/>
  </si>
  <si>
    <t>21</t>
    <phoneticPr fontId="2"/>
  </si>
  <si>
    <t>22</t>
    <phoneticPr fontId="2"/>
  </si>
  <si>
    <t>23</t>
    <phoneticPr fontId="2"/>
  </si>
  <si>
    <t>24</t>
    <phoneticPr fontId="2"/>
  </si>
  <si>
    <t>25</t>
    <phoneticPr fontId="2"/>
  </si>
  <si>
    <t>26</t>
    <phoneticPr fontId="2"/>
  </si>
  <si>
    <t>27</t>
    <phoneticPr fontId="2"/>
  </si>
  <si>
    <t>28</t>
    <phoneticPr fontId="2"/>
  </si>
  <si>
    <t>29</t>
    <phoneticPr fontId="2"/>
  </si>
  <si>
    <t>30</t>
    <phoneticPr fontId="2"/>
  </si>
  <si>
    <t>31</t>
    <phoneticPr fontId="2"/>
  </si>
  <si>
    <t>32</t>
    <phoneticPr fontId="2"/>
  </si>
  <si>
    <t>33</t>
    <phoneticPr fontId="2"/>
  </si>
  <si>
    <t>34</t>
    <phoneticPr fontId="2"/>
  </si>
  <si>
    <t>35</t>
    <phoneticPr fontId="2"/>
  </si>
  <si>
    <t>36</t>
    <phoneticPr fontId="2"/>
  </si>
  <si>
    <t>37</t>
    <phoneticPr fontId="2"/>
  </si>
  <si>
    <t>38</t>
    <phoneticPr fontId="2"/>
  </si>
  <si>
    <t>39</t>
    <phoneticPr fontId="2"/>
  </si>
  <si>
    <t>40</t>
    <phoneticPr fontId="2"/>
  </si>
  <si>
    <t>41</t>
    <phoneticPr fontId="2"/>
  </si>
  <si>
    <t>42</t>
    <phoneticPr fontId="2"/>
  </si>
  <si>
    <t>43</t>
    <phoneticPr fontId="2"/>
  </si>
  <si>
    <t>44</t>
    <phoneticPr fontId="2"/>
  </si>
  <si>
    <t>45</t>
    <phoneticPr fontId="2"/>
  </si>
  <si>
    <t>46</t>
    <phoneticPr fontId="2"/>
  </si>
  <si>
    <t>47</t>
    <phoneticPr fontId="2"/>
  </si>
  <si>
    <t>48</t>
    <phoneticPr fontId="2"/>
  </si>
  <si>
    <t>49</t>
    <phoneticPr fontId="2"/>
  </si>
  <si>
    <t>50</t>
    <phoneticPr fontId="2"/>
  </si>
  <si>
    <t>51</t>
    <phoneticPr fontId="2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</si>
  <si>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</si>
  <si>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</si>
  <si>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</si>
  <si>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</si>
  <si>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</si>
  <si>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</si>
  <si>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</si>
  <si>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</si>
  <si>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</si>
  <si>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52</t>
    <phoneticPr fontId="2"/>
  </si>
  <si>
    <t>53</t>
    <phoneticPr fontId="2"/>
  </si>
  <si>
    <t>54</t>
    <phoneticPr fontId="2"/>
  </si>
  <si>
    <t>55</t>
    <phoneticPr fontId="2"/>
  </si>
  <si>
    <t>56</t>
    <phoneticPr fontId="2"/>
  </si>
  <si>
    <t>57</t>
    <phoneticPr fontId="2"/>
  </si>
  <si>
    <t>58</t>
    <phoneticPr fontId="2"/>
  </si>
  <si>
    <t>59</t>
    <phoneticPr fontId="2"/>
  </si>
  <si>
    <t>60</t>
    <phoneticPr fontId="2"/>
  </si>
  <si>
    <t>61</t>
    <phoneticPr fontId="2"/>
  </si>
  <si>
    <t>62</t>
    <phoneticPr fontId="2"/>
  </si>
  <si>
    <t>63</t>
    <phoneticPr fontId="2"/>
  </si>
  <si>
    <t>65</t>
    <phoneticPr fontId="2"/>
  </si>
  <si>
    <t>66</t>
    <phoneticPr fontId="2"/>
  </si>
  <si>
    <t>67</t>
    <phoneticPr fontId="2"/>
  </si>
  <si>
    <t>68</t>
    <phoneticPr fontId="2"/>
  </si>
  <si>
    <t>69</t>
    <phoneticPr fontId="2"/>
  </si>
  <si>
    <t>70</t>
    <phoneticPr fontId="2"/>
  </si>
  <si>
    <t>71</t>
    <phoneticPr fontId="2"/>
  </si>
  <si>
    <t>72</t>
    <phoneticPr fontId="2"/>
  </si>
  <si>
    <t>73</t>
    <phoneticPr fontId="2"/>
  </si>
  <si>
    <t>74</t>
    <phoneticPr fontId="2"/>
  </si>
  <si>
    <t>75</t>
    <phoneticPr fontId="2"/>
  </si>
  <si>
    <t>76</t>
    <phoneticPr fontId="2"/>
  </si>
  <si>
    <t>79</t>
    <phoneticPr fontId="2"/>
  </si>
  <si>
    <t>80</t>
    <phoneticPr fontId="2"/>
  </si>
  <si>
    <t>81</t>
    <phoneticPr fontId="2"/>
  </si>
  <si>
    <t>82</t>
    <phoneticPr fontId="2"/>
  </si>
  <si>
    <t>83</t>
    <phoneticPr fontId="2"/>
  </si>
  <si>
    <t>84</t>
    <phoneticPr fontId="2"/>
  </si>
  <si>
    <t>85</t>
    <phoneticPr fontId="2"/>
  </si>
  <si>
    <t>86</t>
    <phoneticPr fontId="2"/>
  </si>
  <si>
    <t>87</t>
    <phoneticPr fontId="2"/>
  </si>
  <si>
    <t>88</t>
    <phoneticPr fontId="2"/>
  </si>
  <si>
    <t>89</t>
    <phoneticPr fontId="2"/>
  </si>
  <si>
    <t>90</t>
    <phoneticPr fontId="2"/>
  </si>
  <si>
    <t>91</t>
    <phoneticPr fontId="2"/>
  </si>
  <si>
    <t>92</t>
    <phoneticPr fontId="2"/>
  </si>
  <si>
    <t>93</t>
    <phoneticPr fontId="2"/>
  </si>
  <si>
    <t>94</t>
    <phoneticPr fontId="2"/>
  </si>
  <si>
    <t>95</t>
    <phoneticPr fontId="2"/>
  </si>
  <si>
    <t>96</t>
    <phoneticPr fontId="2"/>
  </si>
  <si>
    <t>97</t>
    <phoneticPr fontId="2"/>
  </si>
  <si>
    <t>98</t>
    <phoneticPr fontId="2"/>
  </si>
  <si>
    <t>99</t>
    <phoneticPr fontId="2"/>
  </si>
  <si>
    <t>100</t>
    <phoneticPr fontId="2"/>
  </si>
  <si>
    <t>EUR/USD</t>
    <phoneticPr fontId="2"/>
  </si>
  <si>
    <t>FIB-1.50</t>
    <phoneticPr fontId="3"/>
  </si>
  <si>
    <t>78</t>
    <phoneticPr fontId="2"/>
  </si>
  <si>
    <t>FIB-2.00</t>
    <phoneticPr fontId="3"/>
  </si>
  <si>
    <t>時間足</t>
    <rPh sb="0" eb="2">
      <t>ジカン</t>
    </rPh>
    <rPh sb="2" eb="3">
      <t>アシ</t>
    </rPh>
    <phoneticPr fontId="2"/>
  </si>
  <si>
    <t>検証回数</t>
    <rPh sb="0" eb="2">
      <t>ケンショウ</t>
    </rPh>
    <rPh sb="2" eb="4">
      <t>カイスウ</t>
    </rPh>
    <phoneticPr fontId="2"/>
  </si>
  <si>
    <t>Ｄ１</t>
    <phoneticPr fontId="2"/>
  </si>
  <si>
    <t>Ｈ4</t>
    <phoneticPr fontId="2"/>
  </si>
  <si>
    <t>D1</t>
    <phoneticPr fontId="2"/>
  </si>
  <si>
    <t>2000年からスタートした結果、83回しか検証できず1990年に戻りました。ということは日足は年間3-4回しか取引ができず、ＰＢ：日足では他通貨を増やすしかないですね。</t>
    <rPh sb="4" eb="5">
      <t>ネン</t>
    </rPh>
    <rPh sb="13" eb="15">
      <t>ケッカ</t>
    </rPh>
    <rPh sb="18" eb="19">
      <t>カイ</t>
    </rPh>
    <rPh sb="21" eb="23">
      <t>ケンショウ</t>
    </rPh>
    <rPh sb="30" eb="31">
      <t>ネン</t>
    </rPh>
    <rPh sb="32" eb="33">
      <t>モド</t>
    </rPh>
    <rPh sb="44" eb="46">
      <t>ヒアシ</t>
    </rPh>
    <rPh sb="47" eb="49">
      <t>ネンカン</t>
    </rPh>
    <rPh sb="52" eb="53">
      <t>カイ</t>
    </rPh>
    <rPh sb="55" eb="57">
      <t>トリヒキ</t>
    </rPh>
    <rPh sb="65" eb="67">
      <t>ヒアシ</t>
    </rPh>
    <rPh sb="69" eb="70">
      <t>タ</t>
    </rPh>
    <rPh sb="70" eb="72">
      <t>ツウカ</t>
    </rPh>
    <rPh sb="73" eb="74">
      <t>フ</t>
    </rPh>
    <phoneticPr fontId="2"/>
  </si>
  <si>
    <t>しばらく他通貨での日足、4時間足の検証を続けます。</t>
    <rPh sb="4" eb="5">
      <t>タ</t>
    </rPh>
    <rPh sb="5" eb="7">
      <t>ツウカ</t>
    </rPh>
    <rPh sb="9" eb="11">
      <t>ヒアシ</t>
    </rPh>
    <rPh sb="13" eb="15">
      <t>ジカン</t>
    </rPh>
    <rPh sb="15" eb="16">
      <t>アシ</t>
    </rPh>
    <rPh sb="17" eb="19">
      <t>ケンショウ</t>
    </rPh>
    <rPh sb="20" eb="21">
      <t>ツヅ</t>
    </rPh>
    <phoneticPr fontId="2"/>
  </si>
  <si>
    <t xml:space="preserve">システム通りに検証すると、
①86のようにHIGH-LOWで300pipsを超えると、決済までに2か月を超えたり、
②76では次の日にエントリー即損切にあったり、
③fib2.00のように13連敗をくらったり、
いろいろです。
ただ、fib2.00が13連敗なのに利益率が一番良い、というおもしろい結果も出ましたし、
地道に検証を続けていきます。
</t>
    <rPh sb="4" eb="5">
      <t>ドオ</t>
    </rPh>
    <rPh sb="7" eb="9">
      <t>ケンショウ</t>
    </rPh>
    <rPh sb="38" eb="39">
      <t>コ</t>
    </rPh>
    <rPh sb="43" eb="45">
      <t>ケッサイ</t>
    </rPh>
    <rPh sb="50" eb="51">
      <t>ゲツ</t>
    </rPh>
    <rPh sb="52" eb="53">
      <t>コ</t>
    </rPh>
    <rPh sb="63" eb="64">
      <t>ツギ</t>
    </rPh>
    <rPh sb="65" eb="66">
      <t>ヒ</t>
    </rPh>
    <rPh sb="72" eb="73">
      <t>ソク</t>
    </rPh>
    <rPh sb="73" eb="75">
      <t>ソンギリ</t>
    </rPh>
    <rPh sb="96" eb="98">
      <t>レンパイ</t>
    </rPh>
    <phoneticPr fontId="2"/>
  </si>
  <si>
    <t>検証年数</t>
    <rPh sb="0" eb="2">
      <t>ケンショウ</t>
    </rPh>
    <rPh sb="2" eb="4">
      <t>ネンスウ</t>
    </rPh>
    <phoneticPr fontId="2"/>
  </si>
  <si>
    <t>26年</t>
    <rPh sb="2" eb="3">
      <t>ネン</t>
    </rPh>
    <phoneticPr fontId="2"/>
  </si>
  <si>
    <t>5/22-26</t>
    <phoneticPr fontId="2"/>
  </si>
  <si>
    <t>5/28-6/1</t>
    <phoneticPr fontId="2"/>
  </si>
  <si>
    <t>検証した日</t>
    <rPh sb="0" eb="2">
      <t>ケンショウ</t>
    </rPh>
    <rPh sb="4" eb="5">
      <t>ヒ</t>
    </rPh>
    <phoneticPr fontId="2"/>
  </si>
  <si>
    <t>5年</t>
    <rPh sb="1" eb="2">
      <t>ネン</t>
    </rPh>
    <phoneticPr fontId="2"/>
  </si>
  <si>
    <t>5日間</t>
    <rPh sb="1" eb="3">
      <t>ニチカン</t>
    </rPh>
    <phoneticPr fontId="2"/>
  </si>
  <si>
    <t>検証に要した日数</t>
    <rPh sb="0" eb="2">
      <t>ケンショウ</t>
    </rPh>
    <rPh sb="3" eb="4">
      <t>ヨウ</t>
    </rPh>
    <rPh sb="6" eb="8">
      <t>ニッスウ</t>
    </rPh>
    <phoneticPr fontId="2"/>
  </si>
  <si>
    <t>EUR/USD</t>
    <phoneticPr fontId="2"/>
  </si>
</sst>
</file>

<file path=xl/styles.xml><?xml version="1.0" encoding="utf-8"?>
<styleSheet xmlns="http://schemas.openxmlformats.org/spreadsheetml/2006/main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7" fillId="0" borderId="0" xfId="0" quotePrefix="1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8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0" fillId="0" borderId="12" xfId="0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579120</xdr:colOff>
      <xdr:row>36</xdr:row>
      <xdr:rowOff>106680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04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2880"/>
          <a:ext cx="7132320" cy="65074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11</xdr:col>
      <xdr:colOff>581249</xdr:colOff>
      <xdr:row>73</xdr:row>
      <xdr:rowOff>108622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94944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11</xdr:col>
      <xdr:colOff>581249</xdr:colOff>
      <xdr:row>110</xdr:row>
      <xdr:rowOff>108622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371600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11</xdr:col>
      <xdr:colOff>581249</xdr:colOff>
      <xdr:row>147</xdr:row>
      <xdr:rowOff>108622</xdr:rowOff>
    </xdr:to>
    <xdr:pic>
      <xdr:nvPicPr>
        <xdr:cNvPr id="5" name="図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048256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11</xdr:col>
      <xdr:colOff>581249</xdr:colOff>
      <xdr:row>184</xdr:row>
      <xdr:rowOff>108622</xdr:rowOff>
    </xdr:to>
    <xdr:pic>
      <xdr:nvPicPr>
        <xdr:cNvPr id="6" name="図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724912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11</xdr:col>
      <xdr:colOff>581249</xdr:colOff>
      <xdr:row>221</xdr:row>
      <xdr:rowOff>108622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401568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11</xdr:col>
      <xdr:colOff>581249</xdr:colOff>
      <xdr:row>258</xdr:row>
      <xdr:rowOff>108622</xdr:rowOff>
    </xdr:to>
    <xdr:pic>
      <xdr:nvPicPr>
        <xdr:cNvPr id="8" name="図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4078224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11</xdr:col>
      <xdr:colOff>581249</xdr:colOff>
      <xdr:row>295</xdr:row>
      <xdr:rowOff>108622</xdr:rowOff>
    </xdr:to>
    <xdr:pic>
      <xdr:nvPicPr>
        <xdr:cNvPr id="9" name="図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754880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11</xdr:col>
      <xdr:colOff>581249</xdr:colOff>
      <xdr:row>332</xdr:row>
      <xdr:rowOff>108622</xdr:rowOff>
    </xdr:to>
    <xdr:pic>
      <xdr:nvPicPr>
        <xdr:cNvPr id="10" name="図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431536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11</xdr:col>
      <xdr:colOff>581249</xdr:colOff>
      <xdr:row>369</xdr:row>
      <xdr:rowOff>108622</xdr:rowOff>
    </xdr:to>
    <xdr:pic>
      <xdr:nvPicPr>
        <xdr:cNvPr id="11" name="図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6108192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11</xdr:col>
      <xdr:colOff>581249</xdr:colOff>
      <xdr:row>406</xdr:row>
      <xdr:rowOff>108622</xdr:rowOff>
    </xdr:to>
    <xdr:pic>
      <xdr:nvPicPr>
        <xdr:cNvPr id="12" name="図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784848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30480</xdr:rowOff>
    </xdr:from>
    <xdr:to>
      <xdr:col>11</xdr:col>
      <xdr:colOff>581249</xdr:colOff>
      <xdr:row>443</xdr:row>
      <xdr:rowOff>139102</xdr:rowOff>
    </xdr:to>
    <xdr:pic>
      <xdr:nvPicPr>
        <xdr:cNvPr id="13" name="図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7464552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11</xdr:col>
      <xdr:colOff>581249</xdr:colOff>
      <xdr:row>480</xdr:row>
      <xdr:rowOff>108622</xdr:rowOff>
    </xdr:to>
    <xdr:pic>
      <xdr:nvPicPr>
        <xdr:cNvPr id="14" name="図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8138160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11</xdr:col>
      <xdr:colOff>581249</xdr:colOff>
      <xdr:row>517</xdr:row>
      <xdr:rowOff>108622</xdr:rowOff>
    </xdr:to>
    <xdr:pic>
      <xdr:nvPicPr>
        <xdr:cNvPr id="15" name="図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8814816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11</xdr:col>
      <xdr:colOff>581249</xdr:colOff>
      <xdr:row>554</xdr:row>
      <xdr:rowOff>108622</xdr:rowOff>
    </xdr:to>
    <xdr:pic>
      <xdr:nvPicPr>
        <xdr:cNvPr id="16" name="図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9491472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11</xdr:col>
      <xdr:colOff>581249</xdr:colOff>
      <xdr:row>591</xdr:row>
      <xdr:rowOff>108622</xdr:rowOff>
    </xdr:to>
    <xdr:pic>
      <xdr:nvPicPr>
        <xdr:cNvPr id="17" name="図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0168128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</xdr:row>
      <xdr:rowOff>0</xdr:rowOff>
    </xdr:from>
    <xdr:to>
      <xdr:col>11</xdr:col>
      <xdr:colOff>581249</xdr:colOff>
      <xdr:row>628</xdr:row>
      <xdr:rowOff>108622</xdr:rowOff>
    </xdr:to>
    <xdr:pic>
      <xdr:nvPicPr>
        <xdr:cNvPr id="18" name="図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0844784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11</xdr:col>
      <xdr:colOff>581249</xdr:colOff>
      <xdr:row>665</xdr:row>
      <xdr:rowOff>108622</xdr:rowOff>
    </xdr:to>
    <xdr:pic>
      <xdr:nvPicPr>
        <xdr:cNvPr id="19" name="図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1521440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</xdr:row>
      <xdr:rowOff>0</xdr:rowOff>
    </xdr:from>
    <xdr:to>
      <xdr:col>11</xdr:col>
      <xdr:colOff>581249</xdr:colOff>
      <xdr:row>702</xdr:row>
      <xdr:rowOff>108622</xdr:rowOff>
    </xdr:to>
    <xdr:pic>
      <xdr:nvPicPr>
        <xdr:cNvPr id="20" name="図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2198096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11</xdr:col>
      <xdr:colOff>581249</xdr:colOff>
      <xdr:row>739</xdr:row>
      <xdr:rowOff>108622</xdr:rowOff>
    </xdr:to>
    <xdr:pic>
      <xdr:nvPicPr>
        <xdr:cNvPr id="21" name="図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2874752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741</xdr:row>
      <xdr:rowOff>0</xdr:rowOff>
    </xdr:from>
    <xdr:to>
      <xdr:col>11</xdr:col>
      <xdr:colOff>581249</xdr:colOff>
      <xdr:row>776</xdr:row>
      <xdr:rowOff>108622</xdr:rowOff>
    </xdr:to>
    <xdr:pic>
      <xdr:nvPicPr>
        <xdr:cNvPr id="22" name="図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3551408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778</xdr:row>
      <xdr:rowOff>0</xdr:rowOff>
    </xdr:from>
    <xdr:to>
      <xdr:col>11</xdr:col>
      <xdr:colOff>581249</xdr:colOff>
      <xdr:row>813</xdr:row>
      <xdr:rowOff>108622</xdr:rowOff>
    </xdr:to>
    <xdr:pic>
      <xdr:nvPicPr>
        <xdr:cNvPr id="23" name="図 2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4228064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815</xdr:row>
      <xdr:rowOff>0</xdr:rowOff>
    </xdr:from>
    <xdr:to>
      <xdr:col>11</xdr:col>
      <xdr:colOff>581249</xdr:colOff>
      <xdr:row>850</xdr:row>
      <xdr:rowOff>108622</xdr:rowOff>
    </xdr:to>
    <xdr:pic>
      <xdr:nvPicPr>
        <xdr:cNvPr id="24" name="図 23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14904720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852</xdr:row>
      <xdr:rowOff>0</xdr:rowOff>
    </xdr:from>
    <xdr:to>
      <xdr:col>11</xdr:col>
      <xdr:colOff>581249</xdr:colOff>
      <xdr:row>887</xdr:row>
      <xdr:rowOff>108622</xdr:rowOff>
    </xdr:to>
    <xdr:pic>
      <xdr:nvPicPr>
        <xdr:cNvPr id="25" name="図 2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15581376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889</xdr:row>
      <xdr:rowOff>0</xdr:rowOff>
    </xdr:from>
    <xdr:to>
      <xdr:col>11</xdr:col>
      <xdr:colOff>581249</xdr:colOff>
      <xdr:row>924</xdr:row>
      <xdr:rowOff>108622</xdr:rowOff>
    </xdr:to>
    <xdr:pic>
      <xdr:nvPicPr>
        <xdr:cNvPr id="26" name="図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16258032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926</xdr:row>
      <xdr:rowOff>0</xdr:rowOff>
    </xdr:from>
    <xdr:to>
      <xdr:col>11</xdr:col>
      <xdr:colOff>581249</xdr:colOff>
      <xdr:row>961</xdr:row>
      <xdr:rowOff>108622</xdr:rowOff>
    </xdr:to>
    <xdr:pic>
      <xdr:nvPicPr>
        <xdr:cNvPr id="27" name="図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16934688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963</xdr:row>
      <xdr:rowOff>0</xdr:rowOff>
    </xdr:from>
    <xdr:to>
      <xdr:col>11</xdr:col>
      <xdr:colOff>581249</xdr:colOff>
      <xdr:row>998</xdr:row>
      <xdr:rowOff>108622</xdr:rowOff>
    </xdr:to>
    <xdr:pic>
      <xdr:nvPicPr>
        <xdr:cNvPr id="28" name="図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17611344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1000</xdr:row>
      <xdr:rowOff>0</xdr:rowOff>
    </xdr:from>
    <xdr:to>
      <xdr:col>11</xdr:col>
      <xdr:colOff>581249</xdr:colOff>
      <xdr:row>1035</xdr:row>
      <xdr:rowOff>108622</xdr:rowOff>
    </xdr:to>
    <xdr:pic>
      <xdr:nvPicPr>
        <xdr:cNvPr id="29" name="図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18288000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1037</xdr:row>
      <xdr:rowOff>0</xdr:rowOff>
    </xdr:from>
    <xdr:to>
      <xdr:col>11</xdr:col>
      <xdr:colOff>581249</xdr:colOff>
      <xdr:row>1072</xdr:row>
      <xdr:rowOff>108622</xdr:rowOff>
    </xdr:to>
    <xdr:pic>
      <xdr:nvPicPr>
        <xdr:cNvPr id="31" name="図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18964656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1074</xdr:row>
      <xdr:rowOff>0</xdr:rowOff>
    </xdr:from>
    <xdr:to>
      <xdr:col>11</xdr:col>
      <xdr:colOff>581249</xdr:colOff>
      <xdr:row>1109</xdr:row>
      <xdr:rowOff>108622</xdr:rowOff>
    </xdr:to>
    <xdr:pic>
      <xdr:nvPicPr>
        <xdr:cNvPr id="32" name="図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19641312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1111</xdr:row>
      <xdr:rowOff>0</xdr:rowOff>
    </xdr:from>
    <xdr:to>
      <xdr:col>11</xdr:col>
      <xdr:colOff>581249</xdr:colOff>
      <xdr:row>1146</xdr:row>
      <xdr:rowOff>108622</xdr:rowOff>
    </xdr:to>
    <xdr:pic>
      <xdr:nvPicPr>
        <xdr:cNvPr id="33" name="図 32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203179680"/>
          <a:ext cx="7134449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11</xdr:col>
      <xdr:colOff>421181</xdr:colOff>
      <xdr:row>1183</xdr:row>
      <xdr:rowOff>108622</xdr:rowOff>
    </xdr:to>
    <xdr:pic>
      <xdr:nvPicPr>
        <xdr:cNvPr id="34" name="図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20994624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1185</xdr:row>
      <xdr:rowOff>0</xdr:rowOff>
    </xdr:from>
    <xdr:to>
      <xdr:col>11</xdr:col>
      <xdr:colOff>421181</xdr:colOff>
      <xdr:row>1220</xdr:row>
      <xdr:rowOff>108622</xdr:rowOff>
    </xdr:to>
    <xdr:pic>
      <xdr:nvPicPr>
        <xdr:cNvPr id="35" name="図 3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21671280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1222</xdr:row>
      <xdr:rowOff>0</xdr:rowOff>
    </xdr:from>
    <xdr:to>
      <xdr:col>11</xdr:col>
      <xdr:colOff>421181</xdr:colOff>
      <xdr:row>1257</xdr:row>
      <xdr:rowOff>108622</xdr:rowOff>
    </xdr:to>
    <xdr:pic>
      <xdr:nvPicPr>
        <xdr:cNvPr id="36" name="図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22347936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1259</xdr:row>
      <xdr:rowOff>0</xdr:rowOff>
    </xdr:from>
    <xdr:to>
      <xdr:col>11</xdr:col>
      <xdr:colOff>421181</xdr:colOff>
      <xdr:row>1294</xdr:row>
      <xdr:rowOff>108622</xdr:rowOff>
    </xdr:to>
    <xdr:pic>
      <xdr:nvPicPr>
        <xdr:cNvPr id="37" name="図 36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23024592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1296</xdr:row>
      <xdr:rowOff>0</xdr:rowOff>
    </xdr:from>
    <xdr:to>
      <xdr:col>11</xdr:col>
      <xdr:colOff>421181</xdr:colOff>
      <xdr:row>1331</xdr:row>
      <xdr:rowOff>108622</xdr:rowOff>
    </xdr:to>
    <xdr:pic>
      <xdr:nvPicPr>
        <xdr:cNvPr id="38" name="図 37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23701248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1333</xdr:row>
      <xdr:rowOff>0</xdr:rowOff>
    </xdr:from>
    <xdr:to>
      <xdr:col>11</xdr:col>
      <xdr:colOff>421181</xdr:colOff>
      <xdr:row>1368</xdr:row>
      <xdr:rowOff>108622</xdr:rowOff>
    </xdr:to>
    <xdr:pic>
      <xdr:nvPicPr>
        <xdr:cNvPr id="39" name="図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24377904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1370</xdr:row>
      <xdr:rowOff>0</xdr:rowOff>
    </xdr:from>
    <xdr:to>
      <xdr:col>11</xdr:col>
      <xdr:colOff>421181</xdr:colOff>
      <xdr:row>1405</xdr:row>
      <xdr:rowOff>108622</xdr:rowOff>
    </xdr:to>
    <xdr:pic>
      <xdr:nvPicPr>
        <xdr:cNvPr id="40" name="図 39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25054560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1407</xdr:row>
      <xdr:rowOff>0</xdr:rowOff>
    </xdr:from>
    <xdr:to>
      <xdr:col>11</xdr:col>
      <xdr:colOff>421181</xdr:colOff>
      <xdr:row>1442</xdr:row>
      <xdr:rowOff>108622</xdr:rowOff>
    </xdr:to>
    <xdr:pic>
      <xdr:nvPicPr>
        <xdr:cNvPr id="41" name="図 40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25731216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1444</xdr:row>
      <xdr:rowOff>0</xdr:rowOff>
    </xdr:from>
    <xdr:to>
      <xdr:col>11</xdr:col>
      <xdr:colOff>421181</xdr:colOff>
      <xdr:row>1479</xdr:row>
      <xdr:rowOff>108622</xdr:rowOff>
    </xdr:to>
    <xdr:pic>
      <xdr:nvPicPr>
        <xdr:cNvPr id="42" name="図 41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26407872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1481</xdr:row>
      <xdr:rowOff>0</xdr:rowOff>
    </xdr:from>
    <xdr:to>
      <xdr:col>11</xdr:col>
      <xdr:colOff>421181</xdr:colOff>
      <xdr:row>1516</xdr:row>
      <xdr:rowOff>108622</xdr:rowOff>
    </xdr:to>
    <xdr:pic>
      <xdr:nvPicPr>
        <xdr:cNvPr id="43" name="図 42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27084528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1518</xdr:row>
      <xdr:rowOff>0</xdr:rowOff>
    </xdr:from>
    <xdr:to>
      <xdr:col>11</xdr:col>
      <xdr:colOff>421181</xdr:colOff>
      <xdr:row>1553</xdr:row>
      <xdr:rowOff>108622</xdr:rowOff>
    </xdr:to>
    <xdr:pic>
      <xdr:nvPicPr>
        <xdr:cNvPr id="44" name="図 4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27761184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1555</xdr:row>
      <xdr:rowOff>0</xdr:rowOff>
    </xdr:from>
    <xdr:to>
      <xdr:col>11</xdr:col>
      <xdr:colOff>421181</xdr:colOff>
      <xdr:row>1590</xdr:row>
      <xdr:rowOff>108622</xdr:rowOff>
    </xdr:to>
    <xdr:pic>
      <xdr:nvPicPr>
        <xdr:cNvPr id="45" name="図 4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28437840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1592</xdr:row>
      <xdr:rowOff>0</xdr:rowOff>
    </xdr:from>
    <xdr:to>
      <xdr:col>11</xdr:col>
      <xdr:colOff>421181</xdr:colOff>
      <xdr:row>1627</xdr:row>
      <xdr:rowOff>108622</xdr:rowOff>
    </xdr:to>
    <xdr:pic>
      <xdr:nvPicPr>
        <xdr:cNvPr id="46" name="図 45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29114496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1629</xdr:row>
      <xdr:rowOff>0</xdr:rowOff>
    </xdr:from>
    <xdr:to>
      <xdr:col>11</xdr:col>
      <xdr:colOff>421181</xdr:colOff>
      <xdr:row>1664</xdr:row>
      <xdr:rowOff>108622</xdr:rowOff>
    </xdr:to>
    <xdr:pic>
      <xdr:nvPicPr>
        <xdr:cNvPr id="47" name="図 46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29791152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1666</xdr:row>
      <xdr:rowOff>0</xdr:rowOff>
    </xdr:from>
    <xdr:to>
      <xdr:col>11</xdr:col>
      <xdr:colOff>421181</xdr:colOff>
      <xdr:row>1701</xdr:row>
      <xdr:rowOff>108622</xdr:rowOff>
    </xdr:to>
    <xdr:pic>
      <xdr:nvPicPr>
        <xdr:cNvPr id="48" name="図 47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30467808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1703</xdr:row>
      <xdr:rowOff>0</xdr:rowOff>
    </xdr:from>
    <xdr:to>
      <xdr:col>11</xdr:col>
      <xdr:colOff>421181</xdr:colOff>
      <xdr:row>1738</xdr:row>
      <xdr:rowOff>108622</xdr:rowOff>
    </xdr:to>
    <xdr:pic>
      <xdr:nvPicPr>
        <xdr:cNvPr id="49" name="図 48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31144464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1740</xdr:row>
      <xdr:rowOff>0</xdr:rowOff>
    </xdr:from>
    <xdr:to>
      <xdr:col>11</xdr:col>
      <xdr:colOff>421181</xdr:colOff>
      <xdr:row>1775</xdr:row>
      <xdr:rowOff>108622</xdr:rowOff>
    </xdr:to>
    <xdr:pic>
      <xdr:nvPicPr>
        <xdr:cNvPr id="50" name="図 49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31821120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1777</xdr:row>
      <xdr:rowOff>0</xdr:rowOff>
    </xdr:from>
    <xdr:to>
      <xdr:col>11</xdr:col>
      <xdr:colOff>421181</xdr:colOff>
      <xdr:row>1812</xdr:row>
      <xdr:rowOff>108622</xdr:rowOff>
    </xdr:to>
    <xdr:pic>
      <xdr:nvPicPr>
        <xdr:cNvPr id="51" name="図 50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32497776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1814</xdr:row>
      <xdr:rowOff>0</xdr:rowOff>
    </xdr:from>
    <xdr:to>
      <xdr:col>11</xdr:col>
      <xdr:colOff>421181</xdr:colOff>
      <xdr:row>1849</xdr:row>
      <xdr:rowOff>108622</xdr:rowOff>
    </xdr:to>
    <xdr:pic>
      <xdr:nvPicPr>
        <xdr:cNvPr id="52" name="図 51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33174432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1851</xdr:row>
      <xdr:rowOff>0</xdr:rowOff>
    </xdr:from>
    <xdr:to>
      <xdr:col>11</xdr:col>
      <xdr:colOff>421181</xdr:colOff>
      <xdr:row>1886</xdr:row>
      <xdr:rowOff>108622</xdr:rowOff>
    </xdr:to>
    <xdr:pic>
      <xdr:nvPicPr>
        <xdr:cNvPr id="53" name="図 52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33851088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1888</xdr:row>
      <xdr:rowOff>0</xdr:rowOff>
    </xdr:from>
    <xdr:to>
      <xdr:col>11</xdr:col>
      <xdr:colOff>421181</xdr:colOff>
      <xdr:row>1923</xdr:row>
      <xdr:rowOff>108622</xdr:rowOff>
    </xdr:to>
    <xdr:pic>
      <xdr:nvPicPr>
        <xdr:cNvPr id="54" name="図 5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34527744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1925</xdr:row>
      <xdr:rowOff>0</xdr:rowOff>
    </xdr:from>
    <xdr:to>
      <xdr:col>11</xdr:col>
      <xdr:colOff>421181</xdr:colOff>
      <xdr:row>1960</xdr:row>
      <xdr:rowOff>108622</xdr:rowOff>
    </xdr:to>
    <xdr:pic>
      <xdr:nvPicPr>
        <xdr:cNvPr id="55" name="図 5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35204400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1962</xdr:row>
      <xdr:rowOff>0</xdr:rowOff>
    </xdr:from>
    <xdr:to>
      <xdr:col>11</xdr:col>
      <xdr:colOff>421181</xdr:colOff>
      <xdr:row>1997</xdr:row>
      <xdr:rowOff>108622</xdr:rowOff>
    </xdr:to>
    <xdr:pic>
      <xdr:nvPicPr>
        <xdr:cNvPr id="56" name="図 55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35881056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1999</xdr:row>
      <xdr:rowOff>0</xdr:rowOff>
    </xdr:from>
    <xdr:to>
      <xdr:col>11</xdr:col>
      <xdr:colOff>421181</xdr:colOff>
      <xdr:row>2034</xdr:row>
      <xdr:rowOff>108622</xdr:rowOff>
    </xdr:to>
    <xdr:pic>
      <xdr:nvPicPr>
        <xdr:cNvPr id="57" name="図 56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36557712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2036</xdr:row>
      <xdr:rowOff>0</xdr:rowOff>
    </xdr:from>
    <xdr:to>
      <xdr:col>11</xdr:col>
      <xdr:colOff>421181</xdr:colOff>
      <xdr:row>2071</xdr:row>
      <xdr:rowOff>108622</xdr:rowOff>
    </xdr:to>
    <xdr:pic>
      <xdr:nvPicPr>
        <xdr:cNvPr id="58" name="図 57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37234368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2073</xdr:row>
      <xdr:rowOff>0</xdr:rowOff>
    </xdr:from>
    <xdr:to>
      <xdr:col>11</xdr:col>
      <xdr:colOff>421181</xdr:colOff>
      <xdr:row>2108</xdr:row>
      <xdr:rowOff>108622</xdr:rowOff>
    </xdr:to>
    <xdr:pic>
      <xdr:nvPicPr>
        <xdr:cNvPr id="59" name="図 58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37911024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2110</xdr:row>
      <xdr:rowOff>0</xdr:rowOff>
    </xdr:from>
    <xdr:to>
      <xdr:col>11</xdr:col>
      <xdr:colOff>421181</xdr:colOff>
      <xdr:row>2145</xdr:row>
      <xdr:rowOff>108622</xdr:rowOff>
    </xdr:to>
    <xdr:pic>
      <xdr:nvPicPr>
        <xdr:cNvPr id="60" name="図 59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38587680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2147</xdr:row>
      <xdr:rowOff>0</xdr:rowOff>
    </xdr:from>
    <xdr:to>
      <xdr:col>11</xdr:col>
      <xdr:colOff>421181</xdr:colOff>
      <xdr:row>2182</xdr:row>
      <xdr:rowOff>108622</xdr:rowOff>
    </xdr:to>
    <xdr:pic>
      <xdr:nvPicPr>
        <xdr:cNvPr id="61" name="図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39264336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2184</xdr:row>
      <xdr:rowOff>0</xdr:rowOff>
    </xdr:from>
    <xdr:to>
      <xdr:col>11</xdr:col>
      <xdr:colOff>421181</xdr:colOff>
      <xdr:row>2219</xdr:row>
      <xdr:rowOff>108622</xdr:rowOff>
    </xdr:to>
    <xdr:pic>
      <xdr:nvPicPr>
        <xdr:cNvPr id="62" name="図 61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39940992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2221</xdr:row>
      <xdr:rowOff>0</xdr:rowOff>
    </xdr:from>
    <xdr:to>
      <xdr:col>11</xdr:col>
      <xdr:colOff>421181</xdr:colOff>
      <xdr:row>2256</xdr:row>
      <xdr:rowOff>108622</xdr:rowOff>
    </xdr:to>
    <xdr:pic>
      <xdr:nvPicPr>
        <xdr:cNvPr id="63" name="図 62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40617648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2258</xdr:row>
      <xdr:rowOff>0</xdr:rowOff>
    </xdr:from>
    <xdr:to>
      <xdr:col>11</xdr:col>
      <xdr:colOff>421181</xdr:colOff>
      <xdr:row>2293</xdr:row>
      <xdr:rowOff>108622</xdr:rowOff>
    </xdr:to>
    <xdr:pic>
      <xdr:nvPicPr>
        <xdr:cNvPr id="64" name="図 6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41294304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2295</xdr:row>
      <xdr:rowOff>0</xdr:rowOff>
    </xdr:from>
    <xdr:to>
      <xdr:col>11</xdr:col>
      <xdr:colOff>421181</xdr:colOff>
      <xdr:row>2330</xdr:row>
      <xdr:rowOff>108622</xdr:rowOff>
    </xdr:to>
    <xdr:pic>
      <xdr:nvPicPr>
        <xdr:cNvPr id="65" name="図 6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41970960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2332</xdr:row>
      <xdr:rowOff>0</xdr:rowOff>
    </xdr:from>
    <xdr:to>
      <xdr:col>11</xdr:col>
      <xdr:colOff>421181</xdr:colOff>
      <xdr:row>2367</xdr:row>
      <xdr:rowOff>108622</xdr:rowOff>
    </xdr:to>
    <xdr:pic>
      <xdr:nvPicPr>
        <xdr:cNvPr id="66" name="図 65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42647616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2369</xdr:row>
      <xdr:rowOff>0</xdr:rowOff>
    </xdr:from>
    <xdr:to>
      <xdr:col>11</xdr:col>
      <xdr:colOff>421181</xdr:colOff>
      <xdr:row>2404</xdr:row>
      <xdr:rowOff>108622</xdr:rowOff>
    </xdr:to>
    <xdr:pic>
      <xdr:nvPicPr>
        <xdr:cNvPr id="67" name="図 66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43324272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2406</xdr:row>
      <xdr:rowOff>0</xdr:rowOff>
    </xdr:from>
    <xdr:to>
      <xdr:col>11</xdr:col>
      <xdr:colOff>421181</xdr:colOff>
      <xdr:row>2441</xdr:row>
      <xdr:rowOff>108622</xdr:rowOff>
    </xdr:to>
    <xdr:pic>
      <xdr:nvPicPr>
        <xdr:cNvPr id="68" name="図 67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44000928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2443</xdr:row>
      <xdr:rowOff>0</xdr:rowOff>
    </xdr:from>
    <xdr:to>
      <xdr:col>11</xdr:col>
      <xdr:colOff>421181</xdr:colOff>
      <xdr:row>2478</xdr:row>
      <xdr:rowOff>108622</xdr:rowOff>
    </xdr:to>
    <xdr:pic>
      <xdr:nvPicPr>
        <xdr:cNvPr id="69" name="図 68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44677584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2480</xdr:row>
      <xdr:rowOff>0</xdr:rowOff>
    </xdr:from>
    <xdr:to>
      <xdr:col>11</xdr:col>
      <xdr:colOff>421181</xdr:colOff>
      <xdr:row>2515</xdr:row>
      <xdr:rowOff>108622</xdr:rowOff>
    </xdr:to>
    <xdr:pic>
      <xdr:nvPicPr>
        <xdr:cNvPr id="70" name="図 69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5354240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2517</xdr:row>
      <xdr:rowOff>0</xdr:rowOff>
    </xdr:from>
    <xdr:to>
      <xdr:col>11</xdr:col>
      <xdr:colOff>421181</xdr:colOff>
      <xdr:row>2552</xdr:row>
      <xdr:rowOff>108622</xdr:rowOff>
    </xdr:to>
    <xdr:pic>
      <xdr:nvPicPr>
        <xdr:cNvPr id="71" name="図 70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46030896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2554</xdr:row>
      <xdr:rowOff>0</xdr:rowOff>
    </xdr:from>
    <xdr:to>
      <xdr:col>11</xdr:col>
      <xdr:colOff>421181</xdr:colOff>
      <xdr:row>2589</xdr:row>
      <xdr:rowOff>108622</xdr:rowOff>
    </xdr:to>
    <xdr:pic>
      <xdr:nvPicPr>
        <xdr:cNvPr id="72" name="図 71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46707552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2591</xdr:row>
      <xdr:rowOff>0</xdr:rowOff>
    </xdr:from>
    <xdr:to>
      <xdr:col>11</xdr:col>
      <xdr:colOff>421181</xdr:colOff>
      <xdr:row>2626</xdr:row>
      <xdr:rowOff>108622</xdr:rowOff>
    </xdr:to>
    <xdr:pic>
      <xdr:nvPicPr>
        <xdr:cNvPr id="73" name="図 72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47384208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2628</xdr:row>
      <xdr:rowOff>0</xdr:rowOff>
    </xdr:from>
    <xdr:to>
      <xdr:col>11</xdr:col>
      <xdr:colOff>421181</xdr:colOff>
      <xdr:row>2663</xdr:row>
      <xdr:rowOff>108622</xdr:rowOff>
    </xdr:to>
    <xdr:pic>
      <xdr:nvPicPr>
        <xdr:cNvPr id="74" name="図 73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48060864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2665</xdr:row>
      <xdr:rowOff>0</xdr:rowOff>
    </xdr:from>
    <xdr:to>
      <xdr:col>11</xdr:col>
      <xdr:colOff>421181</xdr:colOff>
      <xdr:row>2700</xdr:row>
      <xdr:rowOff>108622</xdr:rowOff>
    </xdr:to>
    <xdr:pic>
      <xdr:nvPicPr>
        <xdr:cNvPr id="75" name="図 74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48737520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2702</xdr:row>
      <xdr:rowOff>0</xdr:rowOff>
    </xdr:from>
    <xdr:to>
      <xdr:col>11</xdr:col>
      <xdr:colOff>421181</xdr:colOff>
      <xdr:row>2737</xdr:row>
      <xdr:rowOff>108622</xdr:rowOff>
    </xdr:to>
    <xdr:pic>
      <xdr:nvPicPr>
        <xdr:cNvPr id="76" name="図 75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49414176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2739</xdr:row>
      <xdr:rowOff>0</xdr:rowOff>
    </xdr:from>
    <xdr:to>
      <xdr:col>11</xdr:col>
      <xdr:colOff>421181</xdr:colOff>
      <xdr:row>2774</xdr:row>
      <xdr:rowOff>108622</xdr:rowOff>
    </xdr:to>
    <xdr:pic>
      <xdr:nvPicPr>
        <xdr:cNvPr id="77" name="図 76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50090832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2776</xdr:row>
      <xdr:rowOff>0</xdr:rowOff>
    </xdr:from>
    <xdr:to>
      <xdr:col>11</xdr:col>
      <xdr:colOff>421181</xdr:colOff>
      <xdr:row>2811</xdr:row>
      <xdr:rowOff>108622</xdr:rowOff>
    </xdr:to>
    <xdr:pic>
      <xdr:nvPicPr>
        <xdr:cNvPr id="78" name="図 77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50767488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2813</xdr:row>
      <xdr:rowOff>0</xdr:rowOff>
    </xdr:from>
    <xdr:to>
      <xdr:col>11</xdr:col>
      <xdr:colOff>421181</xdr:colOff>
      <xdr:row>2848</xdr:row>
      <xdr:rowOff>108622</xdr:rowOff>
    </xdr:to>
    <xdr:pic>
      <xdr:nvPicPr>
        <xdr:cNvPr id="79" name="図 78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51444144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2850</xdr:row>
      <xdr:rowOff>0</xdr:rowOff>
    </xdr:from>
    <xdr:to>
      <xdr:col>11</xdr:col>
      <xdr:colOff>421181</xdr:colOff>
      <xdr:row>2885</xdr:row>
      <xdr:rowOff>108622</xdr:rowOff>
    </xdr:to>
    <xdr:pic>
      <xdr:nvPicPr>
        <xdr:cNvPr id="80" name="図 79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52120800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2887</xdr:row>
      <xdr:rowOff>0</xdr:rowOff>
    </xdr:from>
    <xdr:to>
      <xdr:col>11</xdr:col>
      <xdr:colOff>421181</xdr:colOff>
      <xdr:row>2922</xdr:row>
      <xdr:rowOff>108622</xdr:rowOff>
    </xdr:to>
    <xdr:pic>
      <xdr:nvPicPr>
        <xdr:cNvPr id="81" name="図 80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52797456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2924</xdr:row>
      <xdr:rowOff>0</xdr:rowOff>
    </xdr:from>
    <xdr:to>
      <xdr:col>11</xdr:col>
      <xdr:colOff>421181</xdr:colOff>
      <xdr:row>2959</xdr:row>
      <xdr:rowOff>108622</xdr:rowOff>
    </xdr:to>
    <xdr:pic>
      <xdr:nvPicPr>
        <xdr:cNvPr id="82" name="図 81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53474112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2961</xdr:row>
      <xdr:rowOff>0</xdr:rowOff>
    </xdr:from>
    <xdr:to>
      <xdr:col>11</xdr:col>
      <xdr:colOff>421181</xdr:colOff>
      <xdr:row>2996</xdr:row>
      <xdr:rowOff>108622</xdr:rowOff>
    </xdr:to>
    <xdr:pic>
      <xdr:nvPicPr>
        <xdr:cNvPr id="83" name="図 82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54150768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2998</xdr:row>
      <xdr:rowOff>0</xdr:rowOff>
    </xdr:from>
    <xdr:to>
      <xdr:col>11</xdr:col>
      <xdr:colOff>421181</xdr:colOff>
      <xdr:row>3033</xdr:row>
      <xdr:rowOff>108622</xdr:rowOff>
    </xdr:to>
    <xdr:pic>
      <xdr:nvPicPr>
        <xdr:cNvPr id="84" name="図 83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548274240"/>
          <a:ext cx="6974381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3035</xdr:row>
      <xdr:rowOff>0</xdr:rowOff>
    </xdr:from>
    <xdr:to>
      <xdr:col>9</xdr:col>
      <xdr:colOff>135827</xdr:colOff>
      <xdr:row>3067</xdr:row>
      <xdr:rowOff>11871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91C0261-B8E0-4D54-B1C6-0ABEC7B5C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549259125"/>
          <a:ext cx="6127052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3069</xdr:row>
      <xdr:rowOff>0</xdr:rowOff>
    </xdr:from>
    <xdr:to>
      <xdr:col>14</xdr:col>
      <xdr:colOff>3778</xdr:colOff>
      <xdr:row>3101</xdr:row>
      <xdr:rowOff>11871</xdr:rowOff>
    </xdr:to>
    <xdr:pic>
      <xdr:nvPicPr>
        <xdr:cNvPr id="2048" name="図 2047">
          <a:extLst>
            <a:ext uri="{FF2B5EF4-FFF2-40B4-BE49-F238E27FC236}">
              <a16:creationId xmlns="" xmlns:a16="http://schemas.microsoft.com/office/drawing/2014/main" id="{58B2DC58-DE96-4046-8BA3-234E8BE2C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555412275"/>
          <a:ext cx="9347803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3103</xdr:row>
      <xdr:rowOff>0</xdr:rowOff>
    </xdr:from>
    <xdr:to>
      <xdr:col>9</xdr:col>
      <xdr:colOff>450279</xdr:colOff>
      <xdr:row>3135</xdr:row>
      <xdr:rowOff>11871</xdr:rowOff>
    </xdr:to>
    <xdr:pic>
      <xdr:nvPicPr>
        <xdr:cNvPr id="2050" name="図 2049">
          <a:extLst>
            <a:ext uri="{FF2B5EF4-FFF2-40B4-BE49-F238E27FC236}">
              <a16:creationId xmlns="" xmlns:a16="http://schemas.microsoft.com/office/drawing/2014/main" id="{B99F06BD-6D2F-4F22-AFCD-DBAD0981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561565425"/>
          <a:ext cx="6441504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3137</xdr:row>
      <xdr:rowOff>0</xdr:rowOff>
    </xdr:from>
    <xdr:to>
      <xdr:col>9</xdr:col>
      <xdr:colOff>450279</xdr:colOff>
      <xdr:row>3169</xdr:row>
      <xdr:rowOff>11871</xdr:rowOff>
    </xdr:to>
    <xdr:pic>
      <xdr:nvPicPr>
        <xdr:cNvPr id="2051" name="図 2050">
          <a:extLst>
            <a:ext uri="{FF2B5EF4-FFF2-40B4-BE49-F238E27FC236}">
              <a16:creationId xmlns="" xmlns:a16="http://schemas.microsoft.com/office/drawing/2014/main" id="{DF95BA0D-837A-46C4-833D-E9B1F51A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567718575"/>
          <a:ext cx="6441504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3171</xdr:row>
      <xdr:rowOff>0</xdr:rowOff>
    </xdr:from>
    <xdr:to>
      <xdr:col>9</xdr:col>
      <xdr:colOff>450279</xdr:colOff>
      <xdr:row>3203</xdr:row>
      <xdr:rowOff>11871</xdr:rowOff>
    </xdr:to>
    <xdr:pic>
      <xdr:nvPicPr>
        <xdr:cNvPr id="2052" name="図 2051">
          <a:extLst>
            <a:ext uri="{FF2B5EF4-FFF2-40B4-BE49-F238E27FC236}">
              <a16:creationId xmlns="" xmlns:a16="http://schemas.microsoft.com/office/drawing/2014/main" id="{DEED83E8-0A0D-482C-8DFC-BDDC90A28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573871725"/>
          <a:ext cx="6441504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3205</xdr:row>
      <xdr:rowOff>0</xdr:rowOff>
    </xdr:from>
    <xdr:to>
      <xdr:col>9</xdr:col>
      <xdr:colOff>450279</xdr:colOff>
      <xdr:row>3237</xdr:row>
      <xdr:rowOff>11871</xdr:rowOff>
    </xdr:to>
    <xdr:pic>
      <xdr:nvPicPr>
        <xdr:cNvPr id="2053" name="図 2052">
          <a:extLst>
            <a:ext uri="{FF2B5EF4-FFF2-40B4-BE49-F238E27FC236}">
              <a16:creationId xmlns="" xmlns:a16="http://schemas.microsoft.com/office/drawing/2014/main" id="{AE0B74A8-97E8-4859-BE52-85223A963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580024875"/>
          <a:ext cx="6441504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3239</xdr:row>
      <xdr:rowOff>0</xdr:rowOff>
    </xdr:from>
    <xdr:to>
      <xdr:col>9</xdr:col>
      <xdr:colOff>450279</xdr:colOff>
      <xdr:row>3271</xdr:row>
      <xdr:rowOff>11871</xdr:rowOff>
    </xdr:to>
    <xdr:pic>
      <xdr:nvPicPr>
        <xdr:cNvPr id="2054" name="図 2053">
          <a:extLst>
            <a:ext uri="{FF2B5EF4-FFF2-40B4-BE49-F238E27FC236}">
              <a16:creationId xmlns="" xmlns:a16="http://schemas.microsoft.com/office/drawing/2014/main" id="{E76CA198-B0D7-4E44-B378-F519079F7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586178025"/>
          <a:ext cx="6441504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3273</xdr:row>
      <xdr:rowOff>0</xdr:rowOff>
    </xdr:from>
    <xdr:to>
      <xdr:col>9</xdr:col>
      <xdr:colOff>450279</xdr:colOff>
      <xdr:row>3305</xdr:row>
      <xdr:rowOff>11871</xdr:rowOff>
    </xdr:to>
    <xdr:pic>
      <xdr:nvPicPr>
        <xdr:cNvPr id="2055" name="図 2054">
          <a:extLst>
            <a:ext uri="{FF2B5EF4-FFF2-40B4-BE49-F238E27FC236}">
              <a16:creationId xmlns="" xmlns:a16="http://schemas.microsoft.com/office/drawing/2014/main" id="{14D0FE8A-6073-42CA-869F-E4CBED06F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592331175"/>
          <a:ext cx="6441504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3307</xdr:row>
      <xdr:rowOff>0</xdr:rowOff>
    </xdr:from>
    <xdr:to>
      <xdr:col>9</xdr:col>
      <xdr:colOff>450279</xdr:colOff>
      <xdr:row>3339</xdr:row>
      <xdr:rowOff>11871</xdr:rowOff>
    </xdr:to>
    <xdr:pic>
      <xdr:nvPicPr>
        <xdr:cNvPr id="2056" name="図 2055">
          <a:extLst>
            <a:ext uri="{FF2B5EF4-FFF2-40B4-BE49-F238E27FC236}">
              <a16:creationId xmlns="" xmlns:a16="http://schemas.microsoft.com/office/drawing/2014/main" id="{D2134D7E-3E62-46DD-9067-BAA339747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598484325"/>
          <a:ext cx="6441504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3341</xdr:row>
      <xdr:rowOff>0</xdr:rowOff>
    </xdr:from>
    <xdr:to>
      <xdr:col>9</xdr:col>
      <xdr:colOff>450279</xdr:colOff>
      <xdr:row>3373</xdr:row>
      <xdr:rowOff>11871</xdr:rowOff>
    </xdr:to>
    <xdr:pic>
      <xdr:nvPicPr>
        <xdr:cNvPr id="2057" name="図 2056">
          <a:extLst>
            <a:ext uri="{FF2B5EF4-FFF2-40B4-BE49-F238E27FC236}">
              <a16:creationId xmlns="" xmlns:a16="http://schemas.microsoft.com/office/drawing/2014/main" id="{F3BDD5E7-49B8-4A9D-8A3D-5A3CA29A5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604637475"/>
          <a:ext cx="6441504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3375</xdr:row>
      <xdr:rowOff>0</xdr:rowOff>
    </xdr:from>
    <xdr:to>
      <xdr:col>9</xdr:col>
      <xdr:colOff>450279</xdr:colOff>
      <xdr:row>3407</xdr:row>
      <xdr:rowOff>11871</xdr:rowOff>
    </xdr:to>
    <xdr:pic>
      <xdr:nvPicPr>
        <xdr:cNvPr id="2058" name="図 2057">
          <a:extLst>
            <a:ext uri="{FF2B5EF4-FFF2-40B4-BE49-F238E27FC236}">
              <a16:creationId xmlns="" xmlns:a16="http://schemas.microsoft.com/office/drawing/2014/main" id="{8B68F986-003B-4AF5-A6F8-A44ECCF97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610790625"/>
          <a:ext cx="6441504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3409</xdr:row>
      <xdr:rowOff>0</xdr:rowOff>
    </xdr:from>
    <xdr:to>
      <xdr:col>9</xdr:col>
      <xdr:colOff>450279</xdr:colOff>
      <xdr:row>3441</xdr:row>
      <xdr:rowOff>11871</xdr:rowOff>
    </xdr:to>
    <xdr:pic>
      <xdr:nvPicPr>
        <xdr:cNvPr id="2059" name="図 2058">
          <a:extLst>
            <a:ext uri="{FF2B5EF4-FFF2-40B4-BE49-F238E27FC236}">
              <a16:creationId xmlns="" xmlns:a16="http://schemas.microsoft.com/office/drawing/2014/main" id="{EB58BE70-300E-4F6C-8DD9-06FD92260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616943775"/>
          <a:ext cx="6441504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3443</xdr:row>
      <xdr:rowOff>0</xdr:rowOff>
    </xdr:from>
    <xdr:to>
      <xdr:col>9</xdr:col>
      <xdr:colOff>459808</xdr:colOff>
      <xdr:row>3467</xdr:row>
      <xdr:rowOff>163747</xdr:rowOff>
    </xdr:to>
    <xdr:pic>
      <xdr:nvPicPr>
        <xdr:cNvPr id="2060" name="図 2059">
          <a:extLst>
            <a:ext uri="{FF2B5EF4-FFF2-40B4-BE49-F238E27FC236}">
              <a16:creationId xmlns="" xmlns:a16="http://schemas.microsoft.com/office/drawing/2014/main" id="{FD285F5F-041B-420D-8127-CA0334115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623096925"/>
          <a:ext cx="6451033" cy="4507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3470</xdr:row>
      <xdr:rowOff>0</xdr:rowOff>
    </xdr:from>
    <xdr:to>
      <xdr:col>9</xdr:col>
      <xdr:colOff>459808</xdr:colOff>
      <xdr:row>3494</xdr:row>
      <xdr:rowOff>163747</xdr:rowOff>
    </xdr:to>
    <xdr:pic>
      <xdr:nvPicPr>
        <xdr:cNvPr id="2061" name="図 2060">
          <a:extLst>
            <a:ext uri="{FF2B5EF4-FFF2-40B4-BE49-F238E27FC236}">
              <a16:creationId xmlns="" xmlns:a16="http://schemas.microsoft.com/office/drawing/2014/main" id="{8C20A710-F480-4449-AE65-8D232D2DF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627983250"/>
          <a:ext cx="6451033" cy="4507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3496</xdr:row>
      <xdr:rowOff>0</xdr:rowOff>
    </xdr:from>
    <xdr:to>
      <xdr:col>13</xdr:col>
      <xdr:colOff>79763</xdr:colOff>
      <xdr:row>3528</xdr:row>
      <xdr:rowOff>11871</xdr:rowOff>
    </xdr:to>
    <xdr:pic>
      <xdr:nvPicPr>
        <xdr:cNvPr id="2062" name="図 2061">
          <a:extLst>
            <a:ext uri="{FF2B5EF4-FFF2-40B4-BE49-F238E27FC236}">
              <a16:creationId xmlns="" xmlns:a16="http://schemas.microsoft.com/office/drawing/2014/main" id="{AB01B99D-F3E1-4784-95BB-71BCC4991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632688600"/>
          <a:ext cx="8814188" cy="5803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3530</xdr:row>
      <xdr:rowOff>0</xdr:rowOff>
    </xdr:from>
    <xdr:to>
      <xdr:col>9</xdr:col>
      <xdr:colOff>412163</xdr:colOff>
      <xdr:row>3562</xdr:row>
      <xdr:rowOff>11871</xdr:rowOff>
    </xdr:to>
    <xdr:pic>
      <xdr:nvPicPr>
        <xdr:cNvPr id="2063" name="図 2062">
          <a:extLst>
            <a:ext uri="{FF2B5EF4-FFF2-40B4-BE49-F238E27FC236}">
              <a16:creationId xmlns="" xmlns:a16="http://schemas.microsoft.com/office/drawing/2014/main" id="{EF315080-5A17-4D12-8A33-1E86CD14B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638841750"/>
          <a:ext cx="6403388" cy="58030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2739</xdr:row>
      <xdr:rowOff>0</xdr:rowOff>
    </xdr:from>
    <xdr:to>
      <xdr:col>23</xdr:col>
      <xdr:colOff>268781</xdr:colOff>
      <xdr:row>2774</xdr:row>
      <xdr:rowOff>108622</xdr:rowOff>
    </xdr:to>
    <xdr:pic>
      <xdr:nvPicPr>
        <xdr:cNvPr id="100" name="図 99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7162800" y="500908320"/>
          <a:ext cx="6974381" cy="65094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48</v>
      </c>
    </row>
    <row r="3" spans="1:2">
      <c r="A3">
        <v>100000</v>
      </c>
    </row>
    <row r="5" spans="1:2">
      <c r="A5" t="s">
        <v>49</v>
      </c>
    </row>
    <row r="6" spans="1:2">
      <c r="A6" t="s">
        <v>56</v>
      </c>
      <c r="B6">
        <v>90</v>
      </c>
    </row>
    <row r="7" spans="1:2">
      <c r="A7" t="s">
        <v>55</v>
      </c>
      <c r="B7">
        <v>90</v>
      </c>
    </row>
    <row r="8" spans="1:2">
      <c r="A8" t="s">
        <v>53</v>
      </c>
      <c r="B8">
        <v>110</v>
      </c>
    </row>
    <row r="9" spans="1:2">
      <c r="A9" t="s">
        <v>51</v>
      </c>
      <c r="B9">
        <v>120</v>
      </c>
    </row>
    <row r="10" spans="1:2">
      <c r="A10" t="s">
        <v>52</v>
      </c>
      <c r="B10">
        <v>150</v>
      </c>
    </row>
    <row r="11" spans="1:2">
      <c r="A11" t="s">
        <v>57</v>
      </c>
      <c r="B11">
        <v>100</v>
      </c>
    </row>
    <row r="12" spans="1:2">
      <c r="A12" t="s">
        <v>54</v>
      </c>
      <c r="B12">
        <v>80</v>
      </c>
    </row>
    <row r="13" spans="1:2">
      <c r="A13" t="s">
        <v>50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72" activePane="bottomLeft" state="frozen"/>
      <selection pane="bottomLeft" activeCell="K103" sqref="K103:L103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61" t="s">
        <v>5</v>
      </c>
      <c r="C2" s="61"/>
      <c r="D2" s="63" t="s">
        <v>61</v>
      </c>
      <c r="E2" s="63"/>
      <c r="F2" s="61" t="s">
        <v>6</v>
      </c>
      <c r="G2" s="61"/>
      <c r="H2" s="65" t="s">
        <v>36</v>
      </c>
      <c r="I2" s="65"/>
      <c r="J2" s="61" t="s">
        <v>7</v>
      </c>
      <c r="K2" s="61"/>
      <c r="L2" s="62">
        <v>1000000</v>
      </c>
      <c r="M2" s="63"/>
      <c r="N2" s="61" t="s">
        <v>8</v>
      </c>
      <c r="O2" s="61"/>
      <c r="P2" s="64">
        <f>SUM(L2,D4)</f>
        <v>1763606.4754031762</v>
      </c>
      <c r="Q2" s="65"/>
      <c r="R2" s="1"/>
      <c r="S2" s="1"/>
      <c r="T2" s="1"/>
    </row>
    <row r="3" spans="2:25" ht="57" customHeight="1">
      <c r="B3" s="61" t="s">
        <v>9</v>
      </c>
      <c r="C3" s="61"/>
      <c r="D3" s="66" t="s">
        <v>38</v>
      </c>
      <c r="E3" s="66"/>
      <c r="F3" s="66"/>
      <c r="G3" s="66"/>
      <c r="H3" s="66"/>
      <c r="I3" s="66"/>
      <c r="J3" s="61" t="s">
        <v>10</v>
      </c>
      <c r="K3" s="61"/>
      <c r="L3" s="66" t="s">
        <v>60</v>
      </c>
      <c r="M3" s="67"/>
      <c r="N3" s="67"/>
      <c r="O3" s="67"/>
      <c r="P3" s="67"/>
      <c r="Q3" s="67"/>
      <c r="R3" s="1"/>
      <c r="S3" s="1"/>
    </row>
    <row r="4" spans="2:25">
      <c r="B4" s="61" t="s">
        <v>11</v>
      </c>
      <c r="C4" s="61"/>
      <c r="D4" s="68">
        <f>SUM($R$9:$S$993)</f>
        <v>763606.47540317604</v>
      </c>
      <c r="E4" s="68"/>
      <c r="F4" s="61" t="s">
        <v>12</v>
      </c>
      <c r="G4" s="61"/>
      <c r="H4" s="69">
        <f>SUM($T$9:$U$108)</f>
        <v>2803.000000000005</v>
      </c>
      <c r="I4" s="65"/>
      <c r="J4" s="70"/>
      <c r="K4" s="70"/>
      <c r="L4" s="64"/>
      <c r="M4" s="64"/>
      <c r="N4" s="70" t="s">
        <v>59</v>
      </c>
      <c r="O4" s="70"/>
      <c r="P4" s="71">
        <f>MAX(Y:Y)</f>
        <v>0.17237571702222321</v>
      </c>
      <c r="Q4" s="71"/>
      <c r="R4" s="1"/>
      <c r="S4" s="1"/>
      <c r="T4" s="1"/>
    </row>
    <row r="5" spans="2:25">
      <c r="B5" s="35" t="s">
        <v>15</v>
      </c>
      <c r="C5" s="2">
        <f>COUNTIF($R$9:$R$990,"&gt;0")</f>
        <v>54</v>
      </c>
      <c r="D5" s="34" t="s">
        <v>16</v>
      </c>
      <c r="E5" s="15">
        <f>COUNTIF($R$9:$R$990,"&lt;0")</f>
        <v>46</v>
      </c>
      <c r="F5" s="34" t="s">
        <v>17</v>
      </c>
      <c r="G5" s="2">
        <f>COUNTIF($R$9:$R$990,"=0")</f>
        <v>0</v>
      </c>
      <c r="H5" s="34" t="s">
        <v>18</v>
      </c>
      <c r="I5" s="3">
        <f>C5/SUM(C5,E5,G5)</f>
        <v>0.54</v>
      </c>
      <c r="J5" s="72" t="s">
        <v>19</v>
      </c>
      <c r="K5" s="61"/>
      <c r="L5" s="73">
        <f>MAX(V9:V993)</f>
        <v>7</v>
      </c>
      <c r="M5" s="74"/>
      <c r="N5" s="17" t="s">
        <v>20</v>
      </c>
      <c r="O5" s="9"/>
      <c r="P5" s="73">
        <f>MAX(W9:W993)</f>
        <v>5</v>
      </c>
      <c r="Q5" s="74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>
      <c r="B7" s="75" t="s">
        <v>21</v>
      </c>
      <c r="C7" s="77" t="s">
        <v>22</v>
      </c>
      <c r="D7" s="78"/>
      <c r="E7" s="81" t="s">
        <v>23</v>
      </c>
      <c r="F7" s="82"/>
      <c r="G7" s="82"/>
      <c r="H7" s="82"/>
      <c r="I7" s="83"/>
      <c r="J7" s="84" t="s">
        <v>24</v>
      </c>
      <c r="K7" s="85"/>
      <c r="L7" s="86"/>
      <c r="M7" s="87" t="s">
        <v>25</v>
      </c>
      <c r="N7" s="88" t="s">
        <v>26</v>
      </c>
      <c r="O7" s="89"/>
      <c r="P7" s="89"/>
      <c r="Q7" s="90"/>
      <c r="R7" s="91" t="s">
        <v>27</v>
      </c>
      <c r="S7" s="91"/>
      <c r="T7" s="91"/>
      <c r="U7" s="91"/>
    </row>
    <row r="8" spans="2:25">
      <c r="B8" s="76"/>
      <c r="C8" s="79"/>
      <c r="D8" s="80"/>
      <c r="E8" s="18" t="s">
        <v>28</v>
      </c>
      <c r="F8" s="18" t="s">
        <v>29</v>
      </c>
      <c r="G8" s="18" t="s">
        <v>30</v>
      </c>
      <c r="H8" s="92" t="s">
        <v>31</v>
      </c>
      <c r="I8" s="83"/>
      <c r="J8" s="4" t="s">
        <v>32</v>
      </c>
      <c r="K8" s="93" t="s">
        <v>33</v>
      </c>
      <c r="L8" s="86"/>
      <c r="M8" s="87"/>
      <c r="N8" s="5" t="s">
        <v>28</v>
      </c>
      <c r="O8" s="5" t="s">
        <v>29</v>
      </c>
      <c r="P8" s="94" t="s">
        <v>31</v>
      </c>
      <c r="Q8" s="90"/>
      <c r="R8" s="91" t="s">
        <v>34</v>
      </c>
      <c r="S8" s="91"/>
      <c r="T8" s="91" t="s">
        <v>32</v>
      </c>
      <c r="U8" s="91"/>
      <c r="Y8" t="s">
        <v>58</v>
      </c>
    </row>
    <row r="9" spans="2:25">
      <c r="B9" s="36">
        <v>1</v>
      </c>
      <c r="C9" s="95">
        <f>L2</f>
        <v>1000000</v>
      </c>
      <c r="D9" s="95"/>
      <c r="E9" s="36">
        <v>2000</v>
      </c>
      <c r="F9" s="8">
        <v>43526</v>
      </c>
      <c r="G9" s="36" t="s">
        <v>3</v>
      </c>
      <c r="H9" s="96">
        <v>0.98209999999999997</v>
      </c>
      <c r="I9" s="96"/>
      <c r="J9" s="36">
        <v>252</v>
      </c>
      <c r="K9" s="95">
        <f>IF(J9="","",C9*0.03)</f>
        <v>30000</v>
      </c>
      <c r="L9" s="95"/>
      <c r="M9" s="6">
        <f>IF(J9="","",(K9/J9)/LOOKUP(RIGHT($D$2,3),定数!$A$6:$A$13,定数!$B$6:$B$13))</f>
        <v>0.99206349206349209</v>
      </c>
      <c r="N9" s="36">
        <v>2000</v>
      </c>
      <c r="O9" s="8">
        <v>43580</v>
      </c>
      <c r="P9" s="96">
        <v>0.93049999999999999</v>
      </c>
      <c r="Q9" s="96"/>
      <c r="R9" s="97">
        <f>IF(P9="","",T9*M9*LOOKUP(RIGHT($D$2,3),定数!$A$6:$A$13,定数!$B$6:$B$13))</f>
        <v>61428.571428571406</v>
      </c>
      <c r="S9" s="97"/>
      <c r="T9" s="98">
        <f>IF(P9="","",IF(G9="買",(P9-H9),(H9-P9))*IF(RIGHT($D$2,3)="JPY",100,10000))</f>
        <v>515.99999999999977</v>
      </c>
      <c r="U9" s="98"/>
      <c r="V9" s="1">
        <f>IF(T9&lt;&gt;"",IF(T9&gt;0,1+V8,0),"")</f>
        <v>1</v>
      </c>
      <c r="W9">
        <f>IF(T9&lt;&gt;"",IF(T9&lt;0,1+W8,0),"")</f>
        <v>0</v>
      </c>
    </row>
    <row r="10" spans="2:25">
      <c r="B10" s="36">
        <v>2</v>
      </c>
      <c r="C10" s="95">
        <f t="shared" ref="C10:C73" si="0">IF(R9="","",C9+R9)</f>
        <v>1061428.5714285714</v>
      </c>
      <c r="D10" s="95"/>
      <c r="E10" s="36">
        <v>2001</v>
      </c>
      <c r="F10" s="8">
        <v>43504</v>
      </c>
      <c r="G10" s="39" t="s">
        <v>3</v>
      </c>
      <c r="H10" s="96">
        <v>0.92569999999999997</v>
      </c>
      <c r="I10" s="96"/>
      <c r="J10" s="36">
        <v>94</v>
      </c>
      <c r="K10" s="99">
        <f>IF(J10="","",C10*0.03)</f>
        <v>31842.857142857141</v>
      </c>
      <c r="L10" s="100"/>
      <c r="M10" s="6">
        <f>IF(J10="","",(K10/J10)/LOOKUP(RIGHT($D$2,3),定数!$A$6:$A$13,定数!$B$6:$B$13))</f>
        <v>2.822948328267477</v>
      </c>
      <c r="N10" s="36">
        <v>2001</v>
      </c>
      <c r="O10" s="8">
        <v>43505</v>
      </c>
      <c r="P10" s="96">
        <v>0.91410000000000002</v>
      </c>
      <c r="Q10" s="96"/>
      <c r="R10" s="97">
        <f>IF(P10="","",T10*M10*LOOKUP(RIGHT($D$2,3),定数!$A$6:$A$13,定数!$B$6:$B$13))</f>
        <v>39295.440729483089</v>
      </c>
      <c r="S10" s="97"/>
      <c r="T10" s="98">
        <f>IF(P10="","",IF(G10="買",(P10-H10),(H10-P10))*IF(RIGHT($D$2,3)="JPY",100,10000))</f>
        <v>115.99999999999943</v>
      </c>
      <c r="U10" s="98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7">
        <f>IF(C10&lt;&gt;"",MAX(C10,C9),"")</f>
        <v>1061428.5714285714</v>
      </c>
    </row>
    <row r="11" spans="2:25">
      <c r="B11" s="36">
        <v>3</v>
      </c>
      <c r="C11" s="95">
        <f t="shared" si="0"/>
        <v>1100724.0121580544</v>
      </c>
      <c r="D11" s="95"/>
      <c r="E11" s="36"/>
      <c r="F11" s="8">
        <v>43518</v>
      </c>
      <c r="G11" s="39" t="s">
        <v>3</v>
      </c>
      <c r="H11" s="96">
        <v>0.90559999999999996</v>
      </c>
      <c r="I11" s="96"/>
      <c r="J11" s="36">
        <v>129</v>
      </c>
      <c r="K11" s="99">
        <f t="shared" ref="K11:K74" si="3">IF(J11="","",C11*0.03)</f>
        <v>33021.720364741632</v>
      </c>
      <c r="L11" s="100"/>
      <c r="M11" s="6">
        <f>IF(J11="","",(K11/J11)/LOOKUP(RIGHT($D$2,3),定数!$A$6:$A$13,定数!$B$6:$B$13))</f>
        <v>2.1331860700737488</v>
      </c>
      <c r="N11" s="36"/>
      <c r="O11" s="8">
        <v>43519</v>
      </c>
      <c r="P11" s="96">
        <v>0.91849999999999998</v>
      </c>
      <c r="Q11" s="96"/>
      <c r="R11" s="97">
        <f>IF(P11="","",T11*M11*LOOKUP(RIGHT($D$2,3),定数!$A$6:$A$13,定数!$B$6:$B$13))</f>
        <v>-33021.72036474169</v>
      </c>
      <c r="S11" s="97"/>
      <c r="T11" s="98">
        <f>IF(P11="","",IF(G11="買",(P11-H11),(H11-P11))*IF(RIGHT($D$2,3)="JPY",100,10000))</f>
        <v>-129.00000000000023</v>
      </c>
      <c r="U11" s="98"/>
      <c r="V11" s="22">
        <f t="shared" si="1"/>
        <v>0</v>
      </c>
      <c r="W11">
        <f t="shared" si="2"/>
        <v>1</v>
      </c>
      <c r="X11" s="37">
        <f>IF(C11&lt;&gt;"",MAX(X10,C11),"")</f>
        <v>1100724.0121580544</v>
      </c>
      <c r="Y11" s="38">
        <f>IF(X11&lt;&gt;"",1-(C11/X11),"")</f>
        <v>0</v>
      </c>
    </row>
    <row r="12" spans="2:25">
      <c r="B12" s="36">
        <v>4</v>
      </c>
      <c r="C12" s="95">
        <f t="shared" si="0"/>
        <v>1067702.2917933126</v>
      </c>
      <c r="D12" s="95"/>
      <c r="E12" s="36"/>
      <c r="F12" s="8">
        <v>43677</v>
      </c>
      <c r="G12" s="39" t="s">
        <v>4</v>
      </c>
      <c r="H12" s="96">
        <v>0.87729999999999997</v>
      </c>
      <c r="I12" s="96"/>
      <c r="J12" s="36">
        <v>53</v>
      </c>
      <c r="K12" s="99">
        <f t="shared" si="3"/>
        <v>32031.06875379938</v>
      </c>
      <c r="L12" s="100"/>
      <c r="M12" s="6">
        <f>IF(J12="","",(K12/J12)/LOOKUP(RIGHT($D$2,3),定数!$A$6:$A$13,定数!$B$6:$B$13))</f>
        <v>5.0363315650627953</v>
      </c>
      <c r="N12" s="36"/>
      <c r="O12" s="8">
        <v>43678</v>
      </c>
      <c r="P12" s="96">
        <v>0.88370000000000004</v>
      </c>
      <c r="Q12" s="96"/>
      <c r="R12" s="97">
        <f>IF(P12="","",T12*M12*LOOKUP(RIGHT($D$2,3),定数!$A$6:$A$13,定数!$B$6:$B$13))</f>
        <v>38679.026419682705</v>
      </c>
      <c r="S12" s="97"/>
      <c r="T12" s="98">
        <f t="shared" ref="T12:T75" si="4">IF(P12="","",IF(G12="買",(P12-H12),(H12-P12))*IF(RIGHT($D$2,3)="JPY",100,10000))</f>
        <v>64.000000000000725</v>
      </c>
      <c r="U12" s="98"/>
      <c r="V12" s="22">
        <f t="shared" si="1"/>
        <v>1</v>
      </c>
      <c r="W12">
        <f t="shared" si="2"/>
        <v>0</v>
      </c>
      <c r="X12" s="37">
        <f t="shared" ref="X12:X75" si="5">IF(C12&lt;&gt;"",MAX(X11,C12),"")</f>
        <v>1100724.0121580544</v>
      </c>
      <c r="Y12" s="38">
        <f t="shared" ref="Y12:Y75" si="6">IF(X12&lt;&gt;"",1-(C12/X12),"")</f>
        <v>3.0000000000000138E-2</v>
      </c>
    </row>
    <row r="13" spans="2:25">
      <c r="B13" s="36">
        <v>5</v>
      </c>
      <c r="C13" s="95">
        <f t="shared" si="0"/>
        <v>1106381.3182129953</v>
      </c>
      <c r="D13" s="95"/>
      <c r="E13" s="36">
        <v>2002</v>
      </c>
      <c r="F13" s="8">
        <v>43537</v>
      </c>
      <c r="G13" s="39" t="s">
        <v>4</v>
      </c>
      <c r="H13" s="96">
        <v>0.87690000000000001</v>
      </c>
      <c r="I13" s="96"/>
      <c r="J13" s="36">
        <v>67</v>
      </c>
      <c r="K13" s="99">
        <f t="shared" si="3"/>
        <v>33191.439546389855</v>
      </c>
      <c r="L13" s="100"/>
      <c r="M13" s="6">
        <f>IF(J13="","",(K13/J13)/LOOKUP(RIGHT($D$2,3),定数!$A$6:$A$13,定数!$B$6:$B$13))</f>
        <v>4.1282885007947581</v>
      </c>
      <c r="N13" s="36">
        <v>2002</v>
      </c>
      <c r="O13" s="8">
        <v>43539</v>
      </c>
      <c r="P13" s="96">
        <v>0.8851</v>
      </c>
      <c r="Q13" s="96"/>
      <c r="R13" s="97">
        <f>IF(P13="","",T13*M13*LOOKUP(RIGHT($D$2,3),定数!$A$6:$A$13,定数!$B$6:$B$13))</f>
        <v>40622.358847820346</v>
      </c>
      <c r="S13" s="97"/>
      <c r="T13" s="98">
        <f t="shared" si="4"/>
        <v>81.999999999999858</v>
      </c>
      <c r="U13" s="98"/>
      <c r="V13" s="22">
        <f t="shared" si="1"/>
        <v>2</v>
      </c>
      <c r="W13">
        <f t="shared" si="2"/>
        <v>0</v>
      </c>
      <c r="X13" s="37">
        <f t="shared" si="5"/>
        <v>1106381.3182129953</v>
      </c>
      <c r="Y13" s="38">
        <f t="shared" si="6"/>
        <v>0</v>
      </c>
    </row>
    <row r="14" spans="2:25">
      <c r="B14" s="36">
        <v>6</v>
      </c>
      <c r="C14" s="95">
        <f t="shared" si="0"/>
        <v>1147003.6770608157</v>
      </c>
      <c r="D14" s="95"/>
      <c r="E14" s="36"/>
      <c r="F14" s="8">
        <v>43569</v>
      </c>
      <c r="G14" s="39" t="s">
        <v>4</v>
      </c>
      <c r="H14" s="96">
        <v>0.8821</v>
      </c>
      <c r="I14" s="96"/>
      <c r="J14" s="36">
        <v>48</v>
      </c>
      <c r="K14" s="99">
        <f t="shared" si="3"/>
        <v>34410.110311824472</v>
      </c>
      <c r="L14" s="100"/>
      <c r="M14" s="6">
        <f>IF(J14="","",(K14/J14)/LOOKUP(RIGHT($D$2,3),定数!$A$6:$A$13,定数!$B$6:$B$13))</f>
        <v>5.9739774846917486</v>
      </c>
      <c r="N14" s="36"/>
      <c r="O14" s="8">
        <v>43572</v>
      </c>
      <c r="P14" s="96">
        <v>0.88780000000000003</v>
      </c>
      <c r="Q14" s="96"/>
      <c r="R14" s="97">
        <f>IF(P14="","",T14*M14*LOOKUP(RIGHT($D$2,3),定数!$A$6:$A$13,定数!$B$6:$B$13))</f>
        <v>40862.005995291831</v>
      </c>
      <c r="S14" s="97"/>
      <c r="T14" s="98">
        <f t="shared" si="4"/>
        <v>57.000000000000384</v>
      </c>
      <c r="U14" s="98"/>
      <c r="V14" s="22">
        <f t="shared" si="1"/>
        <v>3</v>
      </c>
      <c r="W14">
        <f t="shared" si="2"/>
        <v>0</v>
      </c>
      <c r="X14" s="37">
        <f t="shared" si="5"/>
        <v>1147003.6770608157</v>
      </c>
      <c r="Y14" s="38">
        <f t="shared" si="6"/>
        <v>0</v>
      </c>
    </row>
    <row r="15" spans="2:25">
      <c r="B15" s="36">
        <v>7</v>
      </c>
      <c r="C15" s="95">
        <f t="shared" si="0"/>
        <v>1187865.6830561075</v>
      </c>
      <c r="D15" s="95"/>
      <c r="E15" s="36"/>
      <c r="F15" s="8">
        <v>43613</v>
      </c>
      <c r="G15" s="39" t="s">
        <v>4</v>
      </c>
      <c r="H15" s="96">
        <v>0.92269999999999996</v>
      </c>
      <c r="I15" s="96"/>
      <c r="J15" s="36">
        <v>46</v>
      </c>
      <c r="K15" s="99">
        <f t="shared" si="3"/>
        <v>35635.97049168322</v>
      </c>
      <c r="L15" s="100"/>
      <c r="M15" s="6">
        <f>IF(J15="","",(K15/J15)/LOOKUP(RIGHT($D$2,3),定数!$A$6:$A$13,定数!$B$6:$B$13))</f>
        <v>6.4557917557397131</v>
      </c>
      <c r="N15" s="36"/>
      <c r="O15" s="8">
        <v>43613</v>
      </c>
      <c r="P15" s="96">
        <v>0.92820000000000003</v>
      </c>
      <c r="Q15" s="96"/>
      <c r="R15" s="97">
        <f>IF(P15="","",T15*M15*LOOKUP(RIGHT($D$2,3),定数!$A$6:$A$13,定数!$B$6:$B$13))</f>
        <v>42608.225587882574</v>
      </c>
      <c r="S15" s="97"/>
      <c r="T15" s="98">
        <f t="shared" si="4"/>
        <v>55.000000000000604</v>
      </c>
      <c r="U15" s="98"/>
      <c r="V15" s="22">
        <f t="shared" si="1"/>
        <v>4</v>
      </c>
      <c r="W15">
        <f t="shared" si="2"/>
        <v>0</v>
      </c>
      <c r="X15" s="37">
        <f t="shared" si="5"/>
        <v>1187865.6830561075</v>
      </c>
      <c r="Y15" s="38">
        <f t="shared" si="6"/>
        <v>0</v>
      </c>
    </row>
    <row r="16" spans="2:25">
      <c r="B16" s="36">
        <v>8</v>
      </c>
      <c r="C16" s="95">
        <f t="shared" si="0"/>
        <v>1230473.9086439901</v>
      </c>
      <c r="D16" s="95"/>
      <c r="E16" s="36"/>
      <c r="F16" s="8">
        <v>43634</v>
      </c>
      <c r="G16" s="39" t="s">
        <v>4</v>
      </c>
      <c r="H16" s="96">
        <v>0.94840000000000002</v>
      </c>
      <c r="I16" s="96"/>
      <c r="J16" s="36">
        <v>74</v>
      </c>
      <c r="K16" s="99">
        <f t="shared" si="3"/>
        <v>36914.217259319703</v>
      </c>
      <c r="L16" s="100"/>
      <c r="M16" s="6">
        <f>IF(J16="","",(K16/J16)/LOOKUP(RIGHT($D$2,3),定数!$A$6:$A$13,定数!$B$6:$B$13))</f>
        <v>4.1570064481215878</v>
      </c>
      <c r="N16" s="36"/>
      <c r="O16" s="8">
        <v>43635</v>
      </c>
      <c r="P16" s="96">
        <v>0.95740000000000003</v>
      </c>
      <c r="Q16" s="96"/>
      <c r="R16" s="97">
        <f>IF(P16="","",T16*M16*LOOKUP(RIGHT($D$2,3),定数!$A$6:$A$13,定数!$B$6:$B$13))</f>
        <v>44895.669639713189</v>
      </c>
      <c r="S16" s="97"/>
      <c r="T16" s="98">
        <f t="shared" si="4"/>
        <v>90.000000000000085</v>
      </c>
      <c r="U16" s="98"/>
      <c r="V16" s="22">
        <f t="shared" si="1"/>
        <v>5</v>
      </c>
      <c r="W16">
        <f t="shared" si="2"/>
        <v>0</v>
      </c>
      <c r="X16" s="37">
        <f t="shared" si="5"/>
        <v>1230473.9086439901</v>
      </c>
      <c r="Y16" s="38">
        <f t="shared" si="6"/>
        <v>0</v>
      </c>
    </row>
    <row r="17" spans="2:25">
      <c r="B17" s="36">
        <v>9</v>
      </c>
      <c r="C17" s="95">
        <f t="shared" si="0"/>
        <v>1275369.5782837032</v>
      </c>
      <c r="D17" s="95"/>
      <c r="E17" s="36"/>
      <c r="F17" s="8">
        <v>43682</v>
      </c>
      <c r="G17" s="39" t="s">
        <v>3</v>
      </c>
      <c r="H17" s="96">
        <v>0.98319999999999996</v>
      </c>
      <c r="I17" s="96"/>
      <c r="J17" s="36">
        <v>88</v>
      </c>
      <c r="K17" s="99">
        <f t="shared" si="3"/>
        <v>38261.087348511093</v>
      </c>
      <c r="L17" s="100"/>
      <c r="M17" s="6">
        <f>IF(J17="","",(K17/J17)/LOOKUP(RIGHT($D$2,3),定数!$A$6:$A$13,定数!$B$6:$B$13))</f>
        <v>3.623209029215066</v>
      </c>
      <c r="N17" s="36"/>
      <c r="O17" s="8">
        <v>43683</v>
      </c>
      <c r="P17" s="96">
        <v>0.97240000000000004</v>
      </c>
      <c r="Q17" s="96"/>
      <c r="R17" s="97">
        <f>IF(P17="","",T17*M17*LOOKUP(RIGHT($D$2,3),定数!$A$6:$A$13,定数!$B$6:$B$13))</f>
        <v>46956.789018626914</v>
      </c>
      <c r="S17" s="97"/>
      <c r="T17" s="98">
        <f t="shared" si="4"/>
        <v>107.9999999999992</v>
      </c>
      <c r="U17" s="98"/>
      <c r="V17" s="22">
        <f t="shared" si="1"/>
        <v>6</v>
      </c>
      <c r="W17">
        <f t="shared" si="2"/>
        <v>0</v>
      </c>
      <c r="X17" s="37">
        <f t="shared" si="5"/>
        <v>1275369.5782837032</v>
      </c>
      <c r="Y17" s="38">
        <f t="shared" si="6"/>
        <v>0</v>
      </c>
    </row>
    <row r="18" spans="2:25">
      <c r="B18" s="36">
        <v>10</v>
      </c>
      <c r="C18" s="95">
        <f t="shared" si="0"/>
        <v>1322326.3673023302</v>
      </c>
      <c r="D18" s="95"/>
      <c r="E18" s="36"/>
      <c r="F18" s="8">
        <v>43706</v>
      </c>
      <c r="G18" s="39" t="s">
        <v>4</v>
      </c>
      <c r="H18" s="96">
        <v>0.98350000000000004</v>
      </c>
      <c r="I18" s="96"/>
      <c r="J18" s="36">
        <v>63</v>
      </c>
      <c r="K18" s="99">
        <f t="shared" si="3"/>
        <v>39669.791019069904</v>
      </c>
      <c r="L18" s="100"/>
      <c r="M18" s="6">
        <f>IF(J18="","",(K18/J18)/LOOKUP(RIGHT($D$2,3),定数!$A$6:$A$13,定数!$B$6:$B$13))</f>
        <v>5.2473268543743252</v>
      </c>
      <c r="N18" s="36"/>
      <c r="O18" s="8">
        <v>43711</v>
      </c>
      <c r="P18" s="96">
        <v>0.99119999999999997</v>
      </c>
      <c r="Q18" s="96"/>
      <c r="R18" s="97">
        <f>IF(P18="","",T18*M18*LOOKUP(RIGHT($D$2,3),定数!$A$6:$A$13,定数!$B$6:$B$13))</f>
        <v>48485.300134418314</v>
      </c>
      <c r="S18" s="97"/>
      <c r="T18" s="98">
        <f t="shared" si="4"/>
        <v>76.999999999999289</v>
      </c>
      <c r="U18" s="98"/>
      <c r="V18" s="22">
        <f t="shared" si="1"/>
        <v>7</v>
      </c>
      <c r="W18">
        <f t="shared" si="2"/>
        <v>0</v>
      </c>
      <c r="X18" s="37">
        <f t="shared" si="5"/>
        <v>1322326.3673023302</v>
      </c>
      <c r="Y18" s="38">
        <f t="shared" si="6"/>
        <v>0</v>
      </c>
    </row>
    <row r="19" spans="2:25">
      <c r="B19" s="36">
        <v>11</v>
      </c>
      <c r="C19" s="95">
        <f t="shared" si="0"/>
        <v>1370811.6674367485</v>
      </c>
      <c r="D19" s="95"/>
      <c r="E19" s="36"/>
      <c r="F19" s="8">
        <v>43762</v>
      </c>
      <c r="G19" s="39" t="s">
        <v>3</v>
      </c>
      <c r="H19" s="96">
        <v>0.97389999999999999</v>
      </c>
      <c r="I19" s="96"/>
      <c r="J19" s="36">
        <v>63</v>
      </c>
      <c r="K19" s="99">
        <f t="shared" si="3"/>
        <v>41124.350023102452</v>
      </c>
      <c r="L19" s="100"/>
      <c r="M19" s="6">
        <f>IF(J19="","",(K19/J19)/LOOKUP(RIGHT($D$2,3),定数!$A$6:$A$13,定数!$B$6:$B$13))</f>
        <v>5.439728839034716</v>
      </c>
      <c r="N19" s="36"/>
      <c r="O19" s="8">
        <v>43766</v>
      </c>
      <c r="P19" s="96">
        <v>0.98019999999999996</v>
      </c>
      <c r="Q19" s="96"/>
      <c r="R19" s="97">
        <f>IF(P19="","",T19*M19*LOOKUP(RIGHT($D$2,3),定数!$A$6:$A$13,定数!$B$6:$B$13))</f>
        <v>-41124.350023102277</v>
      </c>
      <c r="S19" s="97"/>
      <c r="T19" s="98">
        <f t="shared" si="4"/>
        <v>-62.999999999999723</v>
      </c>
      <c r="U19" s="98"/>
      <c r="V19" s="22">
        <f t="shared" si="1"/>
        <v>0</v>
      </c>
      <c r="W19">
        <f t="shared" si="2"/>
        <v>1</v>
      </c>
      <c r="X19" s="37">
        <f t="shared" si="5"/>
        <v>1370811.6674367485</v>
      </c>
      <c r="Y19" s="38">
        <f t="shared" si="6"/>
        <v>0</v>
      </c>
    </row>
    <row r="20" spans="2:25">
      <c r="B20" s="36">
        <v>12</v>
      </c>
      <c r="C20" s="95">
        <f t="shared" si="0"/>
        <v>1329687.3174136463</v>
      </c>
      <c r="D20" s="95"/>
      <c r="E20" s="36"/>
      <c r="F20" s="8">
        <v>43823</v>
      </c>
      <c r="G20" s="39" t="s">
        <v>4</v>
      </c>
      <c r="H20" s="96">
        <v>1.0325</v>
      </c>
      <c r="I20" s="96"/>
      <c r="J20" s="36">
        <v>108</v>
      </c>
      <c r="K20" s="99">
        <f t="shared" si="3"/>
        <v>39890.61952240939</v>
      </c>
      <c r="L20" s="100"/>
      <c r="M20" s="6">
        <f>IF(J20="","",(K20/J20)/LOOKUP(RIGHT($D$2,3),定数!$A$6:$A$13,定数!$B$6:$B$13))</f>
        <v>3.0779799014204774</v>
      </c>
      <c r="N20" s="36"/>
      <c r="O20" s="8">
        <v>43829</v>
      </c>
      <c r="P20" s="96">
        <v>1.0459000000000001</v>
      </c>
      <c r="Q20" s="96"/>
      <c r="R20" s="97">
        <f>IF(P20="","",T20*M20*LOOKUP(RIGHT($D$2,3),定数!$A$6:$A$13,定数!$B$6:$B$13))</f>
        <v>49493.91681484157</v>
      </c>
      <c r="S20" s="97"/>
      <c r="T20" s="98">
        <f t="shared" si="4"/>
        <v>134.0000000000008</v>
      </c>
      <c r="U20" s="98"/>
      <c r="V20" s="22">
        <f t="shared" si="1"/>
        <v>1</v>
      </c>
      <c r="W20">
        <f t="shared" si="2"/>
        <v>0</v>
      </c>
      <c r="X20" s="37">
        <f t="shared" si="5"/>
        <v>1370811.6674367485</v>
      </c>
      <c r="Y20" s="38">
        <f t="shared" si="6"/>
        <v>2.9999999999999805E-2</v>
      </c>
    </row>
    <row r="21" spans="2:25">
      <c r="B21" s="36">
        <v>13</v>
      </c>
      <c r="C21" s="95">
        <f t="shared" si="0"/>
        <v>1379181.2342284878</v>
      </c>
      <c r="D21" s="95"/>
      <c r="E21" s="36">
        <v>2003</v>
      </c>
      <c r="F21" s="8">
        <v>43481</v>
      </c>
      <c r="G21" s="39" t="s">
        <v>4</v>
      </c>
      <c r="H21" s="96">
        <v>1.0599000000000001</v>
      </c>
      <c r="I21" s="96"/>
      <c r="J21" s="36">
        <v>98</v>
      </c>
      <c r="K21" s="99">
        <f t="shared" si="3"/>
        <v>41375.437026854634</v>
      </c>
      <c r="L21" s="100"/>
      <c r="M21" s="6">
        <f>IF(J21="","",(K21/J21)/LOOKUP(RIGHT($D$2,3),定数!$A$6:$A$13,定数!$B$6:$B$13))</f>
        <v>3.5183194750726727</v>
      </c>
      <c r="N21" s="36">
        <v>2003</v>
      </c>
      <c r="O21" s="8">
        <v>43486</v>
      </c>
      <c r="P21" s="96">
        <v>1.0721000000000001</v>
      </c>
      <c r="Q21" s="96"/>
      <c r="R21" s="97">
        <f>IF(P21="","",T21*M21*LOOKUP(RIGHT($D$2,3),定数!$A$6:$A$13,定数!$B$6:$B$13))</f>
        <v>51508.197115063878</v>
      </c>
      <c r="S21" s="97"/>
      <c r="T21" s="98">
        <f t="shared" si="4"/>
        <v>121.99999999999989</v>
      </c>
      <c r="U21" s="98"/>
      <c r="V21" s="22">
        <f t="shared" si="1"/>
        <v>2</v>
      </c>
      <c r="W21">
        <f t="shared" si="2"/>
        <v>0</v>
      </c>
      <c r="X21" s="37">
        <f t="shared" si="5"/>
        <v>1379181.2342284878</v>
      </c>
      <c r="Y21" s="38">
        <f t="shared" si="6"/>
        <v>0</v>
      </c>
    </row>
    <row r="22" spans="2:25">
      <c r="B22" s="36">
        <v>14</v>
      </c>
      <c r="C22" s="95">
        <f t="shared" si="0"/>
        <v>1430689.4313435517</v>
      </c>
      <c r="D22" s="95"/>
      <c r="E22" s="36"/>
      <c r="F22" s="8">
        <v>43569</v>
      </c>
      <c r="G22" s="39" t="s">
        <v>4</v>
      </c>
      <c r="H22" s="96">
        <v>1.0762</v>
      </c>
      <c r="I22" s="96"/>
      <c r="J22" s="36">
        <v>46</v>
      </c>
      <c r="K22" s="99">
        <f t="shared" si="3"/>
        <v>42920.682940306549</v>
      </c>
      <c r="L22" s="100"/>
      <c r="M22" s="6">
        <f>IF(J22="","",(K22/J22)/LOOKUP(RIGHT($D$2,3),定数!$A$6:$A$13,定数!$B$6:$B$13))</f>
        <v>7.7754860399106063</v>
      </c>
      <c r="N22" s="36"/>
      <c r="O22" s="8">
        <v>43570</v>
      </c>
      <c r="P22" s="96">
        <v>1.0815999999999999</v>
      </c>
      <c r="Q22" s="96"/>
      <c r="R22" s="97">
        <f>IF(P22="","",T22*M22*LOOKUP(RIGHT($D$2,3),定数!$A$6:$A$13,定数!$B$6:$B$13))</f>
        <v>50385.14953861932</v>
      </c>
      <c r="S22" s="97"/>
      <c r="T22" s="98">
        <f t="shared" si="4"/>
        <v>53.999999999998494</v>
      </c>
      <c r="U22" s="98"/>
      <c r="V22" s="22">
        <f t="shared" si="1"/>
        <v>3</v>
      </c>
      <c r="W22">
        <f t="shared" si="2"/>
        <v>0</v>
      </c>
      <c r="X22" s="37">
        <f t="shared" si="5"/>
        <v>1430689.4313435517</v>
      </c>
      <c r="Y22" s="38">
        <f t="shared" si="6"/>
        <v>0</v>
      </c>
    </row>
    <row r="23" spans="2:25">
      <c r="B23" s="36">
        <v>15</v>
      </c>
      <c r="C23" s="95">
        <f t="shared" si="0"/>
        <v>1481074.5808821709</v>
      </c>
      <c r="D23" s="95"/>
      <c r="E23" s="36"/>
      <c r="F23" s="8">
        <v>43626</v>
      </c>
      <c r="G23" s="39" t="s">
        <v>3</v>
      </c>
      <c r="H23" s="96">
        <v>1.1667000000000001</v>
      </c>
      <c r="I23" s="96"/>
      <c r="J23" s="36">
        <v>125</v>
      </c>
      <c r="K23" s="99">
        <f t="shared" si="3"/>
        <v>44432.23742646513</v>
      </c>
      <c r="L23" s="100"/>
      <c r="M23" s="6">
        <f>IF(J23="","",(K23/J23)/LOOKUP(RIGHT($D$2,3),定数!$A$6:$A$13,定数!$B$6:$B$13))</f>
        <v>2.9621491617643421</v>
      </c>
      <c r="N23" s="36"/>
      <c r="O23" s="8">
        <v>43628</v>
      </c>
      <c r="P23" s="96">
        <v>1.1792</v>
      </c>
      <c r="Q23" s="96"/>
      <c r="R23" s="97">
        <f>IF(P23="","",T23*M23*LOOKUP(RIGHT($D$2,3),定数!$A$6:$A$13,定数!$B$6:$B$13))</f>
        <v>-44432.23742646497</v>
      </c>
      <c r="S23" s="97"/>
      <c r="T23" s="98">
        <f t="shared" si="4"/>
        <v>-124.99999999999956</v>
      </c>
      <c r="U23" s="98"/>
      <c r="V23" t="str">
        <f t="shared" ref="V23:W74" si="7">IF(S23&lt;&gt;"",IF(S23&lt;0,1+V22,0),"")</f>
        <v/>
      </c>
      <c r="W23">
        <f t="shared" si="2"/>
        <v>1</v>
      </c>
      <c r="X23" s="37">
        <f t="shared" si="5"/>
        <v>1481074.5808821709</v>
      </c>
      <c r="Y23" s="38">
        <f t="shared" si="6"/>
        <v>0</v>
      </c>
    </row>
    <row r="24" spans="2:25">
      <c r="B24" s="36">
        <v>16</v>
      </c>
      <c r="C24" s="95">
        <f t="shared" si="0"/>
        <v>1436642.343455706</v>
      </c>
      <c r="D24" s="95"/>
      <c r="E24" s="36">
        <v>2004</v>
      </c>
      <c r="F24" s="8">
        <v>43541</v>
      </c>
      <c r="G24" s="39" t="s">
        <v>3</v>
      </c>
      <c r="H24" s="96">
        <v>1.2230000000000001</v>
      </c>
      <c r="I24" s="96"/>
      <c r="J24" s="36">
        <v>146</v>
      </c>
      <c r="K24" s="99">
        <f t="shared" si="3"/>
        <v>43099.270303671183</v>
      </c>
      <c r="L24" s="100"/>
      <c r="M24" s="6">
        <f>IF(J24="","",(K24/J24)/LOOKUP(RIGHT($D$2,3),定数!$A$6:$A$13,定数!$B$6:$B$13))</f>
        <v>2.4600040127666198</v>
      </c>
      <c r="N24" s="36">
        <v>2004</v>
      </c>
      <c r="O24" s="8">
        <v>43542</v>
      </c>
      <c r="P24" s="96">
        <v>1.2376</v>
      </c>
      <c r="Q24" s="96"/>
      <c r="R24" s="97">
        <f>IF(P24="","",T24*M24*LOOKUP(RIGHT($D$2,3),定数!$A$6:$A$13,定数!$B$6:$B$13))</f>
        <v>-43099.270303671023</v>
      </c>
      <c r="S24" s="97"/>
      <c r="T24" s="98">
        <f t="shared" si="4"/>
        <v>-145.99999999999946</v>
      </c>
      <c r="U24" s="98"/>
      <c r="V24" t="str">
        <f t="shared" si="7"/>
        <v/>
      </c>
      <c r="W24">
        <f t="shared" si="2"/>
        <v>2</v>
      </c>
      <c r="X24" s="37">
        <f t="shared" si="5"/>
        <v>1481074.5808821709</v>
      </c>
      <c r="Y24" s="38">
        <f t="shared" si="6"/>
        <v>2.9999999999999805E-2</v>
      </c>
    </row>
    <row r="25" spans="2:25">
      <c r="B25" s="36">
        <v>17</v>
      </c>
      <c r="C25" s="95">
        <f t="shared" si="0"/>
        <v>1393543.073152035</v>
      </c>
      <c r="D25" s="95"/>
      <c r="E25" s="36"/>
      <c r="F25" s="8">
        <v>43662</v>
      </c>
      <c r="G25" s="39" t="s">
        <v>4</v>
      </c>
      <c r="H25" s="96">
        <v>1.2390000000000001</v>
      </c>
      <c r="I25" s="96"/>
      <c r="J25" s="36">
        <v>65</v>
      </c>
      <c r="K25" s="99">
        <f t="shared" si="3"/>
        <v>41806.292194561051</v>
      </c>
      <c r="L25" s="100"/>
      <c r="M25" s="6">
        <f>IF(J25="","",(K25/J25)/LOOKUP(RIGHT($D$2,3),定数!$A$6:$A$13,定数!$B$6:$B$13))</f>
        <v>5.3597810505847496</v>
      </c>
      <c r="N25" s="36"/>
      <c r="O25" s="8">
        <v>43666</v>
      </c>
      <c r="P25" s="96">
        <v>1.2324999999999999</v>
      </c>
      <c r="Q25" s="96"/>
      <c r="R25" s="97">
        <f>IF(P25="","",T25*M25*LOOKUP(RIGHT($D$2,3),定数!$A$6:$A$13,定数!$B$6:$B$13))</f>
        <v>-41806.292194562149</v>
      </c>
      <c r="S25" s="97"/>
      <c r="T25" s="98">
        <f t="shared" si="4"/>
        <v>-65.00000000000172</v>
      </c>
      <c r="U25" s="98"/>
      <c r="V25" t="str">
        <f t="shared" si="7"/>
        <v/>
      </c>
      <c r="W25">
        <f t="shared" si="2"/>
        <v>3</v>
      </c>
      <c r="X25" s="37">
        <f t="shared" si="5"/>
        <v>1481074.5808821709</v>
      </c>
      <c r="Y25" s="38">
        <f t="shared" si="6"/>
        <v>5.9099999999999708E-2</v>
      </c>
    </row>
    <row r="26" spans="2:25">
      <c r="B26" s="36">
        <v>18</v>
      </c>
      <c r="C26" s="95">
        <f t="shared" si="0"/>
        <v>1351736.780957473</v>
      </c>
      <c r="D26" s="95"/>
      <c r="E26" s="36"/>
      <c r="F26" s="8">
        <v>43681</v>
      </c>
      <c r="G26" s="39" t="s">
        <v>3</v>
      </c>
      <c r="H26" s="96">
        <v>1.1995</v>
      </c>
      <c r="I26" s="96"/>
      <c r="J26" s="36">
        <v>85</v>
      </c>
      <c r="K26" s="99">
        <f t="shared" si="3"/>
        <v>40552.103428724186</v>
      </c>
      <c r="L26" s="100"/>
      <c r="M26" s="6">
        <f>IF(J26="","",(K26/J26)/LOOKUP(RIGHT($D$2,3),定数!$A$6:$A$13,定数!$B$6:$B$13))</f>
        <v>3.9756964145808027</v>
      </c>
      <c r="N26" s="36"/>
      <c r="O26" s="8">
        <v>43683</v>
      </c>
      <c r="P26" s="96">
        <v>1.208</v>
      </c>
      <c r="Q26" s="96"/>
      <c r="R26" s="97">
        <f>IF(P26="","",T26*M26*LOOKUP(RIGHT($D$2,3),定数!$A$6:$A$13,定数!$B$6:$B$13))</f>
        <v>-40552.10342872396</v>
      </c>
      <c r="S26" s="97"/>
      <c r="T26" s="98">
        <f t="shared" si="4"/>
        <v>-84.999999999999517</v>
      </c>
      <c r="U26" s="98"/>
      <c r="V26" t="str">
        <f t="shared" si="7"/>
        <v/>
      </c>
      <c r="W26">
        <f t="shared" si="2"/>
        <v>4</v>
      </c>
      <c r="X26" s="37">
        <f t="shared" si="5"/>
        <v>1481074.5808821709</v>
      </c>
      <c r="Y26" s="38">
        <f t="shared" si="6"/>
        <v>8.7327000000000377E-2</v>
      </c>
    </row>
    <row r="27" spans="2:25">
      <c r="B27" s="36">
        <v>19</v>
      </c>
      <c r="C27" s="95">
        <f t="shared" si="0"/>
        <v>1311184.677528749</v>
      </c>
      <c r="D27" s="95"/>
      <c r="E27" s="36"/>
      <c r="F27" s="8">
        <v>43696</v>
      </c>
      <c r="G27" s="39" t="s">
        <v>4</v>
      </c>
      <c r="H27" s="96">
        <v>1.2370000000000001</v>
      </c>
      <c r="I27" s="96"/>
      <c r="J27" s="36">
        <v>87</v>
      </c>
      <c r="K27" s="99">
        <f t="shared" si="3"/>
        <v>39335.540325862465</v>
      </c>
      <c r="L27" s="100"/>
      <c r="M27" s="6">
        <f>IF(J27="","",(K27/J27)/LOOKUP(RIGHT($D$2,3),定数!$A$6:$A$13,定数!$B$6:$B$13))</f>
        <v>3.7677720618642208</v>
      </c>
      <c r="N27" s="36"/>
      <c r="O27" s="8">
        <v>43697</v>
      </c>
      <c r="P27" s="96">
        <v>1.2282999999999999</v>
      </c>
      <c r="Q27" s="96"/>
      <c r="R27" s="97">
        <f>IF(P27="","",T27*M27*LOOKUP(RIGHT($D$2,3),定数!$A$6:$A$13,定数!$B$6:$B$13))</f>
        <v>-39335.540325863156</v>
      </c>
      <c r="S27" s="97"/>
      <c r="T27" s="98">
        <f t="shared" si="4"/>
        <v>-87.000000000001521</v>
      </c>
      <c r="U27" s="98"/>
      <c r="V27" t="str">
        <f t="shared" si="7"/>
        <v/>
      </c>
      <c r="W27">
        <f t="shared" si="2"/>
        <v>5</v>
      </c>
      <c r="X27" s="37">
        <f t="shared" si="5"/>
        <v>1481074.5808821709</v>
      </c>
      <c r="Y27" s="38">
        <f t="shared" si="6"/>
        <v>0.11470719000000029</v>
      </c>
    </row>
    <row r="28" spans="2:25">
      <c r="B28" s="36">
        <v>20</v>
      </c>
      <c r="C28" s="95">
        <f t="shared" si="0"/>
        <v>1271849.1372028859</v>
      </c>
      <c r="D28" s="95"/>
      <c r="E28" s="36"/>
      <c r="F28" s="8">
        <v>43767</v>
      </c>
      <c r="G28" s="39" t="s">
        <v>4</v>
      </c>
      <c r="H28" s="96">
        <v>1.2768999999999999</v>
      </c>
      <c r="I28" s="96"/>
      <c r="J28" s="36">
        <v>139</v>
      </c>
      <c r="K28" s="99">
        <f t="shared" si="3"/>
        <v>38155.474116086574</v>
      </c>
      <c r="L28" s="100"/>
      <c r="M28" s="6">
        <f>IF(J28="","",(K28/J28)/LOOKUP(RIGHT($D$2,3),定数!$A$6:$A$13,定数!$B$6:$B$13))</f>
        <v>2.287498448206629</v>
      </c>
      <c r="N28" s="36"/>
      <c r="O28" s="8">
        <v>43774</v>
      </c>
      <c r="P28" s="96">
        <v>1.2942</v>
      </c>
      <c r="Q28" s="96"/>
      <c r="R28" s="97">
        <f>IF(P28="","",T28*M28*LOOKUP(RIGHT($D$2,3),定数!$A$6:$A$13,定数!$B$6:$B$13))</f>
        <v>47488.467784769877</v>
      </c>
      <c r="S28" s="97"/>
      <c r="T28" s="98">
        <f t="shared" si="4"/>
        <v>173.00000000000094</v>
      </c>
      <c r="U28" s="98"/>
      <c r="V28" t="str">
        <f t="shared" si="7"/>
        <v/>
      </c>
      <c r="W28">
        <f t="shared" si="2"/>
        <v>0</v>
      </c>
      <c r="X28" s="37">
        <f t="shared" si="5"/>
        <v>1481074.5808821709</v>
      </c>
      <c r="Y28" s="38">
        <f t="shared" si="6"/>
        <v>0.14126597430000065</v>
      </c>
    </row>
    <row r="29" spans="2:25">
      <c r="B29" s="36">
        <v>21</v>
      </c>
      <c r="C29" s="95">
        <f t="shared" si="0"/>
        <v>1319337.6049876558</v>
      </c>
      <c r="D29" s="95"/>
      <c r="E29" s="36">
        <v>2005</v>
      </c>
      <c r="F29" s="8">
        <v>43485</v>
      </c>
      <c r="G29" s="40" t="s">
        <v>3</v>
      </c>
      <c r="H29" s="96">
        <v>1.2962</v>
      </c>
      <c r="I29" s="96"/>
      <c r="J29" s="36">
        <v>159</v>
      </c>
      <c r="K29" s="99">
        <f t="shared" si="3"/>
        <v>39580.128149629672</v>
      </c>
      <c r="L29" s="100"/>
      <c r="M29" s="6">
        <f>IF(J29="","",(K29/J29)/LOOKUP(RIGHT($D$2,3),定数!$A$6:$A$13,定数!$B$6:$B$13))</f>
        <v>2.0744301965214711</v>
      </c>
      <c r="N29" s="36">
        <v>2005</v>
      </c>
      <c r="O29" s="8">
        <v>43492</v>
      </c>
      <c r="P29" s="96">
        <v>1.3121</v>
      </c>
      <c r="Q29" s="96"/>
      <c r="R29" s="97">
        <f>IF(P29="","",T29*M29*LOOKUP(RIGHT($D$2,3),定数!$A$6:$A$13,定数!$B$6:$B$13))</f>
        <v>-39580.128149629731</v>
      </c>
      <c r="S29" s="97"/>
      <c r="T29" s="98">
        <f t="shared" si="4"/>
        <v>-159.00000000000026</v>
      </c>
      <c r="U29" s="98"/>
      <c r="V29" t="str">
        <f t="shared" si="7"/>
        <v/>
      </c>
      <c r="W29">
        <f t="shared" si="2"/>
        <v>1</v>
      </c>
      <c r="X29" s="37">
        <f t="shared" si="5"/>
        <v>1481074.5808821709</v>
      </c>
      <c r="Y29" s="38">
        <f t="shared" si="6"/>
        <v>0.10920245204544654</v>
      </c>
    </row>
    <row r="30" spans="2:25">
      <c r="B30" s="36">
        <v>22</v>
      </c>
      <c r="C30" s="95">
        <f t="shared" si="0"/>
        <v>1279757.476838026</v>
      </c>
      <c r="D30" s="95"/>
      <c r="E30" s="36"/>
      <c r="F30" s="8">
        <v>43532</v>
      </c>
      <c r="G30" s="40" t="s">
        <v>4</v>
      </c>
      <c r="H30" s="96">
        <v>1.3242</v>
      </c>
      <c r="I30" s="96"/>
      <c r="J30" s="36">
        <v>66</v>
      </c>
      <c r="K30" s="99">
        <f t="shared" si="3"/>
        <v>38392.724305140779</v>
      </c>
      <c r="L30" s="100"/>
      <c r="M30" s="6">
        <f>IF(J30="","",(K30/J30)/LOOKUP(RIGHT($D$2,3),定数!$A$6:$A$13,定数!$B$6:$B$13))</f>
        <v>4.8475662001440378</v>
      </c>
      <c r="N30" s="36"/>
      <c r="O30" s="8">
        <v>43532</v>
      </c>
      <c r="P30" s="96">
        <v>1.3323</v>
      </c>
      <c r="Q30" s="96"/>
      <c r="R30" s="97">
        <f>IF(P30="","",T30*M30*LOOKUP(RIGHT($D$2,3),定数!$A$6:$A$13,定数!$B$6:$B$13))</f>
        <v>47118.343465400023</v>
      </c>
      <c r="S30" s="97"/>
      <c r="T30" s="98">
        <f t="shared" si="4"/>
        <v>80.999999999999957</v>
      </c>
      <c r="U30" s="98"/>
      <c r="V30" t="str">
        <f t="shared" si="7"/>
        <v/>
      </c>
      <c r="W30">
        <f t="shared" si="2"/>
        <v>0</v>
      </c>
      <c r="X30" s="37">
        <f t="shared" si="5"/>
        <v>1481074.5808821709</v>
      </c>
      <c r="Y30" s="38">
        <f t="shared" si="6"/>
        <v>0.13592637848408329</v>
      </c>
    </row>
    <row r="31" spans="2:25">
      <c r="B31" s="36">
        <v>23</v>
      </c>
      <c r="C31" s="95">
        <f t="shared" si="0"/>
        <v>1326875.8203034259</v>
      </c>
      <c r="D31" s="95"/>
      <c r="E31" s="36"/>
      <c r="F31" s="8">
        <v>43655</v>
      </c>
      <c r="G31" s="40" t="s">
        <v>3</v>
      </c>
      <c r="H31" s="96">
        <v>1.1911</v>
      </c>
      <c r="I31" s="96"/>
      <c r="J31" s="36">
        <v>132</v>
      </c>
      <c r="K31" s="99">
        <f t="shared" si="3"/>
        <v>39806.274609102773</v>
      </c>
      <c r="L31" s="100"/>
      <c r="M31" s="6">
        <f>IF(J31="","",(K31/J31)/LOOKUP(RIGHT($D$2,3),定数!$A$6:$A$13,定数!$B$6:$B$13))</f>
        <v>2.5130223869383062</v>
      </c>
      <c r="N31" s="36"/>
      <c r="O31" s="8">
        <v>43657</v>
      </c>
      <c r="P31" s="96">
        <v>1.2042999999999999</v>
      </c>
      <c r="Q31" s="96"/>
      <c r="R31" s="97">
        <f>IF(P31="","",T31*M31*LOOKUP(RIGHT($D$2,3),定数!$A$6:$A$13,定数!$B$6:$B$13))</f>
        <v>-39806.274609102402</v>
      </c>
      <c r="S31" s="97"/>
      <c r="T31" s="98">
        <f t="shared" si="4"/>
        <v>-131.99999999999878</v>
      </c>
      <c r="U31" s="98"/>
      <c r="V31" t="str">
        <f t="shared" si="7"/>
        <v/>
      </c>
      <c r="W31">
        <f t="shared" si="2"/>
        <v>1</v>
      </c>
      <c r="X31" s="37">
        <f t="shared" si="5"/>
        <v>1481074.5808821709</v>
      </c>
      <c r="Y31" s="38">
        <f t="shared" si="6"/>
        <v>0.10411275878281556</v>
      </c>
    </row>
    <row r="32" spans="2:25">
      <c r="B32" s="36">
        <v>24</v>
      </c>
      <c r="C32" s="95">
        <f t="shared" si="0"/>
        <v>1287069.5456943235</v>
      </c>
      <c r="D32" s="95"/>
      <c r="E32" s="36"/>
      <c r="F32" s="8">
        <v>43666</v>
      </c>
      <c r="G32" s="40" t="s">
        <v>4</v>
      </c>
      <c r="H32" s="96">
        <v>1.2099</v>
      </c>
      <c r="I32" s="96"/>
      <c r="J32" s="36">
        <v>148</v>
      </c>
      <c r="K32" s="99">
        <f t="shared" si="3"/>
        <v>38612.086370829704</v>
      </c>
      <c r="L32" s="100"/>
      <c r="M32" s="6">
        <f>IF(J32="","",(K32/J32)/LOOKUP(RIGHT($D$2,3),定数!$A$6:$A$13,定数!$B$6:$B$13))</f>
        <v>2.1741039623214919</v>
      </c>
      <c r="N32" s="36"/>
      <c r="O32" s="8">
        <v>43680</v>
      </c>
      <c r="P32" s="96">
        <v>1.2282999999999999</v>
      </c>
      <c r="Q32" s="96"/>
      <c r="R32" s="97">
        <f>IF(P32="","",T32*M32*LOOKUP(RIGHT($D$2,3),定数!$A$6:$A$13,定数!$B$6:$B$13))</f>
        <v>48004.215488058464</v>
      </c>
      <c r="S32" s="97"/>
      <c r="T32" s="98">
        <f t="shared" si="4"/>
        <v>183.99999999999972</v>
      </c>
      <c r="U32" s="98"/>
      <c r="V32" t="str">
        <f t="shared" si="7"/>
        <v/>
      </c>
      <c r="W32">
        <f t="shared" si="2"/>
        <v>0</v>
      </c>
      <c r="X32" s="37">
        <f t="shared" si="5"/>
        <v>1481074.5808821709</v>
      </c>
      <c r="Y32" s="38">
        <f t="shared" si="6"/>
        <v>0.13098937601933081</v>
      </c>
    </row>
    <row r="33" spans="2:25">
      <c r="B33" s="36">
        <v>25</v>
      </c>
      <c r="C33" s="95">
        <f t="shared" si="0"/>
        <v>1335073.761182382</v>
      </c>
      <c r="D33" s="95"/>
      <c r="E33" s="36"/>
      <c r="F33" s="8">
        <v>43751</v>
      </c>
      <c r="G33" s="40" t="s">
        <v>3</v>
      </c>
      <c r="H33" s="96">
        <v>1.1951000000000001</v>
      </c>
      <c r="I33" s="96"/>
      <c r="J33" s="36">
        <v>106</v>
      </c>
      <c r="K33" s="99">
        <f t="shared" si="3"/>
        <v>40052.212835471459</v>
      </c>
      <c r="L33" s="100"/>
      <c r="M33" s="6">
        <f>IF(J33="","",(K33/J33)/LOOKUP(RIGHT($D$2,3),定数!$A$6:$A$13,定数!$B$6:$B$13))</f>
        <v>3.1487588707131651</v>
      </c>
      <c r="N33" s="36"/>
      <c r="O33" s="8">
        <v>43752</v>
      </c>
      <c r="P33" s="96">
        <v>1.2057</v>
      </c>
      <c r="Q33" s="96"/>
      <c r="R33" s="97">
        <f>IF(P33="","",T33*M33*LOOKUP(RIGHT($D$2,3),定数!$A$6:$A$13,定数!$B$6:$B$13))</f>
        <v>-40052.212835471248</v>
      </c>
      <c r="S33" s="97"/>
      <c r="T33" s="98">
        <f t="shared" si="4"/>
        <v>-105.99999999999943</v>
      </c>
      <c r="U33" s="98"/>
      <c r="V33" t="str">
        <f t="shared" si="7"/>
        <v/>
      </c>
      <c r="W33">
        <f t="shared" si="2"/>
        <v>1</v>
      </c>
      <c r="X33" s="37">
        <f t="shared" si="5"/>
        <v>1481074.5808821709</v>
      </c>
      <c r="Y33" s="38">
        <f t="shared" si="6"/>
        <v>9.8577628422213959E-2</v>
      </c>
    </row>
    <row r="34" spans="2:25">
      <c r="B34" s="36">
        <v>26</v>
      </c>
      <c r="C34" s="95">
        <f t="shared" si="0"/>
        <v>1295021.5483469109</v>
      </c>
      <c r="D34" s="95"/>
      <c r="E34" s="36"/>
      <c r="F34" s="8">
        <v>43829</v>
      </c>
      <c r="G34" s="40" t="s">
        <v>3</v>
      </c>
      <c r="H34" s="96">
        <v>1.181</v>
      </c>
      <c r="I34" s="96"/>
      <c r="J34" s="36">
        <v>123</v>
      </c>
      <c r="K34" s="99">
        <f t="shared" si="3"/>
        <v>38850.646450407323</v>
      </c>
      <c r="L34" s="100"/>
      <c r="M34" s="6">
        <f>IF(J34="","",(K34/J34)/LOOKUP(RIGHT($D$2,3),定数!$A$6:$A$13,定数!$B$6:$B$13))</f>
        <v>2.6321576185912821</v>
      </c>
      <c r="N34" s="36">
        <v>2006</v>
      </c>
      <c r="O34" s="8">
        <v>43468</v>
      </c>
      <c r="P34" s="96">
        <v>1.1935</v>
      </c>
      <c r="Q34" s="96"/>
      <c r="R34" s="97">
        <f>IF(P34="","",T34*M34*LOOKUP(RIGHT($D$2,3),定数!$A$6:$A$13,定数!$B$6:$B$13))</f>
        <v>-39482.364278869092</v>
      </c>
      <c r="S34" s="97"/>
      <c r="T34" s="98">
        <f t="shared" si="4"/>
        <v>-124.99999999999956</v>
      </c>
      <c r="U34" s="98"/>
      <c r="V34" t="str">
        <f t="shared" si="7"/>
        <v/>
      </c>
      <c r="W34">
        <f t="shared" si="2"/>
        <v>2</v>
      </c>
      <c r="X34" s="37">
        <f t="shared" si="5"/>
        <v>1481074.5808821709</v>
      </c>
      <c r="Y34" s="38">
        <f t="shared" si="6"/>
        <v>0.12562029956954734</v>
      </c>
    </row>
    <row r="35" spans="2:25">
      <c r="B35" s="36">
        <v>27</v>
      </c>
      <c r="C35" s="95">
        <f t="shared" si="0"/>
        <v>1255539.1840680419</v>
      </c>
      <c r="D35" s="95"/>
      <c r="E35" s="36">
        <v>2006</v>
      </c>
      <c r="F35" s="8">
        <v>43483</v>
      </c>
      <c r="G35" s="40" t="s">
        <v>3</v>
      </c>
      <c r="H35" s="96">
        <v>1.2615000000000001</v>
      </c>
      <c r="I35" s="96"/>
      <c r="J35" s="36">
        <v>62</v>
      </c>
      <c r="K35" s="99">
        <f t="shared" si="3"/>
        <v>37666.175522041252</v>
      </c>
      <c r="L35" s="100"/>
      <c r="M35" s="6">
        <f>IF(J35="","",(K35/J35)/LOOKUP(RIGHT($D$2,3),定数!$A$6:$A$13,定数!$B$6:$B$13))</f>
        <v>5.0626580002743626</v>
      </c>
      <c r="N35" s="36"/>
      <c r="O35" s="8">
        <v>43485</v>
      </c>
      <c r="P35" s="96">
        <v>1.254</v>
      </c>
      <c r="Q35" s="96"/>
      <c r="R35" s="97">
        <f>IF(P35="","",T35*M35*LOOKUP(RIGHT($D$2,3),定数!$A$6:$A$13,定数!$B$6:$B$13))</f>
        <v>45563.922002469641</v>
      </c>
      <c r="S35" s="97"/>
      <c r="T35" s="98">
        <f t="shared" si="4"/>
        <v>75.000000000000625</v>
      </c>
      <c r="U35" s="98"/>
      <c r="V35" t="str">
        <f t="shared" si="7"/>
        <v/>
      </c>
      <c r="W35">
        <f t="shared" si="2"/>
        <v>0</v>
      </c>
      <c r="X35" s="37">
        <f t="shared" si="5"/>
        <v>1481074.5808821709</v>
      </c>
      <c r="Y35" s="38">
        <f t="shared" si="6"/>
        <v>0.15227821726559754</v>
      </c>
    </row>
    <row r="36" spans="2:25">
      <c r="B36" s="36">
        <v>28</v>
      </c>
      <c r="C36" s="95">
        <f t="shared" si="0"/>
        <v>1301103.1060705115</v>
      </c>
      <c r="D36" s="95"/>
      <c r="E36" s="36"/>
      <c r="F36" s="8">
        <v>43708</v>
      </c>
      <c r="G36" s="40" t="s">
        <v>4</v>
      </c>
      <c r="H36" s="96">
        <v>1.2856000000000001</v>
      </c>
      <c r="I36" s="96"/>
      <c r="J36" s="36">
        <v>108</v>
      </c>
      <c r="K36" s="99">
        <f t="shared" si="3"/>
        <v>39033.093182115343</v>
      </c>
      <c r="L36" s="100"/>
      <c r="M36" s="6">
        <f>IF(J36="","",(K36/J36)/LOOKUP(RIGHT($D$2,3),定数!$A$6:$A$13,定数!$B$6:$B$13))</f>
        <v>3.0118127455335912</v>
      </c>
      <c r="N36" s="36"/>
      <c r="O36" s="8">
        <v>43715</v>
      </c>
      <c r="P36" s="96">
        <v>1.2747999999999999</v>
      </c>
      <c r="Q36" s="96"/>
      <c r="R36" s="97">
        <f>IF(P36="","",T36*M36*LOOKUP(RIGHT($D$2,3),定数!$A$6:$A$13,定数!$B$6:$B$13))</f>
        <v>-39033.093182115859</v>
      </c>
      <c r="S36" s="97"/>
      <c r="T36" s="98">
        <f t="shared" si="4"/>
        <v>-108.00000000000142</v>
      </c>
      <c r="U36" s="98"/>
      <c r="V36" t="str">
        <f t="shared" si="7"/>
        <v/>
      </c>
      <c r="W36">
        <f t="shared" si="2"/>
        <v>1</v>
      </c>
      <c r="X36" s="37">
        <f t="shared" si="5"/>
        <v>1481074.5808821709</v>
      </c>
      <c r="Y36" s="38">
        <f t="shared" si="6"/>
        <v>0.1215141203115262</v>
      </c>
    </row>
    <row r="37" spans="2:25">
      <c r="B37" s="36">
        <v>29</v>
      </c>
      <c r="C37" s="95">
        <f t="shared" si="0"/>
        <v>1262070.0128883957</v>
      </c>
      <c r="D37" s="95"/>
      <c r="E37" s="36"/>
      <c r="F37" s="8">
        <v>43744</v>
      </c>
      <c r="G37" s="40" t="s">
        <v>3</v>
      </c>
      <c r="H37" s="96">
        <v>1.2668999999999999</v>
      </c>
      <c r="I37" s="96"/>
      <c r="J37" s="36">
        <v>57</v>
      </c>
      <c r="K37" s="99">
        <f t="shared" si="3"/>
        <v>37862.100386651866</v>
      </c>
      <c r="L37" s="100"/>
      <c r="M37" s="6">
        <f>IF(J37="","",(K37/J37)/LOOKUP(RIGHT($D$2,3),定数!$A$6:$A$13,定数!$B$6:$B$13))</f>
        <v>5.5353947933701564</v>
      </c>
      <c r="N37" s="36"/>
      <c r="O37" s="8">
        <v>43744</v>
      </c>
      <c r="P37" s="96">
        <v>1.2601</v>
      </c>
      <c r="Q37" s="96"/>
      <c r="R37" s="97">
        <f>IF(P37="","",T37*M37*LOOKUP(RIGHT($D$2,3),定数!$A$6:$A$13,定数!$B$6:$B$13))</f>
        <v>45168.821513899929</v>
      </c>
      <c r="S37" s="97"/>
      <c r="T37" s="98">
        <f t="shared" si="4"/>
        <v>67.999999999999176</v>
      </c>
      <c r="U37" s="98"/>
      <c r="V37" t="str">
        <f t="shared" si="7"/>
        <v/>
      </c>
      <c r="W37">
        <f t="shared" si="2"/>
        <v>0</v>
      </c>
      <c r="X37" s="37">
        <f t="shared" si="5"/>
        <v>1481074.5808821709</v>
      </c>
      <c r="Y37" s="38">
        <f t="shared" si="6"/>
        <v>0.14786869670218072</v>
      </c>
    </row>
    <row r="38" spans="2:25">
      <c r="B38" s="36">
        <v>30</v>
      </c>
      <c r="C38" s="95">
        <f t="shared" si="0"/>
        <v>1307238.8344022955</v>
      </c>
      <c r="D38" s="95"/>
      <c r="E38" s="36">
        <v>2007</v>
      </c>
      <c r="F38" s="8">
        <v>43520</v>
      </c>
      <c r="G38" s="40" t="s">
        <v>4</v>
      </c>
      <c r="H38" s="96">
        <v>1.3141</v>
      </c>
      <c r="I38" s="96"/>
      <c r="J38" s="36">
        <v>63</v>
      </c>
      <c r="K38" s="99">
        <f t="shared" si="3"/>
        <v>39217.165032068864</v>
      </c>
      <c r="L38" s="100"/>
      <c r="M38" s="6">
        <f>IF(J38="","",(K38/J38)/LOOKUP(RIGHT($D$2,3),定数!$A$6:$A$13,定数!$B$6:$B$13))</f>
        <v>5.1874556920726009</v>
      </c>
      <c r="N38" s="36">
        <v>2007</v>
      </c>
      <c r="O38" s="8">
        <v>43523</v>
      </c>
      <c r="P38" s="96">
        <v>1.3217000000000001</v>
      </c>
      <c r="Q38" s="96"/>
      <c r="R38" s="97">
        <f>IF(P38="","",T38*M38*LOOKUP(RIGHT($D$2,3),定数!$A$6:$A$13,定数!$B$6:$B$13))</f>
        <v>47309.595911702439</v>
      </c>
      <c r="S38" s="97"/>
      <c r="T38" s="98">
        <f t="shared" si="4"/>
        <v>76.000000000000512</v>
      </c>
      <c r="U38" s="98"/>
      <c r="V38" t="str">
        <f t="shared" si="7"/>
        <v/>
      </c>
      <c r="W38">
        <f t="shared" si="2"/>
        <v>0</v>
      </c>
      <c r="X38" s="37">
        <f t="shared" si="5"/>
        <v>1481074.5808821709</v>
      </c>
      <c r="Y38" s="38">
        <f t="shared" si="6"/>
        <v>0.11737136584731189</v>
      </c>
    </row>
    <row r="39" spans="2:25">
      <c r="B39" s="36">
        <v>31</v>
      </c>
      <c r="C39" s="95">
        <f t="shared" si="0"/>
        <v>1354548.4303139979</v>
      </c>
      <c r="D39" s="95"/>
      <c r="E39" s="36"/>
      <c r="F39" s="8">
        <v>43560</v>
      </c>
      <c r="G39" s="40" t="s">
        <v>4</v>
      </c>
      <c r="H39" s="96">
        <v>1.3401000000000001</v>
      </c>
      <c r="I39" s="96"/>
      <c r="J39" s="36">
        <v>115</v>
      </c>
      <c r="K39" s="99">
        <f t="shared" si="3"/>
        <v>40636.452909419939</v>
      </c>
      <c r="L39" s="100"/>
      <c r="M39" s="6">
        <f>IF(J39="","",(K39/J39)/LOOKUP(RIGHT($D$2,3),定数!$A$6:$A$13,定数!$B$6:$B$13))</f>
        <v>2.9446705006826042</v>
      </c>
      <c r="N39" s="36"/>
      <c r="O39" s="8">
        <v>43568</v>
      </c>
      <c r="P39" s="96">
        <v>1.3543000000000001</v>
      </c>
      <c r="Q39" s="96"/>
      <c r="R39" s="97">
        <f>IF(P39="","",T39*M39*LOOKUP(RIGHT($D$2,3),定数!$A$6:$A$13,定数!$B$6:$B$13))</f>
        <v>50177.185331631539</v>
      </c>
      <c r="S39" s="97"/>
      <c r="T39" s="98">
        <f t="shared" si="4"/>
        <v>141.99999999999991</v>
      </c>
      <c r="U39" s="98"/>
      <c r="V39" t="str">
        <f t="shared" si="7"/>
        <v/>
      </c>
      <c r="W39">
        <f t="shared" si="2"/>
        <v>0</v>
      </c>
      <c r="X39" s="37">
        <f t="shared" si="5"/>
        <v>1481074.5808821709</v>
      </c>
      <c r="Y39" s="38">
        <f t="shared" si="6"/>
        <v>8.5428615277976294E-2</v>
      </c>
    </row>
    <row r="40" spans="2:25">
      <c r="B40" s="36">
        <v>32</v>
      </c>
      <c r="C40" s="95">
        <f t="shared" si="0"/>
        <v>1404725.6156456294</v>
      </c>
      <c r="D40" s="95"/>
      <c r="E40" s="36"/>
      <c r="F40" s="8">
        <v>43606</v>
      </c>
      <c r="G40" s="40" t="s">
        <v>3</v>
      </c>
      <c r="H40" s="96">
        <v>1.3512</v>
      </c>
      <c r="I40" s="96"/>
      <c r="J40" s="36">
        <v>14</v>
      </c>
      <c r="K40" s="99">
        <f t="shared" si="3"/>
        <v>42141.768469368879</v>
      </c>
      <c r="L40" s="100"/>
      <c r="M40" s="6">
        <f>IF(J40="","",(K40/J40)/LOOKUP(RIGHT($D$2,3),定数!$A$6:$A$13,定数!$B$6:$B$13))</f>
        <v>25.084385993671951</v>
      </c>
      <c r="N40" s="36"/>
      <c r="O40" s="8">
        <v>43606</v>
      </c>
      <c r="P40" s="96">
        <v>1.3496999999999999</v>
      </c>
      <c r="Q40" s="96"/>
      <c r="R40" s="97">
        <f>IF(P40="","",T40*M40*LOOKUP(RIGHT($D$2,3),定数!$A$6:$A$13,定数!$B$6:$B$13))</f>
        <v>45151.894788611222</v>
      </c>
      <c r="S40" s="97"/>
      <c r="T40" s="98">
        <f t="shared" si="4"/>
        <v>15.000000000000568</v>
      </c>
      <c r="U40" s="98"/>
      <c r="V40" t="str">
        <f t="shared" si="7"/>
        <v/>
      </c>
      <c r="W40">
        <f t="shared" si="2"/>
        <v>0</v>
      </c>
      <c r="X40" s="37">
        <f t="shared" si="5"/>
        <v>1481074.5808821709</v>
      </c>
      <c r="Y40" s="38">
        <f t="shared" si="6"/>
        <v>5.1549710070012744E-2</v>
      </c>
    </row>
    <row r="41" spans="2:25">
      <c r="B41" s="36">
        <v>33</v>
      </c>
      <c r="C41" s="95">
        <f t="shared" si="0"/>
        <v>1449877.5104342406</v>
      </c>
      <c r="D41" s="95"/>
      <c r="E41" s="36"/>
      <c r="F41" s="8">
        <v>43615</v>
      </c>
      <c r="G41" s="40" t="s">
        <v>3</v>
      </c>
      <c r="H41" s="96">
        <v>1.3429</v>
      </c>
      <c r="I41" s="96"/>
      <c r="J41" s="36">
        <v>91</v>
      </c>
      <c r="K41" s="99">
        <f t="shared" si="3"/>
        <v>43496.325313027213</v>
      </c>
      <c r="L41" s="100"/>
      <c r="M41" s="6">
        <f>IF(J41="","",(K41/J41)/LOOKUP(RIGHT($D$2,3),定数!$A$6:$A$13,定数!$B$6:$B$13))</f>
        <v>3.9831799737204405</v>
      </c>
      <c r="N41" s="36"/>
      <c r="O41" s="8">
        <v>43621</v>
      </c>
      <c r="P41" s="96">
        <v>1.3520000000000001</v>
      </c>
      <c r="Q41" s="96"/>
      <c r="R41" s="97">
        <f>IF(P41="","",T41*M41*LOOKUP(RIGHT($D$2,3),定数!$A$6:$A$13,定数!$B$6:$B$13))</f>
        <v>-43496.32531302773</v>
      </c>
      <c r="S41" s="97"/>
      <c r="T41" s="98">
        <f t="shared" si="4"/>
        <v>-91.00000000000108</v>
      </c>
      <c r="U41" s="98"/>
      <c r="V41" t="str">
        <f t="shared" si="7"/>
        <v/>
      </c>
      <c r="W41">
        <f t="shared" si="2"/>
        <v>1</v>
      </c>
      <c r="X41" s="37">
        <f t="shared" si="5"/>
        <v>1481074.5808821709</v>
      </c>
      <c r="Y41" s="38">
        <f t="shared" si="6"/>
        <v>2.1063807893690556E-2</v>
      </c>
    </row>
    <row r="42" spans="2:25">
      <c r="B42" s="36">
        <v>34</v>
      </c>
      <c r="C42" s="95">
        <f t="shared" si="0"/>
        <v>1406381.1851212129</v>
      </c>
      <c r="D42" s="95"/>
      <c r="E42" s="36"/>
      <c r="F42" s="8">
        <v>43709</v>
      </c>
      <c r="G42" s="40" t="s">
        <v>4</v>
      </c>
      <c r="H42" s="96">
        <v>1.3678999999999999</v>
      </c>
      <c r="I42" s="96"/>
      <c r="J42" s="36">
        <v>88</v>
      </c>
      <c r="K42" s="99">
        <f t="shared" si="3"/>
        <v>42191.435553636387</v>
      </c>
      <c r="L42" s="100"/>
      <c r="M42" s="6">
        <f>IF(J42="","",(K42/J42)/LOOKUP(RIGHT($D$2,3),定数!$A$6:$A$13,定数!$B$6:$B$13))</f>
        <v>3.9954010940943547</v>
      </c>
      <c r="N42" s="36"/>
      <c r="O42" s="8">
        <v>43712</v>
      </c>
      <c r="P42" s="96">
        <v>1.3591</v>
      </c>
      <c r="Q42" s="96"/>
      <c r="R42" s="97">
        <f>IF(P42="","",T42*M42*LOOKUP(RIGHT($D$2,3),定数!$A$6:$A$13,定数!$B$6:$B$13))</f>
        <v>-42191.435553635994</v>
      </c>
      <c r="S42" s="97"/>
      <c r="T42" s="98">
        <f t="shared" si="4"/>
        <v>-87.99999999999919</v>
      </c>
      <c r="U42" s="98"/>
      <c r="V42" t="str">
        <f t="shared" si="7"/>
        <v/>
      </c>
      <c r="W42">
        <f t="shared" si="2"/>
        <v>2</v>
      </c>
      <c r="X42" s="37">
        <f t="shared" si="5"/>
        <v>1481074.5808821709</v>
      </c>
      <c r="Y42" s="38">
        <f t="shared" si="6"/>
        <v>5.0431893656880167E-2</v>
      </c>
    </row>
    <row r="43" spans="2:25">
      <c r="B43" s="36">
        <v>35</v>
      </c>
      <c r="C43" s="95">
        <f t="shared" si="0"/>
        <v>1364189.7495675769</v>
      </c>
      <c r="D43" s="95"/>
      <c r="E43" s="36"/>
      <c r="F43" s="8">
        <v>43763</v>
      </c>
      <c r="G43" s="40" t="s">
        <v>4</v>
      </c>
      <c r="H43" s="96">
        <v>1.4278</v>
      </c>
      <c r="I43" s="96"/>
      <c r="J43" s="36">
        <v>92</v>
      </c>
      <c r="K43" s="99">
        <f t="shared" si="3"/>
        <v>40925.692487027307</v>
      </c>
      <c r="L43" s="100"/>
      <c r="M43" s="6">
        <f>IF(J43="","",(K43/J43)/LOOKUP(RIGHT($D$2,3),定数!$A$6:$A$13,定数!$B$6:$B$13))</f>
        <v>3.7070373629553717</v>
      </c>
      <c r="N43" s="36"/>
      <c r="O43" s="8">
        <v>43764</v>
      </c>
      <c r="P43" s="96">
        <v>1.4391</v>
      </c>
      <c r="Q43" s="96"/>
      <c r="R43" s="97">
        <f>IF(P43="","",T43*M43*LOOKUP(RIGHT($D$2,3),定数!$A$6:$A$13,定数!$B$6:$B$13))</f>
        <v>50267.426641675236</v>
      </c>
      <c r="S43" s="97"/>
      <c r="T43" s="98">
        <f t="shared" si="4"/>
        <v>113.00000000000088</v>
      </c>
      <c r="U43" s="98"/>
      <c r="V43" t="str">
        <f t="shared" si="7"/>
        <v/>
      </c>
      <c r="W43">
        <f t="shared" si="2"/>
        <v>0</v>
      </c>
      <c r="X43" s="37">
        <f t="shared" si="5"/>
        <v>1481074.5808821709</v>
      </c>
      <c r="Y43" s="38">
        <f t="shared" si="6"/>
        <v>7.8918936847173549E-2</v>
      </c>
    </row>
    <row r="44" spans="2:25">
      <c r="B44" s="36">
        <v>36</v>
      </c>
      <c r="C44" s="95">
        <f t="shared" si="0"/>
        <v>1414457.1762092521</v>
      </c>
      <c r="D44" s="95"/>
      <c r="E44" s="36"/>
      <c r="F44" s="8">
        <v>43789</v>
      </c>
      <c r="G44" s="40" t="s">
        <v>4</v>
      </c>
      <c r="H44" s="96">
        <v>1.4685999999999999</v>
      </c>
      <c r="I44" s="96"/>
      <c r="J44" s="36">
        <v>67</v>
      </c>
      <c r="K44" s="99">
        <f t="shared" si="3"/>
        <v>42433.715286277562</v>
      </c>
      <c r="L44" s="100"/>
      <c r="M44" s="6">
        <f>IF(J44="","",(K44/J44)/LOOKUP(RIGHT($D$2,3),定数!$A$6:$A$13,定数!$B$6:$B$13))</f>
        <v>5.2778252843628808</v>
      </c>
      <c r="N44" s="36"/>
      <c r="O44" s="8">
        <v>43789</v>
      </c>
      <c r="P44" s="96">
        <v>1.4765999999999999</v>
      </c>
      <c r="Q44" s="96"/>
      <c r="R44" s="97">
        <f>IF(P44="","",T44*M44*LOOKUP(RIGHT($D$2,3),定数!$A$6:$A$13,定数!$B$6:$B$13))</f>
        <v>50667.122729883704</v>
      </c>
      <c r="S44" s="97"/>
      <c r="T44" s="98">
        <f t="shared" si="4"/>
        <v>80.000000000000071</v>
      </c>
      <c r="U44" s="98"/>
      <c r="V44" t="str">
        <f t="shared" si="7"/>
        <v/>
      </c>
      <c r="W44">
        <f t="shared" si="2"/>
        <v>0</v>
      </c>
      <c r="X44" s="37">
        <f t="shared" si="5"/>
        <v>1481074.5808821709</v>
      </c>
      <c r="Y44" s="38">
        <f t="shared" si="6"/>
        <v>4.4979102020128892E-2</v>
      </c>
    </row>
    <row r="45" spans="2:25">
      <c r="B45" s="36">
        <v>37</v>
      </c>
      <c r="C45" s="95">
        <f t="shared" si="0"/>
        <v>1465124.2989391359</v>
      </c>
      <c r="D45" s="95"/>
      <c r="E45" s="36">
        <v>2008</v>
      </c>
      <c r="F45" s="8">
        <v>43592</v>
      </c>
      <c r="G45" s="40" t="s">
        <v>3</v>
      </c>
      <c r="H45" s="96">
        <v>1.5448999999999999</v>
      </c>
      <c r="I45" s="96"/>
      <c r="J45" s="36">
        <v>146</v>
      </c>
      <c r="K45" s="99">
        <f t="shared" si="3"/>
        <v>43953.728968174073</v>
      </c>
      <c r="L45" s="100"/>
      <c r="M45" s="6">
        <f>IF(J45="","",(K45/J45)/LOOKUP(RIGHT($D$2,3),定数!$A$6:$A$13,定数!$B$6:$B$13))</f>
        <v>2.5087744844848219</v>
      </c>
      <c r="N45" s="36">
        <v>2008</v>
      </c>
      <c r="O45" s="8">
        <v>43601</v>
      </c>
      <c r="P45" s="96">
        <v>1.5595000000000001</v>
      </c>
      <c r="Q45" s="96"/>
      <c r="R45" s="97">
        <f>IF(P45="","",T45*M45*LOOKUP(RIGHT($D$2,3),定数!$A$6:$A$13,定数!$B$6:$B$13))</f>
        <v>-43953.728968174582</v>
      </c>
      <c r="S45" s="97"/>
      <c r="T45" s="98">
        <f t="shared" si="4"/>
        <v>-146.00000000000168</v>
      </c>
      <c r="U45" s="98"/>
      <c r="V45" t="str">
        <f t="shared" si="7"/>
        <v/>
      </c>
      <c r="W45">
        <f t="shared" si="2"/>
        <v>1</v>
      </c>
      <c r="X45" s="37">
        <f t="shared" si="5"/>
        <v>1481074.5808821709</v>
      </c>
      <c r="Y45" s="38">
        <f t="shared" si="6"/>
        <v>1.076939821189471E-2</v>
      </c>
    </row>
    <row r="46" spans="2:25">
      <c r="B46" s="36">
        <v>38</v>
      </c>
      <c r="C46" s="95">
        <f t="shared" si="0"/>
        <v>1421170.5699709612</v>
      </c>
      <c r="D46" s="95"/>
      <c r="E46" s="36"/>
      <c r="F46" s="8">
        <v>43628</v>
      </c>
      <c r="G46" s="40" t="s">
        <v>3</v>
      </c>
      <c r="H46" s="96">
        <v>1.5455000000000001</v>
      </c>
      <c r="I46" s="96"/>
      <c r="J46" s="36">
        <v>130</v>
      </c>
      <c r="K46" s="99">
        <f t="shared" si="3"/>
        <v>42635.117099128831</v>
      </c>
      <c r="L46" s="100"/>
      <c r="M46" s="6">
        <f>IF(J46="","",(K46/J46)/LOOKUP(RIGHT($D$2,3),定数!$A$6:$A$13,定数!$B$6:$B$13))</f>
        <v>2.7330203268672326</v>
      </c>
      <c r="N46" s="36"/>
      <c r="O46" s="8">
        <v>43636</v>
      </c>
      <c r="P46" s="96">
        <v>1.5585</v>
      </c>
      <c r="Q46" s="96"/>
      <c r="R46" s="97">
        <f>IF(P46="","",T46*M46*LOOKUP(RIGHT($D$2,3),定数!$A$6:$A$13,定数!$B$6:$B$13))</f>
        <v>-42635.117099128503</v>
      </c>
      <c r="S46" s="97"/>
      <c r="T46" s="98">
        <f t="shared" si="4"/>
        <v>-129.99999999999901</v>
      </c>
      <c r="U46" s="98"/>
      <c r="V46" t="str">
        <f t="shared" si="7"/>
        <v/>
      </c>
      <c r="W46">
        <f t="shared" si="2"/>
        <v>2</v>
      </c>
      <c r="X46" s="37">
        <f t="shared" si="5"/>
        <v>1481074.5808821709</v>
      </c>
      <c r="Y46" s="38">
        <f t="shared" si="6"/>
        <v>4.0446316265538185E-2</v>
      </c>
    </row>
    <row r="47" spans="2:25">
      <c r="B47" s="36">
        <v>39</v>
      </c>
      <c r="C47" s="95">
        <f t="shared" si="0"/>
        <v>1378535.4528718328</v>
      </c>
      <c r="D47" s="95"/>
      <c r="E47" s="36"/>
      <c r="F47" s="8">
        <v>43667</v>
      </c>
      <c r="G47" s="40" t="s">
        <v>4</v>
      </c>
      <c r="H47" s="96">
        <v>1.5887</v>
      </c>
      <c r="I47" s="96"/>
      <c r="J47" s="36">
        <v>81</v>
      </c>
      <c r="K47" s="99">
        <f t="shared" si="3"/>
        <v>41356.063586154982</v>
      </c>
      <c r="L47" s="100"/>
      <c r="M47" s="6">
        <f>IF(J47="","",(K47/J47)/LOOKUP(RIGHT($D$2,3),定数!$A$6:$A$13,定数!$B$6:$B$13))</f>
        <v>4.2547390520735577</v>
      </c>
      <c r="N47" s="36"/>
      <c r="O47" s="8">
        <v>43668</v>
      </c>
      <c r="P47" s="96">
        <v>1.5806</v>
      </c>
      <c r="Q47" s="96"/>
      <c r="R47" s="97">
        <f>IF(P47="","",T47*M47*LOOKUP(RIGHT($D$2,3),定数!$A$6:$A$13,定数!$B$6:$B$13))</f>
        <v>-41356.06358615496</v>
      </c>
      <c r="S47" s="97"/>
      <c r="T47" s="98">
        <f t="shared" si="4"/>
        <v>-80.999999999999957</v>
      </c>
      <c r="U47" s="98"/>
      <c r="V47" t="str">
        <f t="shared" si="7"/>
        <v/>
      </c>
      <c r="W47">
        <f t="shared" si="2"/>
        <v>3</v>
      </c>
      <c r="X47" s="37">
        <f t="shared" si="5"/>
        <v>1481074.5808821709</v>
      </c>
      <c r="Y47" s="38">
        <f t="shared" si="6"/>
        <v>6.9232926777571757E-2</v>
      </c>
    </row>
    <row r="48" spans="2:25">
      <c r="B48" s="36">
        <v>40</v>
      </c>
      <c r="C48" s="95">
        <f t="shared" si="0"/>
        <v>1337179.3892856778</v>
      </c>
      <c r="D48" s="95"/>
      <c r="E48" s="36"/>
      <c r="F48" s="8">
        <v>43678</v>
      </c>
      <c r="G48" s="40" t="s">
        <v>3</v>
      </c>
      <c r="H48" s="96">
        <v>1.5551999999999999</v>
      </c>
      <c r="I48" s="96"/>
      <c r="J48" s="36">
        <v>149</v>
      </c>
      <c r="K48" s="99">
        <f t="shared" si="3"/>
        <v>40115.381678570331</v>
      </c>
      <c r="L48" s="100"/>
      <c r="M48" s="6">
        <f>IF(J48="","",(K48/J48)/LOOKUP(RIGHT($D$2,3),定数!$A$6:$A$13,定数!$B$6:$B$13))</f>
        <v>2.2435895793383853</v>
      </c>
      <c r="N48" s="36"/>
      <c r="O48" s="8">
        <v>43684</v>
      </c>
      <c r="P48" s="96">
        <v>1.5366</v>
      </c>
      <c r="Q48" s="96"/>
      <c r="R48" s="97">
        <f>IF(P48="","",T48*M48*LOOKUP(RIGHT($D$2,3),定数!$A$6:$A$13,定数!$B$6:$B$13))</f>
        <v>50076.919410832619</v>
      </c>
      <c r="S48" s="97"/>
      <c r="T48" s="98">
        <f t="shared" si="4"/>
        <v>185.99999999999949</v>
      </c>
      <c r="U48" s="98"/>
      <c r="V48" t="str">
        <f t="shared" si="7"/>
        <v/>
      </c>
      <c r="W48">
        <f t="shared" si="2"/>
        <v>0</v>
      </c>
      <c r="X48" s="37">
        <f t="shared" si="5"/>
        <v>1481074.5808821709</v>
      </c>
      <c r="Y48" s="38">
        <f t="shared" si="6"/>
        <v>9.7155938974244571E-2</v>
      </c>
    </row>
    <row r="49" spans="2:25">
      <c r="B49" s="36">
        <v>41</v>
      </c>
      <c r="C49" s="95">
        <f t="shared" si="0"/>
        <v>1387256.3086965105</v>
      </c>
      <c r="D49" s="95"/>
      <c r="E49" s="36"/>
      <c r="F49" s="8">
        <v>43703</v>
      </c>
      <c r="G49" s="40" t="s">
        <v>3</v>
      </c>
      <c r="H49" s="96">
        <v>1.4696</v>
      </c>
      <c r="I49" s="96"/>
      <c r="J49" s="36">
        <v>112</v>
      </c>
      <c r="K49" s="99">
        <f t="shared" si="3"/>
        <v>41617.689260895313</v>
      </c>
      <c r="L49" s="100"/>
      <c r="M49" s="6">
        <f>IF(J49="","",(K49/J49)/LOOKUP(RIGHT($D$2,3),定数!$A$6:$A$13,定数!$B$6:$B$13))</f>
        <v>3.0965542604832823</v>
      </c>
      <c r="N49" s="36"/>
      <c r="O49" s="8">
        <v>43705</v>
      </c>
      <c r="P49" s="96">
        <v>1.4807999999999999</v>
      </c>
      <c r="Q49" s="96"/>
      <c r="R49" s="97">
        <f>IF(P49="","",T49*M49*LOOKUP(RIGHT($D$2,3),定数!$A$6:$A$13,定数!$B$6:$B$13))</f>
        <v>-41617.689260894855</v>
      </c>
      <c r="S49" s="97"/>
      <c r="T49" s="98">
        <f t="shared" si="4"/>
        <v>-111.99999999999876</v>
      </c>
      <c r="U49" s="98"/>
      <c r="V49" t="str">
        <f t="shared" si="7"/>
        <v/>
      </c>
      <c r="W49">
        <f t="shared" si="2"/>
        <v>1</v>
      </c>
      <c r="X49" s="37">
        <f t="shared" si="5"/>
        <v>1481074.5808821709</v>
      </c>
      <c r="Y49" s="38">
        <f t="shared" si="6"/>
        <v>6.3344731856635805E-2</v>
      </c>
    </row>
    <row r="50" spans="2:25">
      <c r="B50" s="36">
        <v>42</v>
      </c>
      <c r="C50" s="95">
        <f t="shared" si="0"/>
        <v>1345638.6194356156</v>
      </c>
      <c r="D50" s="95"/>
      <c r="E50" s="36">
        <v>2009</v>
      </c>
      <c r="F50" s="8">
        <v>43484</v>
      </c>
      <c r="G50" s="40" t="s">
        <v>3</v>
      </c>
      <c r="H50" s="96">
        <v>1.3309</v>
      </c>
      <c r="I50" s="96"/>
      <c r="J50" s="36">
        <v>77</v>
      </c>
      <c r="K50" s="99">
        <f t="shared" si="3"/>
        <v>40369.158583068463</v>
      </c>
      <c r="L50" s="100"/>
      <c r="M50" s="6">
        <f>IF(J50="","",(K50/J50)/LOOKUP(RIGHT($D$2,3),定数!$A$6:$A$13,定数!$B$6:$B$13))</f>
        <v>4.3689565566091408</v>
      </c>
      <c r="N50" s="36">
        <v>2009</v>
      </c>
      <c r="O50" s="8">
        <v>43484</v>
      </c>
      <c r="P50" s="96">
        <v>1.3216000000000001</v>
      </c>
      <c r="Q50" s="96"/>
      <c r="R50" s="97">
        <f>IF(P50="","",T50*M50*LOOKUP(RIGHT($D$2,3),定数!$A$6:$A$13,定数!$B$6:$B$13))</f>
        <v>48757.555171757296</v>
      </c>
      <c r="S50" s="97"/>
      <c r="T50" s="98">
        <f t="shared" si="4"/>
        <v>92.999999999998636</v>
      </c>
      <c r="U50" s="98"/>
      <c r="V50" t="str">
        <f t="shared" si="7"/>
        <v/>
      </c>
      <c r="W50">
        <f t="shared" si="2"/>
        <v>0</v>
      </c>
      <c r="X50" s="37">
        <f t="shared" si="5"/>
        <v>1481074.5808821709</v>
      </c>
      <c r="Y50" s="38">
        <f t="shared" si="6"/>
        <v>9.1444389900936507E-2</v>
      </c>
    </row>
    <row r="51" spans="2:25">
      <c r="B51" s="36">
        <v>43</v>
      </c>
      <c r="C51" s="95">
        <f t="shared" si="0"/>
        <v>1394396.1746073728</v>
      </c>
      <c r="D51" s="95"/>
      <c r="E51" s="36"/>
      <c r="F51" s="8">
        <v>43638</v>
      </c>
      <c r="G51" s="40" t="s">
        <v>3</v>
      </c>
      <c r="H51" s="96">
        <v>1.3880999999999999</v>
      </c>
      <c r="I51" s="96"/>
      <c r="J51" s="36">
        <v>131</v>
      </c>
      <c r="K51" s="99">
        <f t="shared" si="3"/>
        <v>41831.885238221184</v>
      </c>
      <c r="L51" s="100"/>
      <c r="M51" s="6">
        <f>IF(J51="","",(K51/J51)/LOOKUP(RIGHT($D$2,3),定数!$A$6:$A$13,定数!$B$6:$B$13))</f>
        <v>2.661061401922467</v>
      </c>
      <c r="N51" s="36"/>
      <c r="O51" s="8">
        <v>43639</v>
      </c>
      <c r="P51" s="96">
        <v>1.4012</v>
      </c>
      <c r="Q51" s="96"/>
      <c r="R51" s="97">
        <f>IF(P51="","",T51*M51*LOOKUP(RIGHT($D$2,3),定数!$A$6:$A$13,定数!$B$6:$B$13))</f>
        <v>-41831.885238221534</v>
      </c>
      <c r="S51" s="97"/>
      <c r="T51" s="98">
        <f t="shared" si="4"/>
        <v>-131.00000000000111</v>
      </c>
      <c r="U51" s="98"/>
      <c r="V51" t="str">
        <f t="shared" si="7"/>
        <v/>
      </c>
      <c r="W51">
        <f t="shared" si="2"/>
        <v>1</v>
      </c>
      <c r="X51" s="37">
        <f t="shared" si="5"/>
        <v>1481074.5808821709</v>
      </c>
      <c r="Y51" s="38">
        <f t="shared" si="6"/>
        <v>5.8523998314230719E-2</v>
      </c>
    </row>
    <row r="52" spans="2:25">
      <c r="B52" s="36">
        <v>44</v>
      </c>
      <c r="C52" s="95">
        <f t="shared" si="0"/>
        <v>1352564.2893691512</v>
      </c>
      <c r="D52" s="95"/>
      <c r="E52" s="36">
        <v>2010</v>
      </c>
      <c r="F52" s="8">
        <v>43616</v>
      </c>
      <c r="G52" s="40" t="s">
        <v>3</v>
      </c>
      <c r="H52" s="96">
        <v>1.2263999999999999</v>
      </c>
      <c r="I52" s="96"/>
      <c r="J52" s="36">
        <v>189</v>
      </c>
      <c r="K52" s="99">
        <f t="shared" si="3"/>
        <v>40576.928681074533</v>
      </c>
      <c r="L52" s="100"/>
      <c r="M52" s="6">
        <f>IF(J52="","",(K52/J52)/LOOKUP(RIGHT($D$2,3),定数!$A$6:$A$13,定数!$B$6:$B$13))</f>
        <v>1.7891062028692475</v>
      </c>
      <c r="N52" s="36">
        <v>2010</v>
      </c>
      <c r="O52" s="8">
        <v>43620</v>
      </c>
      <c r="P52" s="96">
        <v>1.2027000000000001</v>
      </c>
      <c r="Q52" s="96"/>
      <c r="R52" s="97">
        <f>IF(P52="","",T52*M52*LOOKUP(RIGHT($D$2,3),定数!$A$6:$A$13,定数!$B$6:$B$13))</f>
        <v>50882.180409601038</v>
      </c>
      <c r="S52" s="97"/>
      <c r="T52" s="98">
        <f t="shared" si="4"/>
        <v>236.99999999999832</v>
      </c>
      <c r="U52" s="98"/>
      <c r="V52" t="str">
        <f t="shared" si="7"/>
        <v/>
      </c>
      <c r="W52">
        <f t="shared" si="2"/>
        <v>0</v>
      </c>
      <c r="X52" s="37">
        <f t="shared" si="5"/>
        <v>1481074.5808821709</v>
      </c>
      <c r="Y52" s="38">
        <f t="shared" si="6"/>
        <v>8.6768278364804052E-2</v>
      </c>
    </row>
    <row r="53" spans="2:25">
      <c r="B53" s="36">
        <v>45</v>
      </c>
      <c r="C53" s="95">
        <f t="shared" si="0"/>
        <v>1403446.4697787522</v>
      </c>
      <c r="D53" s="95"/>
      <c r="E53" s="36"/>
      <c r="F53" s="8">
        <v>43672</v>
      </c>
      <c r="G53" s="40" t="s">
        <v>4</v>
      </c>
      <c r="H53" s="96">
        <v>1.2967</v>
      </c>
      <c r="I53" s="96"/>
      <c r="J53" s="36">
        <v>174</v>
      </c>
      <c r="K53" s="99">
        <f t="shared" si="3"/>
        <v>42103.394093362564</v>
      </c>
      <c r="L53" s="100"/>
      <c r="M53" s="6">
        <f>IF(J53="","",(K53/J53)/LOOKUP(RIGHT($D$2,3),定数!$A$6:$A$13,定数!$B$6:$B$13))</f>
        <v>2.0164460772683221</v>
      </c>
      <c r="N53" s="36"/>
      <c r="O53" s="8">
        <v>43679</v>
      </c>
      <c r="P53" s="96">
        <v>1.3184</v>
      </c>
      <c r="Q53" s="96"/>
      <c r="R53" s="97">
        <f>IF(P53="","",T53*M53*LOOKUP(RIGHT($D$2,3),定数!$A$6:$A$13,定数!$B$6:$B$13))</f>
        <v>52508.255852067232</v>
      </c>
      <c r="S53" s="97"/>
      <c r="T53" s="98">
        <f t="shared" si="4"/>
        <v>217.00000000000051</v>
      </c>
      <c r="U53" s="98"/>
      <c r="V53" t="str">
        <f t="shared" si="7"/>
        <v/>
      </c>
      <c r="W53">
        <f t="shared" si="2"/>
        <v>0</v>
      </c>
      <c r="X53" s="37">
        <f t="shared" si="5"/>
        <v>1481074.5808821709</v>
      </c>
      <c r="Y53" s="38">
        <f t="shared" si="6"/>
        <v>5.2413370741385079E-2</v>
      </c>
    </row>
    <row r="54" spans="2:25">
      <c r="B54" s="36">
        <v>46</v>
      </c>
      <c r="C54" s="95">
        <f t="shared" si="0"/>
        <v>1455954.7256308193</v>
      </c>
      <c r="D54" s="95"/>
      <c r="E54" s="36"/>
      <c r="F54" s="8">
        <v>43698</v>
      </c>
      <c r="G54" s="40" t="s">
        <v>3</v>
      </c>
      <c r="H54" s="96">
        <v>1.2769999999999999</v>
      </c>
      <c r="I54" s="96"/>
      <c r="J54" s="36">
        <v>133</v>
      </c>
      <c r="K54" s="99">
        <f t="shared" si="3"/>
        <v>43678.641768924579</v>
      </c>
      <c r="L54" s="100"/>
      <c r="M54" s="6">
        <f>IF(J54="","",(K54/J54)/LOOKUP(RIGHT($D$2,3),定数!$A$6:$A$13,定数!$B$6:$B$13))</f>
        <v>2.7367570030654496</v>
      </c>
      <c r="N54" s="36"/>
      <c r="O54" s="8">
        <v>43701</v>
      </c>
      <c r="P54" s="96">
        <v>1.2605</v>
      </c>
      <c r="Q54" s="96"/>
      <c r="R54" s="97">
        <f>IF(P54="","",T54*M54*LOOKUP(RIGHT($D$2,3),定数!$A$6:$A$13,定数!$B$6:$B$13))</f>
        <v>54187.788660695769</v>
      </c>
      <c r="S54" s="97"/>
      <c r="T54" s="98">
        <f t="shared" si="4"/>
        <v>164.9999999999996</v>
      </c>
      <c r="U54" s="98"/>
      <c r="V54" t="str">
        <f t="shared" si="7"/>
        <v/>
      </c>
      <c r="W54">
        <f t="shared" si="2"/>
        <v>0</v>
      </c>
      <c r="X54" s="37">
        <f t="shared" si="5"/>
        <v>1481074.5808821709</v>
      </c>
      <c r="Y54" s="38">
        <f t="shared" si="6"/>
        <v>1.6960560646709255E-2</v>
      </c>
    </row>
    <row r="55" spans="2:25">
      <c r="B55" s="36">
        <v>47</v>
      </c>
      <c r="C55" s="95">
        <f t="shared" si="0"/>
        <v>1510142.5142915151</v>
      </c>
      <c r="D55" s="95"/>
      <c r="E55" s="36">
        <v>2011</v>
      </c>
      <c r="F55" s="8">
        <v>43757</v>
      </c>
      <c r="G55" s="40" t="s">
        <v>4</v>
      </c>
      <c r="H55" s="96">
        <v>1.3821000000000001</v>
      </c>
      <c r="I55" s="96"/>
      <c r="J55" s="36">
        <v>169</v>
      </c>
      <c r="K55" s="99">
        <f t="shared" si="3"/>
        <v>45304.275428745452</v>
      </c>
      <c r="L55" s="100"/>
      <c r="M55" s="6">
        <f>IF(J55="","",(K55/J55)/LOOKUP(RIGHT($D$2,3),定数!$A$6:$A$13,定数!$B$6:$B$13))</f>
        <v>2.2339386306087499</v>
      </c>
      <c r="N55" s="36">
        <v>2011</v>
      </c>
      <c r="O55" s="8">
        <v>43765</v>
      </c>
      <c r="P55" s="96">
        <v>1.4032</v>
      </c>
      <c r="Q55" s="96"/>
      <c r="R55" s="97">
        <f>IF(P55="","",T55*M55*LOOKUP(RIGHT($D$2,3),定数!$A$6:$A$13,定数!$B$6:$B$13))</f>
        <v>56563.326127013272</v>
      </c>
      <c r="S55" s="97"/>
      <c r="T55" s="98">
        <f t="shared" si="4"/>
        <v>210.99999999999898</v>
      </c>
      <c r="U55" s="98"/>
      <c r="V55" t="str">
        <f t="shared" si="7"/>
        <v/>
      </c>
      <c r="W55">
        <f t="shared" si="2"/>
        <v>0</v>
      </c>
      <c r="X55" s="37">
        <f t="shared" si="5"/>
        <v>1510142.5142915151</v>
      </c>
      <c r="Y55" s="38">
        <f t="shared" si="6"/>
        <v>0</v>
      </c>
    </row>
    <row r="56" spans="2:25">
      <c r="B56" s="36">
        <v>48</v>
      </c>
      <c r="C56" s="95">
        <f t="shared" si="0"/>
        <v>1566705.8404185283</v>
      </c>
      <c r="D56" s="95"/>
      <c r="E56" s="36"/>
      <c r="F56" s="8">
        <v>43792</v>
      </c>
      <c r="G56" s="40" t="s">
        <v>3</v>
      </c>
      <c r="H56" s="96">
        <v>1.3451</v>
      </c>
      <c r="I56" s="96"/>
      <c r="J56" s="36">
        <v>117</v>
      </c>
      <c r="K56" s="99">
        <f t="shared" si="3"/>
        <v>47001.175212555849</v>
      </c>
      <c r="L56" s="100"/>
      <c r="M56" s="6">
        <f>IF(J56="","",(K56/J56)/LOOKUP(RIGHT($D$2,3),定数!$A$6:$A$13,定数!$B$6:$B$13))</f>
        <v>3.3476620521763425</v>
      </c>
      <c r="N56" s="36"/>
      <c r="O56" s="8">
        <v>43794</v>
      </c>
      <c r="P56" s="96">
        <v>1.3305</v>
      </c>
      <c r="Q56" s="96"/>
      <c r="R56" s="97">
        <f>IF(P56="","",T56*M56*LOOKUP(RIGHT($D$2,3),定数!$A$6:$A$13,定数!$B$6:$B$13))</f>
        <v>58651.039154129299</v>
      </c>
      <c r="S56" s="97"/>
      <c r="T56" s="98">
        <f t="shared" si="4"/>
        <v>145.99999999999946</v>
      </c>
      <c r="U56" s="98"/>
      <c r="V56" t="str">
        <f t="shared" si="7"/>
        <v/>
      </c>
      <c r="W56">
        <f t="shared" si="2"/>
        <v>0</v>
      </c>
      <c r="X56" s="37">
        <f t="shared" si="5"/>
        <v>1566705.8404185283</v>
      </c>
      <c r="Y56" s="38">
        <f t="shared" si="6"/>
        <v>0</v>
      </c>
    </row>
    <row r="57" spans="2:25">
      <c r="B57" s="36">
        <v>49</v>
      </c>
      <c r="C57" s="95">
        <f t="shared" si="0"/>
        <v>1625356.8795726576</v>
      </c>
      <c r="D57" s="95"/>
      <c r="E57" s="36">
        <v>2012</v>
      </c>
      <c r="F57" s="8">
        <v>43555</v>
      </c>
      <c r="G57" s="40" t="s">
        <v>4</v>
      </c>
      <c r="H57" s="96">
        <v>1.3359000000000001</v>
      </c>
      <c r="I57" s="96"/>
      <c r="J57" s="36">
        <v>108</v>
      </c>
      <c r="K57" s="99">
        <f t="shared" si="3"/>
        <v>48760.706387179729</v>
      </c>
      <c r="L57" s="100"/>
      <c r="M57" s="6">
        <f>IF(J57="","",(K57/J57)/LOOKUP(RIGHT($D$2,3),定数!$A$6:$A$13,定数!$B$6:$B$13))</f>
        <v>3.7624001841959669</v>
      </c>
      <c r="N57" s="36">
        <v>2012</v>
      </c>
      <c r="O57" s="8">
        <v>43558</v>
      </c>
      <c r="P57" s="96">
        <v>1.3250999999999999</v>
      </c>
      <c r="Q57" s="96"/>
      <c r="R57" s="97">
        <f>IF(P57="","",T57*M57*LOOKUP(RIGHT($D$2,3),定数!$A$6:$A$13,定数!$B$6:$B$13))</f>
        <v>-48760.706387180377</v>
      </c>
      <c r="S57" s="97"/>
      <c r="T57" s="98">
        <f t="shared" si="4"/>
        <v>-108.00000000000142</v>
      </c>
      <c r="U57" s="98"/>
      <c r="V57" t="str">
        <f t="shared" si="7"/>
        <v/>
      </c>
      <c r="W57">
        <f t="shared" si="2"/>
        <v>1</v>
      </c>
      <c r="X57" s="37">
        <f t="shared" si="5"/>
        <v>1625356.8795726576</v>
      </c>
      <c r="Y57" s="38">
        <f t="shared" si="6"/>
        <v>0</v>
      </c>
    </row>
    <row r="58" spans="2:25">
      <c r="B58" s="36">
        <v>50</v>
      </c>
      <c r="C58" s="95">
        <f t="shared" si="0"/>
        <v>1576596.1731854773</v>
      </c>
      <c r="D58" s="95"/>
      <c r="E58" s="36"/>
      <c r="F58" s="8">
        <v>43698</v>
      </c>
      <c r="G58" s="40" t="s">
        <v>4</v>
      </c>
      <c r="H58" s="96">
        <v>1.2383999999999999</v>
      </c>
      <c r="I58" s="96"/>
      <c r="J58" s="36">
        <v>96</v>
      </c>
      <c r="K58" s="99">
        <f t="shared" si="3"/>
        <v>47297.885195564319</v>
      </c>
      <c r="L58" s="100"/>
      <c r="M58" s="6">
        <f>IF(J58="","",(K58/J58)/LOOKUP(RIGHT($D$2,3),定数!$A$6:$A$13,定数!$B$6:$B$13))</f>
        <v>4.105719201003847</v>
      </c>
      <c r="N58" s="36"/>
      <c r="O58" s="8">
        <v>43699</v>
      </c>
      <c r="P58" s="96">
        <v>1.2502</v>
      </c>
      <c r="Q58" s="96"/>
      <c r="R58" s="97">
        <f>IF(P58="","",T58*M58*LOOKUP(RIGHT($D$2,3),定数!$A$6:$A$13,定数!$B$6:$B$13))</f>
        <v>58136.983886214635</v>
      </c>
      <c r="S58" s="97"/>
      <c r="T58" s="98">
        <f t="shared" si="4"/>
        <v>118.00000000000033</v>
      </c>
      <c r="U58" s="98"/>
      <c r="V58" t="str">
        <f t="shared" si="7"/>
        <v/>
      </c>
      <c r="W58">
        <f t="shared" si="2"/>
        <v>0</v>
      </c>
      <c r="X58" s="37">
        <f t="shared" si="5"/>
        <v>1625356.8795726576</v>
      </c>
      <c r="Y58" s="38">
        <f t="shared" si="6"/>
        <v>3.000000000000036E-2</v>
      </c>
    </row>
    <row r="59" spans="2:25">
      <c r="B59" s="36">
        <v>51</v>
      </c>
      <c r="C59" s="95">
        <f t="shared" si="0"/>
        <v>1634733.1570716919</v>
      </c>
      <c r="D59" s="95"/>
      <c r="E59" s="36"/>
      <c r="F59" s="8">
        <v>43770</v>
      </c>
      <c r="G59" s="43" t="s">
        <v>3</v>
      </c>
      <c r="H59" s="96">
        <v>1.2943</v>
      </c>
      <c r="I59" s="96"/>
      <c r="J59" s="36">
        <v>78</v>
      </c>
      <c r="K59" s="99">
        <f t="shared" si="3"/>
        <v>49041.994712150758</v>
      </c>
      <c r="L59" s="100"/>
      <c r="M59" s="6">
        <f>IF(J59="","",(K59/J59)/LOOKUP(RIGHT($D$2,3),定数!$A$6:$A$13,定数!$B$6:$B$13))</f>
        <v>5.2395293495887554</v>
      </c>
      <c r="N59" s="36"/>
      <c r="O59" s="8">
        <v>43771</v>
      </c>
      <c r="P59" s="96">
        <v>1.2848999999999999</v>
      </c>
      <c r="Q59" s="96"/>
      <c r="R59" s="97">
        <f>IF(P59="","",T59*M59*LOOKUP(RIGHT($D$2,3),定数!$A$6:$A$13,定数!$B$6:$B$13))</f>
        <v>59101.891063361632</v>
      </c>
      <c r="S59" s="97"/>
      <c r="T59" s="98">
        <f t="shared" si="4"/>
        <v>94.000000000000753</v>
      </c>
      <c r="U59" s="98"/>
      <c r="V59" t="str">
        <f t="shared" si="7"/>
        <v/>
      </c>
      <c r="W59">
        <f t="shared" si="2"/>
        <v>0</v>
      </c>
      <c r="X59" s="37">
        <f t="shared" si="5"/>
        <v>1634733.1570716919</v>
      </c>
      <c r="Y59" s="38">
        <f t="shared" si="6"/>
        <v>0</v>
      </c>
    </row>
    <row r="60" spans="2:25">
      <c r="B60" s="36">
        <v>52</v>
      </c>
      <c r="C60" s="95">
        <f t="shared" si="0"/>
        <v>1693835.0481350536</v>
      </c>
      <c r="D60" s="95"/>
      <c r="E60" s="36"/>
      <c r="F60" s="8">
        <v>43798</v>
      </c>
      <c r="G60" s="43" t="s">
        <v>4</v>
      </c>
      <c r="H60" s="96">
        <v>1.2961</v>
      </c>
      <c r="I60" s="96"/>
      <c r="J60" s="36">
        <v>82</v>
      </c>
      <c r="K60" s="99">
        <f t="shared" si="3"/>
        <v>50815.051444051605</v>
      </c>
      <c r="L60" s="100"/>
      <c r="M60" s="6">
        <f>IF(J60="","",(K60/J60)/LOOKUP(RIGHT($D$2,3),定数!$A$6:$A$13,定数!$B$6:$B$13))</f>
        <v>5.1641312443141878</v>
      </c>
      <c r="N60" s="36"/>
      <c r="O60" s="8">
        <v>43802</v>
      </c>
      <c r="P60" s="96">
        <v>1.3063</v>
      </c>
      <c r="Q60" s="96"/>
      <c r="R60" s="97">
        <f>IF(P60="","",T60*M60*LOOKUP(RIGHT($D$2,3),定数!$A$6:$A$13,定数!$B$6:$B$13))</f>
        <v>63208.966430405577</v>
      </c>
      <c r="S60" s="97"/>
      <c r="T60" s="98">
        <f t="shared" si="4"/>
        <v>101.99999999999987</v>
      </c>
      <c r="U60" s="98"/>
      <c r="V60" t="str">
        <f t="shared" si="7"/>
        <v/>
      </c>
      <c r="W60">
        <f t="shared" si="2"/>
        <v>0</v>
      </c>
      <c r="X60" s="37">
        <f t="shared" si="5"/>
        <v>1693835.0481350536</v>
      </c>
      <c r="Y60" s="38">
        <f t="shared" si="6"/>
        <v>0</v>
      </c>
    </row>
    <row r="61" spans="2:25">
      <c r="B61" s="36">
        <v>53</v>
      </c>
      <c r="C61" s="95">
        <f t="shared" si="0"/>
        <v>1757044.0145654592</v>
      </c>
      <c r="D61" s="95"/>
      <c r="E61" s="36">
        <v>2013</v>
      </c>
      <c r="F61" s="8">
        <v>43510</v>
      </c>
      <c r="G61" s="43" t="s">
        <v>3</v>
      </c>
      <c r="H61" s="96">
        <v>1.3426</v>
      </c>
      <c r="I61" s="96"/>
      <c r="J61" s="36">
        <v>94</v>
      </c>
      <c r="K61" s="99">
        <f t="shared" si="3"/>
        <v>52711.320436963775</v>
      </c>
      <c r="L61" s="100"/>
      <c r="M61" s="6">
        <f>IF(J61="","",(K61/J61)/LOOKUP(RIGHT($D$2,3),定数!$A$6:$A$13,定数!$B$6:$B$13))</f>
        <v>4.6729894004400503</v>
      </c>
      <c r="N61" s="36">
        <v>2013</v>
      </c>
      <c r="O61" s="8">
        <v>43511</v>
      </c>
      <c r="P61" s="96">
        <v>1.331</v>
      </c>
      <c r="Q61" s="96"/>
      <c r="R61" s="97">
        <f>IF(P61="","",T61*M61*LOOKUP(RIGHT($D$2,3),定数!$A$6:$A$13,定数!$B$6:$B$13))</f>
        <v>65048.012454125797</v>
      </c>
      <c r="S61" s="97"/>
      <c r="T61" s="98">
        <f t="shared" si="4"/>
        <v>116.00000000000054</v>
      </c>
      <c r="U61" s="98"/>
      <c r="V61" t="str">
        <f t="shared" si="7"/>
        <v/>
      </c>
      <c r="W61">
        <f t="shared" si="2"/>
        <v>0</v>
      </c>
      <c r="X61" s="37">
        <f t="shared" si="5"/>
        <v>1757044.0145654592</v>
      </c>
      <c r="Y61" s="38">
        <f t="shared" si="6"/>
        <v>0</v>
      </c>
    </row>
    <row r="62" spans="2:25">
      <c r="B62" s="36">
        <v>54</v>
      </c>
      <c r="C62" s="95">
        <f t="shared" si="0"/>
        <v>1822092.027019585</v>
      </c>
      <c r="D62" s="95"/>
      <c r="E62" s="36"/>
      <c r="F62" s="8">
        <v>43571</v>
      </c>
      <c r="G62" s="43" t="s">
        <v>4</v>
      </c>
      <c r="H62" s="96">
        <v>1.3109</v>
      </c>
      <c r="I62" s="96"/>
      <c r="J62" s="36">
        <v>89</v>
      </c>
      <c r="K62" s="99">
        <f t="shared" si="3"/>
        <v>54662.760810587548</v>
      </c>
      <c r="L62" s="100"/>
      <c r="M62" s="6">
        <f>IF(J62="","",(K62/J62)/LOOKUP(RIGHT($D$2,3),定数!$A$6:$A$13,定数!$B$6:$B$13))</f>
        <v>5.1182360309538906</v>
      </c>
      <c r="N62" s="36"/>
      <c r="O62" s="8">
        <v>43572</v>
      </c>
      <c r="P62" s="96">
        <v>1.302</v>
      </c>
      <c r="Q62" s="96"/>
      <c r="R62" s="97">
        <f>IF(P62="","",T62*M62*LOOKUP(RIGHT($D$2,3),定数!$A$6:$A$13,定数!$B$6:$B$13))</f>
        <v>-54662.76081058698</v>
      </c>
      <c r="S62" s="97"/>
      <c r="T62" s="98">
        <f t="shared" si="4"/>
        <v>-88.999999999999076</v>
      </c>
      <c r="U62" s="98"/>
      <c r="V62" t="str">
        <f t="shared" si="7"/>
        <v/>
      </c>
      <c r="W62">
        <f t="shared" si="2"/>
        <v>1</v>
      </c>
      <c r="X62" s="37">
        <f t="shared" si="5"/>
        <v>1822092.027019585</v>
      </c>
      <c r="Y62" s="38">
        <f t="shared" si="6"/>
        <v>0</v>
      </c>
    </row>
    <row r="63" spans="2:25">
      <c r="B63" s="36">
        <v>55</v>
      </c>
      <c r="C63" s="95">
        <f t="shared" si="0"/>
        <v>1767429.2662089979</v>
      </c>
      <c r="D63" s="95"/>
      <c r="E63" s="36"/>
      <c r="F63" s="8">
        <v>43701</v>
      </c>
      <c r="G63" s="43" t="s">
        <v>4</v>
      </c>
      <c r="H63" s="96">
        <v>1.3373999999999999</v>
      </c>
      <c r="I63" s="96"/>
      <c r="J63" s="36">
        <v>77</v>
      </c>
      <c r="K63" s="99">
        <f t="shared" si="3"/>
        <v>53022.877986269938</v>
      </c>
      <c r="L63" s="100"/>
      <c r="M63" s="6">
        <f>IF(J63="","",(K63/J63)/LOOKUP(RIGHT($D$2,3),定数!$A$6:$A$13,定数!$B$6:$B$13))</f>
        <v>5.7384067084707731</v>
      </c>
      <c r="N63" s="36"/>
      <c r="O63" s="8">
        <v>43706</v>
      </c>
      <c r="P63" s="96">
        <v>1.3297000000000001</v>
      </c>
      <c r="Q63" s="96"/>
      <c r="R63" s="97">
        <f>IF(P63="","",T63*M63*LOOKUP(RIGHT($D$2,3),定数!$A$6:$A$13,定数!$B$6:$B$13))</f>
        <v>-53022.877986268686</v>
      </c>
      <c r="S63" s="97"/>
      <c r="T63" s="98">
        <f t="shared" si="4"/>
        <v>-76.999999999998181</v>
      </c>
      <c r="U63" s="98"/>
      <c r="V63" t="str">
        <f t="shared" si="7"/>
        <v/>
      </c>
      <c r="W63">
        <f t="shared" si="2"/>
        <v>2</v>
      </c>
      <c r="X63" s="37">
        <f t="shared" si="5"/>
        <v>1822092.027019585</v>
      </c>
      <c r="Y63" s="38">
        <f t="shared" si="6"/>
        <v>2.9999999999999694E-2</v>
      </c>
    </row>
    <row r="64" spans="2:25">
      <c r="B64" s="36">
        <v>56</v>
      </c>
      <c r="C64" s="95">
        <f t="shared" si="0"/>
        <v>1714406.3882227293</v>
      </c>
      <c r="D64" s="95"/>
      <c r="E64" s="36"/>
      <c r="F64" s="8">
        <v>43795</v>
      </c>
      <c r="G64" s="43" t="s">
        <v>4</v>
      </c>
      <c r="H64" s="96">
        <v>1.3547</v>
      </c>
      <c r="I64" s="96"/>
      <c r="J64" s="36">
        <v>58</v>
      </c>
      <c r="K64" s="99">
        <f t="shared" si="3"/>
        <v>51432.19164668188</v>
      </c>
      <c r="L64" s="100"/>
      <c r="M64" s="6">
        <f>IF(J64="","",(K64/J64)/LOOKUP(RIGHT($D$2,3),定数!$A$6:$A$13,定数!$B$6:$B$13))</f>
        <v>7.3896827078565916</v>
      </c>
      <c r="N64" s="36"/>
      <c r="O64" s="8">
        <v>43797</v>
      </c>
      <c r="P64" s="96">
        <v>1.3616999999999999</v>
      </c>
      <c r="Q64" s="96"/>
      <c r="R64" s="97">
        <f>IF(P64="","",T64*M64*LOOKUP(RIGHT($D$2,3),定数!$A$6:$A$13,定数!$B$6:$B$13))</f>
        <v>62073.334745994442</v>
      </c>
      <c r="S64" s="97"/>
      <c r="T64" s="98">
        <f t="shared" si="4"/>
        <v>69.999999999998948</v>
      </c>
      <c r="U64" s="98"/>
      <c r="V64" t="str">
        <f t="shared" si="7"/>
        <v/>
      </c>
      <c r="W64">
        <f t="shared" si="2"/>
        <v>0</v>
      </c>
      <c r="X64" s="37">
        <f t="shared" si="5"/>
        <v>1822092.027019585</v>
      </c>
      <c r="Y64" s="38">
        <f t="shared" si="6"/>
        <v>5.9099999999999042E-2</v>
      </c>
    </row>
    <row r="65" spans="2:25">
      <c r="B65" s="36">
        <v>57</v>
      </c>
      <c r="C65" s="95">
        <f t="shared" si="0"/>
        <v>1776479.7229687239</v>
      </c>
      <c r="D65" s="95"/>
      <c r="E65" s="36"/>
      <c r="F65" s="8">
        <v>43804</v>
      </c>
      <c r="G65" s="43" t="s">
        <v>4</v>
      </c>
      <c r="H65" s="96">
        <v>1.3616999999999999</v>
      </c>
      <c r="I65" s="96"/>
      <c r="J65" s="36">
        <v>90</v>
      </c>
      <c r="K65" s="99">
        <f t="shared" si="3"/>
        <v>53294.391689061711</v>
      </c>
      <c r="L65" s="100"/>
      <c r="M65" s="6">
        <f>IF(J65="","",(K65/J65)/LOOKUP(RIGHT($D$2,3),定数!$A$6:$A$13,定数!$B$6:$B$13))</f>
        <v>4.9346658971353436</v>
      </c>
      <c r="N65" s="36"/>
      <c r="O65" s="8">
        <v>43808</v>
      </c>
      <c r="P65" s="96">
        <v>1.3727</v>
      </c>
      <c r="Q65" s="96"/>
      <c r="R65" s="97">
        <f>IF(P65="","",T65*M65*LOOKUP(RIGHT($D$2,3),定数!$A$6:$A$13,定数!$B$6:$B$13))</f>
        <v>65137.589842187255</v>
      </c>
      <c r="S65" s="97"/>
      <c r="T65" s="98">
        <f t="shared" si="4"/>
        <v>110.00000000000121</v>
      </c>
      <c r="U65" s="98"/>
      <c r="V65" t="str">
        <f t="shared" si="7"/>
        <v/>
      </c>
      <c r="W65">
        <f t="shared" si="2"/>
        <v>0</v>
      </c>
      <c r="X65" s="37">
        <f t="shared" si="5"/>
        <v>1822092.027019585</v>
      </c>
      <c r="Y65" s="38">
        <f t="shared" si="6"/>
        <v>2.5032931034482231E-2</v>
      </c>
    </row>
    <row r="66" spans="2:25">
      <c r="B66" s="36">
        <v>58</v>
      </c>
      <c r="C66" s="95">
        <f t="shared" si="0"/>
        <v>1841617.3128109111</v>
      </c>
      <c r="D66" s="95"/>
      <c r="E66" s="36"/>
      <c r="F66" s="8">
        <v>43817</v>
      </c>
      <c r="G66" s="43" t="s">
        <v>4</v>
      </c>
      <c r="H66" s="96">
        <v>1.3783000000000001</v>
      </c>
      <c r="I66" s="96"/>
      <c r="J66" s="36">
        <v>61</v>
      </c>
      <c r="K66" s="99">
        <f t="shared" si="3"/>
        <v>55248.51938432733</v>
      </c>
      <c r="L66" s="100"/>
      <c r="M66" s="6">
        <f>IF(J66="","",(K66/J66)/LOOKUP(RIGHT($D$2,3),定数!$A$6:$A$13,定数!$B$6:$B$13))</f>
        <v>7.5476119377496351</v>
      </c>
      <c r="N66" s="36"/>
      <c r="O66" s="8">
        <v>43817</v>
      </c>
      <c r="P66" s="96">
        <v>1.3722000000000001</v>
      </c>
      <c r="Q66" s="96"/>
      <c r="R66" s="97">
        <f>IF(P66="","",T66*M66*LOOKUP(RIGHT($D$2,3),定数!$A$6:$A$13,定数!$B$6:$B$13))</f>
        <v>-55248.519384327279</v>
      </c>
      <c r="S66" s="97"/>
      <c r="T66" s="98">
        <f t="shared" si="4"/>
        <v>-60.999999999999943</v>
      </c>
      <c r="U66" s="98"/>
      <c r="V66" t="str">
        <f t="shared" si="7"/>
        <v/>
      </c>
      <c r="W66">
        <f t="shared" si="2"/>
        <v>1</v>
      </c>
      <c r="X66" s="37">
        <f t="shared" si="5"/>
        <v>1841617.3128109111</v>
      </c>
      <c r="Y66" s="38">
        <f t="shared" si="6"/>
        <v>0</v>
      </c>
    </row>
    <row r="67" spans="2:25">
      <c r="B67" s="36">
        <v>59</v>
      </c>
      <c r="C67" s="95">
        <f t="shared" si="0"/>
        <v>1786368.7934265838</v>
      </c>
      <c r="D67" s="95"/>
      <c r="E67" s="36">
        <v>2014</v>
      </c>
      <c r="F67" s="8">
        <v>43571</v>
      </c>
      <c r="G67" s="43" t="s">
        <v>4</v>
      </c>
      <c r="H67" s="96">
        <v>1.3834</v>
      </c>
      <c r="I67" s="96"/>
      <c r="J67" s="36">
        <v>45</v>
      </c>
      <c r="K67" s="99">
        <f t="shared" si="3"/>
        <v>53591.063802797507</v>
      </c>
      <c r="L67" s="100"/>
      <c r="M67" s="6">
        <f>IF(J67="","",(K67/J67)/LOOKUP(RIGHT($D$2,3),定数!$A$6:$A$13,定数!$B$6:$B$13))</f>
        <v>9.9242710745921308</v>
      </c>
      <c r="N67" s="36">
        <v>2014</v>
      </c>
      <c r="O67" s="8">
        <v>43576</v>
      </c>
      <c r="P67" s="96">
        <v>1.3789</v>
      </c>
      <c r="Q67" s="96"/>
      <c r="R67" s="97">
        <f>IF(P67="","",T67*M67*LOOKUP(RIGHT($D$2,3),定数!$A$6:$A$13,定数!$B$6:$B$13))</f>
        <v>-53591.063802796896</v>
      </c>
      <c r="S67" s="97"/>
      <c r="T67" s="98">
        <f t="shared" si="4"/>
        <v>-44.999999999999488</v>
      </c>
      <c r="U67" s="98"/>
      <c r="V67" t="str">
        <f t="shared" si="7"/>
        <v/>
      </c>
      <c r="W67">
        <f t="shared" si="2"/>
        <v>2</v>
      </c>
      <c r="X67" s="37">
        <f t="shared" si="5"/>
        <v>1841617.3128109111</v>
      </c>
      <c r="Y67" s="38">
        <f t="shared" si="6"/>
        <v>3.0000000000000027E-2</v>
      </c>
    </row>
    <row r="68" spans="2:25">
      <c r="B68" s="36">
        <v>60</v>
      </c>
      <c r="C68" s="95">
        <f t="shared" si="0"/>
        <v>1732777.7296237869</v>
      </c>
      <c r="D68" s="95"/>
      <c r="E68" s="36"/>
      <c r="F68" s="8">
        <v>43580</v>
      </c>
      <c r="G68" s="43" t="s">
        <v>4</v>
      </c>
      <c r="H68" s="96">
        <v>1.3845000000000001</v>
      </c>
      <c r="I68" s="96"/>
      <c r="J68" s="36">
        <v>55</v>
      </c>
      <c r="K68" s="99">
        <f t="shared" si="3"/>
        <v>51983.331888713605</v>
      </c>
      <c r="L68" s="100"/>
      <c r="M68" s="6">
        <f>IF(J68="","",(K68/J68)/LOOKUP(RIGHT($D$2,3),定数!$A$6:$A$13,定数!$B$6:$B$13))</f>
        <v>7.8762624073808496</v>
      </c>
      <c r="N68" s="36"/>
      <c r="O68" s="8">
        <v>43585</v>
      </c>
      <c r="P68" s="96">
        <v>1.379</v>
      </c>
      <c r="Q68" s="96"/>
      <c r="R68" s="97">
        <f>IF(P68="","",T68*M68*LOOKUP(RIGHT($D$2,3),定数!$A$6:$A$13,定数!$B$6:$B$13))</f>
        <v>-51983.33188871418</v>
      </c>
      <c r="S68" s="97"/>
      <c r="T68" s="98">
        <f t="shared" si="4"/>
        <v>-55.000000000000604</v>
      </c>
      <c r="U68" s="98"/>
      <c r="V68" t="str">
        <f t="shared" si="7"/>
        <v/>
      </c>
      <c r="W68">
        <f t="shared" si="2"/>
        <v>3</v>
      </c>
      <c r="X68" s="37">
        <f t="shared" si="5"/>
        <v>1841617.3128109111</v>
      </c>
      <c r="Y68" s="38">
        <f t="shared" si="6"/>
        <v>5.9099999999999708E-2</v>
      </c>
    </row>
    <row r="69" spans="2:25">
      <c r="B69" s="36">
        <v>61</v>
      </c>
      <c r="C69" s="95">
        <f t="shared" si="0"/>
        <v>1680794.3977350728</v>
      </c>
      <c r="D69" s="95"/>
      <c r="E69" s="36"/>
      <c r="F69" s="8">
        <v>43590</v>
      </c>
      <c r="G69" s="43" t="s">
        <v>4</v>
      </c>
      <c r="H69" s="96">
        <v>1.3882000000000001</v>
      </c>
      <c r="I69" s="96"/>
      <c r="J69" s="36">
        <v>71</v>
      </c>
      <c r="K69" s="99">
        <f t="shared" si="3"/>
        <v>50423.831932052184</v>
      </c>
      <c r="L69" s="100"/>
      <c r="M69" s="6">
        <f>IF(J69="","",(K69/J69)/LOOKUP(RIGHT($D$2,3),定数!$A$6:$A$13,定数!$B$6:$B$13))</f>
        <v>5.9182901328699744</v>
      </c>
      <c r="N69" s="36"/>
      <c r="O69" s="8">
        <v>43593</v>
      </c>
      <c r="P69" s="96">
        <v>1.3969</v>
      </c>
      <c r="Q69" s="96"/>
      <c r="R69" s="97">
        <f>IF(P69="","",T69*M69*LOOKUP(RIGHT($D$2,3),定数!$A$6:$A$13,定数!$B$6:$B$13))</f>
        <v>61786.948987162039</v>
      </c>
      <c r="S69" s="97"/>
      <c r="T69" s="98">
        <f t="shared" si="4"/>
        <v>86.999999999999304</v>
      </c>
      <c r="U69" s="98"/>
      <c r="V69" t="str">
        <f t="shared" si="7"/>
        <v/>
      </c>
      <c r="W69">
        <f t="shared" si="2"/>
        <v>0</v>
      </c>
      <c r="X69" s="37">
        <f t="shared" si="5"/>
        <v>1841617.3128109111</v>
      </c>
      <c r="Y69" s="38">
        <f t="shared" si="6"/>
        <v>8.7326999999999932E-2</v>
      </c>
    </row>
    <row r="70" spans="2:25">
      <c r="B70" s="36">
        <v>62</v>
      </c>
      <c r="C70" s="95">
        <f t="shared" si="0"/>
        <v>1742581.3467222347</v>
      </c>
      <c r="D70" s="95"/>
      <c r="E70" s="36"/>
      <c r="F70" s="8">
        <v>43621</v>
      </c>
      <c r="G70" s="43" t="s">
        <v>3</v>
      </c>
      <c r="H70" s="96">
        <v>1.3586</v>
      </c>
      <c r="I70" s="96"/>
      <c r="J70" s="36">
        <v>63</v>
      </c>
      <c r="K70" s="99">
        <f t="shared" si="3"/>
        <v>52277.440401667038</v>
      </c>
      <c r="L70" s="100"/>
      <c r="M70" s="6">
        <f>IF(J70="","",(K70/J70)/LOOKUP(RIGHT($D$2,3),定数!$A$6:$A$13,定数!$B$6:$B$13))</f>
        <v>6.9150053441358512</v>
      </c>
      <c r="N70" s="36"/>
      <c r="O70" s="8">
        <v>43621</v>
      </c>
      <c r="P70" s="96">
        <v>1.351</v>
      </c>
      <c r="Q70" s="96"/>
      <c r="R70" s="97">
        <f>IF(P70="","",T70*M70*LOOKUP(RIGHT($D$2,3),定数!$A$6:$A$13,定数!$B$6:$B$13))</f>
        <v>63064.848738519388</v>
      </c>
      <c r="S70" s="97"/>
      <c r="T70" s="98">
        <f t="shared" si="4"/>
        <v>76.000000000000512</v>
      </c>
      <c r="U70" s="98"/>
      <c r="V70" t="str">
        <f t="shared" si="7"/>
        <v/>
      </c>
      <c r="W70">
        <f t="shared" si="2"/>
        <v>0</v>
      </c>
      <c r="X70" s="37">
        <f t="shared" si="5"/>
        <v>1841617.3128109111</v>
      </c>
      <c r="Y70" s="38">
        <f t="shared" si="6"/>
        <v>5.3776626338028377E-2</v>
      </c>
    </row>
    <row r="71" spans="2:25">
      <c r="B71" s="36">
        <v>63</v>
      </c>
      <c r="C71" s="95">
        <f t="shared" si="0"/>
        <v>1805646.1954607542</v>
      </c>
      <c r="D71" s="95"/>
      <c r="E71" s="36"/>
      <c r="F71" s="8">
        <v>43644</v>
      </c>
      <c r="G71" s="43" t="s">
        <v>4</v>
      </c>
      <c r="H71" s="96">
        <v>1.3643000000000001</v>
      </c>
      <c r="I71" s="96"/>
      <c r="J71" s="36">
        <v>68</v>
      </c>
      <c r="K71" s="99">
        <f t="shared" si="3"/>
        <v>54169.385863822623</v>
      </c>
      <c r="L71" s="100"/>
      <c r="M71" s="6">
        <f>IF(J71="","",(K71/J71)/LOOKUP(RIGHT($D$2,3),定数!$A$6:$A$13,定数!$B$6:$B$13))</f>
        <v>6.638405130370419</v>
      </c>
      <c r="N71" s="36"/>
      <c r="O71" s="8">
        <v>43661</v>
      </c>
      <c r="P71" s="96">
        <v>1.3574999999999999</v>
      </c>
      <c r="Q71" s="96"/>
      <c r="R71" s="97">
        <f>IF(P71="","",T71*M71*LOOKUP(RIGHT($D$2,3),定数!$A$6:$A$13,定数!$B$6:$B$13))</f>
        <v>-54169.385863823729</v>
      </c>
      <c r="S71" s="97"/>
      <c r="T71" s="98">
        <f t="shared" si="4"/>
        <v>-68.000000000001393</v>
      </c>
      <c r="U71" s="98"/>
      <c r="V71" t="str">
        <f t="shared" si="7"/>
        <v/>
      </c>
      <c r="W71">
        <f t="shared" si="2"/>
        <v>1</v>
      </c>
      <c r="X71" s="37">
        <f t="shared" si="5"/>
        <v>1841617.3128109111</v>
      </c>
      <c r="Y71" s="38">
        <f t="shared" si="6"/>
        <v>1.9532351862642461E-2</v>
      </c>
    </row>
    <row r="72" spans="2:25">
      <c r="B72" s="36">
        <v>64</v>
      </c>
      <c r="C72" s="95">
        <f t="shared" si="0"/>
        <v>1751476.8095969304</v>
      </c>
      <c r="D72" s="95"/>
      <c r="E72" s="36"/>
      <c r="F72" s="8">
        <v>43732</v>
      </c>
      <c r="G72" s="43" t="s">
        <v>3</v>
      </c>
      <c r="H72" s="96">
        <v>1.2837000000000001</v>
      </c>
      <c r="I72" s="96"/>
      <c r="J72" s="36">
        <v>65</v>
      </c>
      <c r="K72" s="99">
        <f t="shared" si="3"/>
        <v>52544.304287907908</v>
      </c>
      <c r="L72" s="100"/>
      <c r="M72" s="6">
        <f>IF(J72="","",(K72/J72)/LOOKUP(RIGHT($D$2,3),定数!$A$6:$A$13,定数!$B$6:$B$13))</f>
        <v>6.7364492676805012</v>
      </c>
      <c r="N72" s="36"/>
      <c r="O72" s="8">
        <v>43733</v>
      </c>
      <c r="P72" s="96">
        <v>1.2758</v>
      </c>
      <c r="Q72" s="96"/>
      <c r="R72" s="97">
        <f>IF(P72="","",T72*M72*LOOKUP(RIGHT($D$2,3),定数!$A$6:$A$13,定数!$B$6:$B$13))</f>
        <v>63861.539057611299</v>
      </c>
      <c r="S72" s="97"/>
      <c r="T72" s="98">
        <f t="shared" si="4"/>
        <v>79.000000000000185</v>
      </c>
      <c r="U72" s="98"/>
      <c r="V72" t="str">
        <f t="shared" si="7"/>
        <v/>
      </c>
      <c r="W72">
        <f t="shared" si="2"/>
        <v>0</v>
      </c>
      <c r="X72" s="37">
        <f t="shared" si="5"/>
        <v>1841617.3128109111</v>
      </c>
      <c r="Y72" s="38">
        <f t="shared" si="6"/>
        <v>4.8946381306763875E-2</v>
      </c>
    </row>
    <row r="73" spans="2:25">
      <c r="B73" s="36">
        <v>65</v>
      </c>
      <c r="C73" s="95">
        <f t="shared" si="0"/>
        <v>1815338.3486545417</v>
      </c>
      <c r="D73" s="95"/>
      <c r="E73" s="36"/>
      <c r="F73" s="8">
        <v>43783</v>
      </c>
      <c r="G73" s="43" t="s">
        <v>3</v>
      </c>
      <c r="H73" s="96">
        <v>1.2432000000000001</v>
      </c>
      <c r="I73" s="96"/>
      <c r="J73" s="36">
        <v>61</v>
      </c>
      <c r="K73" s="99">
        <f t="shared" si="3"/>
        <v>54460.15045963625</v>
      </c>
      <c r="L73" s="100"/>
      <c r="M73" s="6">
        <f>IF(J73="","",(K73/J73)/LOOKUP(RIGHT($D$2,3),定数!$A$6:$A$13,定数!$B$6:$B$13))</f>
        <v>7.4399112649776296</v>
      </c>
      <c r="N73" s="36"/>
      <c r="O73" s="8">
        <v>43783</v>
      </c>
      <c r="P73" s="96">
        <v>1.2493000000000001</v>
      </c>
      <c r="Q73" s="96"/>
      <c r="R73" s="97">
        <f>IF(P73="","",T73*M73*LOOKUP(RIGHT($D$2,3),定数!$A$6:$A$13,定数!$B$6:$B$13))</f>
        <v>-54460.150459636199</v>
      </c>
      <c r="S73" s="97"/>
      <c r="T73" s="98">
        <f t="shared" si="4"/>
        <v>-60.999999999999943</v>
      </c>
      <c r="U73" s="98"/>
      <c r="V73" t="str">
        <f t="shared" si="7"/>
        <v/>
      </c>
      <c r="W73">
        <f t="shared" si="2"/>
        <v>1</v>
      </c>
      <c r="X73" s="37">
        <f t="shared" si="5"/>
        <v>1841617.3128109111</v>
      </c>
      <c r="Y73" s="38">
        <f t="shared" si="6"/>
        <v>1.4269503209795031E-2</v>
      </c>
    </row>
    <row r="74" spans="2:25">
      <c r="B74" s="36">
        <v>66</v>
      </c>
      <c r="C74" s="95">
        <f t="shared" ref="C74:C108" si="8">IF(R73="","",C73+R73)</f>
        <v>1760878.1981949054</v>
      </c>
      <c r="D74" s="95"/>
      <c r="E74" s="36">
        <v>2015</v>
      </c>
      <c r="F74" s="8">
        <v>43480</v>
      </c>
      <c r="G74" s="43" t="s">
        <v>3</v>
      </c>
      <c r="H74" s="96">
        <v>1.1727000000000001</v>
      </c>
      <c r="I74" s="96"/>
      <c r="J74" s="36">
        <v>119</v>
      </c>
      <c r="K74" s="99">
        <f t="shared" si="3"/>
        <v>52826.345945847163</v>
      </c>
      <c r="L74" s="100"/>
      <c r="M74" s="6">
        <f>IF(J74="","",(K74/J74)/LOOKUP(RIGHT($D$2,3),定数!$A$6:$A$13,定数!$B$6:$B$13))</f>
        <v>3.6993239457876164</v>
      </c>
      <c r="N74" s="36">
        <v>2015</v>
      </c>
      <c r="O74" s="8">
        <v>43480</v>
      </c>
      <c r="P74" s="96">
        <v>1.1578999999999999</v>
      </c>
      <c r="Q74" s="96"/>
      <c r="R74" s="97">
        <f>IF(P74="","",T74*M74*LOOKUP(RIGHT($D$2,3),定数!$A$6:$A$13,定数!$B$6:$B$13))</f>
        <v>65699.993277188725</v>
      </c>
      <c r="S74" s="97"/>
      <c r="T74" s="98">
        <f t="shared" si="4"/>
        <v>148.00000000000148</v>
      </c>
      <c r="U74" s="98"/>
      <c r="V74" t="str">
        <f t="shared" si="7"/>
        <v/>
      </c>
      <c r="W74">
        <f t="shared" si="7"/>
        <v>0</v>
      </c>
      <c r="X74" s="37">
        <f t="shared" si="5"/>
        <v>1841617.3128109111</v>
      </c>
      <c r="Y74" s="38">
        <f t="shared" si="6"/>
        <v>4.3841418113501174E-2</v>
      </c>
    </row>
    <row r="75" spans="2:25">
      <c r="B75" s="36">
        <v>67</v>
      </c>
      <c r="C75" s="95">
        <f t="shared" si="8"/>
        <v>1826578.191472094</v>
      </c>
      <c r="D75" s="95"/>
      <c r="E75" s="36"/>
      <c r="F75" s="8">
        <v>43498</v>
      </c>
      <c r="G75" s="43" t="s">
        <v>3</v>
      </c>
      <c r="H75" s="96">
        <v>1.1298999999999999</v>
      </c>
      <c r="I75" s="96"/>
      <c r="J75" s="36">
        <v>27</v>
      </c>
      <c r="K75" s="99">
        <f t="shared" ref="K75:K108" si="9">IF(J75="","",C75*0.03)</f>
        <v>54797.34574416282</v>
      </c>
      <c r="L75" s="100"/>
      <c r="M75" s="6">
        <f>IF(J75="","",(K75/J75)/LOOKUP(RIGHT($D$2,3),定数!$A$6:$A$13,定数!$B$6:$B$13))</f>
        <v>16.912761032149017</v>
      </c>
      <c r="N75" s="36"/>
      <c r="O75" s="8">
        <v>43498</v>
      </c>
      <c r="P75" s="96">
        <v>1.1326000000000001</v>
      </c>
      <c r="Q75" s="96"/>
      <c r="R75" s="97">
        <f>IF(P75="","",T75*M75*LOOKUP(RIGHT($D$2,3),定数!$A$6:$A$13,定数!$B$6:$B$13))</f>
        <v>-54797.345744165796</v>
      </c>
      <c r="S75" s="97"/>
      <c r="T75" s="98">
        <f t="shared" si="4"/>
        <v>-27.000000000001467</v>
      </c>
      <c r="U75" s="98"/>
      <c r="V75" t="str">
        <f t="shared" ref="V75:W90" si="10">IF(S75&lt;&gt;"",IF(S75&lt;0,1+V74,0),"")</f>
        <v/>
      </c>
      <c r="W75">
        <f t="shared" si="10"/>
        <v>1</v>
      </c>
      <c r="X75" s="37">
        <f t="shared" si="5"/>
        <v>1841617.3128109111</v>
      </c>
      <c r="Y75" s="38">
        <f t="shared" si="6"/>
        <v>8.1662575792483816E-3</v>
      </c>
    </row>
    <row r="76" spans="2:25">
      <c r="B76" s="36">
        <v>68</v>
      </c>
      <c r="C76" s="95">
        <f t="shared" si="8"/>
        <v>1771780.8457279282</v>
      </c>
      <c r="D76" s="95"/>
      <c r="E76" s="36"/>
      <c r="F76" s="8">
        <v>43515</v>
      </c>
      <c r="G76" s="43" t="s">
        <v>4</v>
      </c>
      <c r="H76" s="96">
        <v>1.1425000000000001</v>
      </c>
      <c r="I76" s="96"/>
      <c r="J76" s="36">
        <v>92</v>
      </c>
      <c r="K76" s="99">
        <f t="shared" si="9"/>
        <v>53153.425371837846</v>
      </c>
      <c r="L76" s="100"/>
      <c r="M76" s="6">
        <f>IF(J76="","",(K76/J76)/LOOKUP(RIGHT($D$2,3),定数!$A$6:$A$13,定数!$B$6:$B$13))</f>
        <v>4.8146218633911095</v>
      </c>
      <c r="N76" s="36"/>
      <c r="O76" s="8">
        <v>43516</v>
      </c>
      <c r="P76" s="96">
        <v>1.1333</v>
      </c>
      <c r="Q76" s="96"/>
      <c r="R76" s="97">
        <f>IF(P76="","",T76*M76*LOOKUP(RIGHT($D$2,3),定数!$A$6:$A$13,定数!$B$6:$B$13))</f>
        <v>-53153.425371838406</v>
      </c>
      <c r="S76" s="97"/>
      <c r="T76" s="98">
        <f t="shared" ref="T76:T108" si="11">IF(P76="","",IF(G76="買",(P76-H76),(H76-P76))*IF(RIGHT($D$2,3)="JPY",100,10000))</f>
        <v>-92.000000000000966</v>
      </c>
      <c r="U76" s="98"/>
      <c r="V76" t="str">
        <f t="shared" si="10"/>
        <v/>
      </c>
      <c r="W76">
        <f t="shared" si="10"/>
        <v>2</v>
      </c>
      <c r="X76" s="37">
        <f t="shared" ref="X76:X108" si="12">IF(C76&lt;&gt;"",MAX(X75,C76),"")</f>
        <v>1841617.3128109111</v>
      </c>
      <c r="Y76" s="38">
        <f t="shared" ref="Y76:Y108" si="13">IF(X76&lt;&gt;"",1-(C76/X76),"")</f>
        <v>3.7921269851872497E-2</v>
      </c>
    </row>
    <row r="77" spans="2:25">
      <c r="B77" s="36">
        <v>69</v>
      </c>
      <c r="C77" s="95">
        <f t="shared" si="8"/>
        <v>1718627.4203560897</v>
      </c>
      <c r="D77" s="95"/>
      <c r="E77" s="36"/>
      <c r="F77" s="8">
        <v>43632</v>
      </c>
      <c r="G77" s="43" t="s">
        <v>4</v>
      </c>
      <c r="H77" s="96">
        <v>1.1297999999999999</v>
      </c>
      <c r="I77" s="96"/>
      <c r="J77" s="36">
        <v>148</v>
      </c>
      <c r="K77" s="99">
        <f t="shared" si="9"/>
        <v>51558.822610682691</v>
      </c>
      <c r="L77" s="100"/>
      <c r="M77" s="6">
        <f>IF(J77="","",(K77/J77)/LOOKUP(RIGHT($D$2,3),定数!$A$6:$A$13,定数!$B$6:$B$13))</f>
        <v>2.903086858709611</v>
      </c>
      <c r="N77" s="36"/>
      <c r="O77" s="8">
        <v>43639</v>
      </c>
      <c r="P77" s="96">
        <v>1.115</v>
      </c>
      <c r="Q77" s="96"/>
      <c r="R77" s="97">
        <f>IF(P77="","",T77*M77*LOOKUP(RIGHT($D$2,3),定数!$A$6:$A$13,定数!$B$6:$B$13))</f>
        <v>-51558.822610682422</v>
      </c>
      <c r="S77" s="97"/>
      <c r="T77" s="98">
        <f t="shared" si="11"/>
        <v>-147.99999999999923</v>
      </c>
      <c r="U77" s="98"/>
      <c r="V77" t="str">
        <f t="shared" si="10"/>
        <v/>
      </c>
      <c r="W77">
        <f t="shared" si="10"/>
        <v>3</v>
      </c>
      <c r="X77" s="37">
        <f t="shared" si="12"/>
        <v>1841617.3128109111</v>
      </c>
      <c r="Y77" s="38">
        <f t="shared" si="13"/>
        <v>6.6783631756316741E-2</v>
      </c>
    </row>
    <row r="78" spans="2:25">
      <c r="B78" s="36">
        <v>70</v>
      </c>
      <c r="C78" s="95">
        <f t="shared" si="8"/>
        <v>1667068.5977454074</v>
      </c>
      <c r="D78" s="95"/>
      <c r="E78" s="36"/>
      <c r="F78" s="8">
        <v>43661</v>
      </c>
      <c r="G78" s="43" t="s">
        <v>3</v>
      </c>
      <c r="H78" s="96">
        <v>1.0965</v>
      </c>
      <c r="I78" s="96"/>
      <c r="J78" s="36">
        <v>117</v>
      </c>
      <c r="K78" s="99">
        <f t="shared" si="9"/>
        <v>50012.057932362222</v>
      </c>
      <c r="L78" s="100"/>
      <c r="M78" s="6">
        <f>IF(J78="","",(K78/J78)/LOOKUP(RIGHT($D$2,3),定数!$A$6:$A$13,定数!$B$6:$B$13))</f>
        <v>3.5621123883448877</v>
      </c>
      <c r="N78" s="36"/>
      <c r="O78" s="8">
        <v>43664</v>
      </c>
      <c r="P78" s="96">
        <v>1.0820000000000001</v>
      </c>
      <c r="Q78" s="96"/>
      <c r="R78" s="97">
        <f>IF(P78="","",T78*M78*LOOKUP(RIGHT($D$2,3),定数!$A$6:$A$13,定数!$B$6:$B$13))</f>
        <v>61980.755557200864</v>
      </c>
      <c r="S78" s="97"/>
      <c r="T78" s="98">
        <f t="shared" si="11"/>
        <v>144.99999999999957</v>
      </c>
      <c r="U78" s="98"/>
      <c r="V78" t="str">
        <f t="shared" si="10"/>
        <v/>
      </c>
      <c r="W78">
        <f t="shared" si="10"/>
        <v>0</v>
      </c>
      <c r="X78" s="37">
        <f t="shared" si="12"/>
        <v>1841617.3128109111</v>
      </c>
      <c r="Y78" s="38">
        <f t="shared" si="13"/>
        <v>9.478012280362702E-2</v>
      </c>
    </row>
    <row r="79" spans="2:25">
      <c r="B79" s="36">
        <v>71</v>
      </c>
      <c r="C79" s="95">
        <f t="shared" si="8"/>
        <v>1729049.3533026082</v>
      </c>
      <c r="D79" s="95"/>
      <c r="E79" s="36"/>
      <c r="F79" s="8">
        <v>43717</v>
      </c>
      <c r="G79" s="43" t="s">
        <v>3</v>
      </c>
      <c r="H79" s="96">
        <v>1.1151</v>
      </c>
      <c r="I79" s="96"/>
      <c r="J79" s="36">
        <v>79</v>
      </c>
      <c r="K79" s="99">
        <f t="shared" si="9"/>
        <v>51871.480599078248</v>
      </c>
      <c r="L79" s="100"/>
      <c r="M79" s="6">
        <f>IF(J79="","",(K79/J79)/LOOKUP(RIGHT($D$2,3),定数!$A$6:$A$13,定数!$B$6:$B$13))</f>
        <v>5.4716751686791403</v>
      </c>
      <c r="N79" s="36"/>
      <c r="O79" s="8">
        <v>43717</v>
      </c>
      <c r="P79" s="96">
        <v>1.123</v>
      </c>
      <c r="Q79" s="96"/>
      <c r="R79" s="97">
        <f>IF(P79="","",T79*M79*LOOKUP(RIGHT($D$2,3),定数!$A$6:$A$13,定数!$B$6:$B$13))</f>
        <v>-51871.480599078372</v>
      </c>
      <c r="S79" s="97"/>
      <c r="T79" s="98">
        <f t="shared" si="11"/>
        <v>-79.000000000000185</v>
      </c>
      <c r="U79" s="98"/>
      <c r="V79" t="str">
        <f t="shared" si="10"/>
        <v/>
      </c>
      <c r="W79">
        <f t="shared" si="10"/>
        <v>1</v>
      </c>
      <c r="X79" s="37">
        <f t="shared" si="12"/>
        <v>1841617.3128109111</v>
      </c>
      <c r="Y79" s="38">
        <f t="shared" si="13"/>
        <v>6.1124511984787633E-2</v>
      </c>
    </row>
    <row r="80" spans="2:25">
      <c r="B80" s="36">
        <v>72</v>
      </c>
      <c r="C80" s="95">
        <f t="shared" si="8"/>
        <v>1677177.8727035299</v>
      </c>
      <c r="D80" s="95"/>
      <c r="E80" s="36"/>
      <c r="F80" s="8">
        <v>43725</v>
      </c>
      <c r="G80" s="43" t="s">
        <v>4</v>
      </c>
      <c r="H80" s="96">
        <v>1.1321000000000001</v>
      </c>
      <c r="I80" s="96"/>
      <c r="J80" s="36">
        <v>108</v>
      </c>
      <c r="K80" s="99">
        <f t="shared" si="9"/>
        <v>50315.336181105893</v>
      </c>
      <c r="L80" s="100"/>
      <c r="M80" s="6">
        <f>IF(J80="","",(K80/J80)/LOOKUP(RIGHT($D$2,3),定数!$A$6:$A$13,定数!$B$6:$B$13))</f>
        <v>3.882356186813726</v>
      </c>
      <c r="N80" s="36"/>
      <c r="O80" s="8">
        <v>43726</v>
      </c>
      <c r="P80" s="96">
        <v>1.1455</v>
      </c>
      <c r="Q80" s="96"/>
      <c r="R80" s="97">
        <f>IF(P80="","",T80*M80*LOOKUP(RIGHT($D$2,3),定数!$A$6:$A$13,定数!$B$6:$B$13))</f>
        <v>62428.28748396405</v>
      </c>
      <c r="S80" s="97"/>
      <c r="T80" s="98">
        <f t="shared" si="11"/>
        <v>133.99999999999858</v>
      </c>
      <c r="U80" s="98"/>
      <c r="V80" t="str">
        <f t="shared" si="10"/>
        <v/>
      </c>
      <c r="W80">
        <f t="shared" si="10"/>
        <v>0</v>
      </c>
      <c r="X80" s="37">
        <f t="shared" si="12"/>
        <v>1841617.3128109111</v>
      </c>
      <c r="Y80" s="38">
        <f t="shared" si="13"/>
        <v>8.9290776625243984E-2</v>
      </c>
    </row>
    <row r="81" spans="2:25">
      <c r="B81" s="36">
        <v>73</v>
      </c>
      <c r="C81" s="95">
        <f t="shared" si="8"/>
        <v>1739606.160187494</v>
      </c>
      <c r="D81" s="95"/>
      <c r="E81" s="36"/>
      <c r="F81" s="8">
        <v>43789</v>
      </c>
      <c r="G81" s="43" t="s">
        <v>3</v>
      </c>
      <c r="H81" s="96">
        <v>1.0666</v>
      </c>
      <c r="I81" s="96"/>
      <c r="J81" s="36">
        <v>98</v>
      </c>
      <c r="K81" s="99">
        <f t="shared" si="9"/>
        <v>52188.18480562482</v>
      </c>
      <c r="L81" s="100"/>
      <c r="M81" s="6">
        <f>IF(J81="","",(K81/J81)/LOOKUP(RIGHT($D$2,3),定数!$A$6:$A$13,定数!$B$6:$B$13))</f>
        <v>4.4377708168048313</v>
      </c>
      <c r="N81" s="36"/>
      <c r="O81" s="8">
        <v>43802</v>
      </c>
      <c r="P81" s="96">
        <v>1.0545</v>
      </c>
      <c r="Q81" s="96"/>
      <c r="R81" s="97">
        <f>IF(P81="","",T81*M81*LOOKUP(RIGHT($D$2,3),定数!$A$6:$A$13,定数!$B$6:$B$13))</f>
        <v>64436.43226000615</v>
      </c>
      <c r="S81" s="97"/>
      <c r="T81" s="98">
        <f t="shared" si="11"/>
        <v>121</v>
      </c>
      <c r="U81" s="98"/>
      <c r="V81" t="str">
        <f t="shared" si="10"/>
        <v/>
      </c>
      <c r="W81">
        <f t="shared" si="10"/>
        <v>0</v>
      </c>
      <c r="X81" s="37">
        <f t="shared" si="12"/>
        <v>1841617.3128109111</v>
      </c>
      <c r="Y81" s="38">
        <f t="shared" si="13"/>
        <v>5.5392155532961729E-2</v>
      </c>
    </row>
    <row r="82" spans="2:25">
      <c r="B82" s="36">
        <v>74</v>
      </c>
      <c r="C82" s="95">
        <f t="shared" si="8"/>
        <v>1804042.5924475002</v>
      </c>
      <c r="D82" s="95"/>
      <c r="E82" s="36"/>
      <c r="F82" s="8">
        <v>43823</v>
      </c>
      <c r="G82" s="43" t="s">
        <v>4</v>
      </c>
      <c r="H82" s="96">
        <v>1.0947</v>
      </c>
      <c r="I82" s="96"/>
      <c r="J82" s="36">
        <v>78</v>
      </c>
      <c r="K82" s="99">
        <f t="shared" si="9"/>
        <v>54121.277773425005</v>
      </c>
      <c r="L82" s="100"/>
      <c r="M82" s="6">
        <f>IF(J82="","",(K82/J82)/LOOKUP(RIGHT($D$2,3),定数!$A$6:$A$13,定数!$B$6:$B$13))</f>
        <v>5.7821877963060899</v>
      </c>
      <c r="N82" s="36"/>
      <c r="O82" s="8">
        <v>43830</v>
      </c>
      <c r="P82" s="96">
        <v>1.0869</v>
      </c>
      <c r="Q82" s="96"/>
      <c r="R82" s="97">
        <f>IF(P82="","",T82*M82*LOOKUP(RIGHT($D$2,3),定数!$A$6:$A$13,定数!$B$6:$B$13))</f>
        <v>-54121.277773425201</v>
      </c>
      <c r="S82" s="97"/>
      <c r="T82" s="98">
        <f t="shared" si="11"/>
        <v>-78.000000000000284</v>
      </c>
      <c r="U82" s="98"/>
      <c r="V82" t="str">
        <f t="shared" si="10"/>
        <v/>
      </c>
      <c r="W82">
        <f t="shared" si="10"/>
        <v>1</v>
      </c>
      <c r="X82" s="37">
        <f t="shared" si="12"/>
        <v>1841617.3128109111</v>
      </c>
      <c r="Y82" s="38">
        <f t="shared" si="13"/>
        <v>2.0403109865458235E-2</v>
      </c>
    </row>
    <row r="83" spans="2:25">
      <c r="B83" s="36">
        <v>75</v>
      </c>
      <c r="C83" s="95">
        <f t="shared" si="8"/>
        <v>1749921.314674075</v>
      </c>
      <c r="D83" s="95"/>
      <c r="E83" s="36">
        <v>2016</v>
      </c>
      <c r="F83" s="8">
        <v>43577</v>
      </c>
      <c r="G83" s="43" t="s">
        <v>3</v>
      </c>
      <c r="H83" s="96">
        <v>1.1268</v>
      </c>
      <c r="I83" s="96"/>
      <c r="J83" s="36">
        <v>132</v>
      </c>
      <c r="K83" s="99">
        <f t="shared" si="9"/>
        <v>52497.63944022225</v>
      </c>
      <c r="L83" s="100"/>
      <c r="M83" s="6">
        <f>IF(J83="","",(K83/J83)/LOOKUP(RIGHT($D$2,3),定数!$A$6:$A$13,定数!$B$6:$B$13))</f>
        <v>3.3142449141554451</v>
      </c>
      <c r="N83" s="36">
        <v>2016</v>
      </c>
      <c r="O83" s="8">
        <v>43584</v>
      </c>
      <c r="P83" s="96">
        <v>1.1399999999999999</v>
      </c>
      <c r="Q83" s="96"/>
      <c r="R83" s="97">
        <f>IF(P83="","",T83*M83*LOOKUP(RIGHT($D$2,3),定数!$A$6:$A$13,定数!$B$6:$B$13))</f>
        <v>-52497.639440221763</v>
      </c>
      <c r="S83" s="97"/>
      <c r="T83" s="98">
        <f t="shared" si="11"/>
        <v>-131.99999999999878</v>
      </c>
      <c r="U83" s="98"/>
      <c r="V83" t="str">
        <f t="shared" si="10"/>
        <v/>
      </c>
      <c r="W83">
        <f t="shared" si="10"/>
        <v>2</v>
      </c>
      <c r="X83" s="37">
        <f t="shared" si="12"/>
        <v>1841617.3128109111</v>
      </c>
      <c r="Y83" s="38">
        <f t="shared" si="13"/>
        <v>4.9791016569494584E-2</v>
      </c>
    </row>
    <row r="84" spans="2:25">
      <c r="B84" s="36">
        <v>76</v>
      </c>
      <c r="C84" s="95">
        <f t="shared" si="8"/>
        <v>1697423.6752338533</v>
      </c>
      <c r="D84" s="95"/>
      <c r="E84" s="36"/>
      <c r="F84" s="8">
        <v>43673</v>
      </c>
      <c r="G84" s="43" t="s">
        <v>3</v>
      </c>
      <c r="H84" s="96">
        <v>1.0978000000000001</v>
      </c>
      <c r="I84" s="96"/>
      <c r="J84" s="36">
        <v>52</v>
      </c>
      <c r="K84" s="99">
        <f t="shared" si="9"/>
        <v>50922.710257015598</v>
      </c>
      <c r="L84" s="100"/>
      <c r="M84" s="6">
        <f>IF(J84="","",(K84/J84)/LOOKUP(RIGHT($D$2,3),定数!$A$6:$A$13,定数!$B$6:$B$13))</f>
        <v>8.1606907463166021</v>
      </c>
      <c r="N84" s="36"/>
      <c r="O84" s="8">
        <v>43673</v>
      </c>
      <c r="P84" s="96">
        <v>1.103</v>
      </c>
      <c r="Q84" s="96"/>
      <c r="R84" s="97">
        <f>IF(P84="","",T84*M84*LOOKUP(RIGHT($D$2,3),定数!$A$6:$A$13,定数!$B$6:$B$13))</f>
        <v>-50922.71025701434</v>
      </c>
      <c r="S84" s="97"/>
      <c r="T84" s="98">
        <f t="shared" si="11"/>
        <v>-51.999999999998714</v>
      </c>
      <c r="U84" s="98"/>
      <c r="V84" t="str">
        <f t="shared" si="10"/>
        <v/>
      </c>
      <c r="W84">
        <f t="shared" si="10"/>
        <v>3</v>
      </c>
      <c r="X84" s="37">
        <f t="shared" si="12"/>
        <v>1841617.3128109111</v>
      </c>
      <c r="Y84" s="38">
        <f t="shared" si="13"/>
        <v>7.8297286072409378E-2</v>
      </c>
    </row>
    <row r="85" spans="2:25">
      <c r="B85" s="36">
        <v>77</v>
      </c>
      <c r="C85" s="95">
        <f t="shared" si="8"/>
        <v>1646500.964976839</v>
      </c>
      <c r="D85" s="95"/>
      <c r="E85" s="36"/>
      <c r="F85" s="8">
        <v>43824</v>
      </c>
      <c r="G85" s="43" t="s">
        <v>3</v>
      </c>
      <c r="H85" s="96">
        <v>1.0427999999999999</v>
      </c>
      <c r="I85" s="96"/>
      <c r="J85" s="36">
        <v>72</v>
      </c>
      <c r="K85" s="99">
        <f t="shared" si="9"/>
        <v>49395.028949305168</v>
      </c>
      <c r="L85" s="100"/>
      <c r="M85" s="6">
        <f>IF(J85="","",(K85/J85)/LOOKUP(RIGHT($D$2,3),定数!$A$6:$A$13,定数!$B$6:$B$13))</f>
        <v>5.7170172395029129</v>
      </c>
      <c r="N85" s="36"/>
      <c r="O85" s="8">
        <v>43825</v>
      </c>
      <c r="P85" s="96">
        <v>1.0339</v>
      </c>
      <c r="Q85" s="96"/>
      <c r="R85" s="97">
        <f>IF(P85="","",T85*M85*LOOKUP(RIGHT($D$2,3),定数!$A$6:$A$13,定数!$B$6:$B$13))</f>
        <v>61057.744117890477</v>
      </c>
      <c r="S85" s="97"/>
      <c r="T85" s="98">
        <f t="shared" si="11"/>
        <v>88.999999999999076</v>
      </c>
      <c r="U85" s="98"/>
      <c r="V85" t="str">
        <f t="shared" si="10"/>
        <v/>
      </c>
      <c r="W85">
        <f t="shared" si="10"/>
        <v>0</v>
      </c>
      <c r="X85" s="37">
        <f t="shared" si="12"/>
        <v>1841617.3128109111</v>
      </c>
      <c r="Y85" s="38">
        <f t="shared" si="13"/>
        <v>0.10594836749023639</v>
      </c>
    </row>
    <row r="86" spans="2:25">
      <c r="B86" s="36">
        <v>78</v>
      </c>
      <c r="C86" s="95">
        <f t="shared" si="8"/>
        <v>1707558.7090947295</v>
      </c>
      <c r="D86" s="95"/>
      <c r="E86" s="36">
        <v>2017</v>
      </c>
      <c r="F86" s="8">
        <v>43487</v>
      </c>
      <c r="G86" s="43" t="s">
        <v>4</v>
      </c>
      <c r="H86" s="96">
        <v>1.071</v>
      </c>
      <c r="I86" s="96"/>
      <c r="J86" s="36">
        <v>86</v>
      </c>
      <c r="K86" s="99">
        <f t="shared" si="9"/>
        <v>51226.761272841883</v>
      </c>
      <c r="L86" s="100"/>
      <c r="M86" s="6">
        <f>IF(J86="","",(K86/J86)/LOOKUP(RIGHT($D$2,3),定数!$A$6:$A$13,定数!$B$6:$B$13))</f>
        <v>4.9638334566707254</v>
      </c>
      <c r="N86" s="36">
        <v>2017</v>
      </c>
      <c r="O86" s="8">
        <v>43495</v>
      </c>
      <c r="P86" s="96">
        <v>1.0624</v>
      </c>
      <c r="Q86" s="96"/>
      <c r="R86" s="97">
        <f>IF(P86="","",T86*M86*LOOKUP(RIGHT($D$2,3),定数!$A$6:$A$13,定数!$B$6:$B$13))</f>
        <v>-51226.761272841526</v>
      </c>
      <c r="S86" s="97"/>
      <c r="T86" s="98">
        <f t="shared" si="11"/>
        <v>-85.999999999999403</v>
      </c>
      <c r="U86" s="98"/>
      <c r="V86" t="str">
        <f t="shared" si="10"/>
        <v/>
      </c>
      <c r="W86">
        <f t="shared" si="10"/>
        <v>1</v>
      </c>
      <c r="X86" s="37">
        <f t="shared" si="12"/>
        <v>1841617.3128109111</v>
      </c>
      <c r="Y86" s="38">
        <f t="shared" si="13"/>
        <v>7.2793952784666383E-2</v>
      </c>
    </row>
    <row r="87" spans="2:25">
      <c r="B87" s="36">
        <v>79</v>
      </c>
      <c r="C87" s="95">
        <f t="shared" si="8"/>
        <v>1656331.9478218879</v>
      </c>
      <c r="D87" s="95"/>
      <c r="E87" s="36"/>
      <c r="F87" s="8">
        <v>43498</v>
      </c>
      <c r="G87" s="43" t="s">
        <v>4</v>
      </c>
      <c r="H87" s="96">
        <v>1.0808</v>
      </c>
      <c r="I87" s="96"/>
      <c r="J87" s="36">
        <v>79</v>
      </c>
      <c r="K87" s="99">
        <f t="shared" si="9"/>
        <v>49689.958434656633</v>
      </c>
      <c r="L87" s="100"/>
      <c r="M87" s="6">
        <f>IF(J87="","",(K87/J87)/LOOKUP(RIGHT($D$2,3),定数!$A$6:$A$13,定数!$B$6:$B$13))</f>
        <v>5.2415567969047077</v>
      </c>
      <c r="N87" s="36"/>
      <c r="O87" s="8">
        <v>43499</v>
      </c>
      <c r="P87" s="96">
        <v>1.0729</v>
      </c>
      <c r="Q87" s="96"/>
      <c r="R87" s="97">
        <f>IF(P87="","",T87*M87*LOOKUP(RIGHT($D$2,3),定数!$A$6:$A$13,定数!$B$6:$B$13))</f>
        <v>-49689.958434656743</v>
      </c>
      <c r="S87" s="97"/>
      <c r="T87" s="98">
        <f t="shared" si="11"/>
        <v>-79.000000000000185</v>
      </c>
      <c r="U87" s="98"/>
      <c r="V87" t="str">
        <f t="shared" si="10"/>
        <v/>
      </c>
      <c r="W87">
        <f t="shared" si="10"/>
        <v>2</v>
      </c>
      <c r="X87" s="37">
        <f t="shared" si="12"/>
        <v>1841617.3128109111</v>
      </c>
      <c r="Y87" s="38">
        <f t="shared" si="13"/>
        <v>0.10061013420112619</v>
      </c>
    </row>
    <row r="88" spans="2:25">
      <c r="B88" s="36">
        <v>80</v>
      </c>
      <c r="C88" s="95">
        <f t="shared" si="8"/>
        <v>1606641.9893872312</v>
      </c>
      <c r="D88" s="95"/>
      <c r="E88" s="36"/>
      <c r="F88" s="8">
        <v>43516</v>
      </c>
      <c r="G88" s="43" t="s">
        <v>3</v>
      </c>
      <c r="H88" s="96">
        <v>1.0602</v>
      </c>
      <c r="I88" s="96"/>
      <c r="J88" s="36">
        <v>32</v>
      </c>
      <c r="K88" s="99">
        <f t="shared" si="9"/>
        <v>48199.259681616932</v>
      </c>
      <c r="L88" s="100"/>
      <c r="M88" s="6">
        <f>IF(J88="","",(K88/J88)/LOOKUP(RIGHT($D$2,3),定数!$A$6:$A$13,定数!$B$6:$B$13))</f>
        <v>12.551890542087742</v>
      </c>
      <c r="N88" s="36"/>
      <c r="O88" s="8">
        <v>43517</v>
      </c>
      <c r="P88" s="96">
        <v>1.0565</v>
      </c>
      <c r="Q88" s="96"/>
      <c r="R88" s="97">
        <f>IF(P88="","",T88*M88*LOOKUP(RIGHT($D$2,3),定数!$A$6:$A$13,定数!$B$6:$B$13))</f>
        <v>55730.394006870127</v>
      </c>
      <c r="S88" s="97"/>
      <c r="T88" s="98">
        <f t="shared" si="11"/>
        <v>37.000000000000369</v>
      </c>
      <c r="U88" s="98"/>
      <c r="V88" t="str">
        <f t="shared" si="10"/>
        <v/>
      </c>
      <c r="W88">
        <f t="shared" si="10"/>
        <v>0</v>
      </c>
      <c r="X88" s="37">
        <f t="shared" si="12"/>
        <v>1841617.3128109111</v>
      </c>
      <c r="Y88" s="38">
        <f t="shared" si="13"/>
        <v>0.12759183017509246</v>
      </c>
    </row>
    <row r="89" spans="2:25">
      <c r="B89" s="36">
        <v>81</v>
      </c>
      <c r="C89" s="95">
        <f t="shared" si="8"/>
        <v>1662372.3833941014</v>
      </c>
      <c r="D89" s="95"/>
      <c r="E89" s="36"/>
      <c r="F89" s="8">
        <v>43570</v>
      </c>
      <c r="G89" s="43" t="s">
        <v>3</v>
      </c>
      <c r="H89" s="96">
        <v>1.0604</v>
      </c>
      <c r="I89" s="96"/>
      <c r="J89" s="36">
        <v>27</v>
      </c>
      <c r="K89" s="99">
        <f t="shared" si="9"/>
        <v>49871.171501823039</v>
      </c>
      <c r="L89" s="100"/>
      <c r="M89" s="6">
        <f>IF(J89="","",(K89/J89)/LOOKUP(RIGHT($D$2,3),定数!$A$6:$A$13,定数!$B$6:$B$13))</f>
        <v>15.392336883278716</v>
      </c>
      <c r="N89" s="36"/>
      <c r="O89" s="8">
        <v>43571</v>
      </c>
      <c r="P89" s="96">
        <v>1.0630999999999999</v>
      </c>
      <c r="Q89" s="96"/>
      <c r="R89" s="97">
        <f>IF(P89="","",T89*M89*LOOKUP(RIGHT($D$2,3),定数!$A$6:$A$13,定数!$B$6:$B$13))</f>
        <v>-49871.171501821649</v>
      </c>
      <c r="S89" s="97"/>
      <c r="T89" s="98">
        <f t="shared" si="11"/>
        <v>-26.999999999999247</v>
      </c>
      <c r="U89" s="98"/>
      <c r="V89" t="str">
        <f t="shared" si="10"/>
        <v/>
      </c>
      <c r="W89">
        <f t="shared" si="10"/>
        <v>1</v>
      </c>
      <c r="X89" s="37">
        <f t="shared" si="12"/>
        <v>1841617.3128109111</v>
      </c>
      <c r="Y89" s="38">
        <f t="shared" si="13"/>
        <v>9.7330171784290598E-2</v>
      </c>
    </row>
    <row r="90" spans="2:25">
      <c r="B90" s="36">
        <v>82</v>
      </c>
      <c r="C90" s="95">
        <f t="shared" si="8"/>
        <v>1612501.2118922798</v>
      </c>
      <c r="D90" s="95"/>
      <c r="E90" s="36">
        <v>2018</v>
      </c>
      <c r="F90" s="8">
        <v>43651</v>
      </c>
      <c r="G90" s="43" t="s">
        <v>4</v>
      </c>
      <c r="H90" s="96">
        <v>1.1682999999999999</v>
      </c>
      <c r="I90" s="96"/>
      <c r="J90" s="36">
        <v>53</v>
      </c>
      <c r="K90" s="99">
        <f t="shared" si="9"/>
        <v>48375.036356768389</v>
      </c>
      <c r="L90" s="100"/>
      <c r="M90" s="6">
        <f>IF(J90="","",(K90/J90)/LOOKUP(RIGHT($D$2,3),定数!$A$6:$A$13,定数!$B$6:$B$13))</f>
        <v>7.6061377919447155</v>
      </c>
      <c r="N90" s="36">
        <v>2018</v>
      </c>
      <c r="O90" s="8">
        <v>43652</v>
      </c>
      <c r="P90" s="96">
        <v>1.1746000000000001</v>
      </c>
      <c r="Q90" s="96"/>
      <c r="R90" s="97">
        <f>IF(P90="","",T90*M90*LOOKUP(RIGHT($D$2,3),定数!$A$6:$A$13,定数!$B$6:$B$13))</f>
        <v>57502.401707103832</v>
      </c>
      <c r="S90" s="97"/>
      <c r="T90" s="98">
        <f t="shared" si="11"/>
        <v>63.000000000001947</v>
      </c>
      <c r="U90" s="98"/>
      <c r="V90" t="str">
        <f t="shared" si="10"/>
        <v/>
      </c>
      <c r="W90">
        <f t="shared" si="10"/>
        <v>0</v>
      </c>
      <c r="X90" s="37">
        <f t="shared" si="12"/>
        <v>1841617.3128109111</v>
      </c>
      <c r="Y90" s="38">
        <f t="shared" si="13"/>
        <v>0.12441026663076116</v>
      </c>
    </row>
    <row r="91" spans="2:25">
      <c r="B91" s="36">
        <v>83</v>
      </c>
      <c r="C91" s="95">
        <f t="shared" si="8"/>
        <v>1670003.6135993837</v>
      </c>
      <c r="D91" s="95"/>
      <c r="E91" s="36"/>
      <c r="F91" s="8">
        <v>43774</v>
      </c>
      <c r="G91" s="43" t="s">
        <v>3</v>
      </c>
      <c r="H91" s="96">
        <v>1.1371</v>
      </c>
      <c r="I91" s="96"/>
      <c r="J91" s="36">
        <v>86</v>
      </c>
      <c r="K91" s="99">
        <f t="shared" si="9"/>
        <v>50100.108407981512</v>
      </c>
      <c r="L91" s="100"/>
      <c r="M91" s="6">
        <f>IF(J91="","",(K91/J91)/LOOKUP(RIGHT($D$2,3),定数!$A$6:$A$13,定数!$B$6:$B$13))</f>
        <v>4.8546616674400687</v>
      </c>
      <c r="N91" s="36"/>
      <c r="O91" s="8">
        <v>43775</v>
      </c>
      <c r="P91" s="96">
        <v>1.1456999999999999</v>
      </c>
      <c r="Q91" s="96"/>
      <c r="R91" s="97">
        <f>IF(P91="","",T91*M91*LOOKUP(RIGHT($D$2,3),定数!$A$6:$A$13,定数!$B$6:$B$13))</f>
        <v>-50100.108407981163</v>
      </c>
      <c r="S91" s="97"/>
      <c r="T91" s="98">
        <f t="shared" si="11"/>
        <v>-85.999999999999403</v>
      </c>
      <c r="U91" s="98"/>
      <c r="V91" t="str">
        <f t="shared" ref="V91:W106" si="14">IF(S91&lt;&gt;"",IF(S91&lt;0,1+V90,0),"")</f>
        <v/>
      </c>
      <c r="W91">
        <f t="shared" si="14"/>
        <v>1</v>
      </c>
      <c r="X91" s="37">
        <f t="shared" si="12"/>
        <v>1841617.3128109111</v>
      </c>
      <c r="Y91" s="38">
        <f t="shared" si="13"/>
        <v>9.3186406327592897E-2</v>
      </c>
    </row>
    <row r="92" spans="2:25">
      <c r="B92" s="36">
        <v>84</v>
      </c>
      <c r="C92" s="95">
        <f t="shared" si="8"/>
        <v>1619903.5051914025</v>
      </c>
      <c r="D92" s="95"/>
      <c r="E92" s="36">
        <v>1990</v>
      </c>
      <c r="F92" s="8">
        <v>43516</v>
      </c>
      <c r="G92" s="43" t="s">
        <v>4</v>
      </c>
      <c r="H92" s="96">
        <v>1.1736</v>
      </c>
      <c r="I92" s="96"/>
      <c r="J92" s="36">
        <v>82</v>
      </c>
      <c r="K92" s="99">
        <f t="shared" si="9"/>
        <v>48597.105155742072</v>
      </c>
      <c r="L92" s="100"/>
      <c r="M92" s="6">
        <f>IF(J92="","",(K92/J92)/LOOKUP(RIGHT($D$2,3),定数!$A$6:$A$13,定数!$B$6:$B$13))</f>
        <v>4.9387301987542758</v>
      </c>
      <c r="N92" s="36">
        <v>1990</v>
      </c>
      <c r="O92" s="8">
        <v>43520</v>
      </c>
      <c r="P92" s="96">
        <v>1.1654</v>
      </c>
      <c r="Q92" s="96"/>
      <c r="R92" s="97">
        <f>IF(P92="","",T92*M92*LOOKUP(RIGHT($D$2,3),定数!$A$6:$A$13,定数!$B$6:$B$13))</f>
        <v>-48597.105155741992</v>
      </c>
      <c r="S92" s="97"/>
      <c r="T92" s="98">
        <f t="shared" si="11"/>
        <v>-81.999999999999858</v>
      </c>
      <c r="U92" s="98"/>
      <c r="V92" t="str">
        <f t="shared" si="14"/>
        <v/>
      </c>
      <c r="W92">
        <f t="shared" si="14"/>
        <v>2</v>
      </c>
      <c r="X92" s="37">
        <f t="shared" si="12"/>
        <v>1841617.3128109111</v>
      </c>
      <c r="Y92" s="38">
        <f t="shared" si="13"/>
        <v>0.12039081413776498</v>
      </c>
    </row>
    <row r="93" spans="2:25">
      <c r="B93" s="36">
        <v>85</v>
      </c>
      <c r="C93" s="95">
        <f t="shared" si="8"/>
        <v>1571306.4000356605</v>
      </c>
      <c r="D93" s="95"/>
      <c r="E93" s="36"/>
      <c r="F93" s="8">
        <v>43601</v>
      </c>
      <c r="G93" s="36" t="s">
        <v>4</v>
      </c>
      <c r="H93" s="96">
        <v>1.1928000000000001</v>
      </c>
      <c r="I93" s="96"/>
      <c r="J93" s="36">
        <v>114</v>
      </c>
      <c r="K93" s="99">
        <f t="shared" si="9"/>
        <v>47139.192001069816</v>
      </c>
      <c r="L93" s="100"/>
      <c r="M93" s="6">
        <f>IF(J93="","",(K93/J93)/LOOKUP(RIGHT($D$2,3),定数!$A$6:$A$13,定数!$B$6:$B$13))</f>
        <v>3.4458473684992557</v>
      </c>
      <c r="N93" s="36"/>
      <c r="O93" s="8">
        <v>43606</v>
      </c>
      <c r="P93" s="96">
        <v>1.1814</v>
      </c>
      <c r="Q93" s="96"/>
      <c r="R93" s="97">
        <f>IF(P93="","",T93*M93*LOOKUP(RIGHT($D$2,3),定数!$A$6:$A$13,定数!$B$6:$B$13))</f>
        <v>-47139.192001070136</v>
      </c>
      <c r="S93" s="97"/>
      <c r="T93" s="98">
        <f t="shared" si="11"/>
        <v>-114.00000000000077</v>
      </c>
      <c r="U93" s="98"/>
      <c r="V93" t="str">
        <f t="shared" si="14"/>
        <v/>
      </c>
      <c r="W93">
        <f t="shared" si="14"/>
        <v>3</v>
      </c>
      <c r="X93" s="37">
        <f t="shared" si="12"/>
        <v>1841617.3128109111</v>
      </c>
      <c r="Y93" s="38">
        <f t="shared" si="13"/>
        <v>0.14677908971363196</v>
      </c>
    </row>
    <row r="94" spans="2:25">
      <c r="B94" s="36">
        <v>86</v>
      </c>
      <c r="C94" s="95">
        <f t="shared" si="8"/>
        <v>1524167.2080345904</v>
      </c>
      <c r="D94" s="95"/>
      <c r="E94" s="36"/>
      <c r="F94" s="8">
        <v>43683</v>
      </c>
      <c r="G94" s="36" t="s">
        <v>4</v>
      </c>
      <c r="H94" s="96">
        <v>1.2362</v>
      </c>
      <c r="I94" s="96"/>
      <c r="J94" s="36">
        <v>305</v>
      </c>
      <c r="K94" s="99">
        <f t="shared" si="9"/>
        <v>45725.016241037709</v>
      </c>
      <c r="L94" s="100"/>
      <c r="M94" s="6">
        <f>IF(J94="","",(K94/J94)/LOOKUP(RIGHT($D$2,3),定数!$A$6:$A$13,定数!$B$6:$B$13))</f>
        <v>1.2493173836349101</v>
      </c>
      <c r="N94" s="36"/>
      <c r="O94" s="8">
        <v>43742</v>
      </c>
      <c r="P94" s="96">
        <v>1.2743</v>
      </c>
      <c r="Q94" s="96"/>
      <c r="R94" s="97">
        <f>IF(P94="","",T94*M94*LOOKUP(RIGHT($D$2,3),定数!$A$6:$A$13,定数!$B$6:$B$13))</f>
        <v>57118.79077978812</v>
      </c>
      <c r="S94" s="97"/>
      <c r="T94" s="98">
        <f t="shared" si="11"/>
        <v>381.00000000000023</v>
      </c>
      <c r="U94" s="98"/>
      <c r="V94" t="str">
        <f t="shared" si="14"/>
        <v/>
      </c>
      <c r="W94">
        <f t="shared" si="14"/>
        <v>0</v>
      </c>
      <c r="X94" s="37">
        <f t="shared" si="12"/>
        <v>1841617.3128109111</v>
      </c>
      <c r="Y94" s="38">
        <f t="shared" si="13"/>
        <v>0.17237571702222321</v>
      </c>
    </row>
    <row r="95" spans="2:25">
      <c r="B95" s="36">
        <v>87</v>
      </c>
      <c r="C95" s="95">
        <f t="shared" si="8"/>
        <v>1581285.9988143784</v>
      </c>
      <c r="D95" s="95"/>
      <c r="E95" s="36"/>
      <c r="F95" s="8">
        <v>43739</v>
      </c>
      <c r="G95" s="36" t="s">
        <v>4</v>
      </c>
      <c r="H95" s="96">
        <v>1.2543</v>
      </c>
      <c r="I95" s="96"/>
      <c r="J95" s="36">
        <v>108</v>
      </c>
      <c r="K95" s="99">
        <f t="shared" si="9"/>
        <v>47438.579964431352</v>
      </c>
      <c r="L95" s="100"/>
      <c r="M95" s="6">
        <f>IF(J95="","",(K95/J95)/LOOKUP(RIGHT($D$2,3),定数!$A$6:$A$13,定数!$B$6:$B$13))</f>
        <v>3.6603842565147651</v>
      </c>
      <c r="N95" s="36"/>
      <c r="O95" s="8">
        <v>43741</v>
      </c>
      <c r="P95" s="96">
        <v>1.2677</v>
      </c>
      <c r="Q95" s="96"/>
      <c r="R95" s="97">
        <f>IF(P95="","",T95*M95*LOOKUP(RIGHT($D$2,3),定数!$A$6:$A$13,定数!$B$6:$B$13))</f>
        <v>58858.978844757774</v>
      </c>
      <c r="S95" s="97"/>
      <c r="T95" s="98">
        <f t="shared" si="11"/>
        <v>134.0000000000008</v>
      </c>
      <c r="U95" s="98"/>
      <c r="V95" t="str">
        <f t="shared" si="14"/>
        <v/>
      </c>
      <c r="W95">
        <f t="shared" si="14"/>
        <v>0</v>
      </c>
      <c r="X95" s="37">
        <f t="shared" si="12"/>
        <v>1841617.3128109111</v>
      </c>
      <c r="Y95" s="38">
        <f t="shared" si="13"/>
        <v>0.14136015782735112</v>
      </c>
    </row>
    <row r="96" spans="2:25">
      <c r="B96" s="36">
        <v>88</v>
      </c>
      <c r="C96" s="95">
        <f t="shared" si="8"/>
        <v>1640144.9776591361</v>
      </c>
      <c r="D96" s="95"/>
      <c r="E96" s="36">
        <v>1991</v>
      </c>
      <c r="F96" s="8">
        <v>43637</v>
      </c>
      <c r="G96" s="36" t="s">
        <v>3</v>
      </c>
      <c r="H96" s="96">
        <v>1.0878000000000001</v>
      </c>
      <c r="I96" s="96"/>
      <c r="J96" s="36">
        <v>135</v>
      </c>
      <c r="K96" s="99">
        <f t="shared" si="9"/>
        <v>49204.349329774079</v>
      </c>
      <c r="L96" s="100"/>
      <c r="M96" s="6">
        <f>IF(J96="","",(K96/J96)/LOOKUP(RIGHT($D$2,3),定数!$A$6:$A$13,定数!$B$6:$B$13))</f>
        <v>3.037305514183585</v>
      </c>
      <c r="N96" s="36">
        <v>1991</v>
      </c>
      <c r="O96" s="8">
        <v>43647</v>
      </c>
      <c r="P96" s="96">
        <v>1.0710999999999999</v>
      </c>
      <c r="Q96" s="96"/>
      <c r="R96" s="97">
        <f>IF(P96="","",T96*M96*LOOKUP(RIGHT($D$2,3),定数!$A$6:$A$13,定数!$B$6:$B$13))</f>
        <v>60867.602504239621</v>
      </c>
      <c r="S96" s="97"/>
      <c r="T96" s="98">
        <f t="shared" si="11"/>
        <v>167.00000000000159</v>
      </c>
      <c r="U96" s="98"/>
      <c r="V96" t="str">
        <f t="shared" si="14"/>
        <v/>
      </c>
      <c r="W96">
        <f t="shared" si="14"/>
        <v>0</v>
      </c>
      <c r="X96" s="37">
        <f t="shared" si="12"/>
        <v>1841617.3128109111</v>
      </c>
      <c r="Y96" s="38">
        <f t="shared" si="13"/>
        <v>0.10939967481314683</v>
      </c>
    </row>
    <row r="97" spans="2:25">
      <c r="B97" s="36">
        <v>89</v>
      </c>
      <c r="C97" s="95">
        <f t="shared" si="8"/>
        <v>1701012.5801633757</v>
      </c>
      <c r="D97" s="95"/>
      <c r="E97" s="36"/>
      <c r="F97" s="8">
        <v>43731</v>
      </c>
      <c r="G97" s="36" t="s">
        <v>4</v>
      </c>
      <c r="H97" s="96">
        <v>1.1618999999999999</v>
      </c>
      <c r="I97" s="96"/>
      <c r="J97" s="36">
        <v>105</v>
      </c>
      <c r="K97" s="99">
        <f t="shared" si="9"/>
        <v>51030.377404901272</v>
      </c>
      <c r="L97" s="100"/>
      <c r="M97" s="6">
        <f>IF(J97="","",(K97/J97)/LOOKUP(RIGHT($D$2,3),定数!$A$6:$A$13,定数!$B$6:$B$13))</f>
        <v>4.0500299527699424</v>
      </c>
      <c r="N97" s="36"/>
      <c r="O97" s="8">
        <v>43732</v>
      </c>
      <c r="P97" s="96">
        <v>1.1749000000000001</v>
      </c>
      <c r="Q97" s="96"/>
      <c r="R97" s="97">
        <f>IF(P97="","",T97*M97*LOOKUP(RIGHT($D$2,3),定数!$A$6:$A$13,定数!$B$6:$B$13))</f>
        <v>63180.4672632117</v>
      </c>
      <c r="S97" s="97"/>
      <c r="T97" s="98">
        <f t="shared" si="11"/>
        <v>130.00000000000122</v>
      </c>
      <c r="U97" s="98"/>
      <c r="V97" t="str">
        <f t="shared" si="14"/>
        <v/>
      </c>
      <c r="W97">
        <f t="shared" si="14"/>
        <v>0</v>
      </c>
      <c r="X97" s="37">
        <f t="shared" si="12"/>
        <v>1841617.3128109111</v>
      </c>
      <c r="Y97" s="38">
        <f t="shared" si="13"/>
        <v>7.6348507189545556E-2</v>
      </c>
    </row>
    <row r="98" spans="2:25">
      <c r="B98" s="36">
        <v>90</v>
      </c>
      <c r="C98" s="95">
        <f t="shared" si="8"/>
        <v>1764193.0474265874</v>
      </c>
      <c r="D98" s="95"/>
      <c r="E98" s="36">
        <v>1992</v>
      </c>
      <c r="F98" s="8">
        <v>43597</v>
      </c>
      <c r="G98" s="36" t="s">
        <v>4</v>
      </c>
      <c r="H98" s="96">
        <v>1.2007000000000001</v>
      </c>
      <c r="I98" s="96"/>
      <c r="J98" s="36">
        <v>142</v>
      </c>
      <c r="K98" s="99">
        <f t="shared" si="9"/>
        <v>52925.791422797622</v>
      </c>
      <c r="L98" s="100"/>
      <c r="M98" s="6">
        <f>IF(J98="","",(K98/J98)/LOOKUP(RIGHT($D$2,3),定数!$A$6:$A$13,定数!$B$6:$B$13))</f>
        <v>3.1059736750468088</v>
      </c>
      <c r="N98" s="36">
        <v>1992</v>
      </c>
      <c r="O98" s="8">
        <v>43599</v>
      </c>
      <c r="P98" s="96">
        <v>1.2182999999999999</v>
      </c>
      <c r="Q98" s="96"/>
      <c r="R98" s="97">
        <f>IF(P98="","",T98*M98*LOOKUP(RIGHT($D$2,3),定数!$A$6:$A$13,定数!$B$6:$B$13))</f>
        <v>65598.164016987997</v>
      </c>
      <c r="S98" s="97"/>
      <c r="T98" s="98">
        <f t="shared" si="11"/>
        <v>175.99999999999838</v>
      </c>
      <c r="U98" s="98"/>
      <c r="V98" t="str">
        <f t="shared" si="14"/>
        <v/>
      </c>
      <c r="W98">
        <f t="shared" si="14"/>
        <v>0</v>
      </c>
      <c r="X98" s="37">
        <f t="shared" si="12"/>
        <v>1841617.3128109111</v>
      </c>
      <c r="Y98" s="38">
        <f t="shared" si="13"/>
        <v>4.2041451742299785E-2</v>
      </c>
    </row>
    <row r="99" spans="2:25">
      <c r="B99" s="36">
        <v>91</v>
      </c>
      <c r="C99" s="95">
        <f t="shared" si="8"/>
        <v>1829791.2114435753</v>
      </c>
      <c r="D99" s="95"/>
      <c r="E99" s="36"/>
      <c r="F99" s="8">
        <v>43689</v>
      </c>
      <c r="G99" s="36" t="s">
        <v>4</v>
      </c>
      <c r="H99" s="96">
        <v>1.3391999999999999</v>
      </c>
      <c r="I99" s="96"/>
      <c r="J99" s="36">
        <v>162</v>
      </c>
      <c r="K99" s="99">
        <f t="shared" si="9"/>
        <v>54893.736343307261</v>
      </c>
      <c r="L99" s="100"/>
      <c r="M99" s="6">
        <f>IF(J99="","",(K99/J99)/LOOKUP(RIGHT($D$2,3),定数!$A$6:$A$13,定数!$B$6:$B$13))</f>
        <v>2.8237518695116903</v>
      </c>
      <c r="N99" s="36"/>
      <c r="O99" s="8">
        <v>43698</v>
      </c>
      <c r="P99" s="96">
        <v>1.3594999999999999</v>
      </c>
      <c r="Q99" s="96"/>
      <c r="R99" s="97">
        <f>IF(P99="","",T99*M99*LOOKUP(RIGHT($D$2,3),定数!$A$6:$A$13,定数!$B$6:$B$13))</f>
        <v>68786.595541304734</v>
      </c>
      <c r="S99" s="97"/>
      <c r="T99" s="98">
        <f t="shared" si="11"/>
        <v>202.99999999999986</v>
      </c>
      <c r="U99" s="98"/>
      <c r="V99" t="str">
        <f t="shared" si="14"/>
        <v/>
      </c>
      <c r="W99">
        <f t="shared" si="14"/>
        <v>0</v>
      </c>
      <c r="X99" s="37">
        <f t="shared" si="12"/>
        <v>1841617.3128109111</v>
      </c>
      <c r="Y99" s="38">
        <f t="shared" si="13"/>
        <v>6.421584595816654E-3</v>
      </c>
    </row>
    <row r="100" spans="2:25">
      <c r="B100" s="36">
        <v>92</v>
      </c>
      <c r="C100" s="95">
        <f t="shared" si="8"/>
        <v>1898577.80698488</v>
      </c>
      <c r="D100" s="95"/>
      <c r="E100" s="36">
        <v>1993</v>
      </c>
      <c r="F100" s="8">
        <v>43511</v>
      </c>
      <c r="G100" s="36" t="s">
        <v>3</v>
      </c>
      <c r="H100" s="96">
        <v>1.1765000000000001</v>
      </c>
      <c r="I100" s="96"/>
      <c r="J100" s="36">
        <v>140</v>
      </c>
      <c r="K100" s="99">
        <f t="shared" si="9"/>
        <v>56957.334209546396</v>
      </c>
      <c r="L100" s="100"/>
      <c r="M100" s="6">
        <f>IF(J100="","",(K100/J100)/LOOKUP(RIGHT($D$2,3),定数!$A$6:$A$13,定数!$B$6:$B$13))</f>
        <v>3.3903175124729996</v>
      </c>
      <c r="N100" s="36">
        <v>1993</v>
      </c>
      <c r="O100" s="8">
        <v>43512</v>
      </c>
      <c r="P100" s="96">
        <v>1.1904999999999999</v>
      </c>
      <c r="Q100" s="96"/>
      <c r="R100" s="97">
        <f>IF(P100="","",T100*M100*LOOKUP(RIGHT($D$2,3),定数!$A$6:$A$13,定数!$B$6:$B$13))</f>
        <v>-56957.334209545537</v>
      </c>
      <c r="S100" s="97"/>
      <c r="T100" s="98">
        <f t="shared" si="11"/>
        <v>-139.9999999999979</v>
      </c>
      <c r="U100" s="98"/>
      <c r="V100" t="str">
        <f t="shared" si="14"/>
        <v/>
      </c>
      <c r="W100">
        <f t="shared" si="14"/>
        <v>1</v>
      </c>
      <c r="X100" s="37">
        <f t="shared" si="12"/>
        <v>1898577.80698488</v>
      </c>
      <c r="Y100" s="38">
        <f t="shared" si="13"/>
        <v>0</v>
      </c>
    </row>
    <row r="101" spans="2:25">
      <c r="B101" s="36">
        <v>93</v>
      </c>
      <c r="C101" s="95">
        <f t="shared" si="8"/>
        <v>1841620.4727753345</v>
      </c>
      <c r="D101" s="95"/>
      <c r="E101" s="36"/>
      <c r="F101" s="8">
        <v>43541</v>
      </c>
      <c r="G101" s="36" t="s">
        <v>3</v>
      </c>
      <c r="H101" s="96">
        <v>1.1749000000000001</v>
      </c>
      <c r="I101" s="96"/>
      <c r="J101" s="36">
        <v>55</v>
      </c>
      <c r="K101" s="99">
        <f t="shared" si="9"/>
        <v>55248.614183260033</v>
      </c>
      <c r="L101" s="100"/>
      <c r="M101" s="6">
        <f>IF(J101="","",(K101/J101)/LOOKUP(RIGHT($D$2,3),定数!$A$6:$A$13,定数!$B$6:$B$13))</f>
        <v>8.3710021489787927</v>
      </c>
      <c r="N101" s="36"/>
      <c r="O101" s="8">
        <v>43542</v>
      </c>
      <c r="P101" s="96">
        <v>1.1803999999999999</v>
      </c>
      <c r="Q101" s="96"/>
      <c r="R101" s="97">
        <f>IF(P101="","",T101*M101*LOOKUP(RIGHT($D$2,3),定数!$A$6:$A$13,定数!$B$6:$B$13))</f>
        <v>-55248.614183258404</v>
      </c>
      <c r="S101" s="97"/>
      <c r="T101" s="98">
        <f t="shared" si="11"/>
        <v>-54.99999999999838</v>
      </c>
      <c r="U101" s="98"/>
      <c r="V101" t="str">
        <f t="shared" si="14"/>
        <v/>
      </c>
      <c r="W101">
        <f t="shared" si="14"/>
        <v>2</v>
      </c>
      <c r="X101" s="37">
        <f t="shared" si="12"/>
        <v>1898577.80698488</v>
      </c>
      <c r="Y101" s="38">
        <f t="shared" si="13"/>
        <v>2.9999999999999583E-2</v>
      </c>
    </row>
    <row r="102" spans="2:25">
      <c r="B102" s="36">
        <v>94</v>
      </c>
      <c r="C102" s="95">
        <f t="shared" si="8"/>
        <v>1786371.858592076</v>
      </c>
      <c r="D102" s="95"/>
      <c r="E102" s="36"/>
      <c r="F102" s="8">
        <v>43723</v>
      </c>
      <c r="G102" s="36" t="s">
        <v>4</v>
      </c>
      <c r="H102" s="96">
        <v>1.2184999999999999</v>
      </c>
      <c r="I102" s="96"/>
      <c r="J102" s="36">
        <v>100</v>
      </c>
      <c r="K102" s="99">
        <f t="shared" si="9"/>
        <v>53591.155757762281</v>
      </c>
      <c r="L102" s="100"/>
      <c r="M102" s="6">
        <f>IF(J102="","",(K102/J102)/LOOKUP(RIGHT($D$2,3),定数!$A$6:$A$13,定数!$B$6:$B$13))</f>
        <v>4.4659296464801903</v>
      </c>
      <c r="N102" s="36"/>
      <c r="O102" s="8">
        <v>43723</v>
      </c>
      <c r="P102" s="96">
        <v>1.2306999999999999</v>
      </c>
      <c r="Q102" s="96"/>
      <c r="R102" s="97">
        <f>IF(P102="","",T102*M102*LOOKUP(RIGHT($D$2,3),定数!$A$6:$A$13,定数!$B$6:$B$13))</f>
        <v>65381.210024469925</v>
      </c>
      <c r="S102" s="97"/>
      <c r="T102" s="98">
        <f t="shared" si="11"/>
        <v>121.99999999999989</v>
      </c>
      <c r="U102" s="98"/>
      <c r="V102" t="str">
        <f t="shared" si="14"/>
        <v/>
      </c>
      <c r="W102">
        <f t="shared" si="14"/>
        <v>0</v>
      </c>
      <c r="X102" s="37">
        <f t="shared" si="12"/>
        <v>1898577.80698488</v>
      </c>
      <c r="Y102" s="38">
        <f t="shared" si="13"/>
        <v>5.9099999999998709E-2</v>
      </c>
    </row>
    <row r="103" spans="2:25">
      <c r="B103" s="36">
        <v>95</v>
      </c>
      <c r="C103" s="95">
        <f t="shared" si="8"/>
        <v>1851753.068616546</v>
      </c>
      <c r="D103" s="95"/>
      <c r="E103" s="36"/>
      <c r="F103" s="8">
        <v>43794</v>
      </c>
      <c r="G103" s="36" t="s">
        <v>3</v>
      </c>
      <c r="H103" s="96">
        <v>1.1465000000000001</v>
      </c>
      <c r="I103" s="96"/>
      <c r="J103" s="36">
        <v>60</v>
      </c>
      <c r="K103" s="99">
        <f t="shared" si="9"/>
        <v>55552.592058496375</v>
      </c>
      <c r="L103" s="100"/>
      <c r="M103" s="6">
        <f>IF(J103="","",(K103/J103)/LOOKUP(RIGHT($D$2,3),定数!$A$6:$A$13,定数!$B$6:$B$13))</f>
        <v>7.715637785902274</v>
      </c>
      <c r="N103" s="36"/>
      <c r="O103" s="8">
        <v>43798</v>
      </c>
      <c r="P103" s="96">
        <v>1.1392</v>
      </c>
      <c r="Q103" s="96"/>
      <c r="R103" s="97">
        <f>IF(P103="","",T103*M103*LOOKUP(RIGHT($D$2,3),定数!$A$6:$A$13,定数!$B$6:$B$13))</f>
        <v>67588.987004504699</v>
      </c>
      <c r="S103" s="97"/>
      <c r="T103" s="98">
        <f t="shared" si="11"/>
        <v>73.000000000000838</v>
      </c>
      <c r="U103" s="98"/>
      <c r="V103" t="str">
        <f t="shared" si="14"/>
        <v/>
      </c>
      <c r="W103">
        <f t="shared" si="14"/>
        <v>0</v>
      </c>
      <c r="X103" s="37">
        <f t="shared" si="12"/>
        <v>1898577.80698488</v>
      </c>
      <c r="Y103" s="38">
        <f t="shared" si="13"/>
        <v>2.4663059999998738E-2</v>
      </c>
    </row>
    <row r="104" spans="2:25">
      <c r="B104" s="36">
        <v>96</v>
      </c>
      <c r="C104" s="95">
        <f t="shared" si="8"/>
        <v>1919342.0556210508</v>
      </c>
      <c r="D104" s="95"/>
      <c r="E104" s="36">
        <v>1994</v>
      </c>
      <c r="F104" s="8">
        <v>43485</v>
      </c>
      <c r="G104" s="36" t="s">
        <v>3</v>
      </c>
      <c r="H104" s="96">
        <v>1.1188</v>
      </c>
      <c r="I104" s="96"/>
      <c r="J104" s="36">
        <v>37</v>
      </c>
      <c r="K104" s="99">
        <f t="shared" si="9"/>
        <v>57580.261668631523</v>
      </c>
      <c r="L104" s="100"/>
      <c r="M104" s="6">
        <f>IF(J104="","",(K104/J104)/LOOKUP(RIGHT($D$2,3),定数!$A$6:$A$13,定数!$B$6:$B$13))</f>
        <v>12.968527402844938</v>
      </c>
      <c r="N104" s="36">
        <v>1994</v>
      </c>
      <c r="O104" s="8">
        <v>43485</v>
      </c>
      <c r="P104" s="96">
        <v>1.1225000000000001</v>
      </c>
      <c r="Q104" s="96"/>
      <c r="R104" s="97">
        <f>IF(P104="","",T104*M104*LOOKUP(RIGHT($D$2,3),定数!$A$6:$A$13,定数!$B$6:$B$13))</f>
        <v>-57580.261668632098</v>
      </c>
      <c r="S104" s="97"/>
      <c r="T104" s="98">
        <f t="shared" si="11"/>
        <v>-37.000000000000369</v>
      </c>
      <c r="U104" s="98"/>
      <c r="V104" t="str">
        <f t="shared" si="14"/>
        <v/>
      </c>
      <c r="W104">
        <f t="shared" si="14"/>
        <v>1</v>
      </c>
      <c r="X104" s="37">
        <f t="shared" si="12"/>
        <v>1919342.0556210508</v>
      </c>
      <c r="Y104" s="38">
        <f t="shared" si="13"/>
        <v>0</v>
      </c>
    </row>
    <row r="105" spans="2:25">
      <c r="B105" s="36">
        <v>97</v>
      </c>
      <c r="C105" s="95">
        <f t="shared" si="8"/>
        <v>1861761.7939524187</v>
      </c>
      <c r="D105" s="95"/>
      <c r="E105" s="36">
        <v>1996</v>
      </c>
      <c r="F105" s="8">
        <v>43560</v>
      </c>
      <c r="G105" s="36" t="s">
        <v>3</v>
      </c>
      <c r="H105" s="96">
        <v>1.3179000000000001</v>
      </c>
      <c r="I105" s="96"/>
      <c r="J105" s="36">
        <v>64</v>
      </c>
      <c r="K105" s="99">
        <f t="shared" si="9"/>
        <v>55852.853818572563</v>
      </c>
      <c r="L105" s="100"/>
      <c r="M105" s="6">
        <f>IF(J105="","",(K105/J105)/LOOKUP(RIGHT($D$2,3),定数!$A$6:$A$13,定数!$B$6:$B$13))</f>
        <v>7.2725070076266354</v>
      </c>
      <c r="N105" s="36">
        <v>1996</v>
      </c>
      <c r="O105" s="8">
        <v>43561</v>
      </c>
      <c r="P105" s="96">
        <v>1.3243</v>
      </c>
      <c r="Q105" s="96"/>
      <c r="R105" s="97">
        <f>IF(P105="","",T105*M105*LOOKUP(RIGHT($D$2,3),定数!$A$6:$A$13,定数!$B$6:$B$13))</f>
        <v>-55852.853818572228</v>
      </c>
      <c r="S105" s="97"/>
      <c r="T105" s="98">
        <f t="shared" si="11"/>
        <v>-63.999999999999616</v>
      </c>
      <c r="U105" s="98"/>
      <c r="V105" t="str">
        <f t="shared" si="14"/>
        <v/>
      </c>
      <c r="W105">
        <f t="shared" si="14"/>
        <v>2</v>
      </c>
      <c r="X105" s="37">
        <f t="shared" si="12"/>
        <v>1919342.0556210508</v>
      </c>
      <c r="Y105" s="38">
        <f t="shared" si="13"/>
        <v>3.0000000000000249E-2</v>
      </c>
    </row>
    <row r="106" spans="2:25">
      <c r="B106" s="36">
        <v>98</v>
      </c>
      <c r="C106" s="95">
        <f t="shared" si="8"/>
        <v>1805908.9401338466</v>
      </c>
      <c r="D106" s="95"/>
      <c r="E106" s="36"/>
      <c r="F106" s="8">
        <v>43585</v>
      </c>
      <c r="G106" s="36" t="s">
        <v>3</v>
      </c>
      <c r="H106" s="96">
        <v>1.2790999999999999</v>
      </c>
      <c r="I106" s="96"/>
      <c r="J106" s="36">
        <v>98</v>
      </c>
      <c r="K106" s="99">
        <f t="shared" si="9"/>
        <v>54177.268204015396</v>
      </c>
      <c r="L106" s="100"/>
      <c r="M106" s="6">
        <f>IF(J106="","",(K106/J106)/LOOKUP(RIGHT($D$2,3),定数!$A$6:$A$13,定数!$B$6:$B$13))</f>
        <v>4.6069105615659351</v>
      </c>
      <c r="N106" s="36"/>
      <c r="O106" s="8">
        <v>43593</v>
      </c>
      <c r="P106" s="96">
        <v>1.2887999999999999</v>
      </c>
      <c r="Q106" s="96"/>
      <c r="R106" s="97">
        <f>IF(P106="","",T106*M106*LOOKUP(RIGHT($D$2,3),定数!$A$6:$A$13,定数!$B$6:$B$13))</f>
        <v>-53624.438936627717</v>
      </c>
      <c r="S106" s="97"/>
      <c r="T106" s="98">
        <f t="shared" si="11"/>
        <v>-97.000000000000426</v>
      </c>
      <c r="U106" s="98"/>
      <c r="V106" t="str">
        <f t="shared" si="14"/>
        <v/>
      </c>
      <c r="W106">
        <f t="shared" si="14"/>
        <v>3</v>
      </c>
      <c r="X106" s="37">
        <f t="shared" si="12"/>
        <v>1919342.0556210508</v>
      </c>
      <c r="Y106" s="38">
        <f t="shared" si="13"/>
        <v>5.9100000000000041E-2</v>
      </c>
    </row>
    <row r="107" spans="2:25">
      <c r="B107" s="36">
        <v>99</v>
      </c>
      <c r="C107" s="95">
        <f t="shared" si="8"/>
        <v>1752284.5011972189</v>
      </c>
      <c r="D107" s="95"/>
      <c r="E107" s="36"/>
      <c r="F107" s="8">
        <v>43649</v>
      </c>
      <c r="G107" s="36" t="s">
        <v>4</v>
      </c>
      <c r="H107" s="96">
        <v>1.2847999999999999</v>
      </c>
      <c r="I107" s="96"/>
      <c r="J107" s="36">
        <v>253</v>
      </c>
      <c r="K107" s="99">
        <f t="shared" si="9"/>
        <v>52568.535035916568</v>
      </c>
      <c r="L107" s="100"/>
      <c r="M107" s="6">
        <f>IF(J107="","",(K107/J107)/LOOKUP(RIGHT($D$2,3),定数!$A$6:$A$13,定数!$B$6:$B$13))</f>
        <v>1.7315064241079239</v>
      </c>
      <c r="N107" s="36"/>
      <c r="O107" s="8">
        <v>43662</v>
      </c>
      <c r="P107" s="96">
        <v>1.3165</v>
      </c>
      <c r="Q107" s="96"/>
      <c r="R107" s="97">
        <f>IF(P107="","",T107*M107*LOOKUP(RIGHT($D$2,3),定数!$A$6:$A$13,定数!$B$6:$B$13))</f>
        <v>65866.50437306556</v>
      </c>
      <c r="S107" s="97"/>
      <c r="T107" s="98">
        <f t="shared" si="11"/>
        <v>317.00000000000063</v>
      </c>
      <c r="U107" s="98"/>
      <c r="V107" t="str">
        <f>IF(S107&lt;&gt;"",IF(S107&lt;0,1+V106,0),"")</f>
        <v/>
      </c>
      <c r="W107">
        <f>IF(T107&lt;&gt;"",IF(T107&lt;0,1+W106,0),"")</f>
        <v>0</v>
      </c>
      <c r="X107" s="37">
        <f t="shared" si="12"/>
        <v>1919342.0556210508</v>
      </c>
      <c r="Y107" s="38">
        <f t="shared" si="13"/>
        <v>8.7038969387755238E-2</v>
      </c>
    </row>
    <row r="108" spans="2:25">
      <c r="B108" s="36">
        <v>100</v>
      </c>
      <c r="C108" s="95">
        <f t="shared" si="8"/>
        <v>1818151.0055702846</v>
      </c>
      <c r="D108" s="95"/>
      <c r="E108" s="36"/>
      <c r="F108" s="8">
        <v>43774</v>
      </c>
      <c r="G108" s="36" t="s">
        <v>4</v>
      </c>
      <c r="H108" s="96">
        <v>1.2966</v>
      </c>
      <c r="I108" s="96"/>
      <c r="J108" s="36">
        <v>78</v>
      </c>
      <c r="K108" s="99">
        <f t="shared" si="9"/>
        <v>54544.530167108533</v>
      </c>
      <c r="L108" s="100"/>
      <c r="M108" s="6">
        <f>IF(J108="","",(K108/J108)/LOOKUP(RIGHT($D$2,3),定数!$A$6:$A$13,定数!$B$6:$B$13))</f>
        <v>5.8274070691355275</v>
      </c>
      <c r="N108" s="36"/>
      <c r="O108" s="8">
        <v>43774</v>
      </c>
      <c r="P108" s="96">
        <v>1.2887999999999999</v>
      </c>
      <c r="Q108" s="96"/>
      <c r="R108" s="97">
        <f>IF(P108="","",T108*M108*LOOKUP(RIGHT($D$2,3),定数!$A$6:$A$13,定数!$B$6:$B$13))</f>
        <v>-54544.530167108736</v>
      </c>
      <c r="S108" s="97"/>
      <c r="T108" s="98">
        <f t="shared" si="11"/>
        <v>-78.000000000000284</v>
      </c>
      <c r="U108" s="98"/>
      <c r="V108" t="str">
        <f>IF(S108&lt;&gt;"",IF(S108&lt;0,1+V107,0),"")</f>
        <v/>
      </c>
      <c r="W108">
        <f>IF(T108&lt;&gt;"",IF(T108&lt;0,1+W107,0),"")</f>
        <v>1</v>
      </c>
      <c r="X108" s="37">
        <f t="shared" si="12"/>
        <v>1919342.0556210508</v>
      </c>
      <c r="Y108" s="38">
        <f t="shared" si="13"/>
        <v>5.2721738553278996E-2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93" activePane="bottomLeft" state="frozen"/>
      <selection pane="bottomLeft" activeCell="K103" sqref="K103:L103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61" t="s">
        <v>5</v>
      </c>
      <c r="C2" s="61"/>
      <c r="D2" s="63" t="s">
        <v>47</v>
      </c>
      <c r="E2" s="63"/>
      <c r="F2" s="61" t="s">
        <v>6</v>
      </c>
      <c r="G2" s="61"/>
      <c r="H2" s="65" t="s">
        <v>36</v>
      </c>
      <c r="I2" s="65"/>
      <c r="J2" s="61" t="s">
        <v>7</v>
      </c>
      <c r="K2" s="61"/>
      <c r="L2" s="62">
        <v>1000000</v>
      </c>
      <c r="M2" s="63"/>
      <c r="N2" s="61" t="s">
        <v>8</v>
      </c>
      <c r="O2" s="61"/>
      <c r="P2" s="64">
        <f>SUM(L2,D4)</f>
        <v>1481419.0251189712</v>
      </c>
      <c r="Q2" s="65"/>
      <c r="R2" s="1"/>
      <c r="S2" s="1"/>
      <c r="T2" s="1"/>
    </row>
    <row r="3" spans="2:25" ht="57" customHeight="1">
      <c r="B3" s="61" t="s">
        <v>9</v>
      </c>
      <c r="C3" s="61"/>
      <c r="D3" s="66" t="s">
        <v>38</v>
      </c>
      <c r="E3" s="66"/>
      <c r="F3" s="66"/>
      <c r="G3" s="66"/>
      <c r="H3" s="66"/>
      <c r="I3" s="66"/>
      <c r="J3" s="61" t="s">
        <v>10</v>
      </c>
      <c r="K3" s="61"/>
      <c r="L3" s="66" t="s">
        <v>168</v>
      </c>
      <c r="M3" s="67"/>
      <c r="N3" s="67"/>
      <c r="O3" s="67"/>
      <c r="P3" s="67"/>
      <c r="Q3" s="67"/>
      <c r="R3" s="1"/>
      <c r="S3" s="1"/>
    </row>
    <row r="4" spans="2:25">
      <c r="B4" s="61" t="s">
        <v>11</v>
      </c>
      <c r="C4" s="61"/>
      <c r="D4" s="68">
        <f>SUM($R$9:$S$993)</f>
        <v>481419.02511897136</v>
      </c>
      <c r="E4" s="68"/>
      <c r="F4" s="61" t="s">
        <v>12</v>
      </c>
      <c r="G4" s="61"/>
      <c r="H4" s="69">
        <f>SUM($T$9:$U$108)</f>
        <v>2407.0000000000068</v>
      </c>
      <c r="I4" s="65"/>
      <c r="J4" s="70"/>
      <c r="K4" s="70"/>
      <c r="L4" s="64"/>
      <c r="M4" s="64"/>
      <c r="N4" s="70" t="s">
        <v>59</v>
      </c>
      <c r="O4" s="70"/>
      <c r="P4" s="71">
        <f>MAX(Y:Y)</f>
        <v>0.34099031855108419</v>
      </c>
      <c r="Q4" s="71"/>
      <c r="R4" s="1"/>
      <c r="S4" s="1"/>
      <c r="T4" s="1"/>
    </row>
    <row r="5" spans="2:25">
      <c r="B5" s="48" t="s">
        <v>15</v>
      </c>
      <c r="C5" s="45">
        <f>COUNTIF($R$9:$R$990,"&gt;0")</f>
        <v>47</v>
      </c>
      <c r="D5" s="44" t="s">
        <v>16</v>
      </c>
      <c r="E5" s="15">
        <f>COUNTIF($R$9:$R$990,"&lt;0")</f>
        <v>53</v>
      </c>
      <c r="F5" s="44" t="s">
        <v>17</v>
      </c>
      <c r="G5" s="45">
        <f>COUNTIF($R$9:$R$990,"=0")</f>
        <v>0</v>
      </c>
      <c r="H5" s="44" t="s">
        <v>18</v>
      </c>
      <c r="I5" s="47">
        <f>C5/SUM(C5,E5,G5)</f>
        <v>0.47</v>
      </c>
      <c r="J5" s="72" t="s">
        <v>19</v>
      </c>
      <c r="K5" s="61"/>
      <c r="L5" s="73">
        <f>MAX(V9:V993)</f>
        <v>7</v>
      </c>
      <c r="M5" s="74"/>
      <c r="N5" s="17" t="s">
        <v>20</v>
      </c>
      <c r="O5" s="9"/>
      <c r="P5" s="73">
        <f>MAX(W9:W993)</f>
        <v>6</v>
      </c>
      <c r="Q5" s="74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49"/>
      <c r="R6" s="1"/>
      <c r="S6" s="1"/>
      <c r="T6" s="1"/>
    </row>
    <row r="7" spans="2:25">
      <c r="B7" s="75" t="s">
        <v>21</v>
      </c>
      <c r="C7" s="77" t="s">
        <v>22</v>
      </c>
      <c r="D7" s="78"/>
      <c r="E7" s="81" t="s">
        <v>23</v>
      </c>
      <c r="F7" s="82"/>
      <c r="G7" s="82"/>
      <c r="H7" s="82"/>
      <c r="I7" s="83"/>
      <c r="J7" s="84" t="s">
        <v>24</v>
      </c>
      <c r="K7" s="85"/>
      <c r="L7" s="86"/>
      <c r="M7" s="87" t="s">
        <v>25</v>
      </c>
      <c r="N7" s="88" t="s">
        <v>26</v>
      </c>
      <c r="O7" s="89"/>
      <c r="P7" s="89"/>
      <c r="Q7" s="90"/>
      <c r="R7" s="91" t="s">
        <v>27</v>
      </c>
      <c r="S7" s="91"/>
      <c r="T7" s="91"/>
      <c r="U7" s="91"/>
    </row>
    <row r="8" spans="2:25">
      <c r="B8" s="76"/>
      <c r="C8" s="79"/>
      <c r="D8" s="80"/>
      <c r="E8" s="18" t="s">
        <v>28</v>
      </c>
      <c r="F8" s="18" t="s">
        <v>29</v>
      </c>
      <c r="G8" s="18" t="s">
        <v>30</v>
      </c>
      <c r="H8" s="92" t="s">
        <v>31</v>
      </c>
      <c r="I8" s="83"/>
      <c r="J8" s="4" t="s">
        <v>32</v>
      </c>
      <c r="K8" s="93" t="s">
        <v>33</v>
      </c>
      <c r="L8" s="86"/>
      <c r="M8" s="87"/>
      <c r="N8" s="5" t="s">
        <v>28</v>
      </c>
      <c r="O8" s="5" t="s">
        <v>29</v>
      </c>
      <c r="P8" s="94" t="s">
        <v>31</v>
      </c>
      <c r="Q8" s="90"/>
      <c r="R8" s="91" t="s">
        <v>34</v>
      </c>
      <c r="S8" s="91"/>
      <c r="T8" s="91" t="s">
        <v>32</v>
      </c>
      <c r="U8" s="91"/>
      <c r="Y8" t="s">
        <v>58</v>
      </c>
    </row>
    <row r="9" spans="2:25">
      <c r="B9" s="50">
        <v>1</v>
      </c>
      <c r="C9" s="95">
        <f>L2</f>
        <v>1000000</v>
      </c>
      <c r="D9" s="95"/>
      <c r="E9" s="50">
        <v>2000</v>
      </c>
      <c r="F9" s="8">
        <v>43526</v>
      </c>
      <c r="G9" s="50" t="s">
        <v>3</v>
      </c>
      <c r="H9" s="96">
        <v>0.98209999999999997</v>
      </c>
      <c r="I9" s="96"/>
      <c r="J9" s="50">
        <v>252</v>
      </c>
      <c r="K9" s="95">
        <f>IF(J9="","",C9*0.03)</f>
        <v>30000</v>
      </c>
      <c r="L9" s="95"/>
      <c r="M9" s="6">
        <f>IF(J9="","",(K9/J9)/LOOKUP(RIGHT($D$2,3),定数!$A$6:$A$13,定数!$B$6:$B$13))</f>
        <v>0.99206349206349209</v>
      </c>
      <c r="N9" s="50">
        <v>2000</v>
      </c>
      <c r="O9" s="8">
        <v>43580</v>
      </c>
      <c r="P9" s="96">
        <v>0.92469999999999997</v>
      </c>
      <c r="Q9" s="96"/>
      <c r="R9" s="97">
        <f>IF(P9="","",T9*M9*LOOKUP(RIGHT($D$2,3),定数!$A$6:$A$13,定数!$B$6:$B$13))</f>
        <v>68333.333333333343</v>
      </c>
      <c r="S9" s="97"/>
      <c r="T9" s="98">
        <f>IF(P9="","",IF(G9="買",(P9-H9),(H9-P9))*IF(RIGHT($D$2,3)="JPY",100,10000))</f>
        <v>574.00000000000011</v>
      </c>
      <c r="U9" s="98"/>
      <c r="V9" s="1">
        <f>IF(T9&lt;&gt;"",IF(T9&gt;0,1+V8,0),"")</f>
        <v>1</v>
      </c>
      <c r="W9">
        <f>IF(T9&lt;&gt;"",IF(T9&lt;0,1+W8,0),"")</f>
        <v>0</v>
      </c>
    </row>
    <row r="10" spans="2:25">
      <c r="B10" s="50">
        <v>2</v>
      </c>
      <c r="C10" s="95">
        <f t="shared" ref="C10:C73" si="0">IF(R9="","",C9+R9)</f>
        <v>1068333.3333333333</v>
      </c>
      <c r="D10" s="95"/>
      <c r="E10" s="50">
        <v>2001</v>
      </c>
      <c r="F10" s="8">
        <v>43504</v>
      </c>
      <c r="G10" s="50" t="s">
        <v>3</v>
      </c>
      <c r="H10" s="96">
        <v>0.92569999999999997</v>
      </c>
      <c r="I10" s="96"/>
      <c r="J10" s="50">
        <v>94</v>
      </c>
      <c r="K10" s="99">
        <f>IF(J10="","",C10*0.03)</f>
        <v>32049.999999999996</v>
      </c>
      <c r="L10" s="100"/>
      <c r="M10" s="6">
        <f>IF(J10="","",(K10/J10)/LOOKUP(RIGHT($D$2,3),定数!$A$6:$A$13,定数!$B$6:$B$13))</f>
        <v>2.8413120567375882</v>
      </c>
      <c r="N10" s="50">
        <v>2001</v>
      </c>
      <c r="O10" s="8">
        <v>43511</v>
      </c>
      <c r="P10" s="96">
        <v>0.91200000000000003</v>
      </c>
      <c r="Q10" s="96"/>
      <c r="R10" s="97">
        <f>IF(P10="","",T10*M10*LOOKUP(RIGHT($D$2,3),定数!$A$6:$A$13,定数!$B$6:$B$13))</f>
        <v>46711.170212765734</v>
      </c>
      <c r="S10" s="97"/>
      <c r="T10" s="98">
        <f>IF(P10="","",IF(G10="買",(P10-H10),(H10-P10))*IF(RIGHT($D$2,3)="JPY",100,10000))</f>
        <v>136.99999999999935</v>
      </c>
      <c r="U10" s="98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7">
        <f>IF(C10&lt;&gt;"",MAX(C10,C9),"")</f>
        <v>1068333.3333333333</v>
      </c>
    </row>
    <row r="11" spans="2:25">
      <c r="B11" s="50">
        <v>3</v>
      </c>
      <c r="C11" s="95">
        <f t="shared" si="0"/>
        <v>1115044.5035460989</v>
      </c>
      <c r="D11" s="95"/>
      <c r="E11" s="50"/>
      <c r="F11" s="8">
        <v>43518</v>
      </c>
      <c r="G11" s="50" t="s">
        <v>3</v>
      </c>
      <c r="H11" s="96">
        <v>0.90559999999999996</v>
      </c>
      <c r="I11" s="96"/>
      <c r="J11" s="50">
        <v>129</v>
      </c>
      <c r="K11" s="99">
        <f t="shared" ref="K11:K74" si="3">IF(J11="","",C11*0.03)</f>
        <v>33451.335106382969</v>
      </c>
      <c r="L11" s="100"/>
      <c r="M11" s="6">
        <f>IF(J11="","",(K11/J11)/LOOKUP(RIGHT($D$2,3),定数!$A$6:$A$13,定数!$B$6:$B$13))</f>
        <v>2.160938960360657</v>
      </c>
      <c r="N11" s="50"/>
      <c r="O11" s="8">
        <v>43519</v>
      </c>
      <c r="P11" s="96">
        <v>0.91849999999999998</v>
      </c>
      <c r="Q11" s="96"/>
      <c r="R11" s="97">
        <f>IF(P11="","",T11*M11*LOOKUP(RIGHT($D$2,3),定数!$A$6:$A$13,定数!$B$6:$B$13))</f>
        <v>-33451.335106383027</v>
      </c>
      <c r="S11" s="97"/>
      <c r="T11" s="98">
        <f>IF(P11="","",IF(G11="買",(P11-H11),(H11-P11))*IF(RIGHT($D$2,3)="JPY",100,10000))</f>
        <v>-129.00000000000023</v>
      </c>
      <c r="U11" s="98"/>
      <c r="V11" s="22">
        <f t="shared" si="1"/>
        <v>0</v>
      </c>
      <c r="W11">
        <f t="shared" si="2"/>
        <v>1</v>
      </c>
      <c r="X11" s="37">
        <f>IF(C11&lt;&gt;"",MAX(X10,C11),"")</f>
        <v>1115044.5035460989</v>
      </c>
      <c r="Y11" s="38">
        <f>IF(X11&lt;&gt;"",1-(C11/X11),"")</f>
        <v>0</v>
      </c>
    </row>
    <row r="12" spans="2:25">
      <c r="B12" s="50">
        <v>4</v>
      </c>
      <c r="C12" s="95">
        <f t="shared" si="0"/>
        <v>1081593.1684397159</v>
      </c>
      <c r="D12" s="95"/>
      <c r="E12" s="50"/>
      <c r="F12" s="8">
        <v>43677</v>
      </c>
      <c r="G12" s="50" t="s">
        <v>4</v>
      </c>
      <c r="H12" s="96">
        <v>0.87729999999999997</v>
      </c>
      <c r="I12" s="96"/>
      <c r="J12" s="50">
        <v>53</v>
      </c>
      <c r="K12" s="99">
        <f t="shared" si="3"/>
        <v>32447.795053191476</v>
      </c>
      <c r="L12" s="100"/>
      <c r="M12" s="6">
        <f>IF(J12="","",(K12/J12)/LOOKUP(RIGHT($D$2,3),定数!$A$6:$A$13,定数!$B$6:$B$13))</f>
        <v>5.1018545681118672</v>
      </c>
      <c r="N12" s="50"/>
      <c r="O12" s="8">
        <v>43680</v>
      </c>
      <c r="P12" s="96">
        <v>0.88490000000000002</v>
      </c>
      <c r="Q12" s="96"/>
      <c r="R12" s="97">
        <f>IF(P12="","",T12*M12*LOOKUP(RIGHT($D$2,3),定数!$A$6:$A$13,定数!$B$6:$B$13))</f>
        <v>46528.913661180544</v>
      </c>
      <c r="S12" s="97"/>
      <c r="T12" s="98">
        <f t="shared" ref="T12:T75" si="4">IF(P12="","",IF(G12="買",(P12-H12),(H12-P12))*IF(RIGHT($D$2,3)="JPY",100,10000))</f>
        <v>76.000000000000512</v>
      </c>
      <c r="U12" s="98"/>
      <c r="V12" s="22">
        <f t="shared" si="1"/>
        <v>1</v>
      </c>
      <c r="W12">
        <f t="shared" si="2"/>
        <v>0</v>
      </c>
      <c r="X12" s="37">
        <f t="shared" ref="X12:X75" si="5">IF(C12&lt;&gt;"",MAX(X11,C12),"")</f>
        <v>1115044.5035460989</v>
      </c>
      <c r="Y12" s="38">
        <f t="shared" ref="Y12:Y75" si="6">IF(X12&lt;&gt;"",1-(C12/X12),"")</f>
        <v>3.0000000000000138E-2</v>
      </c>
    </row>
    <row r="13" spans="2:25">
      <c r="B13" s="50">
        <v>5</v>
      </c>
      <c r="C13" s="95">
        <f t="shared" si="0"/>
        <v>1128122.0821008964</v>
      </c>
      <c r="D13" s="95"/>
      <c r="E13" s="50">
        <v>2002</v>
      </c>
      <c r="F13" s="8">
        <v>43537</v>
      </c>
      <c r="G13" s="50" t="s">
        <v>4</v>
      </c>
      <c r="H13" s="96">
        <v>0.87690000000000001</v>
      </c>
      <c r="I13" s="96"/>
      <c r="J13" s="50">
        <v>67</v>
      </c>
      <c r="K13" s="99">
        <f t="shared" si="3"/>
        <v>33843.662463026893</v>
      </c>
      <c r="L13" s="100"/>
      <c r="M13" s="6">
        <f>IF(J13="","",(K13/J13)/LOOKUP(RIGHT($D$2,3),定数!$A$6:$A$13,定数!$B$6:$B$13))</f>
        <v>4.2094107541078225</v>
      </c>
      <c r="N13" s="50">
        <v>2002</v>
      </c>
      <c r="O13" s="8">
        <v>43539</v>
      </c>
      <c r="P13" s="96">
        <v>0.88660000000000005</v>
      </c>
      <c r="Q13" s="96"/>
      <c r="R13" s="97">
        <f>IF(P13="","",T13*M13*LOOKUP(RIGHT($D$2,3),定数!$A$6:$A$13,定数!$B$6:$B$13))</f>
        <v>48997.54117781527</v>
      </c>
      <c r="S13" s="97"/>
      <c r="T13" s="98">
        <f t="shared" si="4"/>
        <v>97.000000000000426</v>
      </c>
      <c r="U13" s="98"/>
      <c r="V13" s="22">
        <f t="shared" si="1"/>
        <v>2</v>
      </c>
      <c r="W13">
        <f t="shared" si="2"/>
        <v>0</v>
      </c>
      <c r="X13" s="37">
        <f t="shared" si="5"/>
        <v>1128122.0821008964</v>
      </c>
      <c r="Y13" s="38">
        <f t="shared" si="6"/>
        <v>0</v>
      </c>
    </row>
    <row r="14" spans="2:25">
      <c r="B14" s="50">
        <v>6</v>
      </c>
      <c r="C14" s="95">
        <f t="shared" si="0"/>
        <v>1177119.6232787117</v>
      </c>
      <c r="D14" s="95"/>
      <c r="E14" s="50"/>
      <c r="F14" s="8">
        <v>43569</v>
      </c>
      <c r="G14" s="50" t="s">
        <v>4</v>
      </c>
      <c r="H14" s="96">
        <v>0.8821</v>
      </c>
      <c r="I14" s="96"/>
      <c r="J14" s="50">
        <v>48</v>
      </c>
      <c r="K14" s="99">
        <f t="shared" si="3"/>
        <v>35313.588698361353</v>
      </c>
      <c r="L14" s="100"/>
      <c r="M14" s="6">
        <f>IF(J14="","",(K14/J14)/LOOKUP(RIGHT($D$2,3),定数!$A$6:$A$13,定数!$B$6:$B$13))</f>
        <v>6.13083137124329</v>
      </c>
      <c r="N14" s="50"/>
      <c r="O14" s="8">
        <v>43572</v>
      </c>
      <c r="P14" s="96">
        <v>0.88890000000000002</v>
      </c>
      <c r="Q14" s="96"/>
      <c r="R14" s="97">
        <f>IF(P14="","",T14*M14*LOOKUP(RIGHT($D$2,3),定数!$A$6:$A$13,定数!$B$6:$B$13))</f>
        <v>50027.583989345454</v>
      </c>
      <c r="S14" s="97"/>
      <c r="T14" s="98">
        <f t="shared" si="4"/>
        <v>68.000000000000284</v>
      </c>
      <c r="U14" s="98"/>
      <c r="V14" s="22">
        <f t="shared" si="1"/>
        <v>3</v>
      </c>
      <c r="W14">
        <f t="shared" si="2"/>
        <v>0</v>
      </c>
      <c r="X14" s="37">
        <f t="shared" si="5"/>
        <v>1177119.6232787117</v>
      </c>
      <c r="Y14" s="38">
        <f t="shared" si="6"/>
        <v>0</v>
      </c>
    </row>
    <row r="15" spans="2:25">
      <c r="B15" s="50">
        <v>7</v>
      </c>
      <c r="C15" s="95">
        <f t="shared" si="0"/>
        <v>1227147.2072680572</v>
      </c>
      <c r="D15" s="95"/>
      <c r="E15" s="50"/>
      <c r="F15" s="8">
        <v>43613</v>
      </c>
      <c r="G15" s="50" t="s">
        <v>4</v>
      </c>
      <c r="H15" s="96">
        <v>0.92269999999999996</v>
      </c>
      <c r="I15" s="96"/>
      <c r="J15" s="50">
        <v>46</v>
      </c>
      <c r="K15" s="99">
        <f t="shared" si="3"/>
        <v>36814.416218041712</v>
      </c>
      <c r="L15" s="100"/>
      <c r="M15" s="6">
        <f>IF(J15="","",(K15/J15)/LOOKUP(RIGHT($D$2,3),定数!$A$6:$A$13,定数!$B$6:$B$13))</f>
        <v>6.6692783003698759</v>
      </c>
      <c r="N15" s="50"/>
      <c r="O15" s="8">
        <v>43613</v>
      </c>
      <c r="P15" s="96">
        <v>0.92920000000000003</v>
      </c>
      <c r="Q15" s="96"/>
      <c r="R15" s="97">
        <f>IF(P15="","",T15*M15*LOOKUP(RIGHT($D$2,3),定数!$A$6:$A$13,定数!$B$6:$B$13))</f>
        <v>52020.37074288552</v>
      </c>
      <c r="S15" s="97"/>
      <c r="T15" s="98">
        <f t="shared" si="4"/>
        <v>65.000000000000611</v>
      </c>
      <c r="U15" s="98"/>
      <c r="V15" s="22">
        <f t="shared" si="1"/>
        <v>4</v>
      </c>
      <c r="W15">
        <f t="shared" si="2"/>
        <v>0</v>
      </c>
      <c r="X15" s="37">
        <f t="shared" si="5"/>
        <v>1227147.2072680572</v>
      </c>
      <c r="Y15" s="38">
        <f t="shared" si="6"/>
        <v>0</v>
      </c>
    </row>
    <row r="16" spans="2:25">
      <c r="B16" s="50">
        <v>8</v>
      </c>
      <c r="C16" s="95">
        <f t="shared" si="0"/>
        <v>1279167.5780109428</v>
      </c>
      <c r="D16" s="95"/>
      <c r="E16" s="50"/>
      <c r="F16" s="8">
        <v>43634</v>
      </c>
      <c r="G16" s="50" t="s">
        <v>4</v>
      </c>
      <c r="H16" s="96">
        <v>0.94840000000000002</v>
      </c>
      <c r="I16" s="96"/>
      <c r="J16" s="50">
        <v>74</v>
      </c>
      <c r="K16" s="99">
        <f t="shared" si="3"/>
        <v>38375.027340328284</v>
      </c>
      <c r="L16" s="100"/>
      <c r="M16" s="6">
        <f>IF(J16="","",(K16/J16)/LOOKUP(RIGHT($D$2,3),定数!$A$6:$A$13,定数!$B$6:$B$13))</f>
        <v>4.3215120878748072</v>
      </c>
      <c r="N16" s="50"/>
      <c r="O16" s="8">
        <v>43636</v>
      </c>
      <c r="P16" s="96">
        <v>0.95909999999999995</v>
      </c>
      <c r="Q16" s="96"/>
      <c r="R16" s="97">
        <f>IF(P16="","",T16*M16*LOOKUP(RIGHT($D$2,3),定数!$A$6:$A$13,定数!$B$6:$B$13))</f>
        <v>55488.215208312169</v>
      </c>
      <c r="S16" s="97"/>
      <c r="T16" s="98">
        <f t="shared" si="4"/>
        <v>106.99999999999932</v>
      </c>
      <c r="U16" s="98"/>
      <c r="V16" s="22">
        <f t="shared" si="1"/>
        <v>5</v>
      </c>
      <c r="W16">
        <f t="shared" si="2"/>
        <v>0</v>
      </c>
      <c r="X16" s="37">
        <f t="shared" si="5"/>
        <v>1279167.5780109428</v>
      </c>
      <c r="Y16" s="38">
        <f t="shared" si="6"/>
        <v>0</v>
      </c>
    </row>
    <row r="17" spans="2:25">
      <c r="B17" s="50">
        <v>9</v>
      </c>
      <c r="C17" s="95">
        <f t="shared" si="0"/>
        <v>1334655.7932192551</v>
      </c>
      <c r="D17" s="95"/>
      <c r="E17" s="50"/>
      <c r="F17" s="8">
        <v>43682</v>
      </c>
      <c r="G17" s="50" t="s">
        <v>3</v>
      </c>
      <c r="H17" s="96">
        <v>0.98319999999999996</v>
      </c>
      <c r="I17" s="96"/>
      <c r="J17" s="50">
        <v>88</v>
      </c>
      <c r="K17" s="99">
        <f t="shared" si="3"/>
        <v>40039.673796577648</v>
      </c>
      <c r="L17" s="100"/>
      <c r="M17" s="6">
        <f>IF(J17="","",(K17/J17)/LOOKUP(RIGHT($D$2,3),定数!$A$6:$A$13,定数!$B$6:$B$13))</f>
        <v>3.7916357761910651</v>
      </c>
      <c r="N17" s="50"/>
      <c r="O17" s="8">
        <v>43683</v>
      </c>
      <c r="P17" s="96">
        <v>0.97040000000000004</v>
      </c>
      <c r="Q17" s="96"/>
      <c r="R17" s="97">
        <f>IF(P17="","",T17*M17*LOOKUP(RIGHT($D$2,3),定数!$A$6:$A$13,定数!$B$6:$B$13))</f>
        <v>58239.525522294411</v>
      </c>
      <c r="S17" s="97"/>
      <c r="T17" s="98">
        <f t="shared" si="4"/>
        <v>127.99999999999923</v>
      </c>
      <c r="U17" s="98"/>
      <c r="V17" s="22">
        <f t="shared" si="1"/>
        <v>6</v>
      </c>
      <c r="W17">
        <f t="shared" si="2"/>
        <v>0</v>
      </c>
      <c r="X17" s="37">
        <f t="shared" si="5"/>
        <v>1334655.7932192551</v>
      </c>
      <c r="Y17" s="38">
        <f t="shared" si="6"/>
        <v>0</v>
      </c>
    </row>
    <row r="18" spans="2:25">
      <c r="B18" s="50">
        <v>10</v>
      </c>
      <c r="C18" s="95">
        <f t="shared" si="0"/>
        <v>1392895.3187415495</v>
      </c>
      <c r="D18" s="95"/>
      <c r="E18" s="50"/>
      <c r="F18" s="8">
        <v>43706</v>
      </c>
      <c r="G18" s="50" t="s">
        <v>4</v>
      </c>
      <c r="H18" s="96">
        <v>0.98350000000000004</v>
      </c>
      <c r="I18" s="96"/>
      <c r="J18" s="50">
        <v>63</v>
      </c>
      <c r="K18" s="99">
        <f t="shared" si="3"/>
        <v>41786.859562246485</v>
      </c>
      <c r="L18" s="100"/>
      <c r="M18" s="6">
        <f>IF(J18="","",(K18/J18)/LOOKUP(RIGHT($D$2,3),定数!$A$6:$A$13,定数!$B$6:$B$13))</f>
        <v>5.5273623759585302</v>
      </c>
      <c r="N18" s="50"/>
      <c r="O18" s="8">
        <v>43711</v>
      </c>
      <c r="P18" s="96">
        <v>0.99260000000000004</v>
      </c>
      <c r="Q18" s="96"/>
      <c r="R18" s="97">
        <f>IF(P18="","",T18*M18*LOOKUP(RIGHT($D$2,3),定数!$A$6:$A$13,定数!$B$6:$B$13))</f>
        <v>60358.797145467135</v>
      </c>
      <c r="S18" s="97"/>
      <c r="T18" s="98">
        <f t="shared" si="4"/>
        <v>90.999999999999972</v>
      </c>
      <c r="U18" s="98"/>
      <c r="V18" s="22">
        <f t="shared" si="1"/>
        <v>7</v>
      </c>
      <c r="W18">
        <f t="shared" si="2"/>
        <v>0</v>
      </c>
      <c r="X18" s="37">
        <f t="shared" si="5"/>
        <v>1392895.3187415495</v>
      </c>
      <c r="Y18" s="38">
        <f t="shared" si="6"/>
        <v>0</v>
      </c>
    </row>
    <row r="19" spans="2:25">
      <c r="B19" s="50">
        <v>11</v>
      </c>
      <c r="C19" s="95">
        <f t="shared" si="0"/>
        <v>1453254.1158870165</v>
      </c>
      <c r="D19" s="95"/>
      <c r="E19" s="50"/>
      <c r="F19" s="8">
        <v>43762</v>
      </c>
      <c r="G19" s="50" t="s">
        <v>3</v>
      </c>
      <c r="H19" s="96">
        <v>0.97389999999999999</v>
      </c>
      <c r="I19" s="96"/>
      <c r="J19" s="50">
        <v>63</v>
      </c>
      <c r="K19" s="99">
        <f t="shared" si="3"/>
        <v>43597.623476610497</v>
      </c>
      <c r="L19" s="100"/>
      <c r="M19" s="6">
        <f>IF(J19="","",(K19/J19)/LOOKUP(RIGHT($D$2,3),定数!$A$6:$A$13,定数!$B$6:$B$13))</f>
        <v>5.7668814122500658</v>
      </c>
      <c r="N19" s="50"/>
      <c r="O19" s="8">
        <v>43766</v>
      </c>
      <c r="P19" s="96">
        <v>0.98019999999999996</v>
      </c>
      <c r="Q19" s="96"/>
      <c r="R19" s="97">
        <f>IF(P19="","",T19*M19*LOOKUP(RIGHT($D$2,3),定数!$A$6:$A$13,定数!$B$6:$B$13))</f>
        <v>-43597.623476610301</v>
      </c>
      <c r="S19" s="97"/>
      <c r="T19" s="98">
        <f t="shared" si="4"/>
        <v>-62.999999999999723</v>
      </c>
      <c r="U19" s="98"/>
      <c r="V19" s="22">
        <f t="shared" si="1"/>
        <v>0</v>
      </c>
      <c r="W19">
        <f t="shared" si="2"/>
        <v>1</v>
      </c>
      <c r="X19" s="37">
        <f t="shared" si="5"/>
        <v>1453254.1158870165</v>
      </c>
      <c r="Y19" s="38">
        <f t="shared" si="6"/>
        <v>0</v>
      </c>
    </row>
    <row r="20" spans="2:25">
      <c r="B20" s="50">
        <v>12</v>
      </c>
      <c r="C20" s="95">
        <f t="shared" si="0"/>
        <v>1409656.4924104062</v>
      </c>
      <c r="D20" s="95"/>
      <c r="E20" s="50"/>
      <c r="F20" s="8">
        <v>43823</v>
      </c>
      <c r="G20" s="50" t="s">
        <v>4</v>
      </c>
      <c r="H20" s="96">
        <v>1.0325</v>
      </c>
      <c r="I20" s="96"/>
      <c r="J20" s="50">
        <v>108</v>
      </c>
      <c r="K20" s="99">
        <f t="shared" si="3"/>
        <v>42289.694772312185</v>
      </c>
      <c r="L20" s="100"/>
      <c r="M20" s="6">
        <f>IF(J20="","",(K20/J20)/LOOKUP(RIGHT($D$2,3),定数!$A$6:$A$13,定数!$B$6:$B$13))</f>
        <v>3.2630937324314955</v>
      </c>
      <c r="N20" s="50"/>
      <c r="O20" s="8">
        <v>43829</v>
      </c>
      <c r="P20" s="96">
        <v>1.0483</v>
      </c>
      <c r="Q20" s="96"/>
      <c r="R20" s="97">
        <f>IF(P20="","",T20*M20*LOOKUP(RIGHT($D$2,3),定数!$A$6:$A$13,定数!$B$6:$B$13))</f>
        <v>61868.257166901305</v>
      </c>
      <c r="S20" s="97"/>
      <c r="T20" s="98">
        <f t="shared" si="4"/>
        <v>158.00000000000037</v>
      </c>
      <c r="U20" s="98"/>
      <c r="V20" s="22">
        <f t="shared" si="1"/>
        <v>1</v>
      </c>
      <c r="W20">
        <f t="shared" si="2"/>
        <v>0</v>
      </c>
      <c r="X20" s="37">
        <f t="shared" si="5"/>
        <v>1453254.1158870165</v>
      </c>
      <c r="Y20" s="38">
        <f t="shared" si="6"/>
        <v>2.9999999999999805E-2</v>
      </c>
    </row>
    <row r="21" spans="2:25">
      <c r="B21" s="50">
        <v>13</v>
      </c>
      <c r="C21" s="95">
        <f t="shared" si="0"/>
        <v>1471524.7495773076</v>
      </c>
      <c r="D21" s="95"/>
      <c r="E21" s="50">
        <v>2003</v>
      </c>
      <c r="F21" s="8">
        <v>43481</v>
      </c>
      <c r="G21" s="50" t="s">
        <v>4</v>
      </c>
      <c r="H21" s="96">
        <v>1.0599000000000001</v>
      </c>
      <c r="I21" s="96"/>
      <c r="J21" s="50">
        <v>98</v>
      </c>
      <c r="K21" s="99">
        <f t="shared" si="3"/>
        <v>44145.742487319229</v>
      </c>
      <c r="L21" s="100"/>
      <c r="M21" s="6">
        <f>IF(J21="","",(K21/J21)/LOOKUP(RIGHT($D$2,3),定数!$A$6:$A$13,定数!$B$6:$B$13))</f>
        <v>3.7538896672890503</v>
      </c>
      <c r="N21" s="50">
        <v>2003</v>
      </c>
      <c r="O21" s="8">
        <v>43486</v>
      </c>
      <c r="P21" s="96">
        <v>1.0743</v>
      </c>
      <c r="Q21" s="96"/>
      <c r="R21" s="97">
        <f>IF(P21="","",T21*M21*LOOKUP(RIGHT($D$2,3),定数!$A$6:$A$13,定数!$B$6:$B$13))</f>
        <v>64867.213450754651</v>
      </c>
      <c r="S21" s="97"/>
      <c r="T21" s="98">
        <f t="shared" si="4"/>
        <v>143.99999999999969</v>
      </c>
      <c r="U21" s="98"/>
      <c r="V21" s="22">
        <f t="shared" si="1"/>
        <v>2</v>
      </c>
      <c r="W21">
        <f t="shared" si="2"/>
        <v>0</v>
      </c>
      <c r="X21" s="37">
        <f t="shared" si="5"/>
        <v>1471524.7495773076</v>
      </c>
      <c r="Y21" s="38">
        <f t="shared" si="6"/>
        <v>0</v>
      </c>
    </row>
    <row r="22" spans="2:25">
      <c r="B22" s="50">
        <v>14</v>
      </c>
      <c r="C22" s="95">
        <f t="shared" si="0"/>
        <v>1536391.9630280624</v>
      </c>
      <c r="D22" s="95"/>
      <c r="E22" s="50"/>
      <c r="F22" s="8">
        <v>43569</v>
      </c>
      <c r="G22" s="50" t="s">
        <v>4</v>
      </c>
      <c r="H22" s="96">
        <v>1.0762</v>
      </c>
      <c r="I22" s="96"/>
      <c r="J22" s="50">
        <v>46</v>
      </c>
      <c r="K22" s="99">
        <f t="shared" si="3"/>
        <v>46091.758890841869</v>
      </c>
      <c r="L22" s="100"/>
      <c r="M22" s="6">
        <f>IF(J22="","",(K22/J22)/LOOKUP(RIGHT($D$2,3),定数!$A$6:$A$13,定数!$B$6:$B$13))</f>
        <v>8.3499563208046865</v>
      </c>
      <c r="N22" s="50"/>
      <c r="O22" s="8">
        <v>43571</v>
      </c>
      <c r="P22" s="96">
        <v>1.0826</v>
      </c>
      <c r="Q22" s="96"/>
      <c r="R22" s="97">
        <f>IF(P22="","",T22*M22*LOOKUP(RIGHT($D$2,3),定数!$A$6:$A$13,定数!$B$6:$B$13))</f>
        <v>64127.664543779611</v>
      </c>
      <c r="S22" s="97"/>
      <c r="T22" s="98">
        <f t="shared" si="4"/>
        <v>63.999999999999616</v>
      </c>
      <c r="U22" s="98"/>
      <c r="V22" s="22">
        <f t="shared" si="1"/>
        <v>3</v>
      </c>
      <c r="W22">
        <f t="shared" si="2"/>
        <v>0</v>
      </c>
      <c r="X22" s="37">
        <f t="shared" si="5"/>
        <v>1536391.9630280624</v>
      </c>
      <c r="Y22" s="38">
        <f t="shared" si="6"/>
        <v>0</v>
      </c>
    </row>
    <row r="23" spans="2:25">
      <c r="B23" s="50">
        <v>15</v>
      </c>
      <c r="C23" s="95">
        <f t="shared" si="0"/>
        <v>1600519.6275718419</v>
      </c>
      <c r="D23" s="95"/>
      <c r="E23" s="50"/>
      <c r="F23" s="8">
        <v>43626</v>
      </c>
      <c r="G23" s="50" t="s">
        <v>3</v>
      </c>
      <c r="H23" s="96">
        <v>1.1667000000000001</v>
      </c>
      <c r="I23" s="96"/>
      <c r="J23" s="50">
        <v>125</v>
      </c>
      <c r="K23" s="99">
        <f t="shared" si="3"/>
        <v>48015.588827155254</v>
      </c>
      <c r="L23" s="100"/>
      <c r="M23" s="6">
        <f>IF(J23="","",(K23/J23)/LOOKUP(RIGHT($D$2,3),定数!$A$6:$A$13,定数!$B$6:$B$13))</f>
        <v>3.2010392551436837</v>
      </c>
      <c r="N23" s="50"/>
      <c r="O23" s="8">
        <v>43628</v>
      </c>
      <c r="P23" s="96">
        <v>1.1792</v>
      </c>
      <c r="Q23" s="96"/>
      <c r="R23" s="97">
        <f>IF(P23="","",T23*M23*LOOKUP(RIGHT($D$2,3),定数!$A$6:$A$13,定数!$B$6:$B$13))</f>
        <v>-48015.588827155087</v>
      </c>
      <c r="S23" s="97"/>
      <c r="T23" s="98">
        <f t="shared" si="4"/>
        <v>-124.99999999999956</v>
      </c>
      <c r="U23" s="98"/>
      <c r="V23" t="str">
        <f t="shared" ref="V23:W74" si="7">IF(S23&lt;&gt;"",IF(S23&lt;0,1+V22,0),"")</f>
        <v/>
      </c>
      <c r="W23">
        <f t="shared" si="2"/>
        <v>1</v>
      </c>
      <c r="X23" s="37">
        <f t="shared" si="5"/>
        <v>1600519.6275718419</v>
      </c>
      <c r="Y23" s="38">
        <f t="shared" si="6"/>
        <v>0</v>
      </c>
    </row>
    <row r="24" spans="2:25">
      <c r="B24" s="50">
        <v>16</v>
      </c>
      <c r="C24" s="95">
        <f t="shared" si="0"/>
        <v>1552504.0387446869</v>
      </c>
      <c r="D24" s="95"/>
      <c r="E24" s="50">
        <v>2004</v>
      </c>
      <c r="F24" s="8">
        <v>43541</v>
      </c>
      <c r="G24" s="50" t="s">
        <v>3</v>
      </c>
      <c r="H24" s="96">
        <v>1.2230000000000001</v>
      </c>
      <c r="I24" s="96"/>
      <c r="J24" s="50">
        <v>146</v>
      </c>
      <c r="K24" s="99">
        <f t="shared" si="3"/>
        <v>46575.121162340605</v>
      </c>
      <c r="L24" s="100"/>
      <c r="M24" s="6">
        <f>IF(J24="","",(K24/J24)/LOOKUP(RIGHT($D$2,3),定数!$A$6:$A$13,定数!$B$6:$B$13))</f>
        <v>2.6583973266176146</v>
      </c>
      <c r="N24" s="50">
        <v>2004</v>
      </c>
      <c r="O24" s="8">
        <v>43542</v>
      </c>
      <c r="P24" s="96">
        <v>1.2376</v>
      </c>
      <c r="Q24" s="96"/>
      <c r="R24" s="97">
        <f>IF(P24="","",T24*M24*LOOKUP(RIGHT($D$2,3),定数!$A$6:$A$13,定数!$B$6:$B$13))</f>
        <v>-46575.121162340431</v>
      </c>
      <c r="S24" s="97"/>
      <c r="T24" s="98">
        <f t="shared" si="4"/>
        <v>-145.99999999999946</v>
      </c>
      <c r="U24" s="98"/>
      <c r="V24" t="str">
        <f t="shared" si="7"/>
        <v/>
      </c>
      <c r="W24">
        <f t="shared" si="2"/>
        <v>2</v>
      </c>
      <c r="X24" s="37">
        <f t="shared" si="5"/>
        <v>1600519.6275718419</v>
      </c>
      <c r="Y24" s="38">
        <f t="shared" si="6"/>
        <v>2.9999999999999916E-2</v>
      </c>
    </row>
    <row r="25" spans="2:25">
      <c r="B25" s="50">
        <v>17</v>
      </c>
      <c r="C25" s="95">
        <f t="shared" si="0"/>
        <v>1505928.9175823464</v>
      </c>
      <c r="D25" s="95"/>
      <c r="E25" s="50"/>
      <c r="F25" s="8">
        <v>43662</v>
      </c>
      <c r="G25" s="50" t="s">
        <v>4</v>
      </c>
      <c r="H25" s="96">
        <v>1.2390000000000001</v>
      </c>
      <c r="I25" s="96"/>
      <c r="J25" s="50">
        <v>65</v>
      </c>
      <c r="K25" s="99">
        <f t="shared" si="3"/>
        <v>45177.867527470386</v>
      </c>
      <c r="L25" s="100"/>
      <c r="M25" s="6">
        <f>IF(J25="","",(K25/J25)/LOOKUP(RIGHT($D$2,3),定数!$A$6:$A$13,定数!$B$6:$B$13))</f>
        <v>5.7920342983936397</v>
      </c>
      <c r="N25" s="50"/>
      <c r="O25" s="8">
        <v>43666</v>
      </c>
      <c r="P25" s="96">
        <v>1.2324999999999999</v>
      </c>
      <c r="Q25" s="96"/>
      <c r="R25" s="97">
        <f>IF(P25="","",T25*M25*LOOKUP(RIGHT($D$2,3),定数!$A$6:$A$13,定数!$B$6:$B$13))</f>
        <v>-45177.867527471586</v>
      </c>
      <c r="S25" s="97"/>
      <c r="T25" s="98">
        <f t="shared" si="4"/>
        <v>-65.00000000000172</v>
      </c>
      <c r="U25" s="98"/>
      <c r="V25" t="str">
        <f t="shared" si="7"/>
        <v/>
      </c>
      <c r="W25">
        <f t="shared" si="2"/>
        <v>3</v>
      </c>
      <c r="X25" s="37">
        <f t="shared" si="5"/>
        <v>1600519.6275718419</v>
      </c>
      <c r="Y25" s="38">
        <f t="shared" si="6"/>
        <v>5.9099999999999819E-2</v>
      </c>
    </row>
    <row r="26" spans="2:25">
      <c r="B26" s="50">
        <v>18</v>
      </c>
      <c r="C26" s="95">
        <f t="shared" si="0"/>
        <v>1460751.0500548747</v>
      </c>
      <c r="D26" s="95"/>
      <c r="E26" s="50"/>
      <c r="F26" s="8">
        <v>43681</v>
      </c>
      <c r="G26" s="50" t="s">
        <v>3</v>
      </c>
      <c r="H26" s="96">
        <v>1.1995</v>
      </c>
      <c r="I26" s="96"/>
      <c r="J26" s="50">
        <v>85</v>
      </c>
      <c r="K26" s="99">
        <f t="shared" si="3"/>
        <v>43822.531501646241</v>
      </c>
      <c r="L26" s="100"/>
      <c r="M26" s="6">
        <f>IF(J26="","",(K26/J26)/LOOKUP(RIGHT($D$2,3),定数!$A$6:$A$13,定数!$B$6:$B$13))</f>
        <v>4.2963266178084556</v>
      </c>
      <c r="N26" s="50"/>
      <c r="O26" s="8">
        <v>43683</v>
      </c>
      <c r="P26" s="96">
        <v>1.208</v>
      </c>
      <c r="Q26" s="96"/>
      <c r="R26" s="97">
        <f>IF(P26="","",T26*M26*LOOKUP(RIGHT($D$2,3),定数!$A$6:$A$13,定数!$B$6:$B$13))</f>
        <v>-43822.531501646001</v>
      </c>
      <c r="S26" s="97"/>
      <c r="T26" s="98">
        <f t="shared" si="4"/>
        <v>-84.999999999999517</v>
      </c>
      <c r="U26" s="98"/>
      <c r="V26" t="str">
        <f t="shared" si="7"/>
        <v/>
      </c>
      <c r="W26">
        <f t="shared" si="2"/>
        <v>4</v>
      </c>
      <c r="X26" s="37">
        <f t="shared" si="5"/>
        <v>1600519.6275718419</v>
      </c>
      <c r="Y26" s="38">
        <f t="shared" si="6"/>
        <v>8.7327000000000599E-2</v>
      </c>
    </row>
    <row r="27" spans="2:25">
      <c r="B27" s="50">
        <v>19</v>
      </c>
      <c r="C27" s="95">
        <f t="shared" si="0"/>
        <v>1416928.5185532288</v>
      </c>
      <c r="D27" s="95"/>
      <c r="E27" s="50"/>
      <c r="F27" s="8">
        <v>43696</v>
      </c>
      <c r="G27" s="50" t="s">
        <v>4</v>
      </c>
      <c r="H27" s="96">
        <v>1.2370000000000001</v>
      </c>
      <c r="I27" s="96"/>
      <c r="J27" s="50">
        <v>87</v>
      </c>
      <c r="K27" s="99">
        <f t="shared" si="3"/>
        <v>42507.855556596864</v>
      </c>
      <c r="L27" s="100"/>
      <c r="M27" s="6">
        <f>IF(J27="","",(K27/J27)/LOOKUP(RIGHT($D$2,3),定数!$A$6:$A$13,定数!$B$6:$B$13))</f>
        <v>4.0716336740035315</v>
      </c>
      <c r="N27" s="50"/>
      <c r="O27" s="8">
        <v>43697</v>
      </c>
      <c r="P27" s="96">
        <v>1.2282999999999999</v>
      </c>
      <c r="Q27" s="96"/>
      <c r="R27" s="97">
        <f>IF(P27="","",T27*M27*LOOKUP(RIGHT($D$2,3),定数!$A$6:$A$13,定数!$B$6:$B$13))</f>
        <v>-42507.855556597613</v>
      </c>
      <c r="S27" s="97"/>
      <c r="T27" s="98">
        <f t="shared" si="4"/>
        <v>-87.000000000001521</v>
      </c>
      <c r="U27" s="98"/>
      <c r="V27" t="str">
        <f t="shared" si="7"/>
        <v/>
      </c>
      <c r="W27">
        <f t="shared" si="2"/>
        <v>5</v>
      </c>
      <c r="X27" s="37">
        <f t="shared" si="5"/>
        <v>1600519.6275718419</v>
      </c>
      <c r="Y27" s="38">
        <f t="shared" si="6"/>
        <v>0.1147071900000004</v>
      </c>
    </row>
    <row r="28" spans="2:25">
      <c r="B28" s="50">
        <v>20</v>
      </c>
      <c r="C28" s="95">
        <f t="shared" si="0"/>
        <v>1374420.6629966311</v>
      </c>
      <c r="D28" s="95"/>
      <c r="E28" s="50"/>
      <c r="F28" s="8">
        <v>43767</v>
      </c>
      <c r="G28" s="50" t="s">
        <v>4</v>
      </c>
      <c r="H28" s="96">
        <v>1.2768999999999999</v>
      </c>
      <c r="I28" s="96"/>
      <c r="J28" s="50">
        <v>139</v>
      </c>
      <c r="K28" s="99">
        <f t="shared" si="3"/>
        <v>41232.619889898931</v>
      </c>
      <c r="L28" s="100"/>
      <c r="M28" s="6">
        <f>IF(J28="","",(K28/J28)/LOOKUP(RIGHT($D$2,3),定数!$A$6:$A$13,定数!$B$6:$B$13))</f>
        <v>2.4719796097061706</v>
      </c>
      <c r="N28" s="50"/>
      <c r="O28" s="8">
        <v>43774</v>
      </c>
      <c r="P28" s="96">
        <v>1.2974000000000001</v>
      </c>
      <c r="Q28" s="96"/>
      <c r="R28" s="97">
        <f>IF(P28="","",T28*M28*LOOKUP(RIGHT($D$2,3),定数!$A$6:$A$13,定数!$B$6:$B$13))</f>
        <v>60810.698398772343</v>
      </c>
      <c r="S28" s="97"/>
      <c r="T28" s="98">
        <f t="shared" si="4"/>
        <v>205.00000000000185</v>
      </c>
      <c r="U28" s="98"/>
      <c r="V28" t="str">
        <f t="shared" si="7"/>
        <v/>
      </c>
      <c r="W28">
        <f t="shared" si="2"/>
        <v>0</v>
      </c>
      <c r="X28" s="37">
        <f t="shared" si="5"/>
        <v>1600519.6275718419</v>
      </c>
      <c r="Y28" s="38">
        <f t="shared" si="6"/>
        <v>0.14126597430000087</v>
      </c>
    </row>
    <row r="29" spans="2:25">
      <c r="B29" s="50">
        <v>21</v>
      </c>
      <c r="C29" s="95">
        <f t="shared" si="0"/>
        <v>1435231.3613954035</v>
      </c>
      <c r="D29" s="95"/>
      <c r="E29" s="50">
        <v>2005</v>
      </c>
      <c r="F29" s="8">
        <v>43485</v>
      </c>
      <c r="G29" s="50" t="s">
        <v>3</v>
      </c>
      <c r="H29" s="96">
        <v>1.2962</v>
      </c>
      <c r="I29" s="96"/>
      <c r="J29" s="50">
        <v>159</v>
      </c>
      <c r="K29" s="99">
        <f t="shared" si="3"/>
        <v>43056.940841862102</v>
      </c>
      <c r="L29" s="100"/>
      <c r="M29" s="6">
        <f>IF(J29="","",(K29/J29)/LOOKUP(RIGHT($D$2,3),定数!$A$6:$A$13,定数!$B$6:$B$13))</f>
        <v>2.2566530839550367</v>
      </c>
      <c r="N29" s="50">
        <v>2005</v>
      </c>
      <c r="O29" s="8">
        <v>43492</v>
      </c>
      <c r="P29" s="96">
        <v>1.3121</v>
      </c>
      <c r="Q29" s="96"/>
      <c r="R29" s="97">
        <f>IF(P29="","",T29*M29*LOOKUP(RIGHT($D$2,3),定数!$A$6:$A$13,定数!$B$6:$B$13))</f>
        <v>-43056.940841862168</v>
      </c>
      <c r="S29" s="97"/>
      <c r="T29" s="98">
        <f t="shared" si="4"/>
        <v>-159.00000000000026</v>
      </c>
      <c r="U29" s="98"/>
      <c r="V29" t="str">
        <f t="shared" si="7"/>
        <v/>
      </c>
      <c r="W29">
        <f t="shared" si="2"/>
        <v>1</v>
      </c>
      <c r="X29" s="37">
        <f t="shared" si="5"/>
        <v>1600519.6275718419</v>
      </c>
      <c r="Y29" s="38">
        <f t="shared" si="6"/>
        <v>0.1032716271197488</v>
      </c>
    </row>
    <row r="30" spans="2:25">
      <c r="B30" s="50">
        <v>22</v>
      </c>
      <c r="C30" s="95">
        <f t="shared" si="0"/>
        <v>1392174.4205535413</v>
      </c>
      <c r="D30" s="95"/>
      <c r="E30" s="50"/>
      <c r="F30" s="8">
        <v>43532</v>
      </c>
      <c r="G30" s="50" t="s">
        <v>4</v>
      </c>
      <c r="H30" s="96">
        <v>1.3242</v>
      </c>
      <c r="I30" s="96"/>
      <c r="J30" s="50">
        <v>66</v>
      </c>
      <c r="K30" s="99">
        <f t="shared" si="3"/>
        <v>41765.232616606234</v>
      </c>
      <c r="L30" s="100"/>
      <c r="M30" s="6">
        <f>IF(J30="","",(K30/J30)/LOOKUP(RIGHT($D$2,3),定数!$A$6:$A$13,定数!$B$6:$B$13))</f>
        <v>5.2733879566422006</v>
      </c>
      <c r="N30" s="50"/>
      <c r="O30" s="8">
        <v>43532</v>
      </c>
      <c r="P30" s="96">
        <v>1.3338000000000001</v>
      </c>
      <c r="Q30" s="96"/>
      <c r="R30" s="97">
        <f>IF(P30="","",T30*M30*LOOKUP(RIGHT($D$2,3),定数!$A$6:$A$13,定数!$B$6:$B$13))</f>
        <v>60749.429260518482</v>
      </c>
      <c r="S30" s="97"/>
      <c r="T30" s="98">
        <f t="shared" si="4"/>
        <v>96.000000000000526</v>
      </c>
      <c r="U30" s="98"/>
      <c r="V30" t="str">
        <f t="shared" si="7"/>
        <v/>
      </c>
      <c r="W30">
        <f t="shared" si="2"/>
        <v>0</v>
      </c>
      <c r="X30" s="37">
        <f t="shared" si="5"/>
        <v>1600519.6275718419</v>
      </c>
      <c r="Y30" s="38">
        <f t="shared" si="6"/>
        <v>0.13017347830615633</v>
      </c>
    </row>
    <row r="31" spans="2:25">
      <c r="B31" s="50">
        <v>23</v>
      </c>
      <c r="C31" s="95">
        <f t="shared" si="0"/>
        <v>1452923.8498140597</v>
      </c>
      <c r="D31" s="95"/>
      <c r="E31" s="50"/>
      <c r="F31" s="8">
        <v>43655</v>
      </c>
      <c r="G31" s="50" t="s">
        <v>3</v>
      </c>
      <c r="H31" s="96">
        <v>1.1911</v>
      </c>
      <c r="I31" s="96"/>
      <c r="J31" s="50">
        <v>132</v>
      </c>
      <c r="K31" s="99">
        <f t="shared" si="3"/>
        <v>43587.715494421791</v>
      </c>
      <c r="L31" s="100"/>
      <c r="M31" s="6">
        <f>IF(J31="","",(K31/J31)/LOOKUP(RIGHT($D$2,3),定数!$A$6:$A$13,定数!$B$6:$B$13))</f>
        <v>2.7517497155569313</v>
      </c>
      <c r="N31" s="50"/>
      <c r="O31" s="8">
        <v>43657</v>
      </c>
      <c r="P31" s="96">
        <v>1.2042999999999999</v>
      </c>
      <c r="Q31" s="96"/>
      <c r="R31" s="97">
        <f>IF(P31="","",T31*M31*LOOKUP(RIGHT($D$2,3),定数!$A$6:$A$13,定数!$B$6:$B$13))</f>
        <v>-43587.715494421383</v>
      </c>
      <c r="S31" s="97"/>
      <c r="T31" s="98">
        <f t="shared" si="4"/>
        <v>-131.99999999999878</v>
      </c>
      <c r="U31" s="98"/>
      <c r="V31" t="str">
        <f t="shared" si="7"/>
        <v/>
      </c>
      <c r="W31">
        <f t="shared" si="2"/>
        <v>1</v>
      </c>
      <c r="X31" s="37">
        <f t="shared" si="5"/>
        <v>1600519.6275718419</v>
      </c>
      <c r="Y31" s="38">
        <f t="shared" si="6"/>
        <v>9.2217411904970348E-2</v>
      </c>
    </row>
    <row r="32" spans="2:25">
      <c r="B32" s="50">
        <v>24</v>
      </c>
      <c r="C32" s="95">
        <f t="shared" si="0"/>
        <v>1409336.1343196384</v>
      </c>
      <c r="D32" s="95"/>
      <c r="E32" s="50"/>
      <c r="F32" s="8">
        <v>43666</v>
      </c>
      <c r="G32" s="50" t="s">
        <v>4</v>
      </c>
      <c r="H32" s="96">
        <v>1.2099</v>
      </c>
      <c r="I32" s="96"/>
      <c r="J32" s="50">
        <v>148</v>
      </c>
      <c r="K32" s="99">
        <f t="shared" si="3"/>
        <v>42280.084029589147</v>
      </c>
      <c r="L32" s="100"/>
      <c r="M32" s="6">
        <f>IF(J32="","",(K32/J32)/LOOKUP(RIGHT($D$2,3),定数!$A$6:$A$13,定数!$B$6:$B$13))</f>
        <v>2.3806353620264162</v>
      </c>
      <c r="N32" s="50"/>
      <c r="O32" s="8">
        <v>43680</v>
      </c>
      <c r="P32" s="96">
        <v>1.2317</v>
      </c>
      <c r="Q32" s="96"/>
      <c r="R32" s="97">
        <f>IF(P32="","",T32*M32*LOOKUP(RIGHT($D$2,3),定数!$A$6:$A$13,定数!$B$6:$B$13))</f>
        <v>62277.42107061117</v>
      </c>
      <c r="S32" s="97"/>
      <c r="T32" s="98">
        <f t="shared" si="4"/>
        <v>218.00000000000043</v>
      </c>
      <c r="U32" s="98"/>
      <c r="V32" t="str">
        <f t="shared" si="7"/>
        <v/>
      </c>
      <c r="W32">
        <f t="shared" si="2"/>
        <v>0</v>
      </c>
      <c r="X32" s="37">
        <f t="shared" si="5"/>
        <v>1600519.6275718419</v>
      </c>
      <c r="Y32" s="38">
        <f t="shared" si="6"/>
        <v>0.1194508895478209</v>
      </c>
    </row>
    <row r="33" spans="2:25">
      <c r="B33" s="50">
        <v>25</v>
      </c>
      <c r="C33" s="95">
        <f t="shared" si="0"/>
        <v>1471613.5553902495</v>
      </c>
      <c r="D33" s="95"/>
      <c r="E33" s="50"/>
      <c r="F33" s="8">
        <v>43751</v>
      </c>
      <c r="G33" s="50" t="s">
        <v>3</v>
      </c>
      <c r="H33" s="96">
        <v>1.1951000000000001</v>
      </c>
      <c r="I33" s="96"/>
      <c r="J33" s="50">
        <v>106</v>
      </c>
      <c r="K33" s="99">
        <f t="shared" si="3"/>
        <v>44148.406661707486</v>
      </c>
      <c r="L33" s="100"/>
      <c r="M33" s="6">
        <f>IF(J33="","",(K33/J33)/LOOKUP(RIGHT($D$2,3),定数!$A$6:$A$13,定数!$B$6:$B$13))</f>
        <v>3.4707866872411546</v>
      </c>
      <c r="N33" s="50"/>
      <c r="O33" s="8">
        <v>43752</v>
      </c>
      <c r="P33" s="96">
        <v>1.2057</v>
      </c>
      <c r="Q33" s="96"/>
      <c r="R33" s="97">
        <f>IF(P33="","",T33*M33*LOOKUP(RIGHT($D$2,3),定数!$A$6:$A$13,定数!$B$6:$B$13))</f>
        <v>-44148.406661707246</v>
      </c>
      <c r="S33" s="97"/>
      <c r="T33" s="98">
        <f t="shared" si="4"/>
        <v>-105.99999999999943</v>
      </c>
      <c r="U33" s="98"/>
      <c r="V33" t="str">
        <f t="shared" si="7"/>
        <v/>
      </c>
      <c r="W33">
        <f t="shared" si="2"/>
        <v>1</v>
      </c>
      <c r="X33" s="37">
        <f t="shared" si="5"/>
        <v>1600519.6275718419</v>
      </c>
      <c r="Y33" s="38">
        <f t="shared" si="6"/>
        <v>8.0540138315677301E-2</v>
      </c>
    </row>
    <row r="34" spans="2:25">
      <c r="B34" s="50">
        <v>26</v>
      </c>
      <c r="C34" s="95">
        <f t="shared" si="0"/>
        <v>1427465.1487285423</v>
      </c>
      <c r="D34" s="95"/>
      <c r="E34" s="50"/>
      <c r="F34" s="8">
        <v>43829</v>
      </c>
      <c r="G34" s="50" t="s">
        <v>3</v>
      </c>
      <c r="H34" s="96">
        <v>1.181</v>
      </c>
      <c r="I34" s="96"/>
      <c r="J34" s="50">
        <v>123</v>
      </c>
      <c r="K34" s="99">
        <f t="shared" si="3"/>
        <v>42823.954461856265</v>
      </c>
      <c r="L34" s="100"/>
      <c r="M34" s="6">
        <f>IF(J34="","",(K34/J34)/LOOKUP(RIGHT($D$2,3),定数!$A$6:$A$13,定数!$B$6:$B$13))</f>
        <v>2.9013519283100448</v>
      </c>
      <c r="N34" s="50">
        <v>2006</v>
      </c>
      <c r="O34" s="8">
        <v>43468</v>
      </c>
      <c r="P34" s="96">
        <v>1.1935</v>
      </c>
      <c r="Q34" s="96"/>
      <c r="R34" s="97">
        <f>IF(P34="","",T34*M34*LOOKUP(RIGHT($D$2,3),定数!$A$6:$A$13,定数!$B$6:$B$13))</f>
        <v>-43520.27892465052</v>
      </c>
      <c r="S34" s="97"/>
      <c r="T34" s="98">
        <f t="shared" si="4"/>
        <v>-124.99999999999956</v>
      </c>
      <c r="U34" s="98"/>
      <c r="V34" t="str">
        <f t="shared" si="7"/>
        <v/>
      </c>
      <c r="W34">
        <f t="shared" si="2"/>
        <v>2</v>
      </c>
      <c r="X34" s="37">
        <f t="shared" si="5"/>
        <v>1600519.6275718419</v>
      </c>
      <c r="Y34" s="38">
        <f t="shared" si="6"/>
        <v>0.1081239341662068</v>
      </c>
    </row>
    <row r="35" spans="2:25">
      <c r="B35" s="50">
        <v>27</v>
      </c>
      <c r="C35" s="95">
        <f t="shared" si="0"/>
        <v>1383944.8698038918</v>
      </c>
      <c r="D35" s="95"/>
      <c r="E35" s="50">
        <v>2006</v>
      </c>
      <c r="F35" s="8">
        <v>43483</v>
      </c>
      <c r="G35" s="50" t="s">
        <v>3</v>
      </c>
      <c r="H35" s="96">
        <v>1.2615000000000001</v>
      </c>
      <c r="I35" s="96"/>
      <c r="J35" s="50">
        <v>62</v>
      </c>
      <c r="K35" s="99">
        <f t="shared" si="3"/>
        <v>41518.34609411675</v>
      </c>
      <c r="L35" s="100"/>
      <c r="M35" s="6">
        <f>IF(J35="","",(K35/J35)/LOOKUP(RIGHT($D$2,3),定数!$A$6:$A$13,定数!$B$6:$B$13))</f>
        <v>5.5804228621124663</v>
      </c>
      <c r="N35" s="50"/>
      <c r="O35" s="8">
        <v>43486</v>
      </c>
      <c r="P35" s="96">
        <v>1.2689999999999999</v>
      </c>
      <c r="Q35" s="96"/>
      <c r="R35" s="97">
        <f>IF(P35="","",T35*M35*LOOKUP(RIGHT($D$2,3),定数!$A$6:$A$13,定数!$B$6:$B$13))</f>
        <v>-50223.805759011135</v>
      </c>
      <c r="S35" s="97"/>
      <c r="T35" s="98">
        <f t="shared" si="4"/>
        <v>-74.999999999998408</v>
      </c>
      <c r="U35" s="98"/>
      <c r="V35" t="str">
        <f t="shared" si="7"/>
        <v/>
      </c>
      <c r="W35">
        <f t="shared" si="2"/>
        <v>3</v>
      </c>
      <c r="X35" s="37">
        <f t="shared" si="5"/>
        <v>1600519.6275718419</v>
      </c>
      <c r="Y35" s="38">
        <f t="shared" si="6"/>
        <v>0.13531527763674922</v>
      </c>
    </row>
    <row r="36" spans="2:25">
      <c r="B36" s="50">
        <v>28</v>
      </c>
      <c r="C36" s="95">
        <f t="shared" si="0"/>
        <v>1333721.0640448807</v>
      </c>
      <c r="D36" s="95"/>
      <c r="E36" s="50"/>
      <c r="F36" s="8">
        <v>43708</v>
      </c>
      <c r="G36" s="50" t="s">
        <v>4</v>
      </c>
      <c r="H36" s="96">
        <v>1.2856000000000001</v>
      </c>
      <c r="I36" s="96"/>
      <c r="J36" s="50">
        <v>108</v>
      </c>
      <c r="K36" s="99">
        <f t="shared" si="3"/>
        <v>40011.631921346416</v>
      </c>
      <c r="L36" s="100"/>
      <c r="M36" s="6">
        <f>IF(J36="","",(K36/J36)/LOOKUP(RIGHT($D$2,3),定数!$A$6:$A$13,定数!$B$6:$B$13))</f>
        <v>3.087317277881668</v>
      </c>
      <c r="N36" s="50"/>
      <c r="O36" s="8">
        <v>43715</v>
      </c>
      <c r="P36" s="96">
        <v>1.2747999999999999</v>
      </c>
      <c r="Q36" s="96"/>
      <c r="R36" s="97">
        <f>IF(P36="","",T36*M36*LOOKUP(RIGHT($D$2,3),定数!$A$6:$A$13,定数!$B$6:$B$13))</f>
        <v>-40011.631921346947</v>
      </c>
      <c r="S36" s="97"/>
      <c r="T36" s="98">
        <f t="shared" si="4"/>
        <v>-108.00000000000142</v>
      </c>
      <c r="U36" s="98"/>
      <c r="V36" t="str">
        <f t="shared" si="7"/>
        <v/>
      </c>
      <c r="W36">
        <f t="shared" si="2"/>
        <v>4</v>
      </c>
      <c r="X36" s="37">
        <f t="shared" si="5"/>
        <v>1600519.6275718419</v>
      </c>
      <c r="Y36" s="38">
        <f t="shared" si="6"/>
        <v>0.16669496514186644</v>
      </c>
    </row>
    <row r="37" spans="2:25">
      <c r="B37" s="50">
        <v>29</v>
      </c>
      <c r="C37" s="95">
        <f t="shared" si="0"/>
        <v>1293709.4321235337</v>
      </c>
      <c r="D37" s="95"/>
      <c r="E37" s="50"/>
      <c r="F37" s="8">
        <v>43744</v>
      </c>
      <c r="G37" s="50" t="s">
        <v>3</v>
      </c>
      <c r="H37" s="96">
        <v>1.2668999999999999</v>
      </c>
      <c r="I37" s="96"/>
      <c r="J37" s="50">
        <v>57</v>
      </c>
      <c r="K37" s="99">
        <f t="shared" si="3"/>
        <v>38811.282963706006</v>
      </c>
      <c r="L37" s="100"/>
      <c r="M37" s="6">
        <f>IF(J37="","",(K37/J37)/LOOKUP(RIGHT($D$2,3),定数!$A$6:$A$13,定数!$B$6:$B$13))</f>
        <v>5.67416417598041</v>
      </c>
      <c r="N37" s="50"/>
      <c r="O37" s="8">
        <v>43744</v>
      </c>
      <c r="P37" s="96">
        <v>1.2587999999999999</v>
      </c>
      <c r="Q37" s="96"/>
      <c r="R37" s="97">
        <f>IF(P37="","",T37*M37*LOOKUP(RIGHT($D$2,3),定数!$A$6:$A$13,定数!$B$6:$B$13))</f>
        <v>55152.875790529557</v>
      </c>
      <c r="S37" s="97"/>
      <c r="T37" s="98">
        <f t="shared" si="4"/>
        <v>80.999999999999957</v>
      </c>
      <c r="U37" s="98"/>
      <c r="V37" t="str">
        <f t="shared" si="7"/>
        <v/>
      </c>
      <c r="W37">
        <f t="shared" si="2"/>
        <v>0</v>
      </c>
      <c r="X37" s="37">
        <f t="shared" si="5"/>
        <v>1600519.6275718419</v>
      </c>
      <c r="Y37" s="38">
        <f t="shared" si="6"/>
        <v>0.19169411618761079</v>
      </c>
    </row>
    <row r="38" spans="2:25">
      <c r="B38" s="50">
        <v>30</v>
      </c>
      <c r="C38" s="95">
        <f t="shared" si="0"/>
        <v>1348862.3079140633</v>
      </c>
      <c r="D38" s="95"/>
      <c r="E38" s="50">
        <v>2007</v>
      </c>
      <c r="F38" s="8">
        <v>43520</v>
      </c>
      <c r="G38" s="50" t="s">
        <v>4</v>
      </c>
      <c r="H38" s="96">
        <v>1.3141</v>
      </c>
      <c r="I38" s="96"/>
      <c r="J38" s="50">
        <v>63</v>
      </c>
      <c r="K38" s="99">
        <f t="shared" si="3"/>
        <v>40465.869237421895</v>
      </c>
      <c r="L38" s="100"/>
      <c r="M38" s="6">
        <f>IF(J38="","",(K38/J38)/LOOKUP(RIGHT($D$2,3),定数!$A$6:$A$13,定数!$B$6:$B$13))</f>
        <v>5.3526282060081876</v>
      </c>
      <c r="N38" s="50">
        <v>2007</v>
      </c>
      <c r="O38" s="8">
        <v>43523</v>
      </c>
      <c r="P38" s="96">
        <v>1.3230999999999999</v>
      </c>
      <c r="Q38" s="96"/>
      <c r="R38" s="97">
        <f>IF(P38="","",T38*M38*LOOKUP(RIGHT($D$2,3),定数!$A$6:$A$13,定数!$B$6:$B$13))</f>
        <v>57808.384624887774</v>
      </c>
      <c r="S38" s="97"/>
      <c r="T38" s="98">
        <f t="shared" si="4"/>
        <v>89.999999999998977</v>
      </c>
      <c r="U38" s="98"/>
      <c r="V38" t="str">
        <f t="shared" si="7"/>
        <v/>
      </c>
      <c r="W38">
        <f t="shared" si="2"/>
        <v>0</v>
      </c>
      <c r="X38" s="37">
        <f t="shared" si="5"/>
        <v>1600519.6275718419</v>
      </c>
      <c r="Y38" s="38">
        <f t="shared" si="6"/>
        <v>0.15723476008824044</v>
      </c>
    </row>
    <row r="39" spans="2:25">
      <c r="B39" s="50">
        <v>31</v>
      </c>
      <c r="C39" s="95">
        <f t="shared" si="0"/>
        <v>1406670.6925389511</v>
      </c>
      <c r="D39" s="95"/>
      <c r="E39" s="50"/>
      <c r="F39" s="8">
        <v>43560</v>
      </c>
      <c r="G39" s="50" t="s">
        <v>4</v>
      </c>
      <c r="H39" s="96">
        <v>1.3401000000000001</v>
      </c>
      <c r="I39" s="96"/>
      <c r="J39" s="50">
        <v>115</v>
      </c>
      <c r="K39" s="99">
        <f t="shared" si="3"/>
        <v>42200.120776168529</v>
      </c>
      <c r="L39" s="100"/>
      <c r="M39" s="6">
        <f>IF(J39="","",(K39/J39)/LOOKUP(RIGHT($D$2,3),定数!$A$6:$A$13,定数!$B$6:$B$13))</f>
        <v>3.0579797663890238</v>
      </c>
      <c r="N39" s="50"/>
      <c r="O39" s="8">
        <v>43569</v>
      </c>
      <c r="P39" s="96">
        <v>1.3569</v>
      </c>
      <c r="Q39" s="96"/>
      <c r="R39" s="97">
        <f>IF(P39="","",T39*M39*LOOKUP(RIGHT($D$2,3),定数!$A$6:$A$13,定数!$B$6:$B$13))</f>
        <v>61648.872090402452</v>
      </c>
      <c r="S39" s="97"/>
      <c r="T39" s="98">
        <f t="shared" si="4"/>
        <v>167.99999999999926</v>
      </c>
      <c r="U39" s="98"/>
      <c r="V39" t="str">
        <f t="shared" si="7"/>
        <v/>
      </c>
      <c r="W39">
        <f t="shared" si="2"/>
        <v>0</v>
      </c>
      <c r="X39" s="37">
        <f t="shared" si="5"/>
        <v>1600519.6275718419</v>
      </c>
      <c r="Y39" s="38">
        <f t="shared" si="6"/>
        <v>0.12111624980630842</v>
      </c>
    </row>
    <row r="40" spans="2:25">
      <c r="B40" s="50">
        <v>32</v>
      </c>
      <c r="C40" s="95">
        <f t="shared" si="0"/>
        <v>1468319.5646293536</v>
      </c>
      <c r="D40" s="95"/>
      <c r="E40" s="50"/>
      <c r="F40" s="8">
        <v>43606</v>
      </c>
      <c r="G40" s="50" t="s">
        <v>3</v>
      </c>
      <c r="H40" s="96">
        <v>1.3512</v>
      </c>
      <c r="I40" s="96"/>
      <c r="J40" s="50">
        <v>14</v>
      </c>
      <c r="K40" s="99">
        <f t="shared" si="3"/>
        <v>44049.586938880602</v>
      </c>
      <c r="L40" s="100"/>
      <c r="M40" s="6">
        <f>IF(J40="","",(K40/J40)/LOOKUP(RIGHT($D$2,3),定数!$A$6:$A$13,定数!$B$6:$B$13))</f>
        <v>26.219992225524166</v>
      </c>
      <c r="N40" s="50"/>
      <c r="O40" s="8">
        <v>43606</v>
      </c>
      <c r="P40" s="96">
        <v>1.3493999999999999</v>
      </c>
      <c r="Q40" s="96"/>
      <c r="R40" s="97">
        <f>IF(P40="","",T40*M40*LOOKUP(RIGHT($D$2,3),定数!$A$6:$A$13,定数!$B$6:$B$13))</f>
        <v>56635.183207132948</v>
      </c>
      <c r="S40" s="97"/>
      <c r="T40" s="98">
        <f t="shared" si="4"/>
        <v>18.000000000000238</v>
      </c>
      <c r="U40" s="98"/>
      <c r="V40" t="str">
        <f t="shared" si="7"/>
        <v/>
      </c>
      <c r="W40">
        <f t="shared" si="2"/>
        <v>0</v>
      </c>
      <c r="X40" s="37">
        <f t="shared" si="5"/>
        <v>1600519.6275718419</v>
      </c>
      <c r="Y40" s="38">
        <f t="shared" si="6"/>
        <v>8.2598214145645832E-2</v>
      </c>
    </row>
    <row r="41" spans="2:25">
      <c r="B41" s="50">
        <v>33</v>
      </c>
      <c r="C41" s="95">
        <f t="shared" si="0"/>
        <v>1524954.7478364864</v>
      </c>
      <c r="D41" s="95"/>
      <c r="E41" s="50"/>
      <c r="F41" s="8">
        <v>43615</v>
      </c>
      <c r="G41" s="50" t="s">
        <v>3</v>
      </c>
      <c r="H41" s="96">
        <v>1.3429</v>
      </c>
      <c r="I41" s="96"/>
      <c r="J41" s="50">
        <v>91</v>
      </c>
      <c r="K41" s="99">
        <f t="shared" si="3"/>
        <v>45748.642435094589</v>
      </c>
      <c r="L41" s="100"/>
      <c r="M41" s="6">
        <f>IF(J41="","",(K41/J41)/LOOKUP(RIGHT($D$2,3),定数!$A$6:$A$13,定数!$B$6:$B$13))</f>
        <v>4.1894361204299075</v>
      </c>
      <c r="N41" s="50"/>
      <c r="O41" s="8">
        <v>43621</v>
      </c>
      <c r="P41" s="96">
        <v>1.3520000000000001</v>
      </c>
      <c r="Q41" s="96"/>
      <c r="R41" s="97">
        <f>IF(P41="","",T41*M41*LOOKUP(RIGHT($D$2,3),定数!$A$6:$A$13,定数!$B$6:$B$13))</f>
        <v>-45748.642435095127</v>
      </c>
      <c r="S41" s="97"/>
      <c r="T41" s="98">
        <f t="shared" si="4"/>
        <v>-91.00000000000108</v>
      </c>
      <c r="U41" s="98"/>
      <c r="V41" t="str">
        <f t="shared" si="7"/>
        <v/>
      </c>
      <c r="W41">
        <f t="shared" si="2"/>
        <v>1</v>
      </c>
      <c r="X41" s="37">
        <f t="shared" si="5"/>
        <v>1600519.6275718419</v>
      </c>
      <c r="Y41" s="38">
        <f t="shared" si="6"/>
        <v>4.7212716691263257E-2</v>
      </c>
    </row>
    <row r="42" spans="2:25">
      <c r="B42" s="50">
        <v>34</v>
      </c>
      <c r="C42" s="95">
        <f t="shared" si="0"/>
        <v>1479206.1054013914</v>
      </c>
      <c r="D42" s="95"/>
      <c r="E42" s="50"/>
      <c r="F42" s="8">
        <v>43709</v>
      </c>
      <c r="G42" s="50" t="s">
        <v>4</v>
      </c>
      <c r="H42" s="96">
        <v>1.3678999999999999</v>
      </c>
      <c r="I42" s="96"/>
      <c r="J42" s="50">
        <v>88</v>
      </c>
      <c r="K42" s="99">
        <f t="shared" si="3"/>
        <v>44376.183162041743</v>
      </c>
      <c r="L42" s="100"/>
      <c r="M42" s="6">
        <f>IF(J42="","",(K42/J42)/LOOKUP(RIGHT($D$2,3),定数!$A$6:$A$13,定数!$B$6:$B$13))</f>
        <v>4.2022900721630441</v>
      </c>
      <c r="N42" s="50"/>
      <c r="O42" s="8">
        <v>43712</v>
      </c>
      <c r="P42" s="96">
        <v>1.3591</v>
      </c>
      <c r="Q42" s="96"/>
      <c r="R42" s="97">
        <f>IF(P42="","",T42*M42*LOOKUP(RIGHT($D$2,3),定数!$A$6:$A$13,定数!$B$6:$B$13))</f>
        <v>-44376.183162041336</v>
      </c>
      <c r="S42" s="97"/>
      <c r="T42" s="98">
        <f t="shared" si="4"/>
        <v>-87.99999999999919</v>
      </c>
      <c r="U42" s="98"/>
      <c r="V42" t="str">
        <f t="shared" si="7"/>
        <v/>
      </c>
      <c r="W42">
        <f t="shared" si="2"/>
        <v>2</v>
      </c>
      <c r="X42" s="37">
        <f t="shared" si="5"/>
        <v>1600519.6275718419</v>
      </c>
      <c r="Y42" s="38">
        <f t="shared" si="6"/>
        <v>7.5796335190525643E-2</v>
      </c>
    </row>
    <row r="43" spans="2:25">
      <c r="B43" s="50">
        <v>35</v>
      </c>
      <c r="C43" s="95">
        <f t="shared" si="0"/>
        <v>1434829.9222393502</v>
      </c>
      <c r="D43" s="95"/>
      <c r="E43" s="50"/>
      <c r="F43" s="8">
        <v>43763</v>
      </c>
      <c r="G43" s="50" t="s">
        <v>4</v>
      </c>
      <c r="H43" s="96">
        <v>1.4278</v>
      </c>
      <c r="I43" s="96"/>
      <c r="J43" s="50">
        <v>92</v>
      </c>
      <c r="K43" s="99">
        <f t="shared" si="3"/>
        <v>43044.897667180507</v>
      </c>
      <c r="L43" s="100"/>
      <c r="M43" s="6">
        <f>IF(J43="","",(K43/J43)/LOOKUP(RIGHT($D$2,3),定数!$A$6:$A$13,定数!$B$6:$B$13))</f>
        <v>3.8989943539112777</v>
      </c>
      <c r="N43" s="50"/>
      <c r="O43" s="8">
        <v>43767</v>
      </c>
      <c r="P43" s="96">
        <v>1.4412</v>
      </c>
      <c r="Q43" s="96"/>
      <c r="R43" s="97">
        <f>IF(P43="","",T43*M43*LOOKUP(RIGHT($D$2,3),定数!$A$6:$A$13,定数!$B$6:$B$13))</f>
        <v>62695.829210893717</v>
      </c>
      <c r="S43" s="97"/>
      <c r="T43" s="98">
        <f t="shared" si="4"/>
        <v>134.0000000000008</v>
      </c>
      <c r="U43" s="98"/>
      <c r="V43" t="str">
        <f t="shared" si="7"/>
        <v/>
      </c>
      <c r="W43">
        <f t="shared" si="2"/>
        <v>0</v>
      </c>
      <c r="X43" s="37">
        <f t="shared" si="5"/>
        <v>1600519.6275718419</v>
      </c>
      <c r="Y43" s="38">
        <f t="shared" si="6"/>
        <v>0.10352244513480957</v>
      </c>
    </row>
    <row r="44" spans="2:25">
      <c r="B44" s="50">
        <v>36</v>
      </c>
      <c r="C44" s="95">
        <f t="shared" si="0"/>
        <v>1497525.7514502439</v>
      </c>
      <c r="D44" s="95"/>
      <c r="E44" s="50"/>
      <c r="F44" s="8">
        <v>43789</v>
      </c>
      <c r="G44" s="50" t="s">
        <v>4</v>
      </c>
      <c r="H44" s="96">
        <v>1.4685999999999999</v>
      </c>
      <c r="I44" s="96"/>
      <c r="J44" s="50">
        <v>67</v>
      </c>
      <c r="K44" s="99">
        <f t="shared" si="3"/>
        <v>44925.772543507315</v>
      </c>
      <c r="L44" s="100"/>
      <c r="M44" s="6">
        <f>IF(J44="","",(K44/J44)/LOOKUP(RIGHT($D$2,3),定数!$A$6:$A$13,定数!$B$6:$B$13))</f>
        <v>5.5877826546650891</v>
      </c>
      <c r="N44" s="50"/>
      <c r="O44" s="8">
        <v>43789</v>
      </c>
      <c r="P44" s="96">
        <v>1.4781</v>
      </c>
      <c r="Q44" s="96"/>
      <c r="R44" s="97">
        <f>IF(P44="","",T44*M44*LOOKUP(RIGHT($D$2,3),定数!$A$6:$A$13,定数!$B$6:$B$13))</f>
        <v>63700.722263182441</v>
      </c>
      <c r="S44" s="97"/>
      <c r="T44" s="98">
        <f t="shared" si="4"/>
        <v>95.000000000000639</v>
      </c>
      <c r="U44" s="98"/>
      <c r="V44" t="str">
        <f t="shared" si="7"/>
        <v/>
      </c>
      <c r="W44">
        <f t="shared" si="2"/>
        <v>0</v>
      </c>
      <c r="X44" s="37">
        <f t="shared" si="5"/>
        <v>1600519.6275718419</v>
      </c>
      <c r="Y44" s="38">
        <f t="shared" si="6"/>
        <v>6.4350273715699902E-2</v>
      </c>
    </row>
    <row r="45" spans="2:25">
      <c r="B45" s="50">
        <v>37</v>
      </c>
      <c r="C45" s="95">
        <f t="shared" si="0"/>
        <v>1561226.4737134264</v>
      </c>
      <c r="D45" s="95"/>
      <c r="E45" s="50">
        <v>2008</v>
      </c>
      <c r="F45" s="8">
        <v>43592</v>
      </c>
      <c r="G45" s="50" t="s">
        <v>3</v>
      </c>
      <c r="H45" s="96">
        <v>1.5448999999999999</v>
      </c>
      <c r="I45" s="96"/>
      <c r="J45" s="50">
        <v>146</v>
      </c>
      <c r="K45" s="99">
        <f t="shared" si="3"/>
        <v>46836.79421140279</v>
      </c>
      <c r="L45" s="100"/>
      <c r="M45" s="6">
        <f>IF(J45="","",(K45/J45)/LOOKUP(RIGHT($D$2,3),定数!$A$6:$A$13,定数!$B$6:$B$13))</f>
        <v>2.6733330029339495</v>
      </c>
      <c r="N45" s="50">
        <v>2008</v>
      </c>
      <c r="O45" s="8">
        <v>43601</v>
      </c>
      <c r="P45" s="96">
        <v>1.5595000000000001</v>
      </c>
      <c r="Q45" s="96"/>
      <c r="R45" s="97">
        <f>IF(P45="","",T45*M45*LOOKUP(RIGHT($D$2,3),定数!$A$6:$A$13,定数!$B$6:$B$13))</f>
        <v>-46836.794211403336</v>
      </c>
      <c r="S45" s="97"/>
      <c r="T45" s="98">
        <f t="shared" si="4"/>
        <v>-146.00000000000168</v>
      </c>
      <c r="U45" s="98"/>
      <c r="V45" t="str">
        <f t="shared" si="7"/>
        <v/>
      </c>
      <c r="W45">
        <f t="shared" si="2"/>
        <v>1</v>
      </c>
      <c r="X45" s="37">
        <f t="shared" si="5"/>
        <v>1600519.6275718419</v>
      </c>
      <c r="Y45" s="38">
        <f t="shared" si="6"/>
        <v>2.4550248045397294E-2</v>
      </c>
    </row>
    <row r="46" spans="2:25">
      <c r="B46" s="50">
        <v>38</v>
      </c>
      <c r="C46" s="95">
        <f t="shared" si="0"/>
        <v>1514389.6795020232</v>
      </c>
      <c r="D46" s="95"/>
      <c r="E46" s="50"/>
      <c r="F46" s="8">
        <v>43628</v>
      </c>
      <c r="G46" s="50" t="s">
        <v>3</v>
      </c>
      <c r="H46" s="96">
        <v>1.5455000000000001</v>
      </c>
      <c r="I46" s="96"/>
      <c r="J46" s="50">
        <v>130</v>
      </c>
      <c r="K46" s="99">
        <f t="shared" si="3"/>
        <v>45431.69038506069</v>
      </c>
      <c r="L46" s="100"/>
      <c r="M46" s="6">
        <f>IF(J46="","",(K46/J46)/LOOKUP(RIGHT($D$2,3),定数!$A$6:$A$13,定数!$B$6:$B$13))</f>
        <v>2.912287845196198</v>
      </c>
      <c r="N46" s="50"/>
      <c r="O46" s="8">
        <v>43636</v>
      </c>
      <c r="P46" s="96">
        <v>1.5585</v>
      </c>
      <c r="Q46" s="96"/>
      <c r="R46" s="97">
        <f>IF(P46="","",T46*M46*LOOKUP(RIGHT($D$2,3),定数!$A$6:$A$13,定数!$B$6:$B$13))</f>
        <v>-45431.690385060341</v>
      </c>
      <c r="S46" s="97"/>
      <c r="T46" s="98">
        <f t="shared" si="4"/>
        <v>-129.99999999999901</v>
      </c>
      <c r="U46" s="98"/>
      <c r="V46" t="str">
        <f t="shared" si="7"/>
        <v/>
      </c>
      <c r="W46">
        <f t="shared" si="2"/>
        <v>2</v>
      </c>
      <c r="X46" s="37">
        <f t="shared" si="5"/>
        <v>1600519.6275718419</v>
      </c>
      <c r="Y46" s="38">
        <f t="shared" si="6"/>
        <v>5.3813740604035654E-2</v>
      </c>
    </row>
    <row r="47" spans="2:25">
      <c r="B47" s="50">
        <v>39</v>
      </c>
      <c r="C47" s="95">
        <f t="shared" si="0"/>
        <v>1468957.9891169628</v>
      </c>
      <c r="D47" s="95"/>
      <c r="E47" s="50"/>
      <c r="F47" s="8">
        <v>43667</v>
      </c>
      <c r="G47" s="50" t="s">
        <v>4</v>
      </c>
      <c r="H47" s="96">
        <v>1.5887</v>
      </c>
      <c r="I47" s="96"/>
      <c r="J47" s="50">
        <v>81</v>
      </c>
      <c r="K47" s="99">
        <f t="shared" si="3"/>
        <v>44068.739673508884</v>
      </c>
      <c r="L47" s="100"/>
      <c r="M47" s="6">
        <f>IF(J47="","",(K47/J47)/LOOKUP(RIGHT($D$2,3),定数!$A$6:$A$13,定数!$B$6:$B$13))</f>
        <v>4.5338209540646996</v>
      </c>
      <c r="N47" s="50"/>
      <c r="O47" s="8">
        <v>43668</v>
      </c>
      <c r="P47" s="96">
        <v>1.5806</v>
      </c>
      <c r="Q47" s="96"/>
      <c r="R47" s="97">
        <f>IF(P47="","",T47*M47*LOOKUP(RIGHT($D$2,3),定数!$A$6:$A$13,定数!$B$6:$B$13))</f>
        <v>-44068.739673508855</v>
      </c>
      <c r="S47" s="97"/>
      <c r="T47" s="98">
        <f t="shared" si="4"/>
        <v>-80.999999999999957</v>
      </c>
      <c r="U47" s="98"/>
      <c r="V47" t="str">
        <f t="shared" si="7"/>
        <v/>
      </c>
      <c r="W47">
        <f t="shared" si="2"/>
        <v>3</v>
      </c>
      <c r="X47" s="37">
        <f t="shared" si="5"/>
        <v>1600519.6275718419</v>
      </c>
      <c r="Y47" s="38">
        <f t="shared" si="6"/>
        <v>8.2199328385914372E-2</v>
      </c>
    </row>
    <row r="48" spans="2:25">
      <c r="B48" s="50">
        <v>40</v>
      </c>
      <c r="C48" s="95">
        <f t="shared" si="0"/>
        <v>1424889.249443454</v>
      </c>
      <c r="D48" s="95"/>
      <c r="E48" s="50"/>
      <c r="F48" s="8">
        <v>43678</v>
      </c>
      <c r="G48" s="50" t="s">
        <v>3</v>
      </c>
      <c r="H48" s="96">
        <v>1.5551999999999999</v>
      </c>
      <c r="I48" s="96"/>
      <c r="J48" s="50">
        <v>149</v>
      </c>
      <c r="K48" s="99">
        <f t="shared" si="3"/>
        <v>42746.677483303618</v>
      </c>
      <c r="L48" s="100"/>
      <c r="M48" s="6">
        <f>IF(J48="","",(K48/J48)/LOOKUP(RIGHT($D$2,3),定数!$A$6:$A$13,定数!$B$6:$B$13))</f>
        <v>2.3907537742339833</v>
      </c>
      <c r="N48" s="50"/>
      <c r="O48" s="8">
        <v>43684</v>
      </c>
      <c r="P48" s="96">
        <v>1.5333000000000001</v>
      </c>
      <c r="Q48" s="96"/>
      <c r="R48" s="97">
        <f>IF(P48="","",T48*M48*LOOKUP(RIGHT($D$2,3),定数!$A$6:$A$13,定数!$B$6:$B$13))</f>
        <v>62829.009186868541</v>
      </c>
      <c r="S48" s="97"/>
      <c r="T48" s="98">
        <f t="shared" si="4"/>
        <v>218.9999999999981</v>
      </c>
      <c r="U48" s="98"/>
      <c r="V48" t="str">
        <f t="shared" si="7"/>
        <v/>
      </c>
      <c r="W48">
        <f t="shared" si="2"/>
        <v>0</v>
      </c>
      <c r="X48" s="37">
        <f t="shared" si="5"/>
        <v>1600519.6275718419</v>
      </c>
      <c r="Y48" s="38">
        <f t="shared" si="6"/>
        <v>0.10973334853433692</v>
      </c>
    </row>
    <row r="49" spans="2:25">
      <c r="B49" s="50">
        <v>41</v>
      </c>
      <c r="C49" s="95">
        <f t="shared" si="0"/>
        <v>1487718.2586303225</v>
      </c>
      <c r="D49" s="95"/>
      <c r="E49" s="50"/>
      <c r="F49" s="8">
        <v>43703</v>
      </c>
      <c r="G49" s="50" t="s">
        <v>3</v>
      </c>
      <c r="H49" s="96">
        <v>1.4696</v>
      </c>
      <c r="I49" s="96"/>
      <c r="J49" s="50">
        <v>112</v>
      </c>
      <c r="K49" s="99">
        <f t="shared" si="3"/>
        <v>44631.547758909677</v>
      </c>
      <c r="L49" s="100"/>
      <c r="M49" s="6">
        <f>IF(J49="","",(K49/J49)/LOOKUP(RIGHT($D$2,3),定数!$A$6:$A$13,定数!$B$6:$B$13))</f>
        <v>3.3207996844426844</v>
      </c>
      <c r="N49" s="50"/>
      <c r="O49" s="8">
        <v>43705</v>
      </c>
      <c r="P49" s="96">
        <v>1.4807999999999999</v>
      </c>
      <c r="Q49" s="96"/>
      <c r="R49" s="97">
        <f>IF(P49="","",T49*M49*LOOKUP(RIGHT($D$2,3),定数!$A$6:$A$13,定数!$B$6:$B$13))</f>
        <v>-44631.547758909182</v>
      </c>
      <c r="S49" s="97"/>
      <c r="T49" s="98">
        <f t="shared" si="4"/>
        <v>-111.99999999999876</v>
      </c>
      <c r="U49" s="98"/>
      <c r="V49" t="str">
        <f t="shared" si="7"/>
        <v/>
      </c>
      <c r="W49">
        <f t="shared" si="2"/>
        <v>1</v>
      </c>
      <c r="X49" s="37">
        <f t="shared" si="5"/>
        <v>1600519.6275718419</v>
      </c>
      <c r="Y49" s="38">
        <f t="shared" si="6"/>
        <v>7.0477966654274082E-2</v>
      </c>
    </row>
    <row r="50" spans="2:25">
      <c r="B50" s="50">
        <v>42</v>
      </c>
      <c r="C50" s="95">
        <f t="shared" si="0"/>
        <v>1443086.7108714134</v>
      </c>
      <c r="D50" s="95"/>
      <c r="E50" s="50">
        <v>2009</v>
      </c>
      <c r="F50" s="8">
        <v>43484</v>
      </c>
      <c r="G50" s="50" t="s">
        <v>3</v>
      </c>
      <c r="H50" s="96">
        <v>1.3309</v>
      </c>
      <c r="I50" s="96"/>
      <c r="J50" s="50">
        <v>77</v>
      </c>
      <c r="K50" s="99">
        <f t="shared" si="3"/>
        <v>43292.601326142401</v>
      </c>
      <c r="L50" s="100"/>
      <c r="M50" s="6">
        <f>IF(J50="","",(K50/J50)/LOOKUP(RIGHT($D$2,3),定数!$A$6:$A$13,定数!$B$6:$B$13))</f>
        <v>4.6853464638682256</v>
      </c>
      <c r="N50" s="50">
        <v>2009</v>
      </c>
      <c r="O50" s="8">
        <v>43484</v>
      </c>
      <c r="P50" s="96">
        <v>1.3198000000000001</v>
      </c>
      <c r="Q50" s="96"/>
      <c r="R50" s="97">
        <f>IF(P50="","",T50*M50*LOOKUP(RIGHT($D$2,3),定数!$A$6:$A$13,定数!$B$6:$B$13))</f>
        <v>62408.814898724137</v>
      </c>
      <c r="S50" s="97"/>
      <c r="T50" s="98">
        <f t="shared" si="4"/>
        <v>110.99999999999888</v>
      </c>
      <c r="U50" s="98"/>
      <c r="V50" t="str">
        <f t="shared" si="7"/>
        <v/>
      </c>
      <c r="W50">
        <f t="shared" si="2"/>
        <v>0</v>
      </c>
      <c r="X50" s="37">
        <f t="shared" si="5"/>
        <v>1600519.6275718419</v>
      </c>
      <c r="Y50" s="38">
        <f t="shared" si="6"/>
        <v>9.8363627654645569E-2</v>
      </c>
    </row>
    <row r="51" spans="2:25">
      <c r="B51" s="50">
        <v>43</v>
      </c>
      <c r="C51" s="95">
        <f t="shared" si="0"/>
        <v>1505495.5257701376</v>
      </c>
      <c r="D51" s="95"/>
      <c r="E51" s="50"/>
      <c r="F51" s="8">
        <v>43638</v>
      </c>
      <c r="G51" s="50" t="s">
        <v>3</v>
      </c>
      <c r="H51" s="96">
        <v>1.3880999999999999</v>
      </c>
      <c r="I51" s="96"/>
      <c r="J51" s="50">
        <v>131</v>
      </c>
      <c r="K51" s="99">
        <f t="shared" si="3"/>
        <v>45164.865773104124</v>
      </c>
      <c r="L51" s="100"/>
      <c r="M51" s="6">
        <f>IF(J51="","",(K51/J51)/LOOKUP(RIGHT($D$2,3),定数!$A$6:$A$13,定数!$B$6:$B$13))</f>
        <v>2.8730830644468268</v>
      </c>
      <c r="N51" s="50"/>
      <c r="O51" s="8">
        <v>43639</v>
      </c>
      <c r="P51" s="96">
        <v>1.4012</v>
      </c>
      <c r="Q51" s="96"/>
      <c r="R51" s="97">
        <f>IF(P51="","",T51*M51*LOOKUP(RIGHT($D$2,3),定数!$A$6:$A$13,定数!$B$6:$B$13))</f>
        <v>-45164.865773104495</v>
      </c>
      <c r="S51" s="97"/>
      <c r="T51" s="98">
        <f t="shared" si="4"/>
        <v>-131.00000000000111</v>
      </c>
      <c r="U51" s="98"/>
      <c r="V51" t="str">
        <f t="shared" si="7"/>
        <v/>
      </c>
      <c r="W51">
        <f t="shared" si="2"/>
        <v>1</v>
      </c>
      <c r="X51" s="37">
        <f t="shared" si="5"/>
        <v>1600519.6275718419</v>
      </c>
      <c r="Y51" s="38">
        <f t="shared" si="6"/>
        <v>5.9370781941528561E-2</v>
      </c>
    </row>
    <row r="52" spans="2:25">
      <c r="B52" s="50">
        <v>44</v>
      </c>
      <c r="C52" s="95">
        <f t="shared" si="0"/>
        <v>1460330.659997033</v>
      </c>
      <c r="D52" s="95"/>
      <c r="E52" s="50">
        <v>2010</v>
      </c>
      <c r="F52" s="8">
        <v>43616</v>
      </c>
      <c r="G52" s="50" t="s">
        <v>3</v>
      </c>
      <c r="H52" s="96">
        <v>1.2263999999999999</v>
      </c>
      <c r="I52" s="96"/>
      <c r="J52" s="50">
        <v>189</v>
      </c>
      <c r="K52" s="99">
        <f t="shared" si="3"/>
        <v>43809.919799910989</v>
      </c>
      <c r="L52" s="100"/>
      <c r="M52" s="6">
        <f>IF(J52="","",(K52/J52)/LOOKUP(RIGHT($D$2,3),定数!$A$6:$A$13,定数!$B$6:$B$13))</f>
        <v>1.9316543121653875</v>
      </c>
      <c r="N52" s="50">
        <v>2010</v>
      </c>
      <c r="O52" s="8">
        <v>43620</v>
      </c>
      <c r="P52" s="96">
        <v>1.1983999999999999</v>
      </c>
      <c r="Q52" s="96"/>
      <c r="R52" s="97">
        <f>IF(P52="","",T52*M52*LOOKUP(RIGHT($D$2,3),定数!$A$6:$A$13,定数!$B$6:$B$13))</f>
        <v>64903.584888757068</v>
      </c>
      <c r="S52" s="97"/>
      <c r="T52" s="98">
        <f t="shared" si="4"/>
        <v>280.00000000000023</v>
      </c>
      <c r="U52" s="98"/>
      <c r="V52" t="str">
        <f t="shared" si="7"/>
        <v/>
      </c>
      <c r="W52">
        <f t="shared" si="2"/>
        <v>0</v>
      </c>
      <c r="X52" s="37">
        <f t="shared" si="5"/>
        <v>1600519.6275718419</v>
      </c>
      <c r="Y52" s="38">
        <f t="shared" si="6"/>
        <v>8.7589658483283039E-2</v>
      </c>
    </row>
    <row r="53" spans="2:25">
      <c r="B53" s="50">
        <v>45</v>
      </c>
      <c r="C53" s="95">
        <f t="shared" si="0"/>
        <v>1525234.2448857899</v>
      </c>
      <c r="D53" s="95"/>
      <c r="E53" s="50"/>
      <c r="F53" s="8">
        <v>43672</v>
      </c>
      <c r="G53" s="50" t="s">
        <v>4</v>
      </c>
      <c r="H53" s="96">
        <v>1.2967</v>
      </c>
      <c r="I53" s="96"/>
      <c r="J53" s="50">
        <v>174</v>
      </c>
      <c r="K53" s="99">
        <f t="shared" si="3"/>
        <v>45757.027346573697</v>
      </c>
      <c r="L53" s="100"/>
      <c r="M53" s="6">
        <f>IF(J53="","",(K53/J53)/LOOKUP(RIGHT($D$2,3),定数!$A$6:$A$13,定数!$B$6:$B$13))</f>
        <v>2.1914285127669397</v>
      </c>
      <c r="N53" s="50"/>
      <c r="O53" s="8">
        <v>43680</v>
      </c>
      <c r="P53" s="96">
        <v>1.3224</v>
      </c>
      <c r="Q53" s="96"/>
      <c r="R53" s="97">
        <f>IF(P53="","",T53*M53*LOOKUP(RIGHT($D$2,3),定数!$A$6:$A$13,定数!$B$6:$B$13))</f>
        <v>67583.655333732575</v>
      </c>
      <c r="S53" s="97"/>
      <c r="T53" s="98">
        <f t="shared" si="4"/>
        <v>257.00000000000057</v>
      </c>
      <c r="U53" s="98"/>
      <c r="V53" t="str">
        <f t="shared" si="7"/>
        <v/>
      </c>
      <c r="W53">
        <f t="shared" si="2"/>
        <v>0</v>
      </c>
      <c r="X53" s="37">
        <f t="shared" si="5"/>
        <v>1600519.6275718419</v>
      </c>
      <c r="Y53" s="38">
        <f t="shared" si="6"/>
        <v>4.7038087749206703E-2</v>
      </c>
    </row>
    <row r="54" spans="2:25">
      <c r="B54" s="50">
        <v>46</v>
      </c>
      <c r="C54" s="95">
        <f t="shared" si="0"/>
        <v>1592817.9002195224</v>
      </c>
      <c r="D54" s="95"/>
      <c r="E54" s="50"/>
      <c r="F54" s="8">
        <v>43698</v>
      </c>
      <c r="G54" s="50" t="s">
        <v>3</v>
      </c>
      <c r="H54" s="96">
        <v>1.2769999999999999</v>
      </c>
      <c r="I54" s="96"/>
      <c r="J54" s="50">
        <v>133</v>
      </c>
      <c r="K54" s="99">
        <f t="shared" si="3"/>
        <v>47784.53700658567</v>
      </c>
      <c r="L54" s="100"/>
      <c r="M54" s="6">
        <f>IF(J54="","",(K54/J54)/LOOKUP(RIGHT($D$2,3),定数!$A$6:$A$13,定数!$B$6:$B$13))</f>
        <v>2.9940186094351926</v>
      </c>
      <c r="N54" s="50"/>
      <c r="O54" s="8">
        <v>43714</v>
      </c>
      <c r="P54" s="96">
        <v>1.2903</v>
      </c>
      <c r="Q54" s="96"/>
      <c r="R54" s="97">
        <f>IF(P54="","",T54*M54*LOOKUP(RIGHT($D$2,3),定数!$A$6:$A$13,定数!$B$6:$B$13))</f>
        <v>-47784.537006586004</v>
      </c>
      <c r="S54" s="97"/>
      <c r="T54" s="98">
        <f t="shared" si="4"/>
        <v>-133.00000000000091</v>
      </c>
      <c r="U54" s="98"/>
      <c r="V54" t="str">
        <f t="shared" si="7"/>
        <v/>
      </c>
      <c r="W54">
        <f t="shared" si="2"/>
        <v>1</v>
      </c>
      <c r="X54" s="37">
        <f t="shared" si="5"/>
        <v>1600519.6275718419</v>
      </c>
      <c r="Y54" s="38">
        <f t="shared" si="6"/>
        <v>4.8120168098181315E-3</v>
      </c>
    </row>
    <row r="55" spans="2:25">
      <c r="B55" s="50">
        <v>47</v>
      </c>
      <c r="C55" s="95">
        <f t="shared" si="0"/>
        <v>1545033.3632129363</v>
      </c>
      <c r="D55" s="95"/>
      <c r="E55" s="50">
        <v>2011</v>
      </c>
      <c r="F55" s="8">
        <v>43757</v>
      </c>
      <c r="G55" s="50" t="s">
        <v>4</v>
      </c>
      <c r="H55" s="96">
        <v>1.3821000000000001</v>
      </c>
      <c r="I55" s="96"/>
      <c r="J55" s="50">
        <v>169</v>
      </c>
      <c r="K55" s="99">
        <f t="shared" si="3"/>
        <v>46351.00089638809</v>
      </c>
      <c r="L55" s="100"/>
      <c r="M55" s="6">
        <f>IF(J55="","",(K55/J55)/LOOKUP(RIGHT($D$2,3),定数!$A$6:$A$13,定数!$B$6:$B$13))</f>
        <v>2.285552312445172</v>
      </c>
      <c r="N55" s="50">
        <v>2011</v>
      </c>
      <c r="O55" s="8">
        <v>43765</v>
      </c>
      <c r="P55" s="96">
        <v>1.407</v>
      </c>
      <c r="Q55" s="96"/>
      <c r="R55" s="97">
        <f>IF(P55="","",T55*M55*LOOKUP(RIGHT($D$2,3),定数!$A$6:$A$13,定数!$B$6:$B$13))</f>
        <v>68292.303095861527</v>
      </c>
      <c r="S55" s="97"/>
      <c r="T55" s="98">
        <f t="shared" si="4"/>
        <v>248.99999999999923</v>
      </c>
      <c r="U55" s="98"/>
      <c r="V55" t="str">
        <f t="shared" si="7"/>
        <v/>
      </c>
      <c r="W55">
        <f t="shared" si="2"/>
        <v>0</v>
      </c>
      <c r="X55" s="37">
        <f t="shared" si="5"/>
        <v>1600519.6275718419</v>
      </c>
      <c r="Y55" s="38">
        <f t="shared" si="6"/>
        <v>3.466765630552382E-2</v>
      </c>
    </row>
    <row r="56" spans="2:25">
      <c r="B56" s="50">
        <v>48</v>
      </c>
      <c r="C56" s="95">
        <f t="shared" si="0"/>
        <v>1613325.6663087979</v>
      </c>
      <c r="D56" s="95"/>
      <c r="E56" s="50"/>
      <c r="F56" s="8">
        <v>43792</v>
      </c>
      <c r="G56" s="50" t="s">
        <v>3</v>
      </c>
      <c r="H56" s="96">
        <v>1.3451</v>
      </c>
      <c r="I56" s="96"/>
      <c r="J56" s="50">
        <v>117</v>
      </c>
      <c r="K56" s="99">
        <f t="shared" si="3"/>
        <v>48399.769989263936</v>
      </c>
      <c r="L56" s="100"/>
      <c r="M56" s="6">
        <f>IF(J56="","",(K56/J56)/LOOKUP(RIGHT($D$2,3),定数!$A$6:$A$13,定数!$B$6:$B$13))</f>
        <v>3.4472770647623885</v>
      </c>
      <c r="N56" s="50"/>
      <c r="O56" s="8">
        <v>43794</v>
      </c>
      <c r="P56" s="96">
        <v>1.3279000000000001</v>
      </c>
      <c r="Q56" s="96"/>
      <c r="R56" s="97">
        <f>IF(P56="","",T56*M56*LOOKUP(RIGHT($D$2,3),定数!$A$6:$A$13,定数!$B$6:$B$13))</f>
        <v>71151.798616695203</v>
      </c>
      <c r="S56" s="97"/>
      <c r="T56" s="98">
        <f t="shared" si="4"/>
        <v>171.99999999999881</v>
      </c>
      <c r="U56" s="98"/>
      <c r="V56" t="str">
        <f t="shared" si="7"/>
        <v/>
      </c>
      <c r="W56">
        <f t="shared" si="2"/>
        <v>0</v>
      </c>
      <c r="X56" s="37">
        <f t="shared" si="5"/>
        <v>1613325.6663087979</v>
      </c>
      <c r="Y56" s="38">
        <f t="shared" si="6"/>
        <v>0</v>
      </c>
    </row>
    <row r="57" spans="2:25">
      <c r="B57" s="50">
        <v>49</v>
      </c>
      <c r="C57" s="95">
        <f t="shared" si="0"/>
        <v>1684477.4649254931</v>
      </c>
      <c r="D57" s="95"/>
      <c r="E57" s="50">
        <v>2012</v>
      </c>
      <c r="F57" s="8">
        <v>43555</v>
      </c>
      <c r="G57" s="50" t="s">
        <v>4</v>
      </c>
      <c r="H57" s="96">
        <v>1.3359000000000001</v>
      </c>
      <c r="I57" s="96"/>
      <c r="J57" s="50">
        <v>108</v>
      </c>
      <c r="K57" s="99">
        <f t="shared" si="3"/>
        <v>50534.323947764795</v>
      </c>
      <c r="L57" s="100"/>
      <c r="M57" s="6">
        <f>IF(J57="","",(K57/J57)/LOOKUP(RIGHT($D$2,3),定数!$A$6:$A$13,定数!$B$6:$B$13))</f>
        <v>3.8992533910312344</v>
      </c>
      <c r="N57" s="50">
        <v>2012</v>
      </c>
      <c r="O57" s="8">
        <v>43558</v>
      </c>
      <c r="P57" s="96">
        <v>1.3250999999999999</v>
      </c>
      <c r="Q57" s="96"/>
      <c r="R57" s="97">
        <f>IF(P57="","",T57*M57*LOOKUP(RIGHT($D$2,3),定数!$A$6:$A$13,定数!$B$6:$B$13))</f>
        <v>-50534.323947765464</v>
      </c>
      <c r="S57" s="97"/>
      <c r="T57" s="98">
        <f t="shared" si="4"/>
        <v>-108.00000000000142</v>
      </c>
      <c r="U57" s="98"/>
      <c r="V57" t="str">
        <f t="shared" si="7"/>
        <v/>
      </c>
      <c r="W57">
        <f t="shared" si="2"/>
        <v>1</v>
      </c>
      <c r="X57" s="37">
        <f t="shared" si="5"/>
        <v>1684477.4649254931</v>
      </c>
      <c r="Y57" s="38">
        <f t="shared" si="6"/>
        <v>0</v>
      </c>
    </row>
    <row r="58" spans="2:25">
      <c r="B58" s="50">
        <v>50</v>
      </c>
      <c r="C58" s="95">
        <f t="shared" si="0"/>
        <v>1633943.1409777277</v>
      </c>
      <c r="D58" s="95"/>
      <c r="E58" s="50"/>
      <c r="F58" s="8">
        <v>43698</v>
      </c>
      <c r="G58" s="50" t="s">
        <v>4</v>
      </c>
      <c r="H58" s="96">
        <v>1.2383999999999999</v>
      </c>
      <c r="I58" s="96"/>
      <c r="J58" s="50">
        <v>96</v>
      </c>
      <c r="K58" s="99">
        <f t="shared" si="3"/>
        <v>49018.294229331827</v>
      </c>
      <c r="L58" s="100"/>
      <c r="M58" s="6">
        <f>IF(J58="","",(K58/J58)/LOOKUP(RIGHT($D$2,3),定数!$A$6:$A$13,定数!$B$6:$B$13))</f>
        <v>4.2550602629628322</v>
      </c>
      <c r="N58" s="50"/>
      <c r="O58" s="8">
        <v>43699</v>
      </c>
      <c r="P58" s="96">
        <v>1.2523</v>
      </c>
      <c r="Q58" s="96"/>
      <c r="R58" s="97">
        <f>IF(P58="","",T58*M58*LOOKUP(RIGHT($D$2,3),定数!$A$6:$A$13,定数!$B$6:$B$13))</f>
        <v>70974.405186220145</v>
      </c>
      <c r="S58" s="97"/>
      <c r="T58" s="98">
        <f t="shared" si="4"/>
        <v>139.00000000000023</v>
      </c>
      <c r="U58" s="98"/>
      <c r="V58" t="str">
        <f t="shared" si="7"/>
        <v/>
      </c>
      <c r="W58">
        <f t="shared" si="2"/>
        <v>0</v>
      </c>
      <c r="X58" s="37">
        <f t="shared" si="5"/>
        <v>1684477.4649254931</v>
      </c>
      <c r="Y58" s="38">
        <f t="shared" si="6"/>
        <v>3.000000000000036E-2</v>
      </c>
    </row>
    <row r="59" spans="2:25">
      <c r="B59" s="50">
        <v>51</v>
      </c>
      <c r="C59" s="95">
        <f t="shared" si="0"/>
        <v>1704917.5461639478</v>
      </c>
      <c r="D59" s="95"/>
      <c r="E59" s="50"/>
      <c r="F59" s="8">
        <v>43770</v>
      </c>
      <c r="G59" s="50" t="s">
        <v>3</v>
      </c>
      <c r="H59" s="96">
        <v>1.2943</v>
      </c>
      <c r="I59" s="96"/>
      <c r="J59" s="50">
        <v>78</v>
      </c>
      <c r="K59" s="99">
        <f t="shared" si="3"/>
        <v>51147.526384918434</v>
      </c>
      <c r="L59" s="100"/>
      <c r="M59" s="6">
        <f>IF(J59="","",(K59/J59)/LOOKUP(RIGHT($D$2,3),定数!$A$6:$A$13,定数!$B$6:$B$13))</f>
        <v>5.4644793146280382</v>
      </c>
      <c r="N59" s="50"/>
      <c r="O59" s="8">
        <v>43771</v>
      </c>
      <c r="P59" s="96">
        <v>1.2830999999999999</v>
      </c>
      <c r="Q59" s="96"/>
      <c r="R59" s="97">
        <f>IF(P59="","",T59*M59*LOOKUP(RIGHT($D$2,3),定数!$A$6:$A$13,定数!$B$6:$B$13))</f>
        <v>73442.601988601498</v>
      </c>
      <c r="S59" s="97"/>
      <c r="T59" s="98">
        <f t="shared" si="4"/>
        <v>112.00000000000099</v>
      </c>
      <c r="U59" s="98"/>
      <c r="V59" t="str">
        <f t="shared" si="7"/>
        <v/>
      </c>
      <c r="W59">
        <f t="shared" si="2"/>
        <v>0</v>
      </c>
      <c r="X59" s="37">
        <f t="shared" si="5"/>
        <v>1704917.5461639478</v>
      </c>
      <c r="Y59" s="38">
        <f t="shared" si="6"/>
        <v>0</v>
      </c>
    </row>
    <row r="60" spans="2:25">
      <c r="B60" s="50">
        <v>52</v>
      </c>
      <c r="C60" s="95">
        <f t="shared" si="0"/>
        <v>1778360.1481525493</v>
      </c>
      <c r="D60" s="95"/>
      <c r="E60" s="50"/>
      <c r="F60" s="8">
        <v>43798</v>
      </c>
      <c r="G60" s="50" t="s">
        <v>4</v>
      </c>
      <c r="H60" s="96">
        <v>1.2961</v>
      </c>
      <c r="I60" s="96"/>
      <c r="J60" s="50">
        <v>82</v>
      </c>
      <c r="K60" s="99">
        <f t="shared" si="3"/>
        <v>53350.804444576475</v>
      </c>
      <c r="L60" s="100"/>
      <c r="M60" s="6">
        <f>IF(J60="","",(K60/J60)/LOOKUP(RIGHT($D$2,3),定数!$A$6:$A$13,定数!$B$6:$B$13))</f>
        <v>5.4218297199772838</v>
      </c>
      <c r="N60" s="50"/>
      <c r="O60" s="8">
        <v>43803</v>
      </c>
      <c r="P60" s="96">
        <v>1.3082</v>
      </c>
      <c r="Q60" s="96"/>
      <c r="R60" s="97">
        <f>IF(P60="","",T60*M60*LOOKUP(RIGHT($D$2,3),定数!$A$6:$A$13,定数!$B$6:$B$13))</f>
        <v>78724.967534070165</v>
      </c>
      <c r="S60" s="97"/>
      <c r="T60" s="98">
        <f t="shared" si="4"/>
        <v>121</v>
      </c>
      <c r="U60" s="98"/>
      <c r="V60" t="str">
        <f t="shared" si="7"/>
        <v/>
      </c>
      <c r="W60">
        <f t="shared" si="2"/>
        <v>0</v>
      </c>
      <c r="X60" s="37">
        <f t="shared" si="5"/>
        <v>1778360.1481525493</v>
      </c>
      <c r="Y60" s="38">
        <f t="shared" si="6"/>
        <v>0</v>
      </c>
    </row>
    <row r="61" spans="2:25">
      <c r="B61" s="50">
        <v>53</v>
      </c>
      <c r="C61" s="95">
        <f t="shared" si="0"/>
        <v>1857085.1156866194</v>
      </c>
      <c r="D61" s="95"/>
      <c r="E61" s="50">
        <v>2013</v>
      </c>
      <c r="F61" s="8">
        <v>43510</v>
      </c>
      <c r="G61" s="50" t="s">
        <v>3</v>
      </c>
      <c r="H61" s="96">
        <v>1.3426</v>
      </c>
      <c r="I61" s="96"/>
      <c r="J61" s="50">
        <v>94</v>
      </c>
      <c r="K61" s="99">
        <f t="shared" si="3"/>
        <v>55712.553470598577</v>
      </c>
      <c r="L61" s="100"/>
      <c r="M61" s="6">
        <f>IF(J61="","",(K61/J61)/LOOKUP(RIGHT($D$2,3),定数!$A$6:$A$13,定数!$B$6:$B$13))</f>
        <v>4.9390561587410087</v>
      </c>
      <c r="N61" s="50">
        <v>2013</v>
      </c>
      <c r="O61" s="8">
        <v>43516</v>
      </c>
      <c r="P61" s="96">
        <v>1.3288</v>
      </c>
      <c r="Q61" s="96"/>
      <c r="R61" s="97">
        <f>IF(P61="","",T61*M61*LOOKUP(RIGHT($D$2,3),定数!$A$6:$A$13,定数!$B$6:$B$13))</f>
        <v>81790.769988751301</v>
      </c>
      <c r="S61" s="97"/>
      <c r="T61" s="98">
        <f t="shared" si="4"/>
        <v>138.00000000000034</v>
      </c>
      <c r="U61" s="98"/>
      <c r="V61" t="str">
        <f t="shared" si="7"/>
        <v/>
      </c>
      <c r="W61">
        <f t="shared" si="2"/>
        <v>0</v>
      </c>
      <c r="X61" s="37">
        <f t="shared" si="5"/>
        <v>1857085.1156866194</v>
      </c>
      <c r="Y61" s="38">
        <f t="shared" si="6"/>
        <v>0</v>
      </c>
    </row>
    <row r="62" spans="2:25">
      <c r="B62" s="50">
        <v>54</v>
      </c>
      <c r="C62" s="95">
        <f t="shared" si="0"/>
        <v>1938875.8856753707</v>
      </c>
      <c r="D62" s="95"/>
      <c r="E62" s="50"/>
      <c r="F62" s="8">
        <v>43571</v>
      </c>
      <c r="G62" s="50" t="s">
        <v>4</v>
      </c>
      <c r="H62" s="96">
        <v>1.3109</v>
      </c>
      <c r="I62" s="96"/>
      <c r="J62" s="50">
        <v>89</v>
      </c>
      <c r="K62" s="99">
        <f t="shared" si="3"/>
        <v>58166.276570261121</v>
      </c>
      <c r="L62" s="100"/>
      <c r="M62" s="6">
        <f>IF(J62="","",(K62/J62)/LOOKUP(RIGHT($D$2,3),定数!$A$6:$A$13,定数!$B$6:$B$13))</f>
        <v>5.4462805777398051</v>
      </c>
      <c r="N62" s="50"/>
      <c r="O62" s="8">
        <v>43572</v>
      </c>
      <c r="P62" s="96">
        <v>1.302</v>
      </c>
      <c r="Q62" s="96"/>
      <c r="R62" s="97">
        <f>IF(P62="","",T62*M62*LOOKUP(RIGHT($D$2,3),定数!$A$6:$A$13,定数!$B$6:$B$13))</f>
        <v>-58166.27657026051</v>
      </c>
      <c r="S62" s="97"/>
      <c r="T62" s="98">
        <f t="shared" si="4"/>
        <v>-88.999999999999076</v>
      </c>
      <c r="U62" s="98"/>
      <c r="V62" t="str">
        <f t="shared" si="7"/>
        <v/>
      </c>
      <c r="W62">
        <f t="shared" si="2"/>
        <v>1</v>
      </c>
      <c r="X62" s="37">
        <f t="shared" si="5"/>
        <v>1938875.8856753707</v>
      </c>
      <c r="Y62" s="38">
        <f t="shared" si="6"/>
        <v>0</v>
      </c>
    </row>
    <row r="63" spans="2:25">
      <c r="B63" s="50">
        <v>55</v>
      </c>
      <c r="C63" s="95">
        <f t="shared" si="0"/>
        <v>1880709.6091051102</v>
      </c>
      <c r="D63" s="95"/>
      <c r="E63" s="50"/>
      <c r="F63" s="8">
        <v>43701</v>
      </c>
      <c r="G63" s="50" t="s">
        <v>4</v>
      </c>
      <c r="H63" s="96">
        <v>1.3373999999999999</v>
      </c>
      <c r="I63" s="96"/>
      <c r="J63" s="50">
        <v>77</v>
      </c>
      <c r="K63" s="99">
        <f t="shared" si="3"/>
        <v>56421.288273153303</v>
      </c>
      <c r="L63" s="100"/>
      <c r="M63" s="6">
        <f>IF(J63="","",(K63/J63)/LOOKUP(RIGHT($D$2,3),定数!$A$6:$A$13,定数!$B$6:$B$13))</f>
        <v>6.1062000295620456</v>
      </c>
      <c r="N63" s="50"/>
      <c r="O63" s="8">
        <v>43706</v>
      </c>
      <c r="P63" s="96">
        <v>1.3297000000000001</v>
      </c>
      <c r="Q63" s="96"/>
      <c r="R63" s="97">
        <f>IF(P63="","",T63*M63*LOOKUP(RIGHT($D$2,3),定数!$A$6:$A$13,定数!$B$6:$B$13))</f>
        <v>-56421.288273151964</v>
      </c>
      <c r="S63" s="97"/>
      <c r="T63" s="98">
        <f t="shared" si="4"/>
        <v>-76.999999999998181</v>
      </c>
      <c r="U63" s="98"/>
      <c r="V63" t="str">
        <f t="shared" si="7"/>
        <v/>
      </c>
      <c r="W63">
        <f t="shared" si="2"/>
        <v>2</v>
      </c>
      <c r="X63" s="37">
        <f t="shared" si="5"/>
        <v>1938875.8856753707</v>
      </c>
      <c r="Y63" s="38">
        <f t="shared" si="6"/>
        <v>2.9999999999999694E-2</v>
      </c>
    </row>
    <row r="64" spans="2:25">
      <c r="B64" s="50">
        <v>56</v>
      </c>
      <c r="C64" s="95">
        <f t="shared" si="0"/>
        <v>1824288.3208319582</v>
      </c>
      <c r="D64" s="95"/>
      <c r="E64" s="50"/>
      <c r="F64" s="8">
        <v>43795</v>
      </c>
      <c r="G64" s="50" t="s">
        <v>4</v>
      </c>
      <c r="H64" s="96">
        <v>1.3547</v>
      </c>
      <c r="I64" s="96"/>
      <c r="J64" s="50">
        <v>58</v>
      </c>
      <c r="K64" s="99">
        <f t="shared" si="3"/>
        <v>54728.649624958744</v>
      </c>
      <c r="L64" s="100"/>
      <c r="M64" s="6">
        <f>IF(J64="","",(K64/J64)/LOOKUP(RIGHT($D$2,3),定数!$A$6:$A$13,定数!$B$6:$B$13))</f>
        <v>7.863311727723957</v>
      </c>
      <c r="N64" s="50"/>
      <c r="O64" s="8">
        <v>43804</v>
      </c>
      <c r="P64" s="96">
        <v>1.3629</v>
      </c>
      <c r="Q64" s="96"/>
      <c r="R64" s="97">
        <f>IF(P64="","",T64*M64*LOOKUP(RIGHT($D$2,3),定数!$A$6:$A$13,定数!$B$6:$B$13))</f>
        <v>77374.987400803613</v>
      </c>
      <c r="S64" s="97"/>
      <c r="T64" s="98">
        <f t="shared" si="4"/>
        <v>81.999999999999858</v>
      </c>
      <c r="U64" s="98"/>
      <c r="V64" t="str">
        <f t="shared" si="7"/>
        <v/>
      </c>
      <c r="W64">
        <f t="shared" si="2"/>
        <v>0</v>
      </c>
      <c r="X64" s="37">
        <f t="shared" si="5"/>
        <v>1938875.8856753707</v>
      </c>
      <c r="Y64" s="38">
        <f t="shared" si="6"/>
        <v>5.9099999999999042E-2</v>
      </c>
    </row>
    <row r="65" spans="2:25">
      <c r="B65" s="50">
        <v>57</v>
      </c>
      <c r="C65" s="95">
        <f t="shared" si="0"/>
        <v>1901663.3082327619</v>
      </c>
      <c r="D65" s="95"/>
      <c r="E65" s="50"/>
      <c r="F65" s="8">
        <v>43804</v>
      </c>
      <c r="G65" s="50" t="s">
        <v>4</v>
      </c>
      <c r="H65" s="96">
        <v>1.3616999999999999</v>
      </c>
      <c r="I65" s="96"/>
      <c r="J65" s="50">
        <v>90</v>
      </c>
      <c r="K65" s="99">
        <f t="shared" si="3"/>
        <v>57049.899246982859</v>
      </c>
      <c r="L65" s="100"/>
      <c r="M65" s="6">
        <f>IF(J65="","",(K65/J65)/LOOKUP(RIGHT($D$2,3),定数!$A$6:$A$13,定数!$B$6:$B$13))</f>
        <v>5.2823980784243387</v>
      </c>
      <c r="N65" s="50"/>
      <c r="O65" s="8">
        <v>43808</v>
      </c>
      <c r="P65" s="96">
        <v>1.3747</v>
      </c>
      <c r="Q65" s="96"/>
      <c r="R65" s="97">
        <f>IF(P65="","",T65*M65*LOOKUP(RIGHT($D$2,3),定数!$A$6:$A$13,定数!$B$6:$B$13))</f>
        <v>82405.410023420452</v>
      </c>
      <c r="S65" s="97"/>
      <c r="T65" s="98">
        <f t="shared" si="4"/>
        <v>130.00000000000122</v>
      </c>
      <c r="U65" s="98"/>
      <c r="V65" t="str">
        <f t="shared" si="7"/>
        <v/>
      </c>
      <c r="W65">
        <f t="shared" si="2"/>
        <v>0</v>
      </c>
      <c r="X65" s="37">
        <f t="shared" si="5"/>
        <v>1938875.8856753707</v>
      </c>
      <c r="Y65" s="38">
        <f t="shared" si="6"/>
        <v>1.9192862068964534E-2</v>
      </c>
    </row>
    <row r="66" spans="2:25">
      <c r="B66" s="50">
        <v>58</v>
      </c>
      <c r="C66" s="95">
        <f t="shared" si="0"/>
        <v>1984068.7182561823</v>
      </c>
      <c r="D66" s="95"/>
      <c r="E66" s="50"/>
      <c r="F66" s="8">
        <v>43817</v>
      </c>
      <c r="G66" s="50" t="s">
        <v>4</v>
      </c>
      <c r="H66" s="96">
        <v>1.3783000000000001</v>
      </c>
      <c r="I66" s="96"/>
      <c r="J66" s="50">
        <v>61</v>
      </c>
      <c r="K66" s="99">
        <f t="shared" si="3"/>
        <v>59522.061547685465</v>
      </c>
      <c r="L66" s="100"/>
      <c r="M66" s="6">
        <f>IF(J66="","",(K66/J66)/LOOKUP(RIGHT($D$2,3),定数!$A$6:$A$13,定数!$B$6:$B$13))</f>
        <v>8.1314291731810737</v>
      </c>
      <c r="N66" s="50"/>
      <c r="O66" s="8">
        <v>43817</v>
      </c>
      <c r="P66" s="96">
        <v>1.3722000000000001</v>
      </c>
      <c r="Q66" s="96"/>
      <c r="R66" s="97">
        <f>IF(P66="","",T66*M66*LOOKUP(RIGHT($D$2,3),定数!$A$6:$A$13,定数!$B$6:$B$13))</f>
        <v>-59522.0615476854</v>
      </c>
      <c r="S66" s="97"/>
      <c r="T66" s="98">
        <f t="shared" si="4"/>
        <v>-60.999999999999943</v>
      </c>
      <c r="U66" s="98"/>
      <c r="V66" t="str">
        <f t="shared" si="7"/>
        <v/>
      </c>
      <c r="W66">
        <f t="shared" si="2"/>
        <v>1</v>
      </c>
      <c r="X66" s="37">
        <f t="shared" si="5"/>
        <v>1984068.7182561823</v>
      </c>
      <c r="Y66" s="38">
        <f t="shared" si="6"/>
        <v>0</v>
      </c>
    </row>
    <row r="67" spans="2:25">
      <c r="B67" s="50">
        <v>59</v>
      </c>
      <c r="C67" s="95">
        <f t="shared" si="0"/>
        <v>1924546.6567084969</v>
      </c>
      <c r="D67" s="95"/>
      <c r="E67" s="50">
        <v>2014</v>
      </c>
      <c r="F67" s="8">
        <v>43571</v>
      </c>
      <c r="G67" s="50" t="s">
        <v>4</v>
      </c>
      <c r="H67" s="96">
        <v>1.3834</v>
      </c>
      <c r="I67" s="96"/>
      <c r="J67" s="50">
        <v>45</v>
      </c>
      <c r="K67" s="99">
        <f t="shared" si="3"/>
        <v>57736.399701254901</v>
      </c>
      <c r="L67" s="100"/>
      <c r="M67" s="6">
        <f>IF(J67="","",(K67/J67)/LOOKUP(RIGHT($D$2,3),定数!$A$6:$A$13,定数!$B$6:$B$13))</f>
        <v>10.691925870602761</v>
      </c>
      <c r="N67" s="50">
        <v>2014</v>
      </c>
      <c r="O67" s="8">
        <v>43576</v>
      </c>
      <c r="P67" s="96">
        <v>1.3789</v>
      </c>
      <c r="Q67" s="96"/>
      <c r="R67" s="97">
        <f>IF(P67="","",T67*M67*LOOKUP(RIGHT($D$2,3),定数!$A$6:$A$13,定数!$B$6:$B$13))</f>
        <v>-57736.399701254253</v>
      </c>
      <c r="S67" s="97"/>
      <c r="T67" s="98">
        <f t="shared" si="4"/>
        <v>-44.999999999999488</v>
      </c>
      <c r="U67" s="98"/>
      <c r="V67" t="str">
        <f t="shared" si="7"/>
        <v/>
      </c>
      <c r="W67">
        <f t="shared" si="2"/>
        <v>2</v>
      </c>
      <c r="X67" s="37">
        <f t="shared" si="5"/>
        <v>1984068.7182561823</v>
      </c>
      <c r="Y67" s="38">
        <f t="shared" si="6"/>
        <v>3.0000000000000027E-2</v>
      </c>
    </row>
    <row r="68" spans="2:25">
      <c r="B68" s="50">
        <v>60</v>
      </c>
      <c r="C68" s="95">
        <f t="shared" si="0"/>
        <v>1866810.2570072426</v>
      </c>
      <c r="D68" s="95"/>
      <c r="E68" s="50"/>
      <c r="F68" s="8">
        <v>43580</v>
      </c>
      <c r="G68" s="50" t="s">
        <v>4</v>
      </c>
      <c r="H68" s="96">
        <v>1.3845000000000001</v>
      </c>
      <c r="I68" s="96"/>
      <c r="J68" s="50">
        <v>55</v>
      </c>
      <c r="K68" s="99">
        <f t="shared" si="3"/>
        <v>56004.307710217276</v>
      </c>
      <c r="L68" s="100"/>
      <c r="M68" s="6">
        <f>IF(J68="","",(K68/J68)/LOOKUP(RIGHT($D$2,3),定数!$A$6:$A$13,定数!$B$6:$B$13))</f>
        <v>8.4855011682147374</v>
      </c>
      <c r="N68" s="50"/>
      <c r="O68" s="8">
        <v>43585</v>
      </c>
      <c r="P68" s="96">
        <v>1.379</v>
      </c>
      <c r="Q68" s="96"/>
      <c r="R68" s="97">
        <f>IF(P68="","",T68*M68*LOOKUP(RIGHT($D$2,3),定数!$A$6:$A$13,定数!$B$6:$B$13))</f>
        <v>-56004.30771021788</v>
      </c>
      <c r="S68" s="97"/>
      <c r="T68" s="98">
        <f t="shared" si="4"/>
        <v>-55.000000000000604</v>
      </c>
      <c r="U68" s="98"/>
      <c r="V68" t="str">
        <f t="shared" si="7"/>
        <v/>
      </c>
      <c r="W68">
        <f t="shared" si="2"/>
        <v>3</v>
      </c>
      <c r="X68" s="37">
        <f t="shared" si="5"/>
        <v>1984068.7182561823</v>
      </c>
      <c r="Y68" s="38">
        <f t="shared" si="6"/>
        <v>5.9099999999999597E-2</v>
      </c>
    </row>
    <row r="69" spans="2:25">
      <c r="B69" s="50">
        <v>61</v>
      </c>
      <c r="C69" s="95">
        <f t="shared" si="0"/>
        <v>1810805.9492970249</v>
      </c>
      <c r="D69" s="95"/>
      <c r="E69" s="50"/>
      <c r="F69" s="8">
        <v>43590</v>
      </c>
      <c r="G69" s="50" t="s">
        <v>4</v>
      </c>
      <c r="H69" s="96">
        <v>1.3882000000000001</v>
      </c>
      <c r="I69" s="96"/>
      <c r="J69" s="50">
        <v>71</v>
      </c>
      <c r="K69" s="99">
        <f t="shared" si="3"/>
        <v>54324.178478910741</v>
      </c>
      <c r="L69" s="100"/>
      <c r="M69" s="6">
        <f>IF(J69="","",(K69/J69)/LOOKUP(RIGHT($D$2,3),定数!$A$6:$A$13,定数!$B$6:$B$13))</f>
        <v>6.3760772862571296</v>
      </c>
      <c r="N69" s="50"/>
      <c r="O69" s="8">
        <v>43593</v>
      </c>
      <c r="P69" s="96">
        <v>1.3985000000000001</v>
      </c>
      <c r="Q69" s="96"/>
      <c r="R69" s="97">
        <f>IF(P69="","",T69*M69*LOOKUP(RIGHT($D$2,3),定数!$A$6:$A$13,定数!$B$6:$B$13))</f>
        <v>78808.31525813794</v>
      </c>
      <c r="S69" s="97"/>
      <c r="T69" s="98">
        <f t="shared" si="4"/>
        <v>102.99999999999976</v>
      </c>
      <c r="U69" s="98"/>
      <c r="V69" t="str">
        <f t="shared" si="7"/>
        <v/>
      </c>
      <c r="W69">
        <f t="shared" si="2"/>
        <v>0</v>
      </c>
      <c r="X69" s="37">
        <f t="shared" si="5"/>
        <v>1984068.7182561823</v>
      </c>
      <c r="Y69" s="38">
        <f t="shared" si="6"/>
        <v>8.7326999999999932E-2</v>
      </c>
    </row>
    <row r="70" spans="2:25">
      <c r="B70" s="50">
        <v>62</v>
      </c>
      <c r="C70" s="95">
        <f t="shared" si="0"/>
        <v>1889614.2645551628</v>
      </c>
      <c r="D70" s="95"/>
      <c r="E70" s="50"/>
      <c r="F70" s="8">
        <v>43621</v>
      </c>
      <c r="G70" s="50" t="s">
        <v>3</v>
      </c>
      <c r="H70" s="96">
        <v>1.3586</v>
      </c>
      <c r="I70" s="96"/>
      <c r="J70" s="50">
        <v>63</v>
      </c>
      <c r="K70" s="99">
        <f t="shared" si="3"/>
        <v>56688.42793665488</v>
      </c>
      <c r="L70" s="100"/>
      <c r="M70" s="6">
        <f>IF(J70="","",(K70/J70)/LOOKUP(RIGHT($D$2,3),定数!$A$6:$A$13,定数!$B$6:$B$13))</f>
        <v>7.4984693037903281</v>
      </c>
      <c r="N70" s="50"/>
      <c r="O70" s="8">
        <v>43621</v>
      </c>
      <c r="P70" s="96">
        <v>1.3649</v>
      </c>
      <c r="Q70" s="96"/>
      <c r="R70" s="97">
        <f>IF(P70="","",T70*M70*LOOKUP(RIGHT($D$2,3),定数!$A$6:$A$13,定数!$B$6:$B$13))</f>
        <v>-56688.427936654625</v>
      </c>
      <c r="S70" s="97"/>
      <c r="T70" s="98">
        <f t="shared" si="4"/>
        <v>-62.999999999999723</v>
      </c>
      <c r="U70" s="98"/>
      <c r="V70" t="str">
        <f t="shared" si="7"/>
        <v/>
      </c>
      <c r="W70">
        <f t="shared" si="2"/>
        <v>1</v>
      </c>
      <c r="X70" s="37">
        <f t="shared" si="5"/>
        <v>1984068.7182561823</v>
      </c>
      <c r="Y70" s="38">
        <f t="shared" si="6"/>
        <v>4.7606442676056293E-2</v>
      </c>
    </row>
    <row r="71" spans="2:25">
      <c r="B71" s="50">
        <v>63</v>
      </c>
      <c r="C71" s="95">
        <f t="shared" si="0"/>
        <v>1832925.8366185082</v>
      </c>
      <c r="D71" s="95"/>
      <c r="E71" s="50"/>
      <c r="F71" s="8">
        <v>43644</v>
      </c>
      <c r="G71" s="50" t="s">
        <v>4</v>
      </c>
      <c r="H71" s="96">
        <v>1.3643000000000001</v>
      </c>
      <c r="I71" s="96"/>
      <c r="J71" s="50">
        <v>68</v>
      </c>
      <c r="K71" s="99">
        <f t="shared" si="3"/>
        <v>54987.775098555241</v>
      </c>
      <c r="L71" s="100"/>
      <c r="M71" s="6">
        <f>IF(J71="","",(K71/J71)/LOOKUP(RIGHT($D$2,3),定数!$A$6:$A$13,定数!$B$6:$B$13))</f>
        <v>6.7386979287445152</v>
      </c>
      <c r="N71" s="50"/>
      <c r="O71" s="8">
        <v>43661</v>
      </c>
      <c r="P71" s="96">
        <v>1.3574999999999999</v>
      </c>
      <c r="Q71" s="96"/>
      <c r="R71" s="97">
        <f>IF(P71="","",T71*M71*LOOKUP(RIGHT($D$2,3),定数!$A$6:$A$13,定数!$B$6:$B$13))</f>
        <v>-54987.775098556369</v>
      </c>
      <c r="S71" s="97"/>
      <c r="T71" s="98">
        <f t="shared" si="4"/>
        <v>-68.000000000001393</v>
      </c>
      <c r="U71" s="98"/>
      <c r="V71" t="str">
        <f t="shared" si="7"/>
        <v/>
      </c>
      <c r="W71">
        <f t="shared" si="2"/>
        <v>2</v>
      </c>
      <c r="X71" s="37">
        <f t="shared" si="5"/>
        <v>1984068.7182561823</v>
      </c>
      <c r="Y71" s="38">
        <f t="shared" si="6"/>
        <v>7.6178249395774444E-2</v>
      </c>
    </row>
    <row r="72" spans="2:25">
      <c r="B72" s="50">
        <v>64</v>
      </c>
      <c r="C72" s="95">
        <f t="shared" si="0"/>
        <v>1777938.0615199518</v>
      </c>
      <c r="D72" s="95"/>
      <c r="E72" s="50"/>
      <c r="F72" s="8">
        <v>43732</v>
      </c>
      <c r="G72" s="50" t="s">
        <v>3</v>
      </c>
      <c r="H72" s="96">
        <v>1.2837000000000001</v>
      </c>
      <c r="I72" s="96"/>
      <c r="J72" s="50">
        <v>65</v>
      </c>
      <c r="K72" s="99">
        <f t="shared" si="3"/>
        <v>53338.141845598555</v>
      </c>
      <c r="L72" s="100"/>
      <c r="M72" s="6">
        <f>IF(J72="","",(K72/J72)/LOOKUP(RIGHT($D$2,3),定数!$A$6:$A$13,定数!$B$6:$B$13))</f>
        <v>6.8382233135382764</v>
      </c>
      <c r="N72" s="50"/>
      <c r="O72" s="8">
        <v>43733</v>
      </c>
      <c r="P72" s="96">
        <v>1.2743</v>
      </c>
      <c r="Q72" s="96"/>
      <c r="R72" s="97">
        <f>IF(P72="","",T72*M72*LOOKUP(RIGHT($D$2,3),定数!$A$6:$A$13,定数!$B$6:$B$13))</f>
        <v>77135.158976712381</v>
      </c>
      <c r="S72" s="97"/>
      <c r="T72" s="98">
        <f t="shared" si="4"/>
        <v>94.000000000000753</v>
      </c>
      <c r="U72" s="98"/>
      <c r="V72" t="str">
        <f t="shared" si="7"/>
        <v/>
      </c>
      <c r="W72">
        <f t="shared" si="2"/>
        <v>0</v>
      </c>
      <c r="X72" s="37">
        <f t="shared" si="5"/>
        <v>1984068.7182561823</v>
      </c>
      <c r="Y72" s="38">
        <f t="shared" si="6"/>
        <v>0.10389290191390188</v>
      </c>
    </row>
    <row r="73" spans="2:25">
      <c r="B73" s="50">
        <v>65</v>
      </c>
      <c r="C73" s="95">
        <f t="shared" si="0"/>
        <v>1855073.2204966643</v>
      </c>
      <c r="D73" s="95"/>
      <c r="E73" s="50"/>
      <c r="F73" s="8">
        <v>43783</v>
      </c>
      <c r="G73" s="50" t="s">
        <v>3</v>
      </c>
      <c r="H73" s="96">
        <v>1.2432000000000001</v>
      </c>
      <c r="I73" s="96"/>
      <c r="J73" s="50">
        <v>61</v>
      </c>
      <c r="K73" s="99">
        <f t="shared" si="3"/>
        <v>55652.196614899927</v>
      </c>
      <c r="L73" s="100"/>
      <c r="M73" s="6">
        <f>IF(J73="","",(K73/J73)/LOOKUP(RIGHT($D$2,3),定数!$A$6:$A$13,定数!$B$6:$B$13))</f>
        <v>7.602759100396165</v>
      </c>
      <c r="N73" s="50"/>
      <c r="O73" s="8">
        <v>43783</v>
      </c>
      <c r="P73" s="96">
        <v>1.2493000000000001</v>
      </c>
      <c r="Q73" s="96"/>
      <c r="R73" s="97">
        <f>IF(P73="","",T73*M73*LOOKUP(RIGHT($D$2,3),定数!$A$6:$A$13,定数!$B$6:$B$13))</f>
        <v>-55652.196614899876</v>
      </c>
      <c r="S73" s="97"/>
      <c r="T73" s="98">
        <f t="shared" si="4"/>
        <v>-60.999999999999943</v>
      </c>
      <c r="U73" s="98"/>
      <c r="V73" t="str">
        <f t="shared" si="7"/>
        <v/>
      </c>
      <c r="W73">
        <f t="shared" si="2"/>
        <v>1</v>
      </c>
      <c r="X73" s="37">
        <f t="shared" si="5"/>
        <v>1984068.7182561823</v>
      </c>
      <c r="Y73" s="38">
        <f t="shared" si="6"/>
        <v>6.5015640120012264E-2</v>
      </c>
    </row>
    <row r="74" spans="2:25">
      <c r="B74" s="50">
        <v>66</v>
      </c>
      <c r="C74" s="95">
        <f t="shared" ref="C74:C108" si="8">IF(R73="","",C73+R73)</f>
        <v>1799421.0238817644</v>
      </c>
      <c r="D74" s="95"/>
      <c r="E74" s="50">
        <v>2015</v>
      </c>
      <c r="F74" s="8">
        <v>43480</v>
      </c>
      <c r="G74" s="50" t="s">
        <v>3</v>
      </c>
      <c r="H74" s="96">
        <v>1.1727000000000001</v>
      </c>
      <c r="I74" s="96"/>
      <c r="J74" s="50">
        <v>119</v>
      </c>
      <c r="K74" s="99">
        <f t="shared" si="3"/>
        <v>53982.630716452928</v>
      </c>
      <c r="L74" s="100"/>
      <c r="M74" s="6">
        <f>IF(J74="","",(K74/J74)/LOOKUP(RIGHT($D$2,3),定数!$A$6:$A$13,定数!$B$6:$B$13))</f>
        <v>3.780296268659169</v>
      </c>
      <c r="N74" s="50">
        <v>2015</v>
      </c>
      <c r="O74" s="8">
        <v>43481</v>
      </c>
      <c r="P74" s="96">
        <v>1.1552</v>
      </c>
      <c r="Q74" s="96"/>
      <c r="R74" s="97">
        <f>IF(P74="","",T74*M74*LOOKUP(RIGHT($D$2,3),定数!$A$6:$A$13,定数!$B$6:$B$13))</f>
        <v>79386.221641842872</v>
      </c>
      <c r="S74" s="97"/>
      <c r="T74" s="98">
        <f t="shared" si="4"/>
        <v>175.00000000000071</v>
      </c>
      <c r="U74" s="98"/>
      <c r="V74" t="str">
        <f t="shared" si="7"/>
        <v/>
      </c>
      <c r="W74">
        <f t="shared" si="7"/>
        <v>0</v>
      </c>
      <c r="X74" s="37">
        <f t="shared" si="5"/>
        <v>1984068.7182561823</v>
      </c>
      <c r="Y74" s="38">
        <f t="shared" si="6"/>
        <v>9.3065170916411866E-2</v>
      </c>
    </row>
    <row r="75" spans="2:25">
      <c r="B75" s="50">
        <v>67</v>
      </c>
      <c r="C75" s="95">
        <f t="shared" si="8"/>
        <v>1878807.2455236074</v>
      </c>
      <c r="D75" s="95"/>
      <c r="E75" s="50"/>
      <c r="F75" s="8">
        <v>43498</v>
      </c>
      <c r="G75" s="50" t="s">
        <v>3</v>
      </c>
      <c r="H75" s="96">
        <v>1.1298999999999999</v>
      </c>
      <c r="I75" s="96"/>
      <c r="J75" s="50">
        <v>27</v>
      </c>
      <c r="K75" s="99">
        <f t="shared" ref="K75:K108" si="9">IF(J75="","",C75*0.03)</f>
        <v>56364.217365708217</v>
      </c>
      <c r="L75" s="100"/>
      <c r="M75" s="6">
        <f>IF(J75="","",(K75/J75)/LOOKUP(RIGHT($D$2,3),定数!$A$6:$A$13,定数!$B$6:$B$13))</f>
        <v>17.396363384477844</v>
      </c>
      <c r="N75" s="50"/>
      <c r="O75" s="8">
        <v>43498</v>
      </c>
      <c r="P75" s="96">
        <v>1.1326000000000001</v>
      </c>
      <c r="Q75" s="96"/>
      <c r="R75" s="97">
        <f>IF(P75="","",T75*M75*LOOKUP(RIGHT($D$2,3),定数!$A$6:$A$13,定数!$B$6:$B$13))</f>
        <v>-56364.21736571128</v>
      </c>
      <c r="S75" s="97"/>
      <c r="T75" s="98">
        <f t="shared" si="4"/>
        <v>-27.000000000001467</v>
      </c>
      <c r="U75" s="98"/>
      <c r="V75" t="str">
        <f t="shared" ref="V75:W90" si="10">IF(S75&lt;&gt;"",IF(S75&lt;0,1+V74,0),"")</f>
        <v/>
      </c>
      <c r="W75">
        <f t="shared" si="10"/>
        <v>1</v>
      </c>
      <c r="X75" s="37">
        <f t="shared" si="5"/>
        <v>1984068.7182561823</v>
      </c>
      <c r="Y75" s="38">
        <f t="shared" si="6"/>
        <v>5.3053340221547507E-2</v>
      </c>
    </row>
    <row r="76" spans="2:25">
      <c r="B76" s="50">
        <v>68</v>
      </c>
      <c r="C76" s="95">
        <f t="shared" si="8"/>
        <v>1822443.0281578961</v>
      </c>
      <c r="D76" s="95"/>
      <c r="E76" s="50"/>
      <c r="F76" s="8">
        <v>43515</v>
      </c>
      <c r="G76" s="50" t="s">
        <v>4</v>
      </c>
      <c r="H76" s="96">
        <v>1.1425000000000001</v>
      </c>
      <c r="I76" s="96"/>
      <c r="J76" s="50">
        <v>92</v>
      </c>
      <c r="K76" s="99">
        <f t="shared" si="9"/>
        <v>54673.290844736883</v>
      </c>
      <c r="L76" s="100"/>
      <c r="M76" s="6">
        <f>IF(J76="","",(K76/J76)/LOOKUP(RIGHT($D$2,3),定数!$A$6:$A$13,定数!$B$6:$B$13))</f>
        <v>4.9522908373855872</v>
      </c>
      <c r="N76" s="50"/>
      <c r="O76" s="8">
        <v>43516</v>
      </c>
      <c r="P76" s="96">
        <v>1.1333</v>
      </c>
      <c r="Q76" s="96"/>
      <c r="R76" s="97">
        <f>IF(P76="","",T76*M76*LOOKUP(RIGHT($D$2,3),定数!$A$6:$A$13,定数!$B$6:$B$13))</f>
        <v>-54673.290844737458</v>
      </c>
      <c r="S76" s="97"/>
      <c r="T76" s="98">
        <f t="shared" ref="T76:T108" si="11">IF(P76="","",IF(G76="買",(P76-H76),(H76-P76))*IF(RIGHT($D$2,3)="JPY",100,10000))</f>
        <v>-92.000000000000966</v>
      </c>
      <c r="U76" s="98"/>
      <c r="V76" t="str">
        <f t="shared" si="10"/>
        <v/>
      </c>
      <c r="W76">
        <f t="shared" si="10"/>
        <v>2</v>
      </c>
      <c r="X76" s="37">
        <f t="shared" ref="X76:X108" si="12">IF(C76&lt;&gt;"",MAX(X75,C76),"")</f>
        <v>1984068.7182561823</v>
      </c>
      <c r="Y76" s="38">
        <f t="shared" ref="Y76:Y108" si="13">IF(X76&lt;&gt;"",1-(C76/X76),"")</f>
        <v>8.1461740014902584E-2</v>
      </c>
    </row>
    <row r="77" spans="2:25">
      <c r="B77" s="50">
        <v>69</v>
      </c>
      <c r="C77" s="95">
        <f t="shared" si="8"/>
        <v>1767769.7373131586</v>
      </c>
      <c r="D77" s="95"/>
      <c r="E77" s="50"/>
      <c r="F77" s="8">
        <v>43632</v>
      </c>
      <c r="G77" s="50" t="s">
        <v>4</v>
      </c>
      <c r="H77" s="96">
        <v>1.1297999999999999</v>
      </c>
      <c r="I77" s="96"/>
      <c r="J77" s="50">
        <v>148</v>
      </c>
      <c r="K77" s="99">
        <f t="shared" si="9"/>
        <v>53033.092119394758</v>
      </c>
      <c r="L77" s="100"/>
      <c r="M77" s="6">
        <f>IF(J77="","",(K77/J77)/LOOKUP(RIGHT($D$2,3),定数!$A$6:$A$13,定数!$B$6:$B$13))</f>
        <v>2.9860975292452001</v>
      </c>
      <c r="N77" s="50"/>
      <c r="O77" s="8">
        <v>43639</v>
      </c>
      <c r="P77" s="96">
        <v>1.115</v>
      </c>
      <c r="Q77" s="96"/>
      <c r="R77" s="97">
        <f>IF(P77="","",T77*M77*LOOKUP(RIGHT($D$2,3),定数!$A$6:$A$13,定数!$B$6:$B$13))</f>
        <v>-53033.092119394481</v>
      </c>
      <c r="S77" s="97"/>
      <c r="T77" s="98">
        <f t="shared" si="11"/>
        <v>-147.99999999999923</v>
      </c>
      <c r="U77" s="98"/>
      <c r="V77" t="str">
        <f t="shared" si="10"/>
        <v/>
      </c>
      <c r="W77">
        <f t="shared" si="10"/>
        <v>3</v>
      </c>
      <c r="X77" s="37">
        <f t="shared" si="12"/>
        <v>1984068.7182561823</v>
      </c>
      <c r="Y77" s="38">
        <f t="shared" si="13"/>
        <v>0.10901788781445587</v>
      </c>
    </row>
    <row r="78" spans="2:25">
      <c r="B78" s="50">
        <v>70</v>
      </c>
      <c r="C78" s="95">
        <f t="shared" si="8"/>
        <v>1714736.645193764</v>
      </c>
      <c r="D78" s="95"/>
      <c r="E78" s="50"/>
      <c r="F78" s="8">
        <v>43661</v>
      </c>
      <c r="G78" s="50" t="s">
        <v>3</v>
      </c>
      <c r="H78" s="96">
        <v>1.0965</v>
      </c>
      <c r="I78" s="96"/>
      <c r="J78" s="50">
        <v>117</v>
      </c>
      <c r="K78" s="99">
        <f t="shared" si="9"/>
        <v>51442.099355812919</v>
      </c>
      <c r="L78" s="100"/>
      <c r="M78" s="6">
        <f>IF(J78="","",(K78/J78)/LOOKUP(RIGHT($D$2,3),定数!$A$6:$A$13,定数!$B$6:$B$13))</f>
        <v>3.6639671905849656</v>
      </c>
      <c r="N78" s="50"/>
      <c r="O78" s="8">
        <v>43673</v>
      </c>
      <c r="P78" s="96">
        <v>1.1082000000000001</v>
      </c>
      <c r="Q78" s="96"/>
      <c r="R78" s="97">
        <f>IF(P78="","",T78*M78*LOOKUP(RIGHT($D$2,3),定数!$A$6:$A$13,定数!$B$6:$B$13))</f>
        <v>-51442.099355813109</v>
      </c>
      <c r="S78" s="97"/>
      <c r="T78" s="98">
        <f t="shared" si="11"/>
        <v>-117.00000000000044</v>
      </c>
      <c r="U78" s="98"/>
      <c r="V78" t="str">
        <f t="shared" si="10"/>
        <v/>
      </c>
      <c r="W78">
        <f t="shared" si="10"/>
        <v>4</v>
      </c>
      <c r="X78" s="37">
        <f t="shared" si="12"/>
        <v>1984068.7182561823</v>
      </c>
      <c r="Y78" s="38">
        <f t="shared" si="13"/>
        <v>0.13574735118002212</v>
      </c>
    </row>
    <row r="79" spans="2:25">
      <c r="B79" s="50">
        <v>71</v>
      </c>
      <c r="C79" s="95">
        <f t="shared" si="8"/>
        <v>1663294.5458379509</v>
      </c>
      <c r="D79" s="95"/>
      <c r="E79" s="50"/>
      <c r="F79" s="8">
        <v>43717</v>
      </c>
      <c r="G79" s="50" t="s">
        <v>3</v>
      </c>
      <c r="H79" s="96">
        <v>1.1151</v>
      </c>
      <c r="I79" s="96"/>
      <c r="J79" s="50">
        <v>79</v>
      </c>
      <c r="K79" s="99">
        <f t="shared" si="9"/>
        <v>49898.836375138526</v>
      </c>
      <c r="L79" s="100"/>
      <c r="M79" s="6">
        <f>IF(J79="","",(K79/J79)/LOOKUP(RIGHT($D$2,3),定数!$A$6:$A$13,定数!$B$6:$B$13))</f>
        <v>5.2635903349302247</v>
      </c>
      <c r="N79" s="50"/>
      <c r="O79" s="8">
        <v>43717</v>
      </c>
      <c r="P79" s="96">
        <v>1.123</v>
      </c>
      <c r="Q79" s="96"/>
      <c r="R79" s="97">
        <f>IF(P79="","",T79*M79*LOOKUP(RIGHT($D$2,3),定数!$A$6:$A$13,定数!$B$6:$B$13))</f>
        <v>-49898.83637513865</v>
      </c>
      <c r="S79" s="97"/>
      <c r="T79" s="98">
        <f t="shared" si="11"/>
        <v>-79.000000000000185</v>
      </c>
      <c r="U79" s="98"/>
      <c r="V79" t="str">
        <f t="shared" si="10"/>
        <v/>
      </c>
      <c r="W79">
        <f t="shared" si="10"/>
        <v>5</v>
      </c>
      <c r="X79" s="37">
        <f t="shared" si="12"/>
        <v>1984068.7182561823</v>
      </c>
      <c r="Y79" s="38">
        <f t="shared" si="13"/>
        <v>0.16167493064462146</v>
      </c>
    </row>
    <row r="80" spans="2:25">
      <c r="B80" s="50">
        <v>72</v>
      </c>
      <c r="C80" s="95">
        <f t="shared" si="8"/>
        <v>1613395.7094628122</v>
      </c>
      <c r="D80" s="95"/>
      <c r="E80" s="50"/>
      <c r="F80" s="8">
        <v>43725</v>
      </c>
      <c r="G80" s="50" t="s">
        <v>4</v>
      </c>
      <c r="H80" s="96">
        <v>1.1321000000000001</v>
      </c>
      <c r="I80" s="96"/>
      <c r="J80" s="50">
        <v>108</v>
      </c>
      <c r="K80" s="99">
        <f t="shared" si="9"/>
        <v>48401.871283884364</v>
      </c>
      <c r="L80" s="100"/>
      <c r="M80" s="6">
        <f>IF(J80="","",(K80/J80)/LOOKUP(RIGHT($D$2,3),定数!$A$6:$A$13,定数!$B$6:$B$13))</f>
        <v>3.7347122904231762</v>
      </c>
      <c r="N80" s="50"/>
      <c r="O80" s="8">
        <v>43729</v>
      </c>
      <c r="P80" s="96">
        <v>1.1213</v>
      </c>
      <c r="Q80" s="96"/>
      <c r="R80" s="97">
        <f>IF(P80="","",T80*M80*LOOKUP(RIGHT($D$2,3),定数!$A$6:$A$13,定数!$B$6:$B$13))</f>
        <v>-48401.871283884997</v>
      </c>
      <c r="S80" s="97"/>
      <c r="T80" s="98">
        <f t="shared" si="11"/>
        <v>-108.00000000000142</v>
      </c>
      <c r="U80" s="98"/>
      <c r="V80" t="str">
        <f t="shared" si="10"/>
        <v/>
      </c>
      <c r="W80">
        <f t="shared" si="10"/>
        <v>6</v>
      </c>
      <c r="X80" s="37">
        <f t="shared" si="12"/>
        <v>1984068.7182561823</v>
      </c>
      <c r="Y80" s="38">
        <f t="shared" si="13"/>
        <v>0.18682468272528296</v>
      </c>
    </row>
    <row r="81" spans="2:25">
      <c r="B81" s="50">
        <v>73</v>
      </c>
      <c r="C81" s="95">
        <f t="shared" si="8"/>
        <v>1564993.8381789271</v>
      </c>
      <c r="D81" s="95"/>
      <c r="E81" s="50"/>
      <c r="F81" s="8">
        <v>43789</v>
      </c>
      <c r="G81" s="50" t="s">
        <v>3</v>
      </c>
      <c r="H81" s="96">
        <v>1.0666</v>
      </c>
      <c r="I81" s="96"/>
      <c r="J81" s="50">
        <v>98</v>
      </c>
      <c r="K81" s="99">
        <f t="shared" si="9"/>
        <v>46949.815145367807</v>
      </c>
      <c r="L81" s="100"/>
      <c r="M81" s="6">
        <f>IF(J81="","",(K81/J81)/LOOKUP(RIGHT($D$2,3),定数!$A$6:$A$13,定数!$B$6:$B$13))</f>
        <v>3.9923312198442016</v>
      </c>
      <c r="N81" s="50"/>
      <c r="O81" s="8">
        <v>43802</v>
      </c>
      <c r="P81" s="96">
        <v>1.0523</v>
      </c>
      <c r="Q81" s="96"/>
      <c r="R81" s="97">
        <f>IF(P81="","",T81*M81*LOOKUP(RIGHT($D$2,3),定数!$A$6:$A$13,定数!$B$6:$B$13))</f>
        <v>68508.403732526407</v>
      </c>
      <c r="S81" s="97"/>
      <c r="T81" s="98">
        <f t="shared" si="11"/>
        <v>142.9999999999998</v>
      </c>
      <c r="U81" s="98"/>
      <c r="V81" t="str">
        <f t="shared" si="10"/>
        <v/>
      </c>
      <c r="W81">
        <f t="shared" si="10"/>
        <v>0</v>
      </c>
      <c r="X81" s="37">
        <f t="shared" si="12"/>
        <v>1984068.7182561823</v>
      </c>
      <c r="Y81" s="38">
        <f t="shared" si="13"/>
        <v>0.21121994224352481</v>
      </c>
    </row>
    <row r="82" spans="2:25">
      <c r="B82" s="50">
        <v>74</v>
      </c>
      <c r="C82" s="95">
        <f t="shared" si="8"/>
        <v>1633502.2419114534</v>
      </c>
      <c r="D82" s="95"/>
      <c r="E82" s="50"/>
      <c r="F82" s="8">
        <v>43823</v>
      </c>
      <c r="G82" s="50" t="s">
        <v>4</v>
      </c>
      <c r="H82" s="96">
        <v>1.0947</v>
      </c>
      <c r="I82" s="96"/>
      <c r="J82" s="50">
        <v>78</v>
      </c>
      <c r="K82" s="99">
        <f t="shared" si="9"/>
        <v>49005.067257343602</v>
      </c>
      <c r="L82" s="100"/>
      <c r="M82" s="6">
        <f>IF(J82="","",(K82/J82)/LOOKUP(RIGHT($D$2,3),定数!$A$6:$A$13,定数!$B$6:$B$13))</f>
        <v>5.2355841086905563</v>
      </c>
      <c r="N82" s="50"/>
      <c r="O82" s="8">
        <v>43830</v>
      </c>
      <c r="P82" s="96">
        <v>1.0869</v>
      </c>
      <c r="Q82" s="96"/>
      <c r="R82" s="97">
        <f>IF(P82="","",T82*M82*LOOKUP(RIGHT($D$2,3),定数!$A$6:$A$13,定数!$B$6:$B$13))</f>
        <v>-49005.067257343784</v>
      </c>
      <c r="S82" s="97"/>
      <c r="T82" s="98">
        <f t="shared" si="11"/>
        <v>-78.000000000000284</v>
      </c>
      <c r="U82" s="98"/>
      <c r="V82" t="str">
        <f t="shared" si="10"/>
        <v/>
      </c>
      <c r="W82">
        <f t="shared" si="10"/>
        <v>1</v>
      </c>
      <c r="X82" s="37">
        <f t="shared" si="12"/>
        <v>1984068.7182561823</v>
      </c>
      <c r="Y82" s="38">
        <f t="shared" si="13"/>
        <v>0.17669069277643024</v>
      </c>
    </row>
    <row r="83" spans="2:25">
      <c r="B83" s="50">
        <v>75</v>
      </c>
      <c r="C83" s="95">
        <f t="shared" si="8"/>
        <v>1584497.1746541096</v>
      </c>
      <c r="D83" s="95"/>
      <c r="E83" s="50">
        <v>2016</v>
      </c>
      <c r="F83" s="8">
        <v>43577</v>
      </c>
      <c r="G83" s="50" t="s">
        <v>3</v>
      </c>
      <c r="H83" s="96">
        <v>1.1268</v>
      </c>
      <c r="I83" s="96"/>
      <c r="J83" s="50">
        <v>132</v>
      </c>
      <c r="K83" s="99">
        <f t="shared" si="9"/>
        <v>47534.915239623289</v>
      </c>
      <c r="L83" s="100"/>
      <c r="M83" s="6">
        <f>IF(J83="","",(K83/J83)/LOOKUP(RIGHT($D$2,3),定数!$A$6:$A$13,定数!$B$6:$B$13))</f>
        <v>3.0009416186630862</v>
      </c>
      <c r="N83" s="50">
        <v>2016</v>
      </c>
      <c r="O83" s="8">
        <v>43584</v>
      </c>
      <c r="P83" s="96">
        <v>1.1399999999999999</v>
      </c>
      <c r="Q83" s="96"/>
      <c r="R83" s="97">
        <f>IF(P83="","",T83*M83*LOOKUP(RIGHT($D$2,3),定数!$A$6:$A$13,定数!$B$6:$B$13))</f>
        <v>-47534.915239622846</v>
      </c>
      <c r="S83" s="97"/>
      <c r="T83" s="98">
        <f t="shared" si="11"/>
        <v>-131.99999999999878</v>
      </c>
      <c r="U83" s="98"/>
      <c r="V83" t="str">
        <f t="shared" si="10"/>
        <v/>
      </c>
      <c r="W83">
        <f t="shared" si="10"/>
        <v>2</v>
      </c>
      <c r="X83" s="37">
        <f t="shared" si="12"/>
        <v>1984068.7182561823</v>
      </c>
      <c r="Y83" s="38">
        <f t="shared" si="13"/>
        <v>0.20138997199313746</v>
      </c>
    </row>
    <row r="84" spans="2:25">
      <c r="B84" s="50">
        <v>76</v>
      </c>
      <c r="C84" s="95">
        <f t="shared" si="8"/>
        <v>1536962.2594144868</v>
      </c>
      <c r="D84" s="95"/>
      <c r="E84" s="50"/>
      <c r="F84" s="8">
        <v>43673</v>
      </c>
      <c r="G84" s="50" t="s">
        <v>3</v>
      </c>
      <c r="H84" s="96">
        <v>1.0978000000000001</v>
      </c>
      <c r="I84" s="96"/>
      <c r="J84" s="50">
        <v>52</v>
      </c>
      <c r="K84" s="99">
        <f t="shared" si="9"/>
        <v>46108.867782434601</v>
      </c>
      <c r="L84" s="100"/>
      <c r="M84" s="6">
        <f>IF(J84="","",(K84/J84)/LOOKUP(RIGHT($D$2,3),定数!$A$6:$A$13,定数!$B$6:$B$13))</f>
        <v>7.3892416318004166</v>
      </c>
      <c r="N84" s="50"/>
      <c r="O84" s="8">
        <v>43673</v>
      </c>
      <c r="P84" s="96">
        <v>1.103</v>
      </c>
      <c r="Q84" s="96"/>
      <c r="R84" s="97">
        <f>IF(P84="","",T84*M84*LOOKUP(RIGHT($D$2,3),定数!$A$6:$A$13,定数!$B$6:$B$13))</f>
        <v>-46108.867782433459</v>
      </c>
      <c r="S84" s="97"/>
      <c r="T84" s="98">
        <f t="shared" si="11"/>
        <v>-51.999999999998714</v>
      </c>
      <c r="U84" s="98"/>
      <c r="V84" t="str">
        <f t="shared" si="10"/>
        <v/>
      </c>
      <c r="W84">
        <f t="shared" si="10"/>
        <v>3</v>
      </c>
      <c r="X84" s="37">
        <f t="shared" si="12"/>
        <v>1984068.7182561823</v>
      </c>
      <c r="Y84" s="38">
        <f t="shared" si="13"/>
        <v>0.22534827283334302</v>
      </c>
    </row>
    <row r="85" spans="2:25">
      <c r="B85" s="50">
        <v>77</v>
      </c>
      <c r="C85" s="95">
        <f t="shared" si="8"/>
        <v>1490853.3916320533</v>
      </c>
      <c r="D85" s="95"/>
      <c r="E85" s="50"/>
      <c r="F85" s="8">
        <v>43824</v>
      </c>
      <c r="G85" s="50" t="s">
        <v>3</v>
      </c>
      <c r="H85" s="96">
        <v>1.0427999999999999</v>
      </c>
      <c r="I85" s="96"/>
      <c r="J85" s="50">
        <v>72</v>
      </c>
      <c r="K85" s="99">
        <f t="shared" si="9"/>
        <v>44725.601748961599</v>
      </c>
      <c r="L85" s="100"/>
      <c r="M85" s="6">
        <f>IF(J85="","",(K85/J85)/LOOKUP(RIGHT($D$2,3),定数!$A$6:$A$13,定数!$B$6:$B$13))</f>
        <v>5.176574276500185</v>
      </c>
      <c r="N85" s="50"/>
      <c r="O85" s="8">
        <v>43828</v>
      </c>
      <c r="P85" s="96">
        <v>1.05</v>
      </c>
      <c r="Q85" s="96"/>
      <c r="R85" s="97">
        <f>IF(P85="","",T85*M85*LOOKUP(RIGHT($D$2,3),定数!$A$6:$A$13,定数!$B$6:$B$13))</f>
        <v>-44725.601748962188</v>
      </c>
      <c r="S85" s="97"/>
      <c r="T85" s="98">
        <f t="shared" si="11"/>
        <v>-72.000000000000952</v>
      </c>
      <c r="U85" s="98"/>
      <c r="V85" t="str">
        <f t="shared" si="10"/>
        <v/>
      </c>
      <c r="W85">
        <f t="shared" si="10"/>
        <v>4</v>
      </c>
      <c r="X85" s="37">
        <f t="shared" si="12"/>
        <v>1984068.7182561823</v>
      </c>
      <c r="Y85" s="38">
        <f t="shared" si="13"/>
        <v>0.24858782464834228</v>
      </c>
    </row>
    <row r="86" spans="2:25">
      <c r="B86" s="50">
        <v>78</v>
      </c>
      <c r="C86" s="95">
        <f t="shared" si="8"/>
        <v>1446127.7898830911</v>
      </c>
      <c r="D86" s="95"/>
      <c r="E86" s="50">
        <v>2017</v>
      </c>
      <c r="F86" s="8">
        <v>43487</v>
      </c>
      <c r="G86" s="50" t="s">
        <v>4</v>
      </c>
      <c r="H86" s="96">
        <v>1.071</v>
      </c>
      <c r="I86" s="96"/>
      <c r="J86" s="50">
        <v>86</v>
      </c>
      <c r="K86" s="99">
        <f t="shared" si="9"/>
        <v>43383.833696492729</v>
      </c>
      <c r="L86" s="100"/>
      <c r="M86" s="6">
        <f>IF(J86="","",(K86/J86)/LOOKUP(RIGHT($D$2,3),定数!$A$6:$A$13,定数!$B$6:$B$13))</f>
        <v>4.203859854311311</v>
      </c>
      <c r="N86" s="50">
        <v>2017</v>
      </c>
      <c r="O86" s="8">
        <v>43495</v>
      </c>
      <c r="P86" s="96">
        <v>1.0624</v>
      </c>
      <c r="Q86" s="96"/>
      <c r="R86" s="97">
        <f>IF(P86="","",T86*M86*LOOKUP(RIGHT($D$2,3),定数!$A$6:$A$13,定数!$B$6:$B$13))</f>
        <v>-43383.833696492431</v>
      </c>
      <c r="S86" s="97"/>
      <c r="T86" s="98">
        <f t="shared" si="11"/>
        <v>-85.999999999999403</v>
      </c>
      <c r="U86" s="98"/>
      <c r="V86" t="str">
        <f t="shared" si="10"/>
        <v/>
      </c>
      <c r="W86">
        <f t="shared" si="10"/>
        <v>5</v>
      </c>
      <c r="X86" s="37">
        <f t="shared" si="12"/>
        <v>1984068.7182561823</v>
      </c>
      <c r="Y86" s="38">
        <f t="shared" si="13"/>
        <v>0.27113018990889226</v>
      </c>
    </row>
    <row r="87" spans="2:25">
      <c r="B87" s="50">
        <v>79</v>
      </c>
      <c r="C87" s="95">
        <f t="shared" si="8"/>
        <v>1402743.9561865986</v>
      </c>
      <c r="D87" s="95"/>
      <c r="E87" s="50"/>
      <c r="F87" s="8">
        <v>43498</v>
      </c>
      <c r="G87" s="50" t="s">
        <v>4</v>
      </c>
      <c r="H87" s="96">
        <v>1.0808</v>
      </c>
      <c r="I87" s="96"/>
      <c r="J87" s="50">
        <v>79</v>
      </c>
      <c r="K87" s="99">
        <f t="shared" si="9"/>
        <v>42082.318685597958</v>
      </c>
      <c r="L87" s="100"/>
      <c r="M87" s="6">
        <f>IF(J87="","",(K87/J87)/LOOKUP(RIGHT($D$2,3),定数!$A$6:$A$13,定数!$B$6:$B$13))</f>
        <v>4.4390631524892363</v>
      </c>
      <c r="N87" s="50"/>
      <c r="O87" s="8">
        <v>43499</v>
      </c>
      <c r="P87" s="96">
        <v>1.0729</v>
      </c>
      <c r="Q87" s="96"/>
      <c r="R87" s="97">
        <f>IF(P87="","",T87*M87*LOOKUP(RIGHT($D$2,3),定数!$A$6:$A$13,定数!$B$6:$B$13))</f>
        <v>-42082.31868559806</v>
      </c>
      <c r="S87" s="97"/>
      <c r="T87" s="98">
        <f t="shared" si="11"/>
        <v>-79.000000000000185</v>
      </c>
      <c r="U87" s="98"/>
      <c r="V87" t="str">
        <f t="shared" si="10"/>
        <v/>
      </c>
      <c r="W87">
        <f t="shared" si="10"/>
        <v>6</v>
      </c>
      <c r="X87" s="37">
        <f t="shared" si="12"/>
        <v>1984068.7182561823</v>
      </c>
      <c r="Y87" s="38">
        <f t="shared" si="13"/>
        <v>0.29299628421162538</v>
      </c>
    </row>
    <row r="88" spans="2:25">
      <c r="B88" s="50">
        <v>80</v>
      </c>
      <c r="C88" s="95">
        <f t="shared" si="8"/>
        <v>1360661.6375010007</v>
      </c>
      <c r="D88" s="95"/>
      <c r="E88" s="50"/>
      <c r="F88" s="8">
        <v>43516</v>
      </c>
      <c r="G88" s="50" t="s">
        <v>3</v>
      </c>
      <c r="H88" s="96">
        <v>1.0602</v>
      </c>
      <c r="I88" s="96"/>
      <c r="J88" s="50">
        <v>32</v>
      </c>
      <c r="K88" s="99">
        <f t="shared" si="9"/>
        <v>40819.849125030021</v>
      </c>
      <c r="L88" s="100"/>
      <c r="M88" s="6">
        <f>IF(J88="","",(K88/J88)/LOOKUP(RIGHT($D$2,3),定数!$A$6:$A$13,定数!$B$6:$B$13))</f>
        <v>10.630169042976569</v>
      </c>
      <c r="N88" s="50"/>
      <c r="O88" s="8">
        <v>43517</v>
      </c>
      <c r="P88" s="96">
        <v>1.0558000000000001</v>
      </c>
      <c r="Q88" s="96"/>
      <c r="R88" s="97">
        <f>IF(P88="","",T88*M88*LOOKUP(RIGHT($D$2,3),定数!$A$6:$A$13,定数!$B$6:$B$13))</f>
        <v>56127.292546915764</v>
      </c>
      <c r="S88" s="97"/>
      <c r="T88" s="98">
        <f t="shared" si="11"/>
        <v>43.999999999999595</v>
      </c>
      <c r="U88" s="98"/>
      <c r="V88" t="str">
        <f t="shared" si="10"/>
        <v/>
      </c>
      <c r="W88">
        <f t="shared" si="10"/>
        <v>0</v>
      </c>
      <c r="X88" s="37">
        <f t="shared" si="12"/>
        <v>1984068.7182561823</v>
      </c>
      <c r="Y88" s="38">
        <f t="shared" si="13"/>
        <v>0.31420639568527664</v>
      </c>
    </row>
    <row r="89" spans="2:25">
      <c r="B89" s="50">
        <v>81</v>
      </c>
      <c r="C89" s="95">
        <f t="shared" si="8"/>
        <v>1416788.9300479165</v>
      </c>
      <c r="D89" s="95"/>
      <c r="E89" s="50"/>
      <c r="F89" s="8">
        <v>43570</v>
      </c>
      <c r="G89" s="50" t="s">
        <v>3</v>
      </c>
      <c r="H89" s="96">
        <v>1.0604</v>
      </c>
      <c r="I89" s="96"/>
      <c r="J89" s="50">
        <v>27</v>
      </c>
      <c r="K89" s="99">
        <f t="shared" si="9"/>
        <v>42503.667901437489</v>
      </c>
      <c r="L89" s="100"/>
      <c r="M89" s="6">
        <f>IF(J89="","",(K89/J89)/LOOKUP(RIGHT($D$2,3),定数!$A$6:$A$13,定数!$B$6:$B$13))</f>
        <v>13.118416018962188</v>
      </c>
      <c r="N89" s="50"/>
      <c r="O89" s="8">
        <v>43571</v>
      </c>
      <c r="P89" s="96">
        <v>1.0630999999999999</v>
      </c>
      <c r="Q89" s="96"/>
      <c r="R89" s="97">
        <f>IF(P89="","",T89*M89*LOOKUP(RIGHT($D$2,3),定数!$A$6:$A$13,定数!$B$6:$B$13))</f>
        <v>-42503.667901436304</v>
      </c>
      <c r="S89" s="97"/>
      <c r="T89" s="98">
        <f t="shared" si="11"/>
        <v>-26.999999999999247</v>
      </c>
      <c r="U89" s="98"/>
      <c r="V89" t="str">
        <f t="shared" si="10"/>
        <v/>
      </c>
      <c r="W89">
        <f t="shared" si="10"/>
        <v>1</v>
      </c>
      <c r="X89" s="37">
        <f t="shared" si="12"/>
        <v>1984068.7182561823</v>
      </c>
      <c r="Y89" s="38">
        <f t="shared" si="13"/>
        <v>0.2859174095072945</v>
      </c>
    </row>
    <row r="90" spans="2:25">
      <c r="B90" s="50">
        <v>82</v>
      </c>
      <c r="C90" s="95">
        <f t="shared" si="8"/>
        <v>1374285.2621464801</v>
      </c>
      <c r="D90" s="95"/>
      <c r="E90" s="50">
        <v>2018</v>
      </c>
      <c r="F90" s="8">
        <v>43651</v>
      </c>
      <c r="G90" s="50" t="s">
        <v>4</v>
      </c>
      <c r="H90" s="96">
        <v>1.1682999999999999</v>
      </c>
      <c r="I90" s="96"/>
      <c r="J90" s="50">
        <v>53</v>
      </c>
      <c r="K90" s="99">
        <f t="shared" si="9"/>
        <v>41228.557864394403</v>
      </c>
      <c r="L90" s="100"/>
      <c r="M90" s="6">
        <f>IF(J90="","",(K90/J90)/LOOKUP(RIGHT($D$2,3),定数!$A$6:$A$13,定数!$B$6:$B$13))</f>
        <v>6.4824776516343396</v>
      </c>
      <c r="N90" s="50">
        <v>2018</v>
      </c>
      <c r="O90" s="8">
        <v>43652</v>
      </c>
      <c r="P90" s="96">
        <v>1.1758</v>
      </c>
      <c r="Q90" s="96"/>
      <c r="R90" s="97">
        <f>IF(P90="","",T90*M90*LOOKUP(RIGHT($D$2,3),定数!$A$6:$A$13,定数!$B$6:$B$13))</f>
        <v>58342.298864709541</v>
      </c>
      <c r="S90" s="97"/>
      <c r="T90" s="98">
        <f t="shared" si="11"/>
        <v>75.000000000000625</v>
      </c>
      <c r="U90" s="98"/>
      <c r="V90" t="str">
        <f t="shared" si="10"/>
        <v/>
      </c>
      <c r="W90">
        <f t="shared" si="10"/>
        <v>0</v>
      </c>
      <c r="X90" s="37">
        <f t="shared" si="12"/>
        <v>1984068.7182561823</v>
      </c>
      <c r="Y90" s="38">
        <f t="shared" si="13"/>
        <v>0.30733988722207506</v>
      </c>
    </row>
    <row r="91" spans="2:25">
      <c r="B91" s="50">
        <v>83</v>
      </c>
      <c r="C91" s="95">
        <f t="shared" si="8"/>
        <v>1432627.5610111896</v>
      </c>
      <c r="D91" s="95"/>
      <c r="E91" s="50"/>
      <c r="F91" s="8">
        <v>43774</v>
      </c>
      <c r="G91" s="50" t="s">
        <v>3</v>
      </c>
      <c r="H91" s="96">
        <v>1.1371</v>
      </c>
      <c r="I91" s="96"/>
      <c r="J91" s="50">
        <v>86</v>
      </c>
      <c r="K91" s="99">
        <f t="shared" si="9"/>
        <v>42978.826830335689</v>
      </c>
      <c r="L91" s="100"/>
      <c r="M91" s="6">
        <f>IF(J91="","",(K91/J91)/LOOKUP(RIGHT($D$2,3),定数!$A$6:$A$13,定数!$B$6:$B$13))</f>
        <v>4.164615002939505</v>
      </c>
      <c r="N91" s="50"/>
      <c r="O91" s="8">
        <v>43775</v>
      </c>
      <c r="P91" s="96">
        <v>1.1456999999999999</v>
      </c>
      <c r="Q91" s="96"/>
      <c r="R91" s="97">
        <f>IF(P91="","",T91*M91*LOOKUP(RIGHT($D$2,3),定数!$A$6:$A$13,定数!$B$6:$B$13))</f>
        <v>-42978.826830335391</v>
      </c>
      <c r="S91" s="97"/>
      <c r="T91" s="98">
        <f t="shared" si="11"/>
        <v>-85.999999999999403</v>
      </c>
      <c r="U91" s="98"/>
      <c r="V91" t="str">
        <f t="shared" ref="V91:W106" si="14">IF(S91&lt;&gt;"",IF(S91&lt;0,1+V90,0),"")</f>
        <v/>
      </c>
      <c r="W91">
        <f t="shared" si="14"/>
        <v>1</v>
      </c>
      <c r="X91" s="37">
        <f t="shared" si="12"/>
        <v>1984068.7182561823</v>
      </c>
      <c r="Y91" s="38">
        <f t="shared" si="13"/>
        <v>0.27793450507584228</v>
      </c>
    </row>
    <row r="92" spans="2:25">
      <c r="B92" s="50">
        <v>84</v>
      </c>
      <c r="C92" s="95">
        <f t="shared" si="8"/>
        <v>1389648.7341808542</v>
      </c>
      <c r="D92" s="95"/>
      <c r="E92" s="50">
        <v>1990</v>
      </c>
      <c r="F92" s="8">
        <v>43516</v>
      </c>
      <c r="G92" s="50" t="s">
        <v>4</v>
      </c>
      <c r="H92" s="96">
        <v>1.1736</v>
      </c>
      <c r="I92" s="96"/>
      <c r="J92" s="50">
        <v>82</v>
      </c>
      <c r="K92" s="99">
        <f t="shared" si="9"/>
        <v>41689.462025425622</v>
      </c>
      <c r="L92" s="100"/>
      <c r="M92" s="6">
        <f>IF(J92="","",(K92/J92)/LOOKUP(RIGHT($D$2,3),定数!$A$6:$A$13,定数!$B$6:$B$13))</f>
        <v>4.2367339456733353</v>
      </c>
      <c r="N92" s="50">
        <v>1990</v>
      </c>
      <c r="O92" s="8">
        <v>43520</v>
      </c>
      <c r="P92" s="96">
        <v>1.1654</v>
      </c>
      <c r="Q92" s="96"/>
      <c r="R92" s="97">
        <f>IF(P92="","",T92*M92*LOOKUP(RIGHT($D$2,3),定数!$A$6:$A$13,定数!$B$6:$B$13))</f>
        <v>-41689.462025425542</v>
      </c>
      <c r="S92" s="97"/>
      <c r="T92" s="98">
        <f t="shared" si="11"/>
        <v>-81.999999999999858</v>
      </c>
      <c r="U92" s="98"/>
      <c r="V92" t="str">
        <f t="shared" si="14"/>
        <v/>
      </c>
      <c r="W92">
        <f t="shared" si="14"/>
        <v>2</v>
      </c>
      <c r="X92" s="37">
        <f t="shared" si="12"/>
        <v>1984068.7182561823</v>
      </c>
      <c r="Y92" s="38">
        <f t="shared" si="13"/>
        <v>0.29959646992356681</v>
      </c>
    </row>
    <row r="93" spans="2:25">
      <c r="B93" s="50">
        <v>85</v>
      </c>
      <c r="C93" s="95">
        <f t="shared" si="8"/>
        <v>1347959.2721554285</v>
      </c>
      <c r="D93" s="95"/>
      <c r="E93" s="50"/>
      <c r="F93" s="8">
        <v>43601</v>
      </c>
      <c r="G93" s="50" t="s">
        <v>4</v>
      </c>
      <c r="H93" s="96">
        <v>1.1928000000000001</v>
      </c>
      <c r="I93" s="96"/>
      <c r="J93" s="50">
        <v>114</v>
      </c>
      <c r="K93" s="99">
        <f t="shared" si="9"/>
        <v>40438.778164662857</v>
      </c>
      <c r="L93" s="100"/>
      <c r="M93" s="6">
        <f>IF(J93="","",(K93/J93)/LOOKUP(RIGHT($D$2,3),定数!$A$6:$A$13,定数!$B$6:$B$13))</f>
        <v>2.9560510354285716</v>
      </c>
      <c r="N93" s="50"/>
      <c r="O93" s="8">
        <v>43606</v>
      </c>
      <c r="P93" s="96">
        <v>1.1814</v>
      </c>
      <c r="Q93" s="96"/>
      <c r="R93" s="97">
        <f>IF(P93="","",T93*M93*LOOKUP(RIGHT($D$2,3),定数!$A$6:$A$13,定数!$B$6:$B$13))</f>
        <v>-40438.778164663134</v>
      </c>
      <c r="S93" s="97"/>
      <c r="T93" s="98">
        <f t="shared" si="11"/>
        <v>-114.00000000000077</v>
      </c>
      <c r="U93" s="98"/>
      <c r="V93" t="str">
        <f t="shared" si="14"/>
        <v/>
      </c>
      <c r="W93">
        <f t="shared" si="14"/>
        <v>3</v>
      </c>
      <c r="X93" s="37">
        <f t="shared" si="12"/>
        <v>1984068.7182561823</v>
      </c>
      <c r="Y93" s="38">
        <f t="shared" si="13"/>
        <v>0.32060857582585978</v>
      </c>
    </row>
    <row r="94" spans="2:25">
      <c r="B94" s="50">
        <v>86</v>
      </c>
      <c r="C94" s="95">
        <f t="shared" si="8"/>
        <v>1307520.4939907654</v>
      </c>
      <c r="D94" s="95"/>
      <c r="E94" s="50"/>
      <c r="F94" s="8">
        <v>43683</v>
      </c>
      <c r="G94" s="50" t="s">
        <v>4</v>
      </c>
      <c r="H94" s="96">
        <v>1.2362</v>
      </c>
      <c r="I94" s="96"/>
      <c r="J94" s="50">
        <v>305</v>
      </c>
      <c r="K94" s="99">
        <f t="shared" si="9"/>
        <v>39225.614819722963</v>
      </c>
      <c r="L94" s="100"/>
      <c r="M94" s="6">
        <f>IF(J94="","",(K94/J94)/LOOKUP(RIGHT($D$2,3),定数!$A$6:$A$13,定数!$B$6:$B$13))</f>
        <v>1.0717381098284962</v>
      </c>
      <c r="N94" s="50"/>
      <c r="O94" s="8">
        <v>43747</v>
      </c>
      <c r="P94" s="96">
        <v>1.2810999999999999</v>
      </c>
      <c r="Q94" s="96"/>
      <c r="R94" s="97">
        <f>IF(P94="","",T94*M94*LOOKUP(RIGHT($D$2,3),定数!$A$6:$A$13,定数!$B$6:$B$13))</f>
        <v>57745.249357559289</v>
      </c>
      <c r="S94" s="97"/>
      <c r="T94" s="98">
        <f t="shared" si="11"/>
        <v>448.99999999999937</v>
      </c>
      <c r="U94" s="98"/>
      <c r="V94" t="str">
        <f t="shared" si="14"/>
        <v/>
      </c>
      <c r="W94">
        <f t="shared" si="14"/>
        <v>0</v>
      </c>
      <c r="X94" s="37">
        <f t="shared" si="12"/>
        <v>1984068.7182561823</v>
      </c>
      <c r="Y94" s="38">
        <f t="shared" si="13"/>
        <v>0.34099031855108419</v>
      </c>
    </row>
    <row r="95" spans="2:25">
      <c r="B95" s="50">
        <v>87</v>
      </c>
      <c r="C95" s="95">
        <f t="shared" si="8"/>
        <v>1365265.7433483247</v>
      </c>
      <c r="D95" s="95"/>
      <c r="E95" s="50"/>
      <c r="F95" s="8">
        <v>43739</v>
      </c>
      <c r="G95" s="50" t="s">
        <v>4</v>
      </c>
      <c r="H95" s="96">
        <v>1.2543</v>
      </c>
      <c r="I95" s="96"/>
      <c r="J95" s="50">
        <v>108</v>
      </c>
      <c r="K95" s="99">
        <f t="shared" si="9"/>
        <v>40957.972300449735</v>
      </c>
      <c r="L95" s="100"/>
      <c r="M95" s="6">
        <f>IF(J95="","",(K95/J95)/LOOKUP(RIGHT($D$2,3),定数!$A$6:$A$13,定数!$B$6:$B$13))</f>
        <v>3.1603373688618621</v>
      </c>
      <c r="N95" s="50"/>
      <c r="O95" s="8">
        <v>43741</v>
      </c>
      <c r="P95" s="96">
        <v>1.2677</v>
      </c>
      <c r="Q95" s="96"/>
      <c r="R95" s="97">
        <f>IF(P95="","",T95*M95*LOOKUP(RIGHT($D$2,3),定数!$A$6:$A$13,定数!$B$6:$B$13))</f>
        <v>50818.22489129904</v>
      </c>
      <c r="S95" s="97"/>
      <c r="T95" s="98">
        <f t="shared" si="11"/>
        <v>134.0000000000008</v>
      </c>
      <c r="U95" s="98"/>
      <c r="V95" t="str">
        <f t="shared" si="14"/>
        <v/>
      </c>
      <c r="W95">
        <f t="shared" si="14"/>
        <v>0</v>
      </c>
      <c r="X95" s="37">
        <f t="shared" si="12"/>
        <v>1984068.7182561823</v>
      </c>
      <c r="Y95" s="38">
        <f t="shared" si="13"/>
        <v>0.31188585819332393</v>
      </c>
    </row>
    <row r="96" spans="2:25">
      <c r="B96" s="50">
        <v>88</v>
      </c>
      <c r="C96" s="95">
        <f t="shared" si="8"/>
        <v>1416083.9682396238</v>
      </c>
      <c r="D96" s="95"/>
      <c r="E96" s="50">
        <v>1991</v>
      </c>
      <c r="F96" s="8">
        <v>43637</v>
      </c>
      <c r="G96" s="50" t="s">
        <v>3</v>
      </c>
      <c r="H96" s="96">
        <v>1.0878000000000001</v>
      </c>
      <c r="I96" s="96"/>
      <c r="J96" s="50">
        <v>135</v>
      </c>
      <c r="K96" s="99">
        <f t="shared" si="9"/>
        <v>42482.519047188711</v>
      </c>
      <c r="L96" s="100"/>
      <c r="M96" s="6">
        <f>IF(J96="","",(K96/J96)/LOOKUP(RIGHT($D$2,3),定数!$A$6:$A$13,定数!$B$6:$B$13))</f>
        <v>2.6223777189622663</v>
      </c>
      <c r="N96" s="50">
        <v>1991</v>
      </c>
      <c r="O96" s="8">
        <v>43648</v>
      </c>
      <c r="P96" s="96">
        <v>1.0681</v>
      </c>
      <c r="Q96" s="96"/>
      <c r="R96" s="97">
        <f>IF(P96="","",T96*M96*LOOKUP(RIGHT($D$2,3),定数!$A$6:$A$13,定数!$B$6:$B$13))</f>
        <v>61993.009276268138</v>
      </c>
      <c r="S96" s="97"/>
      <c r="T96" s="98">
        <f t="shared" si="11"/>
        <v>197.00000000000051</v>
      </c>
      <c r="U96" s="98"/>
      <c r="V96" t="str">
        <f t="shared" si="14"/>
        <v/>
      </c>
      <c r="W96">
        <f t="shared" si="14"/>
        <v>0</v>
      </c>
      <c r="X96" s="37">
        <f t="shared" si="12"/>
        <v>1984068.7182561823</v>
      </c>
      <c r="Y96" s="38">
        <f t="shared" si="13"/>
        <v>0.2862727206927419</v>
      </c>
    </row>
    <row r="97" spans="2:25">
      <c r="B97" s="50">
        <v>89</v>
      </c>
      <c r="C97" s="95">
        <f t="shared" si="8"/>
        <v>1478076.9775158919</v>
      </c>
      <c r="D97" s="95"/>
      <c r="E97" s="50"/>
      <c r="F97" s="8">
        <v>43731</v>
      </c>
      <c r="G97" s="50" t="s">
        <v>4</v>
      </c>
      <c r="H97" s="96">
        <v>1.1618999999999999</v>
      </c>
      <c r="I97" s="96"/>
      <c r="J97" s="50">
        <v>105</v>
      </c>
      <c r="K97" s="99">
        <f t="shared" si="9"/>
        <v>44342.309325476752</v>
      </c>
      <c r="L97" s="100"/>
      <c r="M97" s="6">
        <f>IF(J97="","",(K97/J97)/LOOKUP(RIGHT($D$2,3),定数!$A$6:$A$13,定数!$B$6:$B$13))</f>
        <v>3.5192308988473613</v>
      </c>
      <c r="N97" s="50"/>
      <c r="O97" s="8">
        <v>43738</v>
      </c>
      <c r="P97" s="96">
        <v>1.1773</v>
      </c>
      <c r="Q97" s="96"/>
      <c r="R97" s="97">
        <f>IF(P97="","",T97*M97*LOOKUP(RIGHT($D$2,3),定数!$A$6:$A$13,定数!$B$6:$B$13))</f>
        <v>65035.387010699567</v>
      </c>
      <c r="S97" s="97"/>
      <c r="T97" s="98">
        <f t="shared" si="11"/>
        <v>154.0000000000008</v>
      </c>
      <c r="U97" s="98"/>
      <c r="V97" t="str">
        <f t="shared" si="14"/>
        <v/>
      </c>
      <c r="W97">
        <f t="shared" si="14"/>
        <v>0</v>
      </c>
      <c r="X97" s="37">
        <f t="shared" si="12"/>
        <v>1984068.7182561823</v>
      </c>
      <c r="Y97" s="38">
        <f t="shared" si="13"/>
        <v>0.2550273264652908</v>
      </c>
    </row>
    <row r="98" spans="2:25">
      <c r="B98" s="50">
        <v>90</v>
      </c>
      <c r="C98" s="95">
        <f t="shared" si="8"/>
        <v>1543112.3645265915</v>
      </c>
      <c r="D98" s="95"/>
      <c r="E98" s="50">
        <v>1992</v>
      </c>
      <c r="F98" s="8">
        <v>43597</v>
      </c>
      <c r="G98" s="50" t="s">
        <v>4</v>
      </c>
      <c r="H98" s="96">
        <v>1.2007000000000001</v>
      </c>
      <c r="I98" s="96"/>
      <c r="J98" s="50">
        <v>142</v>
      </c>
      <c r="K98" s="99">
        <f t="shared" si="9"/>
        <v>46293.370935797742</v>
      </c>
      <c r="L98" s="100"/>
      <c r="M98" s="6">
        <f>IF(J98="","",(K98/J98)/LOOKUP(RIGHT($D$2,3),定数!$A$6:$A$13,定数!$B$6:$B$13))</f>
        <v>2.7167471206454072</v>
      </c>
      <c r="N98" s="50">
        <v>1992</v>
      </c>
      <c r="O98" s="8">
        <v>43603</v>
      </c>
      <c r="P98" s="96">
        <v>1.2215</v>
      </c>
      <c r="Q98" s="96"/>
      <c r="R98" s="97">
        <f>IF(P98="","",T98*M98*LOOKUP(RIGHT($D$2,3),定数!$A$6:$A$13,定数!$B$6:$B$13))</f>
        <v>67810.008131309121</v>
      </c>
      <c r="S98" s="97"/>
      <c r="T98" s="98">
        <f t="shared" si="11"/>
        <v>207.99999999999929</v>
      </c>
      <c r="U98" s="98"/>
      <c r="V98" t="str">
        <f t="shared" si="14"/>
        <v/>
      </c>
      <c r="W98">
        <f t="shared" si="14"/>
        <v>0</v>
      </c>
      <c r="X98" s="37">
        <f t="shared" si="12"/>
        <v>1984068.7182561823</v>
      </c>
      <c r="Y98" s="38">
        <f t="shared" si="13"/>
        <v>0.22224852882976331</v>
      </c>
    </row>
    <row r="99" spans="2:25">
      <c r="B99" s="50">
        <v>91</v>
      </c>
      <c r="C99" s="95">
        <f t="shared" si="8"/>
        <v>1610922.3726579007</v>
      </c>
      <c r="D99" s="95"/>
      <c r="E99" s="50"/>
      <c r="F99" s="8">
        <v>43689</v>
      </c>
      <c r="G99" s="50" t="s">
        <v>4</v>
      </c>
      <c r="H99" s="96">
        <v>1.3391999999999999</v>
      </c>
      <c r="I99" s="96"/>
      <c r="J99" s="50">
        <v>162</v>
      </c>
      <c r="K99" s="99">
        <f t="shared" si="9"/>
        <v>48327.671179737015</v>
      </c>
      <c r="L99" s="100"/>
      <c r="M99" s="6">
        <f>IF(J99="","",(K99/J99)/LOOKUP(RIGHT($D$2,3),定数!$A$6:$A$13,定数!$B$6:$B$13))</f>
        <v>2.485991315830093</v>
      </c>
      <c r="N99" s="50"/>
      <c r="O99" s="8">
        <v>43698</v>
      </c>
      <c r="P99" s="96">
        <v>1.3632</v>
      </c>
      <c r="Q99" s="96"/>
      <c r="R99" s="97">
        <f>IF(P99="","",T99*M99*LOOKUP(RIGHT($D$2,3),定数!$A$6:$A$13,定数!$B$6:$B$13))</f>
        <v>71596.549895906748</v>
      </c>
      <c r="S99" s="97"/>
      <c r="T99" s="98">
        <f t="shared" si="11"/>
        <v>240.00000000000023</v>
      </c>
      <c r="U99" s="98"/>
      <c r="V99" t="str">
        <f t="shared" si="14"/>
        <v/>
      </c>
      <c r="W99">
        <f t="shared" si="14"/>
        <v>0</v>
      </c>
      <c r="X99" s="37">
        <f t="shared" si="12"/>
        <v>1984068.7182561823</v>
      </c>
      <c r="Y99" s="38">
        <f t="shared" si="13"/>
        <v>0.18807128108256432</v>
      </c>
    </row>
    <row r="100" spans="2:25">
      <c r="B100" s="50">
        <v>92</v>
      </c>
      <c r="C100" s="95">
        <f t="shared" si="8"/>
        <v>1682518.9225538075</v>
      </c>
      <c r="D100" s="95"/>
      <c r="E100" s="50">
        <v>1993</v>
      </c>
      <c r="F100" s="8">
        <v>43511</v>
      </c>
      <c r="G100" s="50" t="s">
        <v>3</v>
      </c>
      <c r="H100" s="96">
        <v>1.1765000000000001</v>
      </c>
      <c r="I100" s="96"/>
      <c r="J100" s="50">
        <v>140</v>
      </c>
      <c r="K100" s="99">
        <f t="shared" si="9"/>
        <v>50475.567676614221</v>
      </c>
      <c r="L100" s="100"/>
      <c r="M100" s="6">
        <f>IF(J100="","",(K100/J100)/LOOKUP(RIGHT($D$2,3),定数!$A$6:$A$13,定数!$B$6:$B$13))</f>
        <v>3.0044980759889417</v>
      </c>
      <c r="N100" s="50">
        <v>1993</v>
      </c>
      <c r="O100" s="8">
        <v>43512</v>
      </c>
      <c r="P100" s="96">
        <v>1.1904999999999999</v>
      </c>
      <c r="Q100" s="96"/>
      <c r="R100" s="97">
        <f>IF(P100="","",T100*M100*LOOKUP(RIGHT($D$2,3),定数!$A$6:$A$13,定数!$B$6:$B$13))</f>
        <v>-50475.567676613457</v>
      </c>
      <c r="S100" s="97"/>
      <c r="T100" s="98">
        <f t="shared" si="11"/>
        <v>-139.9999999999979</v>
      </c>
      <c r="U100" s="98"/>
      <c r="V100" t="str">
        <f t="shared" si="14"/>
        <v/>
      </c>
      <c r="W100">
        <f t="shared" si="14"/>
        <v>1</v>
      </c>
      <c r="X100" s="37">
        <f t="shared" si="12"/>
        <v>1984068.7182561823</v>
      </c>
      <c r="Y100" s="38">
        <f t="shared" si="13"/>
        <v>0.15198556024178933</v>
      </c>
    </row>
    <row r="101" spans="2:25">
      <c r="B101" s="50">
        <v>93</v>
      </c>
      <c r="C101" s="95">
        <f t="shared" si="8"/>
        <v>1632043.3548771939</v>
      </c>
      <c r="D101" s="95"/>
      <c r="E101" s="50"/>
      <c r="F101" s="8">
        <v>43541</v>
      </c>
      <c r="G101" s="50" t="s">
        <v>3</v>
      </c>
      <c r="H101" s="96">
        <v>1.1749000000000001</v>
      </c>
      <c r="I101" s="96"/>
      <c r="J101" s="50">
        <v>55</v>
      </c>
      <c r="K101" s="99">
        <f t="shared" si="9"/>
        <v>48961.300646315816</v>
      </c>
      <c r="L101" s="100"/>
      <c r="M101" s="6">
        <f>IF(J101="","",(K101/J101)/LOOKUP(RIGHT($D$2,3),定数!$A$6:$A$13,定数!$B$6:$B$13))</f>
        <v>7.4183788858054269</v>
      </c>
      <c r="N101" s="50"/>
      <c r="O101" s="8">
        <v>43542</v>
      </c>
      <c r="P101" s="96">
        <v>1.1803999999999999</v>
      </c>
      <c r="Q101" s="96"/>
      <c r="R101" s="97">
        <f>IF(P101="","",T101*M101*LOOKUP(RIGHT($D$2,3),定数!$A$6:$A$13,定数!$B$6:$B$13))</f>
        <v>-48961.300646314376</v>
      </c>
      <c r="S101" s="97"/>
      <c r="T101" s="98">
        <f t="shared" si="11"/>
        <v>-54.99999999999838</v>
      </c>
      <c r="U101" s="98"/>
      <c r="V101" t="str">
        <f t="shared" si="14"/>
        <v/>
      </c>
      <c r="W101">
        <f t="shared" si="14"/>
        <v>2</v>
      </c>
      <c r="X101" s="37">
        <f t="shared" si="12"/>
        <v>1984068.7182561823</v>
      </c>
      <c r="Y101" s="38">
        <f t="shared" si="13"/>
        <v>0.17742599343453536</v>
      </c>
    </row>
    <row r="102" spans="2:25">
      <c r="B102" s="50">
        <v>94</v>
      </c>
      <c r="C102" s="95">
        <f t="shared" si="8"/>
        <v>1583082.0542308795</v>
      </c>
      <c r="D102" s="95"/>
      <c r="E102" s="50"/>
      <c r="F102" s="8">
        <v>43723</v>
      </c>
      <c r="G102" s="50" t="s">
        <v>4</v>
      </c>
      <c r="H102" s="96">
        <v>1.2184999999999999</v>
      </c>
      <c r="I102" s="96"/>
      <c r="J102" s="50">
        <v>100</v>
      </c>
      <c r="K102" s="99">
        <f t="shared" si="9"/>
        <v>47492.461626926386</v>
      </c>
      <c r="L102" s="100"/>
      <c r="M102" s="6">
        <f>IF(J102="","",(K102/J102)/LOOKUP(RIGHT($D$2,3),定数!$A$6:$A$13,定数!$B$6:$B$13))</f>
        <v>3.9577051355771991</v>
      </c>
      <c r="N102" s="50"/>
      <c r="O102" s="8">
        <v>43728</v>
      </c>
      <c r="P102" s="96">
        <v>1.2084999999999999</v>
      </c>
      <c r="Q102" s="96"/>
      <c r="R102" s="97">
        <f>IF(P102="","",T102*M102*LOOKUP(RIGHT($D$2,3),定数!$A$6:$A$13,定数!$B$6:$B$13))</f>
        <v>-47492.46162692643</v>
      </c>
      <c r="S102" s="97"/>
      <c r="T102" s="98">
        <f t="shared" si="11"/>
        <v>-100.00000000000009</v>
      </c>
      <c r="U102" s="98"/>
      <c r="V102" t="str">
        <f t="shared" si="14"/>
        <v/>
      </c>
      <c r="W102">
        <f t="shared" si="14"/>
        <v>3</v>
      </c>
      <c r="X102" s="37">
        <f t="shared" si="12"/>
        <v>1984068.7182561823</v>
      </c>
      <c r="Y102" s="38">
        <f t="shared" si="13"/>
        <v>0.20210321363149852</v>
      </c>
    </row>
    <row r="103" spans="2:25">
      <c r="B103" s="50">
        <v>95</v>
      </c>
      <c r="C103" s="95">
        <f t="shared" si="8"/>
        <v>1535589.5926039531</v>
      </c>
      <c r="D103" s="95"/>
      <c r="E103" s="50"/>
      <c r="F103" s="8">
        <v>43794</v>
      </c>
      <c r="G103" s="50" t="s">
        <v>3</v>
      </c>
      <c r="H103" s="96">
        <v>1.1465000000000001</v>
      </c>
      <c r="I103" s="96"/>
      <c r="J103" s="50">
        <v>60</v>
      </c>
      <c r="K103" s="99">
        <f t="shared" si="9"/>
        <v>46067.68777811859</v>
      </c>
      <c r="L103" s="100"/>
      <c r="M103" s="6">
        <f>IF(J103="","",(K103/J103)/LOOKUP(RIGHT($D$2,3),定数!$A$6:$A$13,定数!$B$6:$B$13))</f>
        <v>6.3982899691831374</v>
      </c>
      <c r="N103" s="50"/>
      <c r="O103" s="8">
        <v>43800</v>
      </c>
      <c r="P103" s="96">
        <v>1.1378999999999999</v>
      </c>
      <c r="Q103" s="96"/>
      <c r="R103" s="97">
        <f>IF(P103="","",T103*M103*LOOKUP(RIGHT($D$2,3),定数!$A$6:$A$13,定数!$B$6:$B$13))</f>
        <v>66030.352481971233</v>
      </c>
      <c r="S103" s="97"/>
      <c r="T103" s="98">
        <f t="shared" si="11"/>
        <v>86.000000000001634</v>
      </c>
      <c r="U103" s="98"/>
      <c r="V103" t="str">
        <f t="shared" si="14"/>
        <v/>
      </c>
      <c r="W103">
        <f t="shared" si="14"/>
        <v>0</v>
      </c>
      <c r="X103" s="37">
        <f t="shared" si="12"/>
        <v>1984068.7182561823</v>
      </c>
      <c r="Y103" s="38">
        <f t="shared" si="13"/>
        <v>0.22604011722255368</v>
      </c>
    </row>
    <row r="104" spans="2:25">
      <c r="B104" s="50">
        <v>96</v>
      </c>
      <c r="C104" s="95">
        <f t="shared" si="8"/>
        <v>1601619.9450859244</v>
      </c>
      <c r="D104" s="95"/>
      <c r="E104" s="50">
        <v>1994</v>
      </c>
      <c r="F104" s="8">
        <v>43485</v>
      </c>
      <c r="G104" s="50" t="s">
        <v>3</v>
      </c>
      <c r="H104" s="96">
        <v>1.1188</v>
      </c>
      <c r="I104" s="96"/>
      <c r="J104" s="50">
        <v>37</v>
      </c>
      <c r="K104" s="99">
        <f t="shared" si="9"/>
        <v>48048.598352577726</v>
      </c>
      <c r="L104" s="100"/>
      <c r="M104" s="6">
        <f>IF(J104="","",(K104/J104)/LOOKUP(RIGHT($D$2,3),定数!$A$6:$A$13,定数!$B$6:$B$13))</f>
        <v>10.821756385715704</v>
      </c>
      <c r="N104" s="50">
        <v>1994</v>
      </c>
      <c r="O104" s="8">
        <v>43485</v>
      </c>
      <c r="P104" s="96">
        <v>1.1225000000000001</v>
      </c>
      <c r="Q104" s="96"/>
      <c r="R104" s="97">
        <f>IF(P104="","",T104*M104*LOOKUP(RIGHT($D$2,3),定数!$A$6:$A$13,定数!$B$6:$B$13))</f>
        <v>-48048.598352578207</v>
      </c>
      <c r="S104" s="97"/>
      <c r="T104" s="98">
        <f t="shared" si="11"/>
        <v>-37.000000000000369</v>
      </c>
      <c r="U104" s="98"/>
      <c r="V104" t="str">
        <f t="shared" si="14"/>
        <v/>
      </c>
      <c r="W104">
        <f t="shared" si="14"/>
        <v>1</v>
      </c>
      <c r="X104" s="37">
        <f t="shared" si="12"/>
        <v>1984068.7182561823</v>
      </c>
      <c r="Y104" s="38">
        <f t="shared" si="13"/>
        <v>0.19275984226312282</v>
      </c>
    </row>
    <row r="105" spans="2:25">
      <c r="B105" s="50">
        <v>97</v>
      </c>
      <c r="C105" s="95">
        <f t="shared" si="8"/>
        <v>1553571.3467333461</v>
      </c>
      <c r="D105" s="95"/>
      <c r="E105" s="50">
        <v>1996</v>
      </c>
      <c r="F105" s="8">
        <v>43560</v>
      </c>
      <c r="G105" s="50" t="s">
        <v>3</v>
      </c>
      <c r="H105" s="96">
        <v>1.3179000000000001</v>
      </c>
      <c r="I105" s="96"/>
      <c r="J105" s="50">
        <v>64</v>
      </c>
      <c r="K105" s="99">
        <f t="shared" si="9"/>
        <v>46607.140402000383</v>
      </c>
      <c r="L105" s="100"/>
      <c r="M105" s="6">
        <f>IF(J105="","",(K105/J105)/LOOKUP(RIGHT($D$2,3),定数!$A$6:$A$13,定数!$B$6:$B$13))</f>
        <v>6.0686380731771328</v>
      </c>
      <c r="N105" s="50">
        <v>1996</v>
      </c>
      <c r="O105" s="8">
        <v>43561</v>
      </c>
      <c r="P105" s="96">
        <v>1.3243</v>
      </c>
      <c r="Q105" s="96"/>
      <c r="R105" s="97">
        <f>IF(P105="","",T105*M105*LOOKUP(RIGHT($D$2,3),定数!$A$6:$A$13,定数!$B$6:$B$13))</f>
        <v>-46607.140402000099</v>
      </c>
      <c r="S105" s="97"/>
      <c r="T105" s="98">
        <f t="shared" si="11"/>
        <v>-63.999999999999616</v>
      </c>
      <c r="U105" s="98"/>
      <c r="V105" t="str">
        <f t="shared" si="14"/>
        <v/>
      </c>
      <c r="W105">
        <f t="shared" si="14"/>
        <v>2</v>
      </c>
      <c r="X105" s="37">
        <f t="shared" si="12"/>
        <v>1984068.7182561823</v>
      </c>
      <c r="Y105" s="38">
        <f t="shared" si="13"/>
        <v>0.21697704699522935</v>
      </c>
    </row>
    <row r="106" spans="2:25">
      <c r="B106" s="50">
        <v>98</v>
      </c>
      <c r="C106" s="95">
        <f t="shared" si="8"/>
        <v>1506964.206331346</v>
      </c>
      <c r="D106" s="95"/>
      <c r="E106" s="50"/>
      <c r="F106" s="8">
        <v>43585</v>
      </c>
      <c r="G106" s="50" t="s">
        <v>3</v>
      </c>
      <c r="H106" s="96">
        <v>1.2790999999999999</v>
      </c>
      <c r="I106" s="96"/>
      <c r="J106" s="50">
        <v>98</v>
      </c>
      <c r="K106" s="99">
        <f t="shared" si="9"/>
        <v>45208.926189940379</v>
      </c>
      <c r="L106" s="100"/>
      <c r="M106" s="6">
        <f>IF(J106="","",(K106/J106)/LOOKUP(RIGHT($D$2,3),定数!$A$6:$A$13,定数!$B$6:$B$13))</f>
        <v>3.8442964447228216</v>
      </c>
      <c r="N106" s="50"/>
      <c r="O106" s="8">
        <v>43593</v>
      </c>
      <c r="P106" s="96">
        <v>1.2887999999999999</v>
      </c>
      <c r="Q106" s="96"/>
      <c r="R106" s="97">
        <f>IF(P106="","",T106*M106*LOOKUP(RIGHT($D$2,3),定数!$A$6:$A$13,定数!$B$6:$B$13))</f>
        <v>-44747.610616573838</v>
      </c>
      <c r="S106" s="97"/>
      <c r="T106" s="98">
        <f t="shared" si="11"/>
        <v>-97.000000000000426</v>
      </c>
      <c r="U106" s="98"/>
      <c r="V106" t="str">
        <f t="shared" si="14"/>
        <v/>
      </c>
      <c r="W106">
        <f t="shared" si="14"/>
        <v>3</v>
      </c>
      <c r="X106" s="37">
        <f t="shared" si="12"/>
        <v>1984068.7182561823</v>
      </c>
      <c r="Y106" s="38">
        <f t="shared" si="13"/>
        <v>0.24046773558537238</v>
      </c>
    </row>
    <row r="107" spans="2:25">
      <c r="B107" s="50">
        <v>99</v>
      </c>
      <c r="C107" s="95">
        <f t="shared" si="8"/>
        <v>1462216.5957147721</v>
      </c>
      <c r="D107" s="95"/>
      <c r="E107" s="50"/>
      <c r="F107" s="8">
        <v>43649</v>
      </c>
      <c r="G107" s="50" t="s">
        <v>4</v>
      </c>
      <c r="H107" s="96">
        <v>1.2847999999999999</v>
      </c>
      <c r="I107" s="96"/>
      <c r="J107" s="50">
        <v>253</v>
      </c>
      <c r="K107" s="99">
        <f t="shared" si="9"/>
        <v>43866.497871443164</v>
      </c>
      <c r="L107" s="100"/>
      <c r="M107" s="6">
        <f>IF(J107="","",(K107/J107)/LOOKUP(RIGHT($D$2,3),定数!$A$6:$A$13,定数!$B$6:$B$13))</f>
        <v>1.4448780590066916</v>
      </c>
      <c r="N107" s="50"/>
      <c r="O107" s="8">
        <v>43662</v>
      </c>
      <c r="P107" s="96">
        <v>1.3223</v>
      </c>
      <c r="Q107" s="96"/>
      <c r="R107" s="97">
        <f>IF(P107="","",T107*M107*LOOKUP(RIGHT($D$2,3),定数!$A$6:$A$13,定数!$B$6:$B$13))</f>
        <v>65019.512655301281</v>
      </c>
      <c r="S107" s="97"/>
      <c r="T107" s="98">
        <f t="shared" si="11"/>
        <v>375.00000000000091</v>
      </c>
      <c r="U107" s="98"/>
      <c r="V107" t="str">
        <f>IF(S107&lt;&gt;"",IF(S107&lt;0,1+V106,0),"")</f>
        <v/>
      </c>
      <c r="W107">
        <f>IF(T107&lt;&gt;"",IF(T107&lt;0,1+W106,0),"")</f>
        <v>0</v>
      </c>
      <c r="X107" s="37">
        <f t="shared" si="12"/>
        <v>1984068.7182561823</v>
      </c>
      <c r="Y107" s="38">
        <f t="shared" si="13"/>
        <v>0.26302119364094967</v>
      </c>
    </row>
    <row r="108" spans="2:25">
      <c r="B108" s="50">
        <v>100</v>
      </c>
      <c r="C108" s="95">
        <f t="shared" si="8"/>
        <v>1527236.1083700734</v>
      </c>
      <c r="D108" s="95"/>
      <c r="E108" s="50"/>
      <c r="F108" s="8">
        <v>43774</v>
      </c>
      <c r="G108" s="50" t="s">
        <v>4</v>
      </c>
      <c r="H108" s="96">
        <v>1.2966</v>
      </c>
      <c r="I108" s="96"/>
      <c r="J108" s="50">
        <v>78</v>
      </c>
      <c r="K108" s="99">
        <f t="shared" si="9"/>
        <v>45817.083251102202</v>
      </c>
      <c r="L108" s="100"/>
      <c r="M108" s="6">
        <f>IF(J108="","",(K108/J108)/LOOKUP(RIGHT($D$2,3),定数!$A$6:$A$13,定数!$B$6:$B$13))</f>
        <v>4.8949875268271574</v>
      </c>
      <c r="N108" s="50"/>
      <c r="O108" s="8">
        <v>43774</v>
      </c>
      <c r="P108" s="96">
        <v>1.2887999999999999</v>
      </c>
      <c r="Q108" s="96"/>
      <c r="R108" s="97">
        <f>IF(P108="","",T108*M108*LOOKUP(RIGHT($D$2,3),定数!$A$6:$A$13,定数!$B$6:$B$13))</f>
        <v>-45817.083251102362</v>
      </c>
      <c r="S108" s="97"/>
      <c r="T108" s="98">
        <f t="shared" si="11"/>
        <v>-78.000000000000284</v>
      </c>
      <c r="U108" s="98"/>
      <c r="V108" t="str">
        <f>IF(S108&lt;&gt;"",IF(S108&lt;0,1+V107,0),"")</f>
        <v/>
      </c>
      <c r="W108">
        <f>IF(T108&lt;&gt;"",IF(T108&lt;0,1+W107,0),"")</f>
        <v>1</v>
      </c>
      <c r="X108" s="37">
        <f t="shared" si="12"/>
        <v>1984068.7182561823</v>
      </c>
      <c r="Y108" s="38">
        <f t="shared" si="13"/>
        <v>0.23025039691549776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7" stopIfTrue="1" operator="equal">
      <formula>"買"</formula>
    </cfRule>
    <cfRule type="cellIs" dxfId="22" priority="8" stopIfTrue="1" operator="equal">
      <formula>"売"</formula>
    </cfRule>
  </conditionalFormatting>
  <conditionalFormatting sqref="G9:G11 G14:G45 G47:G108">
    <cfRule type="cellIs" dxfId="21" priority="5" stopIfTrue="1" operator="equal">
      <formula>"買"</formula>
    </cfRule>
    <cfRule type="cellIs" dxfId="20" priority="6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72" activePane="bottomLeft" state="frozen"/>
      <selection pane="bottomLeft" activeCell="K103" sqref="K103:L103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61" t="s">
        <v>5</v>
      </c>
      <c r="C2" s="61"/>
      <c r="D2" s="63" t="s">
        <v>47</v>
      </c>
      <c r="E2" s="63"/>
      <c r="F2" s="61" t="s">
        <v>6</v>
      </c>
      <c r="G2" s="61"/>
      <c r="H2" s="65" t="s">
        <v>36</v>
      </c>
      <c r="I2" s="65"/>
      <c r="J2" s="61" t="s">
        <v>7</v>
      </c>
      <c r="K2" s="61"/>
      <c r="L2" s="62">
        <v>1000000</v>
      </c>
      <c r="M2" s="63"/>
      <c r="N2" s="61" t="s">
        <v>8</v>
      </c>
      <c r="O2" s="61"/>
      <c r="P2" s="64">
        <f>SUM(L2,D4)</f>
        <v>1803060.7370838688</v>
      </c>
      <c r="Q2" s="65"/>
      <c r="R2" s="1"/>
      <c r="S2" s="1"/>
      <c r="T2" s="1"/>
    </row>
    <row r="3" spans="2:25" ht="57" customHeight="1">
      <c r="B3" s="61" t="s">
        <v>9</v>
      </c>
      <c r="C3" s="61"/>
      <c r="D3" s="66" t="s">
        <v>38</v>
      </c>
      <c r="E3" s="66"/>
      <c r="F3" s="66"/>
      <c r="G3" s="66"/>
      <c r="H3" s="66"/>
      <c r="I3" s="66"/>
      <c r="J3" s="61" t="s">
        <v>10</v>
      </c>
      <c r="K3" s="61"/>
      <c r="L3" s="66" t="s">
        <v>170</v>
      </c>
      <c r="M3" s="67"/>
      <c r="N3" s="67"/>
      <c r="O3" s="67"/>
      <c r="P3" s="67"/>
      <c r="Q3" s="67"/>
      <c r="R3" s="1"/>
      <c r="S3" s="1"/>
    </row>
    <row r="4" spans="2:25">
      <c r="B4" s="61" t="s">
        <v>11</v>
      </c>
      <c r="C4" s="61"/>
      <c r="D4" s="68">
        <f>SUM($R$9:$S$993)</f>
        <v>803060.73708386882</v>
      </c>
      <c r="E4" s="68"/>
      <c r="F4" s="61" t="s">
        <v>12</v>
      </c>
      <c r="G4" s="61"/>
      <c r="H4" s="69">
        <f>SUM($T$9:$U$108)</f>
        <v>3565.0000000000018</v>
      </c>
      <c r="I4" s="65"/>
      <c r="J4" s="70"/>
      <c r="K4" s="70"/>
      <c r="L4" s="64"/>
      <c r="M4" s="64"/>
      <c r="N4" s="70" t="s">
        <v>59</v>
      </c>
      <c r="O4" s="70"/>
      <c r="P4" s="71">
        <f>MAX(Y:Y)</f>
        <v>0.39814927738410777</v>
      </c>
      <c r="Q4" s="71"/>
      <c r="R4" s="1"/>
      <c r="S4" s="1"/>
      <c r="T4" s="1"/>
    </row>
    <row r="5" spans="2:25">
      <c r="B5" s="48" t="s">
        <v>15</v>
      </c>
      <c r="C5" s="45">
        <f>COUNTIF($R$9:$R$990,"&gt;0")</f>
        <v>42</v>
      </c>
      <c r="D5" s="44" t="s">
        <v>16</v>
      </c>
      <c r="E5" s="15">
        <f>COUNTIF($R$9:$R$990,"&lt;0")</f>
        <v>58</v>
      </c>
      <c r="F5" s="44" t="s">
        <v>17</v>
      </c>
      <c r="G5" s="45">
        <f>COUNTIF($R$9:$R$990,"=0")</f>
        <v>0</v>
      </c>
      <c r="H5" s="44" t="s">
        <v>18</v>
      </c>
      <c r="I5" s="47">
        <f>C5/SUM(C5,E5,G5)</f>
        <v>0.42</v>
      </c>
      <c r="J5" s="72" t="s">
        <v>19</v>
      </c>
      <c r="K5" s="61"/>
      <c r="L5" s="73">
        <f>MAX(V9:V993)</f>
        <v>5</v>
      </c>
      <c r="M5" s="74"/>
      <c r="N5" s="17" t="s">
        <v>20</v>
      </c>
      <c r="O5" s="9"/>
      <c r="P5" s="73">
        <f>MAX(W9:W993)</f>
        <v>13</v>
      </c>
      <c r="Q5" s="74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49"/>
      <c r="R6" s="1"/>
      <c r="S6" s="1"/>
      <c r="T6" s="1"/>
    </row>
    <row r="7" spans="2:25">
      <c r="B7" s="75" t="s">
        <v>21</v>
      </c>
      <c r="C7" s="77" t="s">
        <v>22</v>
      </c>
      <c r="D7" s="78"/>
      <c r="E7" s="81" t="s">
        <v>23</v>
      </c>
      <c r="F7" s="82"/>
      <c r="G7" s="82"/>
      <c r="H7" s="82"/>
      <c r="I7" s="83"/>
      <c r="J7" s="84" t="s">
        <v>24</v>
      </c>
      <c r="K7" s="85"/>
      <c r="L7" s="86"/>
      <c r="M7" s="87" t="s">
        <v>25</v>
      </c>
      <c r="N7" s="88" t="s">
        <v>26</v>
      </c>
      <c r="O7" s="89"/>
      <c r="P7" s="89"/>
      <c r="Q7" s="90"/>
      <c r="R7" s="91" t="s">
        <v>27</v>
      </c>
      <c r="S7" s="91"/>
      <c r="T7" s="91"/>
      <c r="U7" s="91"/>
    </row>
    <row r="8" spans="2:25">
      <c r="B8" s="76"/>
      <c r="C8" s="79"/>
      <c r="D8" s="80"/>
      <c r="E8" s="18" t="s">
        <v>28</v>
      </c>
      <c r="F8" s="18" t="s">
        <v>29</v>
      </c>
      <c r="G8" s="18" t="s">
        <v>30</v>
      </c>
      <c r="H8" s="92" t="s">
        <v>31</v>
      </c>
      <c r="I8" s="83"/>
      <c r="J8" s="4" t="s">
        <v>32</v>
      </c>
      <c r="K8" s="93" t="s">
        <v>33</v>
      </c>
      <c r="L8" s="86"/>
      <c r="M8" s="87"/>
      <c r="N8" s="5" t="s">
        <v>28</v>
      </c>
      <c r="O8" s="5" t="s">
        <v>29</v>
      </c>
      <c r="P8" s="94" t="s">
        <v>31</v>
      </c>
      <c r="Q8" s="90"/>
      <c r="R8" s="91" t="s">
        <v>34</v>
      </c>
      <c r="S8" s="91"/>
      <c r="T8" s="91" t="s">
        <v>32</v>
      </c>
      <c r="U8" s="91"/>
      <c r="Y8" t="s">
        <v>58</v>
      </c>
    </row>
    <row r="9" spans="2:25">
      <c r="B9" s="50">
        <v>1</v>
      </c>
      <c r="C9" s="95">
        <f>L2</f>
        <v>1000000</v>
      </c>
      <c r="D9" s="95"/>
      <c r="E9" s="50">
        <v>2000</v>
      </c>
      <c r="F9" s="8">
        <v>43526</v>
      </c>
      <c r="G9" s="50" t="s">
        <v>3</v>
      </c>
      <c r="H9" s="96">
        <v>0.98209999999999997</v>
      </c>
      <c r="I9" s="96"/>
      <c r="J9" s="50">
        <v>252</v>
      </c>
      <c r="K9" s="95">
        <f>IF(J9="","",C9*0.03)</f>
        <v>30000</v>
      </c>
      <c r="L9" s="95"/>
      <c r="M9" s="6">
        <f>IF(J9="","",(K9/J9)/LOOKUP(RIGHT($D$2,3),定数!$A$6:$A$13,定数!$B$6:$B$13))</f>
        <v>0.99206349206349209</v>
      </c>
      <c r="N9" s="50">
        <v>2000</v>
      </c>
      <c r="O9" s="8">
        <v>43582</v>
      </c>
      <c r="P9" s="96">
        <v>0.91220000000000001</v>
      </c>
      <c r="Q9" s="96"/>
      <c r="R9" s="97">
        <f>IF(P9="","",T9*M9*LOOKUP(RIGHT($D$2,3),定数!$A$6:$A$13,定数!$B$6:$B$13))</f>
        <v>83214.285714285681</v>
      </c>
      <c r="S9" s="97"/>
      <c r="T9" s="98">
        <f>IF(P9="","",IF(G9="買",(P9-H9),(H9-P9))*IF(RIGHT($D$2,3)="JPY",100,10000))</f>
        <v>698.99999999999966</v>
      </c>
      <c r="U9" s="98"/>
      <c r="V9" s="1">
        <f>IF(T9&lt;&gt;"",IF(T9&gt;0,1+V8,0),"")</f>
        <v>1</v>
      </c>
      <c r="W9">
        <f>IF(T9&lt;&gt;"",IF(T9&lt;0,1+W8,0),"")</f>
        <v>0</v>
      </c>
    </row>
    <row r="10" spans="2:25">
      <c r="B10" s="50">
        <v>2</v>
      </c>
      <c r="C10" s="95">
        <f t="shared" ref="C10:C73" si="0">IF(R9="","",C9+R9)</f>
        <v>1083214.2857142857</v>
      </c>
      <c r="D10" s="95"/>
      <c r="E10" s="50">
        <v>2001</v>
      </c>
      <c r="F10" s="8">
        <v>43504</v>
      </c>
      <c r="G10" s="50" t="s">
        <v>3</v>
      </c>
      <c r="H10" s="96">
        <v>0.92569999999999997</v>
      </c>
      <c r="I10" s="96"/>
      <c r="J10" s="50">
        <v>94</v>
      </c>
      <c r="K10" s="99">
        <f>IF(J10="","",C10*0.03)</f>
        <v>32496.428571428569</v>
      </c>
      <c r="L10" s="100"/>
      <c r="M10" s="6">
        <f>IF(J10="","",(K10/J10)/LOOKUP(RIGHT($D$2,3),定数!$A$6:$A$13,定数!$B$6:$B$13))</f>
        <v>2.8808890577507595</v>
      </c>
      <c r="N10" s="50">
        <v>2001</v>
      </c>
      <c r="O10" s="8">
        <v>43511</v>
      </c>
      <c r="P10" s="96">
        <v>0.90739999999999998</v>
      </c>
      <c r="Q10" s="96"/>
      <c r="R10" s="97">
        <f>IF(P10="","",T10*M10*LOOKUP(RIGHT($D$2,3),定数!$A$6:$A$13,定数!$B$6:$B$13))</f>
        <v>63264.323708206626</v>
      </c>
      <c r="S10" s="97"/>
      <c r="T10" s="98">
        <f>IF(P10="","",IF(G10="買",(P10-H10),(H10-P10))*IF(RIGHT($D$2,3)="JPY",100,10000))</f>
        <v>182.99999999999983</v>
      </c>
      <c r="U10" s="98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7">
        <f>IF(C10&lt;&gt;"",MAX(C10,C9),"")</f>
        <v>1083214.2857142857</v>
      </c>
    </row>
    <row r="11" spans="2:25">
      <c r="B11" s="50">
        <v>3</v>
      </c>
      <c r="C11" s="95">
        <f t="shared" si="0"/>
        <v>1146478.6094224923</v>
      </c>
      <c r="D11" s="95"/>
      <c r="E11" s="50"/>
      <c r="F11" s="8">
        <v>43518</v>
      </c>
      <c r="G11" s="50" t="s">
        <v>3</v>
      </c>
      <c r="H11" s="96">
        <v>0.90559999999999996</v>
      </c>
      <c r="I11" s="96"/>
      <c r="J11" s="50">
        <v>129</v>
      </c>
      <c r="K11" s="99">
        <f t="shared" ref="K11:K74" si="3">IF(J11="","",C11*0.03)</f>
        <v>34394.358282674766</v>
      </c>
      <c r="L11" s="100"/>
      <c r="M11" s="6">
        <f>IF(J11="","",(K11/J11)/LOOKUP(RIGHT($D$2,3),定数!$A$6:$A$13,定数!$B$6:$B$13))</f>
        <v>2.221857770198628</v>
      </c>
      <c r="N11" s="50"/>
      <c r="O11" s="8">
        <v>43519</v>
      </c>
      <c r="P11" s="96">
        <v>0.91849999999999998</v>
      </c>
      <c r="Q11" s="96"/>
      <c r="R11" s="97">
        <f>IF(P11="","",T11*M11*LOOKUP(RIGHT($D$2,3),定数!$A$6:$A$13,定数!$B$6:$B$13))</f>
        <v>-34394.358282674817</v>
      </c>
      <c r="S11" s="97"/>
      <c r="T11" s="98">
        <f>IF(P11="","",IF(G11="買",(P11-H11),(H11-P11))*IF(RIGHT($D$2,3)="JPY",100,10000))</f>
        <v>-129.00000000000023</v>
      </c>
      <c r="U11" s="98"/>
      <c r="V11" s="22">
        <f t="shared" si="1"/>
        <v>0</v>
      </c>
      <c r="W11">
        <f t="shared" si="2"/>
        <v>1</v>
      </c>
      <c r="X11" s="37">
        <f>IF(C11&lt;&gt;"",MAX(X10,C11),"")</f>
        <v>1146478.6094224923</v>
      </c>
      <c r="Y11" s="38">
        <f>IF(X11&lt;&gt;"",1-(C11/X11),"")</f>
        <v>0</v>
      </c>
    </row>
    <row r="12" spans="2:25">
      <c r="B12" s="50">
        <v>4</v>
      </c>
      <c r="C12" s="95">
        <f t="shared" si="0"/>
        <v>1112084.2511398175</v>
      </c>
      <c r="D12" s="95"/>
      <c r="E12" s="50"/>
      <c r="F12" s="8">
        <v>43677</v>
      </c>
      <c r="G12" s="50" t="s">
        <v>4</v>
      </c>
      <c r="H12" s="96">
        <v>0.87729999999999997</v>
      </c>
      <c r="I12" s="96"/>
      <c r="J12" s="50">
        <v>53</v>
      </c>
      <c r="K12" s="99">
        <f t="shared" si="3"/>
        <v>33362.527534194523</v>
      </c>
      <c r="L12" s="100"/>
      <c r="M12" s="6">
        <f>IF(J12="","",(K12/J12)/LOOKUP(RIGHT($D$2,3),定数!$A$6:$A$13,定数!$B$6:$B$13))</f>
        <v>5.245680429904799</v>
      </c>
      <c r="N12" s="50"/>
      <c r="O12" s="8">
        <v>43680</v>
      </c>
      <c r="P12" s="96">
        <v>0.88739999999999997</v>
      </c>
      <c r="Q12" s="96"/>
      <c r="R12" s="97">
        <f>IF(P12="","",T12*M12*LOOKUP(RIGHT($D$2,3),定数!$A$6:$A$13,定数!$B$6:$B$13))</f>
        <v>63577.646810446153</v>
      </c>
      <c r="S12" s="97"/>
      <c r="T12" s="98">
        <f t="shared" ref="T12:T75" si="4">IF(P12="","",IF(G12="買",(P12-H12),(H12-P12))*IF(RIGHT($D$2,3)="JPY",100,10000))</f>
        <v>100.99999999999997</v>
      </c>
      <c r="U12" s="98"/>
      <c r="V12" s="22">
        <f t="shared" si="1"/>
        <v>1</v>
      </c>
      <c r="W12">
        <f t="shared" si="2"/>
        <v>0</v>
      </c>
      <c r="X12" s="37">
        <f t="shared" ref="X12:X75" si="5">IF(C12&lt;&gt;"",MAX(X11,C12),"")</f>
        <v>1146478.6094224923</v>
      </c>
      <c r="Y12" s="38">
        <f t="shared" ref="Y12:Y75" si="6">IF(X12&lt;&gt;"",1-(C12/X12),"")</f>
        <v>3.0000000000000027E-2</v>
      </c>
    </row>
    <row r="13" spans="2:25">
      <c r="B13" s="50">
        <v>5</v>
      </c>
      <c r="C13" s="95">
        <f t="shared" si="0"/>
        <v>1175661.8979502637</v>
      </c>
      <c r="D13" s="95"/>
      <c r="E13" s="50">
        <v>2002</v>
      </c>
      <c r="F13" s="8">
        <v>43537</v>
      </c>
      <c r="G13" s="50" t="s">
        <v>4</v>
      </c>
      <c r="H13" s="96">
        <v>0.87690000000000001</v>
      </c>
      <c r="I13" s="96"/>
      <c r="J13" s="50">
        <v>67</v>
      </c>
      <c r="K13" s="99">
        <f t="shared" si="3"/>
        <v>35269.85693850791</v>
      </c>
      <c r="L13" s="100"/>
      <c r="M13" s="6">
        <f>IF(J13="","",(K13/J13)/LOOKUP(RIGHT($D$2,3),定数!$A$6:$A$13,定数!$B$6:$B$13))</f>
        <v>4.3867981266800884</v>
      </c>
      <c r="N13" s="50">
        <v>2002</v>
      </c>
      <c r="O13" s="8">
        <v>43552</v>
      </c>
      <c r="P13" s="96">
        <v>0.87019999999999997</v>
      </c>
      <c r="Q13" s="96"/>
      <c r="R13" s="97">
        <f>IF(P13="","",T13*M13*LOOKUP(RIGHT($D$2,3),定数!$A$6:$A$13,定数!$B$6:$B$13))</f>
        <v>-35269.856938508121</v>
      </c>
      <c r="S13" s="97"/>
      <c r="T13" s="98">
        <f t="shared" si="4"/>
        <v>-67.000000000000398</v>
      </c>
      <c r="U13" s="98"/>
      <c r="V13" s="22">
        <f t="shared" si="1"/>
        <v>0</v>
      </c>
      <c r="W13">
        <f t="shared" si="2"/>
        <v>1</v>
      </c>
      <c r="X13" s="37">
        <f t="shared" si="5"/>
        <v>1175661.8979502637</v>
      </c>
      <c r="Y13" s="38">
        <f t="shared" si="6"/>
        <v>0</v>
      </c>
    </row>
    <row r="14" spans="2:25">
      <c r="B14" s="50">
        <v>6</v>
      </c>
      <c r="C14" s="95">
        <f t="shared" si="0"/>
        <v>1140392.0410117556</v>
      </c>
      <c r="D14" s="95"/>
      <c r="E14" s="50"/>
      <c r="F14" s="8">
        <v>43569</v>
      </c>
      <c r="G14" s="50" t="s">
        <v>4</v>
      </c>
      <c r="H14" s="96">
        <v>0.8821</v>
      </c>
      <c r="I14" s="96"/>
      <c r="J14" s="50">
        <v>48</v>
      </c>
      <c r="K14" s="99">
        <f t="shared" si="3"/>
        <v>34211.761230352669</v>
      </c>
      <c r="L14" s="100"/>
      <c r="M14" s="6">
        <f>IF(J14="","",(K14/J14)/LOOKUP(RIGHT($D$2,3),定数!$A$6:$A$13,定数!$B$6:$B$13))</f>
        <v>5.9395418802695605</v>
      </c>
      <c r="N14" s="50"/>
      <c r="O14" s="8">
        <v>43572</v>
      </c>
      <c r="P14" s="96">
        <v>0.89119999999999999</v>
      </c>
      <c r="Q14" s="96"/>
      <c r="R14" s="97">
        <f>IF(P14="","",T14*M14*LOOKUP(RIGHT($D$2,3),定数!$A$6:$A$13,定数!$B$6:$B$13))</f>
        <v>64859.797332543589</v>
      </c>
      <c r="S14" s="97"/>
      <c r="T14" s="98">
        <f t="shared" si="4"/>
        <v>90.999999999999972</v>
      </c>
      <c r="U14" s="98"/>
      <c r="V14" s="22">
        <f t="shared" si="1"/>
        <v>1</v>
      </c>
      <c r="W14">
        <f t="shared" si="2"/>
        <v>0</v>
      </c>
      <c r="X14" s="37">
        <f t="shared" si="5"/>
        <v>1175661.8979502637</v>
      </c>
      <c r="Y14" s="38">
        <f t="shared" si="6"/>
        <v>3.0000000000000138E-2</v>
      </c>
    </row>
    <row r="15" spans="2:25">
      <c r="B15" s="50">
        <v>7</v>
      </c>
      <c r="C15" s="95">
        <f t="shared" si="0"/>
        <v>1205251.8383442992</v>
      </c>
      <c r="D15" s="95"/>
      <c r="E15" s="50"/>
      <c r="F15" s="8">
        <v>43613</v>
      </c>
      <c r="G15" s="50" t="s">
        <v>4</v>
      </c>
      <c r="H15" s="96">
        <v>0.92269999999999996</v>
      </c>
      <c r="I15" s="96"/>
      <c r="J15" s="50">
        <v>46</v>
      </c>
      <c r="K15" s="99">
        <f t="shared" si="3"/>
        <v>36157.555150328975</v>
      </c>
      <c r="L15" s="100"/>
      <c r="M15" s="6">
        <f>IF(J15="","",(K15/J15)/LOOKUP(RIGHT($D$2,3),定数!$A$6:$A$13,定数!$B$6:$B$13))</f>
        <v>6.5502817301320606</v>
      </c>
      <c r="N15" s="50"/>
      <c r="O15" s="8">
        <v>43614</v>
      </c>
      <c r="P15" s="96">
        <v>0.93140000000000001</v>
      </c>
      <c r="Q15" s="96"/>
      <c r="R15" s="97">
        <f>IF(P15="","",T15*M15*LOOKUP(RIGHT($D$2,3),定数!$A$6:$A$13,定数!$B$6:$B$13))</f>
        <v>68384.941262579043</v>
      </c>
      <c r="S15" s="97"/>
      <c r="T15" s="98">
        <f t="shared" si="4"/>
        <v>87.000000000000412</v>
      </c>
      <c r="U15" s="98"/>
      <c r="V15" s="22">
        <f t="shared" si="1"/>
        <v>2</v>
      </c>
      <c r="W15">
        <f t="shared" si="2"/>
        <v>0</v>
      </c>
      <c r="X15" s="37">
        <f t="shared" si="5"/>
        <v>1205251.8383442992</v>
      </c>
      <c r="Y15" s="38">
        <f t="shared" si="6"/>
        <v>0</v>
      </c>
    </row>
    <row r="16" spans="2:25">
      <c r="B16" s="50">
        <v>8</v>
      </c>
      <c r="C16" s="95">
        <f t="shared" si="0"/>
        <v>1273636.7796068783</v>
      </c>
      <c r="D16" s="95"/>
      <c r="E16" s="50"/>
      <c r="F16" s="8">
        <v>43634</v>
      </c>
      <c r="G16" s="50" t="s">
        <v>4</v>
      </c>
      <c r="H16" s="96">
        <v>0.94840000000000002</v>
      </c>
      <c r="I16" s="96"/>
      <c r="J16" s="50">
        <v>74</v>
      </c>
      <c r="K16" s="99">
        <f t="shared" si="3"/>
        <v>38209.103388206349</v>
      </c>
      <c r="L16" s="100"/>
      <c r="M16" s="6">
        <f>IF(J16="","",(K16/J16)/LOOKUP(RIGHT($D$2,3),定数!$A$6:$A$13,定数!$B$6:$B$13))</f>
        <v>4.3028269581313454</v>
      </c>
      <c r="N16" s="50"/>
      <c r="O16" s="8">
        <v>43636</v>
      </c>
      <c r="P16" s="96">
        <v>0.9627</v>
      </c>
      <c r="Q16" s="96"/>
      <c r="R16" s="97">
        <f>IF(P16="","",T16*M16*LOOKUP(RIGHT($D$2,3),定数!$A$6:$A$13,定数!$B$6:$B$13))</f>
        <v>73836.510601533781</v>
      </c>
      <c r="S16" s="97"/>
      <c r="T16" s="98">
        <f t="shared" si="4"/>
        <v>142.9999999999998</v>
      </c>
      <c r="U16" s="98"/>
      <c r="V16" s="22">
        <f t="shared" si="1"/>
        <v>3</v>
      </c>
      <c r="W16">
        <f t="shared" si="2"/>
        <v>0</v>
      </c>
      <c r="X16" s="37">
        <f t="shared" si="5"/>
        <v>1273636.7796068783</v>
      </c>
      <c r="Y16" s="38">
        <f t="shared" si="6"/>
        <v>0</v>
      </c>
    </row>
    <row r="17" spans="2:25">
      <c r="B17" s="50">
        <v>9</v>
      </c>
      <c r="C17" s="95">
        <f t="shared" si="0"/>
        <v>1347473.2902084121</v>
      </c>
      <c r="D17" s="95"/>
      <c r="E17" s="50"/>
      <c r="F17" s="8">
        <v>43682</v>
      </c>
      <c r="G17" s="50" t="s">
        <v>3</v>
      </c>
      <c r="H17" s="96">
        <v>0.98319999999999996</v>
      </c>
      <c r="I17" s="96"/>
      <c r="J17" s="50">
        <v>88</v>
      </c>
      <c r="K17" s="99">
        <f t="shared" si="3"/>
        <v>40424.198706252362</v>
      </c>
      <c r="L17" s="100"/>
      <c r="M17" s="6">
        <f>IF(J17="","",(K17/J17)/LOOKUP(RIGHT($D$2,3),定数!$A$6:$A$13,定数!$B$6:$B$13))</f>
        <v>3.8280491199102618</v>
      </c>
      <c r="N17" s="50"/>
      <c r="O17" s="8">
        <v>43683</v>
      </c>
      <c r="P17" s="96">
        <v>0.96609999999999996</v>
      </c>
      <c r="Q17" s="96"/>
      <c r="R17" s="97">
        <f>IF(P17="","",T17*M17*LOOKUP(RIGHT($D$2,3),定数!$A$6:$A$13,定数!$B$6:$B$13))</f>
        <v>78551.567940558583</v>
      </c>
      <c r="S17" s="97"/>
      <c r="T17" s="98">
        <f t="shared" si="4"/>
        <v>171.00000000000003</v>
      </c>
      <c r="U17" s="98"/>
      <c r="V17" s="22">
        <f t="shared" si="1"/>
        <v>4</v>
      </c>
      <c r="W17">
        <f t="shared" si="2"/>
        <v>0</v>
      </c>
      <c r="X17" s="37">
        <f t="shared" si="5"/>
        <v>1347473.2902084121</v>
      </c>
      <c r="Y17" s="38">
        <f t="shared" si="6"/>
        <v>0</v>
      </c>
    </row>
    <row r="18" spans="2:25">
      <c r="B18" s="50">
        <v>10</v>
      </c>
      <c r="C18" s="95">
        <f t="shared" si="0"/>
        <v>1426024.8581489706</v>
      </c>
      <c r="D18" s="95"/>
      <c r="E18" s="50"/>
      <c r="F18" s="8">
        <v>43706</v>
      </c>
      <c r="G18" s="50" t="s">
        <v>4</v>
      </c>
      <c r="H18" s="96">
        <v>0.98350000000000004</v>
      </c>
      <c r="I18" s="96"/>
      <c r="J18" s="50">
        <v>63</v>
      </c>
      <c r="K18" s="99">
        <f t="shared" si="3"/>
        <v>42780.745744469117</v>
      </c>
      <c r="L18" s="100"/>
      <c r="M18" s="6">
        <f>IF(J18="","",(K18/J18)/LOOKUP(RIGHT($D$2,3),定数!$A$6:$A$13,定数!$B$6:$B$13))</f>
        <v>5.6588288021784541</v>
      </c>
      <c r="N18" s="50"/>
      <c r="O18" s="8">
        <v>43711</v>
      </c>
      <c r="P18" s="96">
        <v>0.99570000000000003</v>
      </c>
      <c r="Q18" s="96"/>
      <c r="R18" s="97">
        <f>IF(P18="","",T18*M18*LOOKUP(RIGHT($D$2,3),定数!$A$6:$A$13,定数!$B$6:$B$13))</f>
        <v>82845.253663892494</v>
      </c>
      <c r="S18" s="97"/>
      <c r="T18" s="98">
        <f t="shared" si="4"/>
        <v>121.99999999999989</v>
      </c>
      <c r="U18" s="98"/>
      <c r="V18" s="22">
        <f t="shared" si="1"/>
        <v>5</v>
      </c>
      <c r="W18">
        <f t="shared" si="2"/>
        <v>0</v>
      </c>
      <c r="X18" s="37">
        <f t="shared" si="5"/>
        <v>1426024.8581489706</v>
      </c>
      <c r="Y18" s="38">
        <f t="shared" si="6"/>
        <v>0</v>
      </c>
    </row>
    <row r="19" spans="2:25">
      <c r="B19" s="50">
        <v>11</v>
      </c>
      <c r="C19" s="95">
        <f t="shared" si="0"/>
        <v>1508870.111812863</v>
      </c>
      <c r="D19" s="95"/>
      <c r="E19" s="50"/>
      <c r="F19" s="8">
        <v>43762</v>
      </c>
      <c r="G19" s="50" t="s">
        <v>3</v>
      </c>
      <c r="H19" s="96">
        <v>0.97389999999999999</v>
      </c>
      <c r="I19" s="96"/>
      <c r="J19" s="50">
        <v>63</v>
      </c>
      <c r="K19" s="99">
        <f t="shared" si="3"/>
        <v>45266.103354385887</v>
      </c>
      <c r="L19" s="100"/>
      <c r="M19" s="6">
        <f>IF(J19="","",(K19/J19)/LOOKUP(RIGHT($D$2,3),定数!$A$6:$A$13,定数!$B$6:$B$13))</f>
        <v>5.9875798087812022</v>
      </c>
      <c r="N19" s="50"/>
      <c r="O19" s="8">
        <v>43766</v>
      </c>
      <c r="P19" s="96">
        <v>0.98019999999999996</v>
      </c>
      <c r="Q19" s="96"/>
      <c r="R19" s="97">
        <f>IF(P19="","",T19*M19*LOOKUP(RIGHT($D$2,3),定数!$A$6:$A$13,定数!$B$6:$B$13))</f>
        <v>-45266.10335438569</v>
      </c>
      <c r="S19" s="97"/>
      <c r="T19" s="98">
        <f t="shared" si="4"/>
        <v>-62.999999999999723</v>
      </c>
      <c r="U19" s="98"/>
      <c r="V19" s="22">
        <f t="shared" si="1"/>
        <v>0</v>
      </c>
      <c r="W19">
        <f t="shared" si="2"/>
        <v>1</v>
      </c>
      <c r="X19" s="37">
        <f t="shared" si="5"/>
        <v>1508870.111812863</v>
      </c>
      <c r="Y19" s="38">
        <f t="shared" si="6"/>
        <v>0</v>
      </c>
    </row>
    <row r="20" spans="2:25">
      <c r="B20" s="50">
        <v>12</v>
      </c>
      <c r="C20" s="95">
        <f t="shared" si="0"/>
        <v>1463604.0084584774</v>
      </c>
      <c r="D20" s="95"/>
      <c r="E20" s="50"/>
      <c r="F20" s="8">
        <v>43823</v>
      </c>
      <c r="G20" s="50" t="s">
        <v>4</v>
      </c>
      <c r="H20" s="96">
        <v>1.0325</v>
      </c>
      <c r="I20" s="96"/>
      <c r="J20" s="50">
        <v>108</v>
      </c>
      <c r="K20" s="99">
        <f t="shared" si="3"/>
        <v>43908.120253754321</v>
      </c>
      <c r="L20" s="100"/>
      <c r="M20" s="6">
        <f>IF(J20="","",(K20/J20)/LOOKUP(RIGHT($D$2,3),定数!$A$6:$A$13,定数!$B$6:$B$13))</f>
        <v>3.3879722418020308</v>
      </c>
      <c r="N20" s="50">
        <v>2003</v>
      </c>
      <c r="O20" s="8">
        <v>43474</v>
      </c>
      <c r="P20" s="96">
        <v>1.0536000000000001</v>
      </c>
      <c r="Q20" s="96"/>
      <c r="R20" s="97">
        <f>IF(P20="","",T20*M20*LOOKUP(RIGHT($D$2,3),定数!$A$6:$A$13,定数!$B$6:$B$13))</f>
        <v>85783.457162427905</v>
      </c>
      <c r="S20" s="97"/>
      <c r="T20" s="98">
        <f t="shared" si="4"/>
        <v>211.00000000000119</v>
      </c>
      <c r="U20" s="98"/>
      <c r="V20" s="22">
        <f t="shared" si="1"/>
        <v>1</v>
      </c>
      <c r="W20">
        <f t="shared" si="2"/>
        <v>0</v>
      </c>
      <c r="X20" s="37">
        <f t="shared" si="5"/>
        <v>1508870.111812863</v>
      </c>
      <c r="Y20" s="38">
        <f t="shared" si="6"/>
        <v>2.9999999999999805E-2</v>
      </c>
    </row>
    <row r="21" spans="2:25">
      <c r="B21" s="50">
        <v>13</v>
      </c>
      <c r="C21" s="95">
        <f t="shared" si="0"/>
        <v>1549387.4656209054</v>
      </c>
      <c r="D21" s="95"/>
      <c r="E21" s="50">
        <v>2003</v>
      </c>
      <c r="F21" s="8">
        <v>43481</v>
      </c>
      <c r="G21" s="50" t="s">
        <v>4</v>
      </c>
      <c r="H21" s="96">
        <v>1.0599000000000001</v>
      </c>
      <c r="I21" s="96"/>
      <c r="J21" s="50">
        <v>98</v>
      </c>
      <c r="K21" s="99">
        <f t="shared" si="3"/>
        <v>46481.623968627158</v>
      </c>
      <c r="L21" s="100"/>
      <c r="M21" s="6">
        <f>IF(J21="","",(K21/J21)/LOOKUP(RIGHT($D$2,3),定数!$A$6:$A$13,定数!$B$6:$B$13))</f>
        <v>3.952519044951289</v>
      </c>
      <c r="N21" s="50"/>
      <c r="O21" s="8">
        <v>43489</v>
      </c>
      <c r="P21" s="96">
        <v>1.0743</v>
      </c>
      <c r="Q21" s="96"/>
      <c r="R21" s="97">
        <f>IF(P21="","",T21*M21*LOOKUP(RIGHT($D$2,3),定数!$A$6:$A$13,定数!$B$6:$B$13))</f>
        <v>68299.529096758124</v>
      </c>
      <c r="S21" s="97"/>
      <c r="T21" s="98">
        <f t="shared" si="4"/>
        <v>143.99999999999969</v>
      </c>
      <c r="U21" s="98"/>
      <c r="V21" s="22">
        <f t="shared" si="1"/>
        <v>2</v>
      </c>
      <c r="W21">
        <f t="shared" si="2"/>
        <v>0</v>
      </c>
      <c r="X21" s="37">
        <f t="shared" si="5"/>
        <v>1549387.4656209054</v>
      </c>
      <c r="Y21" s="38">
        <f t="shared" si="6"/>
        <v>0</v>
      </c>
    </row>
    <row r="22" spans="2:25">
      <c r="B22" s="50">
        <v>14</v>
      </c>
      <c r="C22" s="95">
        <f t="shared" si="0"/>
        <v>1617686.9947176636</v>
      </c>
      <c r="D22" s="95"/>
      <c r="E22" s="50"/>
      <c r="F22" s="8">
        <v>43569</v>
      </c>
      <c r="G22" s="50" t="s">
        <v>4</v>
      </c>
      <c r="H22" s="96">
        <v>1.0762</v>
      </c>
      <c r="I22" s="96"/>
      <c r="J22" s="50">
        <v>46</v>
      </c>
      <c r="K22" s="99">
        <f t="shared" si="3"/>
        <v>48530.609841529906</v>
      </c>
      <c r="L22" s="100"/>
      <c r="M22" s="6">
        <f>IF(J22="","",(K22/J22)/LOOKUP(RIGHT($D$2,3),定数!$A$6:$A$13,定数!$B$6:$B$13))</f>
        <v>8.7917771452046924</v>
      </c>
      <c r="N22" s="50"/>
      <c r="O22" s="8">
        <v>1.0790999999999999</v>
      </c>
      <c r="P22" s="96">
        <v>1.0826</v>
      </c>
      <c r="Q22" s="96"/>
      <c r="R22" s="97">
        <f>IF(P22="","",T22*M22*LOOKUP(RIGHT($D$2,3),定数!$A$6:$A$13,定数!$B$6:$B$13))</f>
        <v>67520.848475171631</v>
      </c>
      <c r="S22" s="97"/>
      <c r="T22" s="98">
        <f t="shared" si="4"/>
        <v>63.999999999999616</v>
      </c>
      <c r="U22" s="98"/>
      <c r="V22" s="22">
        <f t="shared" si="1"/>
        <v>3</v>
      </c>
      <c r="W22">
        <f t="shared" si="2"/>
        <v>0</v>
      </c>
      <c r="X22" s="37">
        <f t="shared" si="5"/>
        <v>1617686.9947176636</v>
      </c>
      <c r="Y22" s="38">
        <f t="shared" si="6"/>
        <v>0</v>
      </c>
    </row>
    <row r="23" spans="2:25">
      <c r="B23" s="50">
        <v>15</v>
      </c>
      <c r="C23" s="95">
        <f t="shared" si="0"/>
        <v>1685207.8431928353</v>
      </c>
      <c r="D23" s="95"/>
      <c r="E23" s="50"/>
      <c r="F23" s="8">
        <v>43626</v>
      </c>
      <c r="G23" s="50" t="s">
        <v>3</v>
      </c>
      <c r="H23" s="96">
        <v>1.1667000000000001</v>
      </c>
      <c r="I23" s="96"/>
      <c r="J23" s="50">
        <v>125</v>
      </c>
      <c r="K23" s="99">
        <f t="shared" si="3"/>
        <v>50556.23529578506</v>
      </c>
      <c r="L23" s="100"/>
      <c r="M23" s="6">
        <f>IF(J23="","",(K23/J23)/LOOKUP(RIGHT($D$2,3),定数!$A$6:$A$13,定数!$B$6:$B$13))</f>
        <v>3.3704156863856705</v>
      </c>
      <c r="N23" s="50"/>
      <c r="O23" s="8">
        <v>43628</v>
      </c>
      <c r="P23" s="96">
        <v>1.1792</v>
      </c>
      <c r="Q23" s="96"/>
      <c r="R23" s="97">
        <f>IF(P23="","",T23*M23*LOOKUP(RIGHT($D$2,3),定数!$A$6:$A$13,定数!$B$6:$B$13))</f>
        <v>-50556.235295784878</v>
      </c>
      <c r="S23" s="97"/>
      <c r="T23" s="98">
        <f t="shared" si="4"/>
        <v>-124.99999999999956</v>
      </c>
      <c r="U23" s="98"/>
      <c r="V23" t="str">
        <f t="shared" ref="V23:W74" si="7">IF(S23&lt;&gt;"",IF(S23&lt;0,1+V22,0),"")</f>
        <v/>
      </c>
      <c r="W23">
        <f t="shared" si="2"/>
        <v>1</v>
      </c>
      <c r="X23" s="37">
        <f t="shared" si="5"/>
        <v>1685207.8431928353</v>
      </c>
      <c r="Y23" s="38">
        <f t="shared" si="6"/>
        <v>0</v>
      </c>
    </row>
    <row r="24" spans="2:25">
      <c r="B24" s="50">
        <v>16</v>
      </c>
      <c r="C24" s="95">
        <f t="shared" si="0"/>
        <v>1634651.6078970504</v>
      </c>
      <c r="D24" s="95"/>
      <c r="E24" s="50">
        <v>2004</v>
      </c>
      <c r="F24" s="8">
        <v>43541</v>
      </c>
      <c r="G24" s="50" t="s">
        <v>3</v>
      </c>
      <c r="H24" s="96">
        <v>1.2230000000000001</v>
      </c>
      <c r="I24" s="96"/>
      <c r="J24" s="50">
        <v>146</v>
      </c>
      <c r="K24" s="99">
        <f t="shared" si="3"/>
        <v>49039.548236911513</v>
      </c>
      <c r="L24" s="100"/>
      <c r="M24" s="6">
        <f>IF(J24="","",(K24/J24)/LOOKUP(RIGHT($D$2,3),定数!$A$6:$A$13,定数!$B$6:$B$13))</f>
        <v>2.7990609724264561</v>
      </c>
      <c r="N24" s="50">
        <v>2004</v>
      </c>
      <c r="O24" s="8">
        <v>43542</v>
      </c>
      <c r="P24" s="96">
        <v>1.2376</v>
      </c>
      <c r="Q24" s="96"/>
      <c r="R24" s="97">
        <f>IF(P24="","",T24*M24*LOOKUP(RIGHT($D$2,3),定数!$A$6:$A$13,定数!$B$6:$B$13))</f>
        <v>-49039.548236911331</v>
      </c>
      <c r="S24" s="97"/>
      <c r="T24" s="98">
        <f t="shared" si="4"/>
        <v>-145.99999999999946</v>
      </c>
      <c r="U24" s="98"/>
      <c r="V24" t="str">
        <f t="shared" si="7"/>
        <v/>
      </c>
      <c r="W24">
        <f t="shared" si="2"/>
        <v>2</v>
      </c>
      <c r="X24" s="37">
        <f t="shared" si="5"/>
        <v>1685207.8431928353</v>
      </c>
      <c r="Y24" s="38">
        <f t="shared" si="6"/>
        <v>2.9999999999999916E-2</v>
      </c>
    </row>
    <row r="25" spans="2:25">
      <c r="B25" s="50">
        <v>17</v>
      </c>
      <c r="C25" s="95">
        <f t="shared" si="0"/>
        <v>1585612.059660139</v>
      </c>
      <c r="D25" s="95"/>
      <c r="E25" s="50"/>
      <c r="F25" s="8">
        <v>43662</v>
      </c>
      <c r="G25" s="50" t="s">
        <v>4</v>
      </c>
      <c r="H25" s="96">
        <v>1.2390000000000001</v>
      </c>
      <c r="I25" s="96"/>
      <c r="J25" s="50">
        <v>65</v>
      </c>
      <c r="K25" s="99">
        <f t="shared" si="3"/>
        <v>47568.36178980417</v>
      </c>
      <c r="L25" s="100"/>
      <c r="M25" s="6">
        <f>IF(J25="","",(K25/J25)/LOOKUP(RIGHT($D$2,3),定数!$A$6:$A$13,定数!$B$6:$B$13))</f>
        <v>6.0985079217697651</v>
      </c>
      <c r="N25" s="50"/>
      <c r="O25" s="8">
        <v>43666</v>
      </c>
      <c r="P25" s="96">
        <v>1.2324999999999999</v>
      </c>
      <c r="Q25" s="96"/>
      <c r="R25" s="97">
        <f>IF(P25="","",T25*M25*LOOKUP(RIGHT($D$2,3),定数!$A$6:$A$13,定数!$B$6:$B$13))</f>
        <v>-47568.361789805429</v>
      </c>
      <c r="S25" s="97"/>
      <c r="T25" s="98">
        <f t="shared" si="4"/>
        <v>-65.00000000000172</v>
      </c>
      <c r="U25" s="98"/>
      <c r="V25" t="str">
        <f t="shared" si="7"/>
        <v/>
      </c>
      <c r="W25">
        <f t="shared" si="2"/>
        <v>3</v>
      </c>
      <c r="X25" s="37">
        <f t="shared" si="5"/>
        <v>1685207.8431928353</v>
      </c>
      <c r="Y25" s="38">
        <f t="shared" si="6"/>
        <v>5.9099999999999819E-2</v>
      </c>
    </row>
    <row r="26" spans="2:25">
      <c r="B26" s="50">
        <v>18</v>
      </c>
      <c r="C26" s="95">
        <f t="shared" si="0"/>
        <v>1538043.6978703337</v>
      </c>
      <c r="D26" s="95"/>
      <c r="E26" s="50"/>
      <c r="F26" s="8">
        <v>43681</v>
      </c>
      <c r="G26" s="50" t="s">
        <v>3</v>
      </c>
      <c r="H26" s="96">
        <v>1.1995</v>
      </c>
      <c r="I26" s="96"/>
      <c r="J26" s="50">
        <v>85</v>
      </c>
      <c r="K26" s="99">
        <f t="shared" si="3"/>
        <v>46141.310936110007</v>
      </c>
      <c r="L26" s="100"/>
      <c r="M26" s="6">
        <f>IF(J26="","",(K26/J26)/LOOKUP(RIGHT($D$2,3),定数!$A$6:$A$13,定数!$B$6:$B$13))</f>
        <v>4.5236579349127455</v>
      </c>
      <c r="N26" s="50"/>
      <c r="O26" s="8">
        <v>43683</v>
      </c>
      <c r="P26" s="96">
        <v>1.208</v>
      </c>
      <c r="Q26" s="96"/>
      <c r="R26" s="97">
        <f>IF(P26="","",T26*M26*LOOKUP(RIGHT($D$2,3),定数!$A$6:$A$13,定数!$B$6:$B$13))</f>
        <v>-46141.310936109738</v>
      </c>
      <c r="S26" s="97"/>
      <c r="T26" s="98">
        <f t="shared" si="4"/>
        <v>-84.999999999999517</v>
      </c>
      <c r="U26" s="98"/>
      <c r="V26" t="str">
        <f t="shared" si="7"/>
        <v/>
      </c>
      <c r="W26">
        <f t="shared" si="2"/>
        <v>4</v>
      </c>
      <c r="X26" s="37">
        <f t="shared" si="5"/>
        <v>1685207.8431928353</v>
      </c>
      <c r="Y26" s="38">
        <f t="shared" si="6"/>
        <v>8.7327000000000599E-2</v>
      </c>
    </row>
    <row r="27" spans="2:25">
      <c r="B27" s="50">
        <v>19</v>
      </c>
      <c r="C27" s="95">
        <f t="shared" si="0"/>
        <v>1491902.3869342241</v>
      </c>
      <c r="D27" s="95"/>
      <c r="E27" s="50"/>
      <c r="F27" s="8">
        <v>43696</v>
      </c>
      <c r="G27" s="50" t="s">
        <v>4</v>
      </c>
      <c r="H27" s="96">
        <v>1.2370000000000001</v>
      </c>
      <c r="I27" s="96"/>
      <c r="J27" s="50">
        <v>87</v>
      </c>
      <c r="K27" s="99">
        <f t="shared" si="3"/>
        <v>44757.071608026723</v>
      </c>
      <c r="L27" s="100"/>
      <c r="M27" s="6">
        <f>IF(J27="","",(K27/J27)/LOOKUP(RIGHT($D$2,3),定数!$A$6:$A$13,定数!$B$6:$B$13))</f>
        <v>4.2870758245236322</v>
      </c>
      <c r="N27" s="50"/>
      <c r="O27" s="8">
        <v>43697</v>
      </c>
      <c r="P27" s="96">
        <v>1.2282999999999999</v>
      </c>
      <c r="Q27" s="96"/>
      <c r="R27" s="97">
        <f>IF(P27="","",T27*M27*LOOKUP(RIGHT($D$2,3),定数!$A$6:$A$13,定数!$B$6:$B$13))</f>
        <v>-44757.071608027501</v>
      </c>
      <c r="S27" s="97"/>
      <c r="T27" s="98">
        <f t="shared" si="4"/>
        <v>-87.000000000001521</v>
      </c>
      <c r="U27" s="98"/>
      <c r="V27" t="str">
        <f t="shared" si="7"/>
        <v/>
      </c>
      <c r="W27">
        <f t="shared" si="2"/>
        <v>5</v>
      </c>
      <c r="X27" s="37">
        <f t="shared" si="5"/>
        <v>1685207.8431928353</v>
      </c>
      <c r="Y27" s="38">
        <f t="shared" si="6"/>
        <v>0.11470719000000029</v>
      </c>
    </row>
    <row r="28" spans="2:25">
      <c r="B28" s="50">
        <v>20</v>
      </c>
      <c r="C28" s="95">
        <f t="shared" si="0"/>
        <v>1447145.3153261966</v>
      </c>
      <c r="D28" s="95"/>
      <c r="E28" s="50"/>
      <c r="F28" s="8">
        <v>43767</v>
      </c>
      <c r="G28" s="50" t="s">
        <v>4</v>
      </c>
      <c r="H28" s="96">
        <v>1.2768999999999999</v>
      </c>
      <c r="I28" s="96"/>
      <c r="J28" s="50">
        <v>139</v>
      </c>
      <c r="K28" s="99">
        <f t="shared" si="3"/>
        <v>43414.359459785897</v>
      </c>
      <c r="L28" s="100"/>
      <c r="M28" s="6">
        <f>IF(J28="","",(K28/J28)/LOOKUP(RIGHT($D$2,3),定数!$A$6:$A$13,定数!$B$6:$B$13))</f>
        <v>2.6027793441118643</v>
      </c>
      <c r="N28" s="50"/>
      <c r="O28" s="8">
        <v>43786</v>
      </c>
      <c r="P28" s="96">
        <v>1.3042</v>
      </c>
      <c r="Q28" s="96"/>
      <c r="R28" s="97">
        <f>IF(P28="","",T28*M28*LOOKUP(RIGHT($D$2,3),定数!$A$6:$A$13,定数!$B$6:$B$13))</f>
        <v>85267.051313104996</v>
      </c>
      <c r="S28" s="97"/>
      <c r="T28" s="98">
        <f t="shared" si="4"/>
        <v>273.00000000000102</v>
      </c>
      <c r="U28" s="98"/>
      <c r="V28" t="str">
        <f t="shared" si="7"/>
        <v/>
      </c>
      <c r="W28">
        <f t="shared" si="2"/>
        <v>0</v>
      </c>
      <c r="X28" s="37">
        <f t="shared" si="5"/>
        <v>1685207.8431928353</v>
      </c>
      <c r="Y28" s="38">
        <f t="shared" si="6"/>
        <v>0.14126597430000076</v>
      </c>
    </row>
    <row r="29" spans="2:25">
      <c r="B29" s="50">
        <v>21</v>
      </c>
      <c r="C29" s="95">
        <f t="shared" si="0"/>
        <v>1532412.3666393016</v>
      </c>
      <c r="D29" s="95"/>
      <c r="E29" s="50">
        <v>2005</v>
      </c>
      <c r="F29" s="8">
        <v>43485</v>
      </c>
      <c r="G29" s="50" t="s">
        <v>3</v>
      </c>
      <c r="H29" s="96">
        <v>1.2962</v>
      </c>
      <c r="I29" s="96"/>
      <c r="J29" s="50">
        <v>159</v>
      </c>
      <c r="K29" s="99">
        <f t="shared" si="3"/>
        <v>45972.370999179046</v>
      </c>
      <c r="L29" s="100"/>
      <c r="M29" s="6">
        <f>IF(J29="","",(K29/J29)/LOOKUP(RIGHT($D$2,3),定数!$A$6:$A$13,定数!$B$6:$B$13))</f>
        <v>2.4094534066655684</v>
      </c>
      <c r="N29" s="50">
        <v>2005</v>
      </c>
      <c r="O29" s="8">
        <v>43492</v>
      </c>
      <c r="P29" s="96">
        <v>1.3121</v>
      </c>
      <c r="Q29" s="96"/>
      <c r="R29" s="97">
        <f>IF(P29="","",T29*M29*LOOKUP(RIGHT($D$2,3),定数!$A$6:$A$13,定数!$B$6:$B$13))</f>
        <v>-45972.370999179118</v>
      </c>
      <c r="S29" s="97"/>
      <c r="T29" s="98">
        <f t="shared" si="4"/>
        <v>-159.00000000000026</v>
      </c>
      <c r="U29" s="98"/>
      <c r="V29" t="str">
        <f t="shared" si="7"/>
        <v/>
      </c>
      <c r="W29">
        <f t="shared" si="2"/>
        <v>1</v>
      </c>
      <c r="X29" s="37">
        <f t="shared" si="5"/>
        <v>1685207.8431928353</v>
      </c>
      <c r="Y29" s="38">
        <f t="shared" si="6"/>
        <v>9.0668624152640875E-2</v>
      </c>
    </row>
    <row r="30" spans="2:25">
      <c r="B30" s="50">
        <v>22</v>
      </c>
      <c r="C30" s="95">
        <f t="shared" si="0"/>
        <v>1486439.9956401226</v>
      </c>
      <c r="D30" s="95"/>
      <c r="E30" s="50"/>
      <c r="F30" s="8">
        <v>43532</v>
      </c>
      <c r="G30" s="50" t="s">
        <v>4</v>
      </c>
      <c r="H30" s="96">
        <v>1.3242</v>
      </c>
      <c r="I30" s="96"/>
      <c r="J30" s="50">
        <v>66</v>
      </c>
      <c r="K30" s="99">
        <f t="shared" si="3"/>
        <v>44593.199869203672</v>
      </c>
      <c r="L30" s="100"/>
      <c r="M30" s="6">
        <f>IF(J30="","",(K30/J30)/LOOKUP(RIGHT($D$2,3),定数!$A$6:$A$13,定数!$B$6:$B$13))</f>
        <v>5.6304545289398584</v>
      </c>
      <c r="N30" s="50"/>
      <c r="O30" s="8">
        <v>43533</v>
      </c>
      <c r="P30" s="96">
        <v>1.337</v>
      </c>
      <c r="Q30" s="96"/>
      <c r="R30" s="97">
        <f>IF(P30="","",T30*M30*LOOKUP(RIGHT($D$2,3),定数!$A$6:$A$13,定数!$B$6:$B$13))</f>
        <v>86483.78156451571</v>
      </c>
      <c r="S30" s="97"/>
      <c r="T30" s="98">
        <f t="shared" si="4"/>
        <v>127.99999999999923</v>
      </c>
      <c r="U30" s="98"/>
      <c r="V30" t="str">
        <f t="shared" si="7"/>
        <v/>
      </c>
      <c r="W30">
        <f t="shared" si="2"/>
        <v>0</v>
      </c>
      <c r="X30" s="37">
        <f t="shared" si="5"/>
        <v>1685207.8431928353</v>
      </c>
      <c r="Y30" s="38">
        <f t="shared" si="6"/>
        <v>0.11794856542806165</v>
      </c>
    </row>
    <row r="31" spans="2:25">
      <c r="B31" s="50">
        <v>23</v>
      </c>
      <c r="C31" s="95">
        <f t="shared" si="0"/>
        <v>1572923.7772046383</v>
      </c>
      <c r="D31" s="95"/>
      <c r="E31" s="50"/>
      <c r="F31" s="8">
        <v>43655</v>
      </c>
      <c r="G31" s="50" t="s">
        <v>3</v>
      </c>
      <c r="H31" s="96">
        <v>1.1911</v>
      </c>
      <c r="I31" s="96"/>
      <c r="J31" s="50">
        <v>132</v>
      </c>
      <c r="K31" s="99">
        <f t="shared" si="3"/>
        <v>47187.713316139147</v>
      </c>
      <c r="L31" s="100"/>
      <c r="M31" s="6">
        <f>IF(J31="","",(K31/J31)/LOOKUP(RIGHT($D$2,3),定数!$A$6:$A$13,定数!$B$6:$B$13))</f>
        <v>2.979022305311815</v>
      </c>
      <c r="N31" s="50"/>
      <c r="O31" s="8">
        <v>43657</v>
      </c>
      <c r="P31" s="96">
        <v>1.2042999999999999</v>
      </c>
      <c r="Q31" s="96"/>
      <c r="R31" s="97">
        <f>IF(P31="","",T31*M31*LOOKUP(RIGHT($D$2,3),定数!$A$6:$A$13,定数!$B$6:$B$13))</f>
        <v>-47187.71331613871</v>
      </c>
      <c r="S31" s="97"/>
      <c r="T31" s="98">
        <f t="shared" si="4"/>
        <v>-131.99999999999878</v>
      </c>
      <c r="U31" s="98"/>
      <c r="V31" t="str">
        <f t="shared" si="7"/>
        <v/>
      </c>
      <c r="W31">
        <f t="shared" si="2"/>
        <v>1</v>
      </c>
      <c r="X31" s="37">
        <f t="shared" si="5"/>
        <v>1685207.8431928353</v>
      </c>
      <c r="Y31" s="38">
        <f t="shared" si="6"/>
        <v>6.6629209234785436E-2</v>
      </c>
    </row>
    <row r="32" spans="2:25">
      <c r="B32" s="50">
        <v>24</v>
      </c>
      <c r="C32" s="95">
        <f t="shared" si="0"/>
        <v>1525736.0638884997</v>
      </c>
      <c r="D32" s="95"/>
      <c r="E32" s="50"/>
      <c r="F32" s="8">
        <v>43666</v>
      </c>
      <c r="G32" s="50" t="s">
        <v>4</v>
      </c>
      <c r="H32" s="96">
        <v>1.2099</v>
      </c>
      <c r="I32" s="96"/>
      <c r="J32" s="50">
        <v>148</v>
      </c>
      <c r="K32" s="99">
        <f t="shared" si="3"/>
        <v>45772.081916654992</v>
      </c>
      <c r="L32" s="100"/>
      <c r="M32" s="6">
        <f>IF(J32="","",(K32/J32)/LOOKUP(RIGHT($D$2,3),定数!$A$6:$A$13,定数!$B$6:$B$13))</f>
        <v>2.5772568646765199</v>
      </c>
      <c r="N32" s="50"/>
      <c r="O32" s="8">
        <v>43681</v>
      </c>
      <c r="P32" s="96">
        <v>1.2390000000000001</v>
      </c>
      <c r="Q32" s="96"/>
      <c r="R32" s="97">
        <f>IF(P32="","",T32*M32*LOOKUP(RIGHT($D$2,3),定数!$A$6:$A$13,定数!$B$6:$B$13))</f>
        <v>89997.809714504474</v>
      </c>
      <c r="S32" s="97"/>
      <c r="T32" s="98">
        <f t="shared" si="4"/>
        <v>291.00000000000125</v>
      </c>
      <c r="U32" s="98"/>
      <c r="V32" t="str">
        <f t="shared" si="7"/>
        <v/>
      </c>
      <c r="W32">
        <f t="shared" si="2"/>
        <v>0</v>
      </c>
      <c r="X32" s="37">
        <f t="shared" si="5"/>
        <v>1685207.8431928353</v>
      </c>
      <c r="Y32" s="38">
        <f t="shared" si="6"/>
        <v>9.4630332957741592E-2</v>
      </c>
    </row>
    <row r="33" spans="2:25">
      <c r="B33" s="50">
        <v>25</v>
      </c>
      <c r="C33" s="95">
        <f t="shared" si="0"/>
        <v>1615733.8736030043</v>
      </c>
      <c r="D33" s="95"/>
      <c r="E33" s="50"/>
      <c r="F33" s="8">
        <v>43751</v>
      </c>
      <c r="G33" s="50" t="s">
        <v>3</v>
      </c>
      <c r="H33" s="96">
        <v>1.1951000000000001</v>
      </c>
      <c r="I33" s="96"/>
      <c r="J33" s="50">
        <v>106</v>
      </c>
      <c r="K33" s="99">
        <f t="shared" si="3"/>
        <v>48472.016208090128</v>
      </c>
      <c r="L33" s="100"/>
      <c r="M33" s="6">
        <f>IF(J33="","",(K33/J33)/LOOKUP(RIGHT($D$2,3),定数!$A$6:$A$13,定数!$B$6:$B$13))</f>
        <v>3.8106930981202933</v>
      </c>
      <c r="N33" s="50"/>
      <c r="O33" s="8">
        <v>43752</v>
      </c>
      <c r="P33" s="96">
        <v>1.2057</v>
      </c>
      <c r="Q33" s="96"/>
      <c r="R33" s="97">
        <f>IF(P33="","",T33*M33*LOOKUP(RIGHT($D$2,3),定数!$A$6:$A$13,定数!$B$6:$B$13))</f>
        <v>-48472.016208089874</v>
      </c>
      <c r="S33" s="97"/>
      <c r="T33" s="98">
        <f t="shared" si="4"/>
        <v>-105.99999999999943</v>
      </c>
      <c r="U33" s="98"/>
      <c r="V33" t="str">
        <f t="shared" si="7"/>
        <v/>
      </c>
      <c r="W33">
        <f t="shared" si="2"/>
        <v>1</v>
      </c>
      <c r="X33" s="37">
        <f t="shared" si="5"/>
        <v>1685207.8431928353</v>
      </c>
      <c r="Y33" s="38">
        <f t="shared" si="6"/>
        <v>4.1225757327478352E-2</v>
      </c>
    </row>
    <row r="34" spans="2:25">
      <c r="B34" s="50">
        <v>26</v>
      </c>
      <c r="C34" s="95">
        <f t="shared" si="0"/>
        <v>1567261.8573949144</v>
      </c>
      <c r="D34" s="95"/>
      <c r="E34" s="50"/>
      <c r="F34" s="8">
        <v>43829</v>
      </c>
      <c r="G34" s="50" t="s">
        <v>3</v>
      </c>
      <c r="H34" s="96">
        <v>1.181</v>
      </c>
      <c r="I34" s="96"/>
      <c r="J34" s="50">
        <v>123</v>
      </c>
      <c r="K34" s="99">
        <f t="shared" si="3"/>
        <v>47017.855721847431</v>
      </c>
      <c r="L34" s="100"/>
      <c r="M34" s="6">
        <f>IF(J34="","",(K34/J34)/LOOKUP(RIGHT($D$2,3),定数!$A$6:$A$13,定数!$B$6:$B$13))</f>
        <v>3.1854915800709644</v>
      </c>
      <c r="N34" s="50">
        <v>2006</v>
      </c>
      <c r="O34" s="8">
        <v>43468</v>
      </c>
      <c r="P34" s="96">
        <v>1.1935</v>
      </c>
      <c r="Q34" s="96"/>
      <c r="R34" s="97">
        <f>IF(P34="","",T34*M34*LOOKUP(RIGHT($D$2,3),定数!$A$6:$A$13,定数!$B$6:$B$13))</f>
        <v>-47782.373701064294</v>
      </c>
      <c r="S34" s="97"/>
      <c r="T34" s="98">
        <f t="shared" si="4"/>
        <v>-124.99999999999956</v>
      </c>
      <c r="U34" s="98"/>
      <c r="V34" t="str">
        <f t="shared" si="7"/>
        <v/>
      </c>
      <c r="W34">
        <f t="shared" si="2"/>
        <v>2</v>
      </c>
      <c r="X34" s="37">
        <f t="shared" si="5"/>
        <v>1685207.8431928353</v>
      </c>
      <c r="Y34" s="38">
        <f t="shared" si="6"/>
        <v>6.9988984607653904E-2</v>
      </c>
    </row>
    <row r="35" spans="2:25">
      <c r="B35" s="50">
        <v>27</v>
      </c>
      <c r="C35" s="95">
        <f t="shared" si="0"/>
        <v>1519479.48369385</v>
      </c>
      <c r="D35" s="95"/>
      <c r="E35" s="50">
        <v>2006</v>
      </c>
      <c r="F35" s="8">
        <v>43483</v>
      </c>
      <c r="G35" s="50" t="s">
        <v>3</v>
      </c>
      <c r="H35" s="96">
        <v>1.2615000000000001</v>
      </c>
      <c r="I35" s="96"/>
      <c r="J35" s="50">
        <v>62</v>
      </c>
      <c r="K35" s="99">
        <f t="shared" si="3"/>
        <v>45584.3845108155</v>
      </c>
      <c r="L35" s="100"/>
      <c r="M35" s="6">
        <f>IF(J35="","",(K35/J35)/LOOKUP(RIGHT($D$2,3),定数!$A$6:$A$13,定数!$B$6:$B$13))</f>
        <v>6.1269334019913311</v>
      </c>
      <c r="N35" s="50"/>
      <c r="O35" s="8">
        <v>43486</v>
      </c>
      <c r="P35" s="96">
        <v>1.2689999999999999</v>
      </c>
      <c r="Q35" s="96"/>
      <c r="R35" s="97">
        <f>IF(P35="","",T35*M35*LOOKUP(RIGHT($D$2,3),定数!$A$6:$A$13,定数!$B$6:$B$13))</f>
        <v>-55142.400617920808</v>
      </c>
      <c r="S35" s="97"/>
      <c r="T35" s="98">
        <f t="shared" si="4"/>
        <v>-74.999999999998408</v>
      </c>
      <c r="U35" s="98"/>
      <c r="V35" t="str">
        <f t="shared" si="7"/>
        <v/>
      </c>
      <c r="W35">
        <f t="shared" si="2"/>
        <v>3</v>
      </c>
      <c r="X35" s="37">
        <f t="shared" si="5"/>
        <v>1685207.8431928353</v>
      </c>
      <c r="Y35" s="38">
        <f t="shared" si="6"/>
        <v>9.834297897937172E-2</v>
      </c>
    </row>
    <row r="36" spans="2:25">
      <c r="B36" s="50">
        <v>28</v>
      </c>
      <c r="C36" s="95">
        <f t="shared" si="0"/>
        <v>1464337.0830759292</v>
      </c>
      <c r="D36" s="95"/>
      <c r="E36" s="50"/>
      <c r="F36" s="8">
        <v>43708</v>
      </c>
      <c r="G36" s="50" t="s">
        <v>4</v>
      </c>
      <c r="H36" s="96">
        <v>1.2856000000000001</v>
      </c>
      <c r="I36" s="96"/>
      <c r="J36" s="50">
        <v>108</v>
      </c>
      <c r="K36" s="99">
        <f t="shared" si="3"/>
        <v>43930.112492277876</v>
      </c>
      <c r="L36" s="100"/>
      <c r="M36" s="6">
        <f>IF(J36="","",(K36/J36)/LOOKUP(RIGHT($D$2,3),定数!$A$6:$A$13,定数!$B$6:$B$13))</f>
        <v>3.3896691737868729</v>
      </c>
      <c r="N36" s="50"/>
      <c r="O36" s="8">
        <v>43715</v>
      </c>
      <c r="P36" s="96">
        <v>1.2747999999999999</v>
      </c>
      <c r="Q36" s="96"/>
      <c r="R36" s="97">
        <f>IF(P36="","",T36*M36*LOOKUP(RIGHT($D$2,3),定数!$A$6:$A$13,定数!$B$6:$B$13))</f>
        <v>-43930.112492278451</v>
      </c>
      <c r="S36" s="97"/>
      <c r="T36" s="98">
        <f t="shared" si="4"/>
        <v>-108.00000000000142</v>
      </c>
      <c r="U36" s="98"/>
      <c r="V36" t="str">
        <f t="shared" si="7"/>
        <v/>
      </c>
      <c r="W36">
        <f t="shared" si="2"/>
        <v>4</v>
      </c>
      <c r="X36" s="37">
        <f t="shared" si="5"/>
        <v>1685207.8431928353</v>
      </c>
      <c r="Y36" s="38">
        <f t="shared" si="6"/>
        <v>0.13106440312931311</v>
      </c>
    </row>
    <row r="37" spans="2:25">
      <c r="B37" s="50">
        <v>29</v>
      </c>
      <c r="C37" s="95">
        <f t="shared" si="0"/>
        <v>1420406.9705836507</v>
      </c>
      <c r="D37" s="95"/>
      <c r="E37" s="50"/>
      <c r="F37" s="8">
        <v>43744</v>
      </c>
      <c r="G37" s="50" t="s">
        <v>3</v>
      </c>
      <c r="H37" s="96">
        <v>1.2668999999999999</v>
      </c>
      <c r="I37" s="96"/>
      <c r="J37" s="50">
        <v>57</v>
      </c>
      <c r="K37" s="99">
        <f t="shared" si="3"/>
        <v>42612.209117509519</v>
      </c>
      <c r="L37" s="100"/>
      <c r="M37" s="6">
        <f>IF(J37="","",(K37/J37)/LOOKUP(RIGHT($D$2,3),定数!$A$6:$A$13,定数!$B$6:$B$13))</f>
        <v>6.2298551341388189</v>
      </c>
      <c r="N37" s="50"/>
      <c r="O37" s="8">
        <v>43748</v>
      </c>
      <c r="P37" s="96">
        <v>1.2561</v>
      </c>
      <c r="Q37" s="96"/>
      <c r="R37" s="97">
        <f>IF(P37="","",T37*M37*LOOKUP(RIGHT($D$2,3),定数!$A$6:$A$13,定数!$B$6:$B$13))</f>
        <v>80738.922538438492</v>
      </c>
      <c r="S37" s="97"/>
      <c r="T37" s="98">
        <f t="shared" si="4"/>
        <v>107.9999999999992</v>
      </c>
      <c r="U37" s="98"/>
      <c r="V37" t="str">
        <f t="shared" si="7"/>
        <v/>
      </c>
      <c r="W37">
        <f t="shared" si="2"/>
        <v>0</v>
      </c>
      <c r="X37" s="37">
        <f t="shared" si="5"/>
        <v>1685207.8431928353</v>
      </c>
      <c r="Y37" s="38">
        <f t="shared" si="6"/>
        <v>0.15713247103543415</v>
      </c>
    </row>
    <row r="38" spans="2:25">
      <c r="B38" s="50">
        <v>30</v>
      </c>
      <c r="C38" s="95">
        <f t="shared" si="0"/>
        <v>1501145.8931220893</v>
      </c>
      <c r="D38" s="95"/>
      <c r="E38" s="50">
        <v>2007</v>
      </c>
      <c r="F38" s="8">
        <v>43520</v>
      </c>
      <c r="G38" s="50" t="s">
        <v>4</v>
      </c>
      <c r="H38" s="96">
        <v>1.3141</v>
      </c>
      <c r="I38" s="96"/>
      <c r="J38" s="50">
        <v>63</v>
      </c>
      <c r="K38" s="99">
        <f t="shared" si="3"/>
        <v>45034.376793662675</v>
      </c>
      <c r="L38" s="100"/>
      <c r="M38" s="6">
        <f>IF(J38="","",(K38/J38)/LOOKUP(RIGHT($D$2,3),定数!$A$6:$A$13,定数!$B$6:$B$13))</f>
        <v>5.9569281473098776</v>
      </c>
      <c r="N38" s="50">
        <v>2007</v>
      </c>
      <c r="O38" s="8">
        <v>43529</v>
      </c>
      <c r="P38" s="96">
        <v>1.3078000000000001</v>
      </c>
      <c r="Q38" s="96"/>
      <c r="R38" s="97">
        <f>IF(P38="","",T38*M38*LOOKUP(RIGHT($D$2,3),定数!$A$6:$A$13,定数!$B$6:$B$13))</f>
        <v>-45034.376793662472</v>
      </c>
      <c r="S38" s="97"/>
      <c r="T38" s="98">
        <f t="shared" si="4"/>
        <v>-62.999999999999723</v>
      </c>
      <c r="U38" s="98"/>
      <c r="V38" t="str">
        <f t="shared" si="7"/>
        <v/>
      </c>
      <c r="W38">
        <f t="shared" si="2"/>
        <v>1</v>
      </c>
      <c r="X38" s="37">
        <f t="shared" si="5"/>
        <v>1685207.8431928353</v>
      </c>
      <c r="Y38" s="38">
        <f t="shared" si="6"/>
        <v>0.10922210623113282</v>
      </c>
    </row>
    <row r="39" spans="2:25">
      <c r="B39" s="50">
        <v>31</v>
      </c>
      <c r="C39" s="95">
        <f t="shared" si="0"/>
        <v>1456111.5163284268</v>
      </c>
      <c r="D39" s="95"/>
      <c r="E39" s="50"/>
      <c r="F39" s="8">
        <v>43560</v>
      </c>
      <c r="G39" s="50" t="s">
        <v>4</v>
      </c>
      <c r="H39" s="96">
        <v>1.3401000000000001</v>
      </c>
      <c r="I39" s="96"/>
      <c r="J39" s="50">
        <v>115</v>
      </c>
      <c r="K39" s="99">
        <f t="shared" si="3"/>
        <v>43683.3454898528</v>
      </c>
      <c r="L39" s="100"/>
      <c r="M39" s="6">
        <f>IF(J39="","",(K39/J39)/LOOKUP(RIGHT($D$2,3),定数!$A$6:$A$13,定数!$B$6:$B$13))</f>
        <v>3.1654598181052753</v>
      </c>
      <c r="N39" s="50"/>
      <c r="O39" s="8">
        <v>43574</v>
      </c>
      <c r="P39" s="96">
        <v>1.3625</v>
      </c>
      <c r="Q39" s="96"/>
      <c r="R39" s="97">
        <f>IF(P39="","",T39*M39*LOOKUP(RIGHT($D$2,3),定数!$A$6:$A$13,定数!$B$6:$B$13))</f>
        <v>85087.559910669705</v>
      </c>
      <c r="S39" s="97"/>
      <c r="T39" s="98">
        <f t="shared" si="4"/>
        <v>223.99999999999974</v>
      </c>
      <c r="U39" s="98"/>
      <c r="V39" t="str">
        <f t="shared" si="7"/>
        <v/>
      </c>
      <c r="W39">
        <f t="shared" si="2"/>
        <v>0</v>
      </c>
      <c r="X39" s="37">
        <f t="shared" si="5"/>
        <v>1685207.8431928353</v>
      </c>
      <c r="Y39" s="38">
        <f t="shared" si="6"/>
        <v>0.13594544304419875</v>
      </c>
    </row>
    <row r="40" spans="2:25">
      <c r="B40" s="50">
        <v>32</v>
      </c>
      <c r="C40" s="95">
        <f t="shared" si="0"/>
        <v>1541199.0762390965</v>
      </c>
      <c r="D40" s="95"/>
      <c r="E40" s="50"/>
      <c r="F40" s="8">
        <v>43606</v>
      </c>
      <c r="G40" s="50" t="s">
        <v>3</v>
      </c>
      <c r="H40" s="96">
        <v>1.3512</v>
      </c>
      <c r="I40" s="96"/>
      <c r="J40" s="50">
        <v>14</v>
      </c>
      <c r="K40" s="99">
        <f t="shared" si="3"/>
        <v>46235.972287172895</v>
      </c>
      <c r="L40" s="100"/>
      <c r="M40" s="6">
        <f>IF(J40="","",(K40/J40)/LOOKUP(RIGHT($D$2,3),定数!$A$6:$A$13,定数!$B$6:$B$13))</f>
        <v>27.521412075698152</v>
      </c>
      <c r="N40" s="50"/>
      <c r="O40" s="8">
        <v>43606</v>
      </c>
      <c r="P40" s="96">
        <v>1.3488</v>
      </c>
      <c r="Q40" s="96"/>
      <c r="R40" s="97">
        <f>IF(P40="","",T40*M40*LOOKUP(RIGHT($D$2,3),定数!$A$6:$A$13,定数!$B$6:$B$13))</f>
        <v>79261.666778009283</v>
      </c>
      <c r="S40" s="97"/>
      <c r="T40" s="98">
        <f t="shared" si="4"/>
        <v>23.999999999999577</v>
      </c>
      <c r="U40" s="98"/>
      <c r="V40" t="str">
        <f t="shared" si="7"/>
        <v/>
      </c>
      <c r="W40">
        <f t="shared" si="2"/>
        <v>0</v>
      </c>
      <c r="X40" s="37">
        <f t="shared" si="5"/>
        <v>1685207.8431928353</v>
      </c>
      <c r="Y40" s="38">
        <f t="shared" si="6"/>
        <v>8.5454602846433692E-2</v>
      </c>
    </row>
    <row r="41" spans="2:25">
      <c r="B41" s="50">
        <v>33</v>
      </c>
      <c r="C41" s="95">
        <f t="shared" si="0"/>
        <v>1620460.7430171059</v>
      </c>
      <c r="D41" s="95"/>
      <c r="E41" s="50"/>
      <c r="F41" s="8">
        <v>43615</v>
      </c>
      <c r="G41" s="50" t="s">
        <v>3</v>
      </c>
      <c r="H41" s="96">
        <v>1.3429</v>
      </c>
      <c r="I41" s="96"/>
      <c r="J41" s="50">
        <v>91</v>
      </c>
      <c r="K41" s="99">
        <f t="shared" si="3"/>
        <v>48613.822290513177</v>
      </c>
      <c r="L41" s="100"/>
      <c r="M41" s="6">
        <f>IF(J41="","",(K41/J41)/LOOKUP(RIGHT($D$2,3),定数!$A$6:$A$13,定数!$B$6:$B$13))</f>
        <v>4.4518152280689716</v>
      </c>
      <c r="N41" s="50"/>
      <c r="O41" s="8">
        <v>43621</v>
      </c>
      <c r="P41" s="96">
        <v>1.3520000000000001</v>
      </c>
      <c r="Q41" s="96"/>
      <c r="R41" s="97">
        <f>IF(P41="","",T41*M41*LOOKUP(RIGHT($D$2,3),定数!$A$6:$A$13,定数!$B$6:$B$13))</f>
        <v>-48613.822290513752</v>
      </c>
      <c r="S41" s="97"/>
      <c r="T41" s="98">
        <f t="shared" si="4"/>
        <v>-91.00000000000108</v>
      </c>
      <c r="U41" s="98"/>
      <c r="V41" t="str">
        <f t="shared" si="7"/>
        <v/>
      </c>
      <c r="W41">
        <f t="shared" si="2"/>
        <v>1</v>
      </c>
      <c r="X41" s="37">
        <f t="shared" si="5"/>
        <v>1685207.8431928353</v>
      </c>
      <c r="Y41" s="38">
        <f t="shared" si="6"/>
        <v>3.8420839564251019E-2</v>
      </c>
    </row>
    <row r="42" spans="2:25">
      <c r="B42" s="50">
        <v>34</v>
      </c>
      <c r="C42" s="95">
        <f t="shared" si="0"/>
        <v>1571846.9207265922</v>
      </c>
      <c r="D42" s="95"/>
      <c r="E42" s="50"/>
      <c r="F42" s="8">
        <v>43709</v>
      </c>
      <c r="G42" s="50" t="s">
        <v>4</v>
      </c>
      <c r="H42" s="96">
        <v>1.3678999999999999</v>
      </c>
      <c r="I42" s="96"/>
      <c r="J42" s="50">
        <v>88</v>
      </c>
      <c r="K42" s="99">
        <f t="shared" si="3"/>
        <v>47155.407621797764</v>
      </c>
      <c r="L42" s="100"/>
      <c r="M42" s="6">
        <f>IF(J42="","",(K42/J42)/LOOKUP(RIGHT($D$2,3),定数!$A$6:$A$13,定数!$B$6:$B$13))</f>
        <v>4.4654742066096373</v>
      </c>
      <c r="N42" s="50"/>
      <c r="O42" s="8">
        <v>43712</v>
      </c>
      <c r="P42" s="96">
        <v>1.3591</v>
      </c>
      <c r="Q42" s="96"/>
      <c r="R42" s="97">
        <f>IF(P42="","",T42*M42*LOOKUP(RIGHT($D$2,3),定数!$A$6:$A$13,定数!$B$6:$B$13))</f>
        <v>-47155.407621797334</v>
      </c>
      <c r="S42" s="97"/>
      <c r="T42" s="98">
        <f t="shared" si="4"/>
        <v>-87.99999999999919</v>
      </c>
      <c r="U42" s="98"/>
      <c r="V42" t="str">
        <f t="shared" si="7"/>
        <v/>
      </c>
      <c r="W42">
        <f t="shared" si="2"/>
        <v>2</v>
      </c>
      <c r="X42" s="37">
        <f t="shared" si="5"/>
        <v>1685207.8431928353</v>
      </c>
      <c r="Y42" s="38">
        <f t="shared" si="6"/>
        <v>6.7268214377323776E-2</v>
      </c>
    </row>
    <row r="43" spans="2:25">
      <c r="B43" s="50">
        <v>35</v>
      </c>
      <c r="C43" s="95">
        <f t="shared" si="0"/>
        <v>1524691.5131047948</v>
      </c>
      <c r="D43" s="95"/>
      <c r="E43" s="50"/>
      <c r="F43" s="8">
        <v>43763</v>
      </c>
      <c r="G43" s="50" t="s">
        <v>4</v>
      </c>
      <c r="H43" s="96">
        <v>1.4278</v>
      </c>
      <c r="I43" s="96"/>
      <c r="J43" s="50">
        <v>92</v>
      </c>
      <c r="K43" s="99">
        <f t="shared" si="3"/>
        <v>45740.745393143843</v>
      </c>
      <c r="L43" s="100"/>
      <c r="M43" s="6">
        <f>IF(J43="","",(K43/J43)/LOOKUP(RIGHT($D$2,3),定数!$A$6:$A$13,定数!$B$6:$B$13))</f>
        <v>4.1431834595238985</v>
      </c>
      <c r="N43" s="50"/>
      <c r="O43" s="8">
        <v>43769</v>
      </c>
      <c r="P43" s="96">
        <v>1.4457</v>
      </c>
      <c r="Q43" s="96"/>
      <c r="R43" s="97">
        <f>IF(P43="","",T43*M43*LOOKUP(RIGHT($D$2,3),定数!$A$6:$A$13,定数!$B$6:$B$13))</f>
        <v>88995.580710573471</v>
      </c>
      <c r="S43" s="97"/>
      <c r="T43" s="98">
        <f t="shared" si="4"/>
        <v>179.00000000000028</v>
      </c>
      <c r="U43" s="98"/>
      <c r="V43" t="str">
        <f t="shared" si="7"/>
        <v/>
      </c>
      <c r="W43">
        <f t="shared" si="2"/>
        <v>0</v>
      </c>
      <c r="X43" s="37">
        <f t="shared" si="5"/>
        <v>1685207.8431928353</v>
      </c>
      <c r="Y43" s="38">
        <f t="shared" si="6"/>
        <v>9.5250167946003939E-2</v>
      </c>
    </row>
    <row r="44" spans="2:25">
      <c r="B44" s="50">
        <v>36</v>
      </c>
      <c r="C44" s="95">
        <f t="shared" si="0"/>
        <v>1613687.0938153681</v>
      </c>
      <c r="D44" s="95"/>
      <c r="E44" s="50"/>
      <c r="F44" s="8">
        <v>43789</v>
      </c>
      <c r="G44" s="50" t="s">
        <v>4</v>
      </c>
      <c r="H44" s="96">
        <v>1.4685999999999999</v>
      </c>
      <c r="I44" s="96"/>
      <c r="J44" s="50">
        <v>67</v>
      </c>
      <c r="K44" s="99">
        <f t="shared" si="3"/>
        <v>48410.612814461041</v>
      </c>
      <c r="L44" s="100"/>
      <c r="M44" s="6">
        <f>IF(J44="","",(K44/J44)/LOOKUP(RIGHT($D$2,3),定数!$A$6:$A$13,定数!$B$6:$B$13))</f>
        <v>6.0212204993110747</v>
      </c>
      <c r="N44" s="50"/>
      <c r="O44" s="8">
        <v>43789</v>
      </c>
      <c r="P44" s="96">
        <v>1.4813000000000001</v>
      </c>
      <c r="Q44" s="96"/>
      <c r="R44" s="97">
        <f>IF(P44="","",T44*M44*LOOKUP(RIGHT($D$2,3),定数!$A$6:$A$13,定数!$B$6:$B$13))</f>
        <v>91763.400409501905</v>
      </c>
      <c r="S44" s="97"/>
      <c r="T44" s="98">
        <f t="shared" si="4"/>
        <v>127.00000000000156</v>
      </c>
      <c r="U44" s="98"/>
      <c r="V44" t="str">
        <f t="shared" si="7"/>
        <v/>
      </c>
      <c r="W44">
        <f t="shared" si="2"/>
        <v>0</v>
      </c>
      <c r="X44" s="37">
        <f t="shared" si="5"/>
        <v>1685207.8431928353</v>
      </c>
      <c r="Y44" s="38">
        <f t="shared" si="6"/>
        <v>4.2440313618504311E-2</v>
      </c>
    </row>
    <row r="45" spans="2:25">
      <c r="B45" s="50">
        <v>37</v>
      </c>
      <c r="C45" s="95">
        <f t="shared" si="0"/>
        <v>1705450.4942248701</v>
      </c>
      <c r="D45" s="95"/>
      <c r="E45" s="50">
        <v>2008</v>
      </c>
      <c r="F45" s="8">
        <v>43592</v>
      </c>
      <c r="G45" s="50" t="s">
        <v>3</v>
      </c>
      <c r="H45" s="96">
        <v>1.5448999999999999</v>
      </c>
      <c r="I45" s="96"/>
      <c r="J45" s="50">
        <v>146</v>
      </c>
      <c r="K45" s="99">
        <f t="shared" si="3"/>
        <v>51163.514826746105</v>
      </c>
      <c r="L45" s="100"/>
      <c r="M45" s="6">
        <f>IF(J45="","",(K45/J45)/LOOKUP(RIGHT($D$2,3),定数!$A$6:$A$13,定数!$B$6:$B$13))</f>
        <v>2.9202919421658735</v>
      </c>
      <c r="N45" s="50">
        <v>2008</v>
      </c>
      <c r="O45" s="8">
        <v>43601</v>
      </c>
      <c r="P45" s="96">
        <v>1.5595000000000001</v>
      </c>
      <c r="Q45" s="96"/>
      <c r="R45" s="97">
        <f>IF(P45="","",T45*M45*LOOKUP(RIGHT($D$2,3),定数!$A$6:$A$13,定数!$B$6:$B$13))</f>
        <v>-51163.514826746694</v>
      </c>
      <c r="S45" s="97"/>
      <c r="T45" s="98">
        <f t="shared" si="4"/>
        <v>-146.00000000000168</v>
      </c>
      <c r="U45" s="98"/>
      <c r="V45" t="str">
        <f t="shared" si="7"/>
        <v/>
      </c>
      <c r="W45">
        <f t="shared" si="2"/>
        <v>1</v>
      </c>
      <c r="X45" s="37">
        <f t="shared" si="5"/>
        <v>1705450.4942248701</v>
      </c>
      <c r="Y45" s="38">
        <f t="shared" si="6"/>
        <v>0</v>
      </c>
    </row>
    <row r="46" spans="2:25">
      <c r="B46" s="50">
        <v>38</v>
      </c>
      <c r="C46" s="95">
        <f t="shared" si="0"/>
        <v>1654286.9793981235</v>
      </c>
      <c r="D46" s="95"/>
      <c r="E46" s="50"/>
      <c r="F46" s="8">
        <v>43628</v>
      </c>
      <c r="G46" s="50" t="s">
        <v>3</v>
      </c>
      <c r="H46" s="96">
        <v>1.5455000000000001</v>
      </c>
      <c r="I46" s="96"/>
      <c r="J46" s="50">
        <v>130</v>
      </c>
      <c r="K46" s="99">
        <f t="shared" si="3"/>
        <v>49628.609381943701</v>
      </c>
      <c r="L46" s="100"/>
      <c r="M46" s="6">
        <f>IF(J46="","",(K46/J46)/LOOKUP(RIGHT($D$2,3),定数!$A$6:$A$13,定数!$B$6:$B$13))</f>
        <v>3.1813211142271602</v>
      </c>
      <c r="N46" s="50"/>
      <c r="O46" s="8">
        <v>43636</v>
      </c>
      <c r="P46" s="96">
        <v>1.5585</v>
      </c>
      <c r="Q46" s="96"/>
      <c r="R46" s="97">
        <f>IF(P46="","",T46*M46*LOOKUP(RIGHT($D$2,3),定数!$A$6:$A$13,定数!$B$6:$B$13))</f>
        <v>-49628.609381943315</v>
      </c>
      <c r="S46" s="97"/>
      <c r="T46" s="98">
        <f t="shared" si="4"/>
        <v>-129.99999999999901</v>
      </c>
      <c r="U46" s="98"/>
      <c r="V46" t="str">
        <f t="shared" si="7"/>
        <v/>
      </c>
      <c r="W46">
        <f t="shared" si="2"/>
        <v>2</v>
      </c>
      <c r="X46" s="37">
        <f t="shared" si="5"/>
        <v>1705450.4942248701</v>
      </c>
      <c r="Y46" s="38">
        <f t="shared" si="6"/>
        <v>3.000000000000036E-2</v>
      </c>
    </row>
    <row r="47" spans="2:25">
      <c r="B47" s="50">
        <v>39</v>
      </c>
      <c r="C47" s="95">
        <f t="shared" si="0"/>
        <v>1604658.3700161802</v>
      </c>
      <c r="D47" s="95"/>
      <c r="E47" s="50"/>
      <c r="F47" s="8">
        <v>43667</v>
      </c>
      <c r="G47" s="50" t="s">
        <v>4</v>
      </c>
      <c r="H47" s="96">
        <v>1.5887</v>
      </c>
      <c r="I47" s="96"/>
      <c r="J47" s="50">
        <v>81</v>
      </c>
      <c r="K47" s="99">
        <f t="shared" si="3"/>
        <v>48139.751100485402</v>
      </c>
      <c r="L47" s="100"/>
      <c r="M47" s="6">
        <f>IF(J47="","",(K47/J47)/LOOKUP(RIGHT($D$2,3),定数!$A$6:$A$13,定数!$B$6:$B$13))</f>
        <v>4.9526492901733956</v>
      </c>
      <c r="N47" s="50"/>
      <c r="O47" s="8">
        <v>43668</v>
      </c>
      <c r="P47" s="96">
        <v>1.5806</v>
      </c>
      <c r="Q47" s="96"/>
      <c r="R47" s="97">
        <f>IF(P47="","",T47*M47*LOOKUP(RIGHT($D$2,3),定数!$A$6:$A$13,定数!$B$6:$B$13))</f>
        <v>-48139.75110048538</v>
      </c>
      <c r="S47" s="97"/>
      <c r="T47" s="98">
        <f t="shared" si="4"/>
        <v>-80.999999999999957</v>
      </c>
      <c r="U47" s="98"/>
      <c r="V47" t="str">
        <f t="shared" si="7"/>
        <v/>
      </c>
      <c r="W47">
        <f t="shared" si="2"/>
        <v>3</v>
      </c>
      <c r="X47" s="37">
        <f t="shared" si="5"/>
        <v>1705450.4942248701</v>
      </c>
      <c r="Y47" s="38">
        <f t="shared" si="6"/>
        <v>5.9100000000000041E-2</v>
      </c>
    </row>
    <row r="48" spans="2:25">
      <c r="B48" s="50">
        <v>40</v>
      </c>
      <c r="C48" s="95">
        <f t="shared" si="0"/>
        <v>1556518.6189156948</v>
      </c>
      <c r="D48" s="95"/>
      <c r="E48" s="50"/>
      <c r="F48" s="8">
        <v>43678</v>
      </c>
      <c r="G48" s="50" t="s">
        <v>3</v>
      </c>
      <c r="H48" s="96">
        <v>1.5551999999999999</v>
      </c>
      <c r="I48" s="96"/>
      <c r="J48" s="50">
        <v>149</v>
      </c>
      <c r="K48" s="99">
        <f t="shared" si="3"/>
        <v>46695.558567470842</v>
      </c>
      <c r="L48" s="100"/>
      <c r="M48" s="6">
        <f>IF(J48="","",(K48/J48)/LOOKUP(RIGHT($D$2,3),定数!$A$6:$A$13,定数!$B$6:$B$13))</f>
        <v>2.6116084209994876</v>
      </c>
      <c r="N48" s="50"/>
      <c r="O48" s="8">
        <v>43684</v>
      </c>
      <c r="P48" s="96">
        <v>1.5259</v>
      </c>
      <c r="Q48" s="96"/>
      <c r="R48" s="97">
        <f>IF(P48="","",T48*M48*LOOKUP(RIGHT($D$2,3),定数!$A$6:$A$13,定数!$B$6:$B$13))</f>
        <v>91824.152082341621</v>
      </c>
      <c r="S48" s="97"/>
      <c r="T48" s="98">
        <f t="shared" si="4"/>
        <v>292.99999999999881</v>
      </c>
      <c r="U48" s="98"/>
      <c r="V48" t="str">
        <f t="shared" si="7"/>
        <v/>
      </c>
      <c r="W48">
        <f t="shared" si="2"/>
        <v>0</v>
      </c>
      <c r="X48" s="37">
        <f t="shared" si="5"/>
        <v>1705450.4942248701</v>
      </c>
      <c r="Y48" s="38">
        <f t="shared" si="6"/>
        <v>8.7327000000000043E-2</v>
      </c>
    </row>
    <row r="49" spans="2:25">
      <c r="B49" s="50">
        <v>41</v>
      </c>
      <c r="C49" s="95">
        <f t="shared" si="0"/>
        <v>1648342.7709980365</v>
      </c>
      <c r="D49" s="95"/>
      <c r="E49" s="50"/>
      <c r="F49" s="8">
        <v>43703</v>
      </c>
      <c r="G49" s="50" t="s">
        <v>3</v>
      </c>
      <c r="H49" s="96">
        <v>1.4696</v>
      </c>
      <c r="I49" s="96"/>
      <c r="J49" s="50">
        <v>112</v>
      </c>
      <c r="K49" s="99">
        <f t="shared" si="3"/>
        <v>49450.28312994109</v>
      </c>
      <c r="L49" s="100"/>
      <c r="M49" s="6">
        <f>IF(J49="","",(K49/J49)/LOOKUP(RIGHT($D$2,3),定数!$A$6:$A$13,定数!$B$6:$B$13))</f>
        <v>3.6793365424063311</v>
      </c>
      <c r="N49" s="50"/>
      <c r="O49" s="8">
        <v>43705</v>
      </c>
      <c r="P49" s="96">
        <v>1.4807999999999999</v>
      </c>
      <c r="Q49" s="96"/>
      <c r="R49" s="97">
        <f>IF(P49="","",T49*M49*LOOKUP(RIGHT($D$2,3),定数!$A$6:$A$13,定数!$B$6:$B$13))</f>
        <v>-49450.283129940544</v>
      </c>
      <c r="S49" s="97"/>
      <c r="T49" s="98">
        <f t="shared" si="4"/>
        <v>-111.99999999999876</v>
      </c>
      <c r="U49" s="98"/>
      <c r="V49" t="str">
        <f t="shared" si="7"/>
        <v/>
      </c>
      <c r="W49">
        <f t="shared" si="2"/>
        <v>1</v>
      </c>
      <c r="X49" s="37">
        <f t="shared" si="5"/>
        <v>1705450.4942248701</v>
      </c>
      <c r="Y49" s="38">
        <f t="shared" si="6"/>
        <v>3.3485418322147908E-2</v>
      </c>
    </row>
    <row r="50" spans="2:25">
      <c r="B50" s="50">
        <v>42</v>
      </c>
      <c r="C50" s="95">
        <f t="shared" si="0"/>
        <v>1598892.487868096</v>
      </c>
      <c r="D50" s="95"/>
      <c r="E50" s="50">
        <v>2009</v>
      </c>
      <c r="F50" s="8">
        <v>43484</v>
      </c>
      <c r="G50" s="50" t="s">
        <v>3</v>
      </c>
      <c r="H50" s="96">
        <v>1.3309</v>
      </c>
      <c r="I50" s="96"/>
      <c r="J50" s="50">
        <v>77</v>
      </c>
      <c r="K50" s="99">
        <f t="shared" si="3"/>
        <v>47966.774636042879</v>
      </c>
      <c r="L50" s="100"/>
      <c r="M50" s="6">
        <f>IF(J50="","",(K50/J50)/LOOKUP(RIGHT($D$2,3),定数!$A$6:$A$13,定数!$B$6:$B$13))</f>
        <v>5.1912093761951166</v>
      </c>
      <c r="N50" s="50">
        <v>2009</v>
      </c>
      <c r="O50" s="8">
        <v>43484</v>
      </c>
      <c r="P50" s="96">
        <v>1.3161</v>
      </c>
      <c r="Q50" s="96"/>
      <c r="R50" s="97">
        <f>IF(P50="","",T50*M50*LOOKUP(RIGHT($D$2,3),定数!$A$6:$A$13,定数!$B$6:$B$13))</f>
        <v>92195.878521224789</v>
      </c>
      <c r="S50" s="97"/>
      <c r="T50" s="98">
        <f t="shared" si="4"/>
        <v>147.99999999999923</v>
      </c>
      <c r="U50" s="98"/>
      <c r="V50" t="str">
        <f t="shared" si="7"/>
        <v/>
      </c>
      <c r="W50">
        <f t="shared" si="2"/>
        <v>0</v>
      </c>
      <c r="X50" s="37">
        <f t="shared" si="5"/>
        <v>1705450.4942248701</v>
      </c>
      <c r="Y50" s="38">
        <f t="shared" si="6"/>
        <v>6.2480855772483079E-2</v>
      </c>
    </row>
    <row r="51" spans="2:25">
      <c r="B51" s="50">
        <v>43</v>
      </c>
      <c r="C51" s="95">
        <f t="shared" si="0"/>
        <v>1691088.3663893207</v>
      </c>
      <c r="D51" s="95"/>
      <c r="E51" s="50"/>
      <c r="F51" s="8">
        <v>43638</v>
      </c>
      <c r="G51" s="50" t="s">
        <v>3</v>
      </c>
      <c r="H51" s="96">
        <v>1.3880999999999999</v>
      </c>
      <c r="I51" s="96"/>
      <c r="J51" s="50">
        <v>131</v>
      </c>
      <c r="K51" s="99">
        <f t="shared" si="3"/>
        <v>50732.65099167962</v>
      </c>
      <c r="L51" s="100"/>
      <c r="M51" s="6">
        <f>IF(J51="","",(K51/J51)/LOOKUP(RIGHT($D$2,3),定数!$A$6:$A$13,定数!$B$6:$B$13))</f>
        <v>3.22726787478878</v>
      </c>
      <c r="N51" s="50"/>
      <c r="O51" s="8">
        <v>43639</v>
      </c>
      <c r="P51" s="96">
        <v>1.4012</v>
      </c>
      <c r="Q51" s="96"/>
      <c r="R51" s="97">
        <f>IF(P51="","",T51*M51*LOOKUP(RIGHT($D$2,3),定数!$A$6:$A$13,定数!$B$6:$B$13))</f>
        <v>-50732.65099168005</v>
      </c>
      <c r="S51" s="97"/>
      <c r="T51" s="98">
        <f t="shared" si="4"/>
        <v>-131.00000000000111</v>
      </c>
      <c r="U51" s="98"/>
      <c r="V51" t="str">
        <f t="shared" si="7"/>
        <v/>
      </c>
      <c r="W51">
        <f t="shared" si="2"/>
        <v>1</v>
      </c>
      <c r="X51" s="37">
        <f t="shared" si="5"/>
        <v>1705450.4942248701</v>
      </c>
      <c r="Y51" s="38">
        <f t="shared" si="6"/>
        <v>8.4213103131305367E-3</v>
      </c>
    </row>
    <row r="52" spans="2:25">
      <c r="B52" s="50">
        <v>44</v>
      </c>
      <c r="C52" s="95">
        <f t="shared" si="0"/>
        <v>1640355.7153976406</v>
      </c>
      <c r="D52" s="95"/>
      <c r="E52" s="50">
        <v>2010</v>
      </c>
      <c r="F52" s="8">
        <v>43616</v>
      </c>
      <c r="G52" s="50" t="s">
        <v>3</v>
      </c>
      <c r="H52" s="96">
        <v>1.2263999999999999</v>
      </c>
      <c r="I52" s="96"/>
      <c r="J52" s="50">
        <v>189</v>
      </c>
      <c r="K52" s="99">
        <f t="shared" si="3"/>
        <v>49210.671461929218</v>
      </c>
      <c r="L52" s="100"/>
      <c r="M52" s="6">
        <f>IF(J52="","",(K52/J52)/LOOKUP(RIGHT($D$2,3),定数!$A$6:$A$13,定数!$B$6:$B$13))</f>
        <v>2.1697826923249215</v>
      </c>
      <c r="N52" s="50">
        <v>2010</v>
      </c>
      <c r="O52" s="8">
        <v>43621</v>
      </c>
      <c r="P52" s="96">
        <v>1.1891</v>
      </c>
      <c r="Q52" s="96"/>
      <c r="R52" s="97">
        <f>IF(P52="","",T52*M52*LOOKUP(RIGHT($D$2,3),定数!$A$6:$A$13,定数!$B$6:$B$13))</f>
        <v>97119.473308463188</v>
      </c>
      <c r="S52" s="97"/>
      <c r="T52" s="98">
        <f t="shared" si="4"/>
        <v>372.99999999999886</v>
      </c>
      <c r="U52" s="98"/>
      <c r="V52" t="str">
        <f t="shared" si="7"/>
        <v/>
      </c>
      <c r="W52">
        <f t="shared" si="2"/>
        <v>0</v>
      </c>
      <c r="X52" s="37">
        <f t="shared" si="5"/>
        <v>1705450.4942248701</v>
      </c>
      <c r="Y52" s="38">
        <f t="shared" si="6"/>
        <v>3.8168671003736887E-2</v>
      </c>
    </row>
    <row r="53" spans="2:25">
      <c r="B53" s="50">
        <v>45</v>
      </c>
      <c r="C53" s="95">
        <f t="shared" si="0"/>
        <v>1737475.1887061037</v>
      </c>
      <c r="D53" s="95"/>
      <c r="E53" s="50"/>
      <c r="F53" s="8">
        <v>43672</v>
      </c>
      <c r="G53" s="50" t="s">
        <v>4</v>
      </c>
      <c r="H53" s="96">
        <v>1.2967</v>
      </c>
      <c r="I53" s="96"/>
      <c r="J53" s="50">
        <v>174</v>
      </c>
      <c r="K53" s="99">
        <f t="shared" si="3"/>
        <v>52124.25566118311</v>
      </c>
      <c r="L53" s="100"/>
      <c r="M53" s="6">
        <f>IF(J53="","",(K53/J53)/LOOKUP(RIGHT($D$2,3),定数!$A$6:$A$13,定数!$B$6:$B$13))</f>
        <v>2.4963723975662409</v>
      </c>
      <c r="N53" s="50"/>
      <c r="O53" s="8">
        <v>43683</v>
      </c>
      <c r="P53" s="96">
        <v>1.331</v>
      </c>
      <c r="Q53" s="96"/>
      <c r="R53" s="97">
        <f>IF(P53="","",T53*M53*LOOKUP(RIGHT($D$2,3),定数!$A$6:$A$13,定数!$B$6:$B$13))</f>
        <v>102750.68788382648</v>
      </c>
      <c r="S53" s="97"/>
      <c r="T53" s="98">
        <f t="shared" si="4"/>
        <v>343</v>
      </c>
      <c r="U53" s="98"/>
      <c r="V53" t="str">
        <f t="shared" si="7"/>
        <v/>
      </c>
      <c r="W53">
        <f t="shared" si="2"/>
        <v>0</v>
      </c>
      <c r="X53" s="37">
        <f t="shared" si="5"/>
        <v>1737475.1887061037</v>
      </c>
      <c r="Y53" s="38">
        <f t="shared" si="6"/>
        <v>0</v>
      </c>
    </row>
    <row r="54" spans="2:25">
      <c r="B54" s="50">
        <v>46</v>
      </c>
      <c r="C54" s="95">
        <f t="shared" si="0"/>
        <v>1840225.8765899302</v>
      </c>
      <c r="D54" s="95"/>
      <c r="E54" s="50"/>
      <c r="F54" s="8">
        <v>43698</v>
      </c>
      <c r="G54" s="50" t="s">
        <v>3</v>
      </c>
      <c r="H54" s="96">
        <v>1.2769999999999999</v>
      </c>
      <c r="I54" s="96"/>
      <c r="J54" s="50">
        <v>133</v>
      </c>
      <c r="K54" s="99">
        <f t="shared" si="3"/>
        <v>55206.776297697899</v>
      </c>
      <c r="L54" s="100"/>
      <c r="M54" s="6">
        <f>IF(J54="","",(K54/J54)/LOOKUP(RIGHT($D$2,3),定数!$A$6:$A$13,定数!$B$6:$B$13))</f>
        <v>3.4590711965976126</v>
      </c>
      <c r="N54" s="50"/>
      <c r="O54" s="8">
        <v>43714</v>
      </c>
      <c r="P54" s="96">
        <v>1.2903</v>
      </c>
      <c r="Q54" s="96"/>
      <c r="R54" s="97">
        <f>IF(P54="","",T54*M54*LOOKUP(RIGHT($D$2,3),定数!$A$6:$A$13,定数!$B$6:$B$13))</f>
        <v>-55206.776297698278</v>
      </c>
      <c r="S54" s="97"/>
      <c r="T54" s="98">
        <f t="shared" si="4"/>
        <v>-133.00000000000091</v>
      </c>
      <c r="U54" s="98"/>
      <c r="V54" t="str">
        <f t="shared" si="7"/>
        <v/>
      </c>
      <c r="W54">
        <f t="shared" si="2"/>
        <v>1</v>
      </c>
      <c r="X54" s="37">
        <f t="shared" si="5"/>
        <v>1840225.8765899302</v>
      </c>
      <c r="Y54" s="38">
        <f t="shared" si="6"/>
        <v>0</v>
      </c>
    </row>
    <row r="55" spans="2:25">
      <c r="B55" s="50">
        <v>47</v>
      </c>
      <c r="C55" s="95">
        <f t="shared" si="0"/>
        <v>1785019.1002922319</v>
      </c>
      <c r="D55" s="95"/>
      <c r="E55" s="50">
        <v>2011</v>
      </c>
      <c r="F55" s="8">
        <v>43757</v>
      </c>
      <c r="G55" s="50" t="s">
        <v>4</v>
      </c>
      <c r="H55" s="96">
        <v>1.3821000000000001</v>
      </c>
      <c r="I55" s="96"/>
      <c r="J55" s="50">
        <v>169</v>
      </c>
      <c r="K55" s="99">
        <f t="shared" si="3"/>
        <v>53550.573008766958</v>
      </c>
      <c r="L55" s="100"/>
      <c r="M55" s="6">
        <f>IF(J55="","",(K55/J55)/LOOKUP(RIGHT($D$2,3),定数!$A$6:$A$13,定数!$B$6:$B$13))</f>
        <v>2.6405607992488642</v>
      </c>
      <c r="N55" s="50">
        <v>2011</v>
      </c>
      <c r="O55" s="8">
        <v>43765</v>
      </c>
      <c r="P55" s="96">
        <v>1.4154</v>
      </c>
      <c r="Q55" s="96"/>
      <c r="R55" s="97">
        <f>IF(P55="","",T55*M55*LOOKUP(RIGHT($D$2,3),定数!$A$6:$A$13,定数!$B$6:$B$13))</f>
        <v>105516.80953798426</v>
      </c>
      <c r="S55" s="97"/>
      <c r="T55" s="98">
        <f t="shared" si="4"/>
        <v>332.99999999999886</v>
      </c>
      <c r="U55" s="98"/>
      <c r="V55" t="str">
        <f t="shared" si="7"/>
        <v/>
      </c>
      <c r="W55">
        <f t="shared" si="2"/>
        <v>0</v>
      </c>
      <c r="X55" s="37">
        <f t="shared" si="5"/>
        <v>1840225.8765899302</v>
      </c>
      <c r="Y55" s="38">
        <f t="shared" si="6"/>
        <v>3.0000000000000249E-2</v>
      </c>
    </row>
    <row r="56" spans="2:25">
      <c r="B56" s="50">
        <v>48</v>
      </c>
      <c r="C56" s="95">
        <f t="shared" si="0"/>
        <v>1890535.9098302161</v>
      </c>
      <c r="D56" s="95"/>
      <c r="E56" s="50"/>
      <c r="F56" s="8">
        <v>43792</v>
      </c>
      <c r="G56" s="50" t="s">
        <v>3</v>
      </c>
      <c r="H56" s="96">
        <v>1.3451</v>
      </c>
      <c r="I56" s="96"/>
      <c r="J56" s="50">
        <v>117</v>
      </c>
      <c r="K56" s="99">
        <f t="shared" si="3"/>
        <v>56716.077294906478</v>
      </c>
      <c r="L56" s="100"/>
      <c r="M56" s="6">
        <f>IF(J56="","",(K56/J56)/LOOKUP(RIGHT($D$2,3),定数!$A$6:$A$13,定数!$B$6:$B$13))</f>
        <v>4.0396066449363586</v>
      </c>
      <c r="N56" s="50"/>
      <c r="O56" s="8">
        <v>43794</v>
      </c>
      <c r="P56" s="96">
        <v>1.3221000000000001</v>
      </c>
      <c r="Q56" s="96"/>
      <c r="R56" s="97">
        <f>IF(P56="","",T56*M56*LOOKUP(RIGHT($D$2,3),定数!$A$6:$A$13,定数!$B$6:$B$13))</f>
        <v>111493.14340024306</v>
      </c>
      <c r="S56" s="97"/>
      <c r="T56" s="98">
        <f t="shared" si="4"/>
        <v>229.99999999999909</v>
      </c>
      <c r="U56" s="98"/>
      <c r="V56" t="str">
        <f t="shared" si="7"/>
        <v/>
      </c>
      <c r="W56">
        <f t="shared" si="2"/>
        <v>0</v>
      </c>
      <c r="X56" s="37">
        <f t="shared" si="5"/>
        <v>1890535.9098302161</v>
      </c>
      <c r="Y56" s="38">
        <f t="shared" si="6"/>
        <v>0</v>
      </c>
    </row>
    <row r="57" spans="2:25">
      <c r="B57" s="50">
        <v>49</v>
      </c>
      <c r="C57" s="95">
        <f t="shared" si="0"/>
        <v>2002029.0532304591</v>
      </c>
      <c r="D57" s="95"/>
      <c r="E57" s="50">
        <v>2012</v>
      </c>
      <c r="F57" s="8">
        <v>43555</v>
      </c>
      <c r="G57" s="50" t="s">
        <v>4</v>
      </c>
      <c r="H57" s="96">
        <v>1.3359000000000001</v>
      </c>
      <c r="I57" s="96"/>
      <c r="J57" s="50">
        <v>108</v>
      </c>
      <c r="K57" s="99">
        <f t="shared" si="3"/>
        <v>60060.87159691377</v>
      </c>
      <c r="L57" s="100"/>
      <c r="M57" s="6">
        <f>IF(J57="","",(K57/J57)/LOOKUP(RIGHT($D$2,3),定数!$A$6:$A$13,定数!$B$6:$B$13))</f>
        <v>4.6343265121075445</v>
      </c>
      <c r="N57" s="50">
        <v>2012</v>
      </c>
      <c r="O57" s="8">
        <v>43558</v>
      </c>
      <c r="P57" s="96">
        <v>1.3250999999999999</v>
      </c>
      <c r="Q57" s="96"/>
      <c r="R57" s="97">
        <f>IF(P57="","",T57*M57*LOOKUP(RIGHT($D$2,3),定数!$A$6:$A$13,定数!$B$6:$B$13))</f>
        <v>-60060.871596914563</v>
      </c>
      <c r="S57" s="97"/>
      <c r="T57" s="98">
        <f t="shared" si="4"/>
        <v>-108.00000000000142</v>
      </c>
      <c r="U57" s="98"/>
      <c r="V57" t="str">
        <f t="shared" si="7"/>
        <v/>
      </c>
      <c r="W57">
        <f t="shared" si="2"/>
        <v>1</v>
      </c>
      <c r="X57" s="37">
        <f t="shared" si="5"/>
        <v>2002029.0532304591</v>
      </c>
      <c r="Y57" s="38">
        <f t="shared" si="6"/>
        <v>0</v>
      </c>
    </row>
    <row r="58" spans="2:25">
      <c r="B58" s="50">
        <v>50</v>
      </c>
      <c r="C58" s="95">
        <f t="shared" si="0"/>
        <v>1941968.1816335446</v>
      </c>
      <c r="D58" s="95"/>
      <c r="E58" s="50"/>
      <c r="F58" s="8">
        <v>43698</v>
      </c>
      <c r="G58" s="50" t="s">
        <v>4</v>
      </c>
      <c r="H58" s="96">
        <v>1.2383999999999999</v>
      </c>
      <c r="I58" s="96"/>
      <c r="J58" s="50">
        <v>96</v>
      </c>
      <c r="K58" s="99">
        <f t="shared" si="3"/>
        <v>58259.045449006335</v>
      </c>
      <c r="L58" s="100"/>
      <c r="M58" s="6">
        <f>IF(J58="","",(K58/J58)/LOOKUP(RIGHT($D$2,3),定数!$A$6:$A$13,定数!$B$6:$B$13))</f>
        <v>5.0572088063373553</v>
      </c>
      <c r="N58" s="50"/>
      <c r="O58" s="8">
        <v>43700</v>
      </c>
      <c r="P58" s="96">
        <v>1.2569999999999999</v>
      </c>
      <c r="Q58" s="96"/>
      <c r="R58" s="97">
        <f>IF(P58="","",T58*M58*LOOKUP(RIGHT($D$2,3),定数!$A$6:$A$13,定数!$B$6:$B$13))</f>
        <v>112876.90055744945</v>
      </c>
      <c r="S58" s="97"/>
      <c r="T58" s="98">
        <f t="shared" si="4"/>
        <v>185.99999999999949</v>
      </c>
      <c r="U58" s="98"/>
      <c r="V58" t="str">
        <f t="shared" si="7"/>
        <v/>
      </c>
      <c r="W58">
        <f t="shared" si="2"/>
        <v>0</v>
      </c>
      <c r="X58" s="37">
        <f t="shared" si="5"/>
        <v>2002029.0532304591</v>
      </c>
      <c r="Y58" s="38">
        <f t="shared" si="6"/>
        <v>3.000000000000036E-2</v>
      </c>
    </row>
    <row r="59" spans="2:25">
      <c r="B59" s="50">
        <v>51</v>
      </c>
      <c r="C59" s="95">
        <f t="shared" si="0"/>
        <v>2054845.0821909942</v>
      </c>
      <c r="D59" s="95"/>
      <c r="E59" s="50"/>
      <c r="F59" s="8">
        <v>43770</v>
      </c>
      <c r="G59" s="50" t="s">
        <v>3</v>
      </c>
      <c r="H59" s="96">
        <v>1.2943</v>
      </c>
      <c r="I59" s="96"/>
      <c r="J59" s="50">
        <v>78</v>
      </c>
      <c r="K59" s="99">
        <f t="shared" si="3"/>
        <v>61645.352465729826</v>
      </c>
      <c r="L59" s="100"/>
      <c r="M59" s="6">
        <f>IF(J59="","",(K59/J59)/LOOKUP(RIGHT($D$2,3),定数!$A$6:$A$13,定数!$B$6:$B$13))</f>
        <v>6.5860419300993405</v>
      </c>
      <c r="N59" s="50"/>
      <c r="O59" s="8">
        <v>43773</v>
      </c>
      <c r="P59" s="96">
        <v>1.2794000000000001</v>
      </c>
      <c r="Q59" s="96"/>
      <c r="R59" s="97">
        <f>IF(P59="","",T59*M59*LOOKUP(RIGHT($D$2,3),定数!$A$6:$A$13,定数!$B$6:$B$13))</f>
        <v>117758.42971017554</v>
      </c>
      <c r="S59" s="97"/>
      <c r="T59" s="98">
        <f t="shared" si="4"/>
        <v>148.99999999999915</v>
      </c>
      <c r="U59" s="98"/>
      <c r="V59" t="str">
        <f t="shared" si="7"/>
        <v/>
      </c>
      <c r="W59">
        <f t="shared" si="2"/>
        <v>0</v>
      </c>
      <c r="X59" s="37">
        <f t="shared" si="5"/>
        <v>2054845.0821909942</v>
      </c>
      <c r="Y59" s="38">
        <f t="shared" si="6"/>
        <v>0</v>
      </c>
    </row>
    <row r="60" spans="2:25">
      <c r="B60" s="50">
        <v>52</v>
      </c>
      <c r="C60" s="95">
        <f t="shared" si="0"/>
        <v>2172603.5119011695</v>
      </c>
      <c r="D60" s="95"/>
      <c r="E60" s="50"/>
      <c r="F60" s="8">
        <v>43798</v>
      </c>
      <c r="G60" s="50" t="s">
        <v>4</v>
      </c>
      <c r="H60" s="96">
        <v>1.2961</v>
      </c>
      <c r="I60" s="96"/>
      <c r="J60" s="50">
        <v>82</v>
      </c>
      <c r="K60" s="99">
        <f t="shared" si="3"/>
        <v>65178.105357035085</v>
      </c>
      <c r="L60" s="100"/>
      <c r="M60" s="6">
        <f>IF(J60="","",(K60/J60)/LOOKUP(RIGHT($D$2,3),定数!$A$6:$A$13,定数!$B$6:$B$13))</f>
        <v>6.6237911948206385</v>
      </c>
      <c r="N60" s="50"/>
      <c r="O60" s="8">
        <v>43803</v>
      </c>
      <c r="P60" s="96">
        <v>1.3122</v>
      </c>
      <c r="Q60" s="96"/>
      <c r="R60" s="97">
        <f>IF(P60="","",T60*M60*LOOKUP(RIGHT($D$2,3),定数!$A$6:$A$13,定数!$B$6:$B$13))</f>
        <v>127971.64588393476</v>
      </c>
      <c r="S60" s="97"/>
      <c r="T60" s="98">
        <f t="shared" si="4"/>
        <v>161.00000000000003</v>
      </c>
      <c r="U60" s="98"/>
      <c r="V60" t="str">
        <f t="shared" si="7"/>
        <v/>
      </c>
      <c r="W60">
        <f t="shared" si="2"/>
        <v>0</v>
      </c>
      <c r="X60" s="37">
        <f t="shared" si="5"/>
        <v>2172603.5119011695</v>
      </c>
      <c r="Y60" s="38">
        <f t="shared" si="6"/>
        <v>0</v>
      </c>
    </row>
    <row r="61" spans="2:25">
      <c r="B61" s="50">
        <v>53</v>
      </c>
      <c r="C61" s="95">
        <f t="shared" si="0"/>
        <v>2300575.1577851041</v>
      </c>
      <c r="D61" s="95"/>
      <c r="E61" s="50">
        <v>2013</v>
      </c>
      <c r="F61" s="8">
        <v>43510</v>
      </c>
      <c r="G61" s="50" t="s">
        <v>3</v>
      </c>
      <c r="H61" s="96">
        <v>1.3426</v>
      </c>
      <c r="I61" s="96"/>
      <c r="J61" s="50">
        <v>94</v>
      </c>
      <c r="K61" s="99">
        <f t="shared" si="3"/>
        <v>69017.254733553127</v>
      </c>
      <c r="L61" s="100"/>
      <c r="M61" s="6">
        <f>IF(J61="","",(K61/J61)/LOOKUP(RIGHT($D$2,3),定数!$A$6:$A$13,定数!$B$6:$B$13))</f>
        <v>6.118550951556128</v>
      </c>
      <c r="N61" s="50">
        <v>2013</v>
      </c>
      <c r="O61" s="8">
        <v>43517</v>
      </c>
      <c r="P61" s="96">
        <v>1.3242</v>
      </c>
      <c r="Q61" s="96"/>
      <c r="R61" s="97">
        <f>IF(P61="","",T61*M61*LOOKUP(RIGHT($D$2,3),定数!$A$6:$A$13,定数!$B$6:$B$13))</f>
        <v>135097.60501035908</v>
      </c>
      <c r="S61" s="97"/>
      <c r="T61" s="98">
        <f t="shared" si="4"/>
        <v>183.99999999999972</v>
      </c>
      <c r="U61" s="98"/>
      <c r="V61" t="str">
        <f t="shared" si="7"/>
        <v/>
      </c>
      <c r="W61">
        <f t="shared" si="2"/>
        <v>0</v>
      </c>
      <c r="X61" s="37">
        <f t="shared" si="5"/>
        <v>2300575.1577851041</v>
      </c>
      <c r="Y61" s="38">
        <f t="shared" si="6"/>
        <v>0</v>
      </c>
    </row>
    <row r="62" spans="2:25">
      <c r="B62" s="50">
        <v>54</v>
      </c>
      <c r="C62" s="95">
        <f t="shared" si="0"/>
        <v>2435672.7627954632</v>
      </c>
      <c r="D62" s="95"/>
      <c r="E62" s="50"/>
      <c r="F62" s="8">
        <v>43571</v>
      </c>
      <c r="G62" s="50" t="s">
        <v>4</v>
      </c>
      <c r="H62" s="96">
        <v>1.3109</v>
      </c>
      <c r="I62" s="96"/>
      <c r="J62" s="50">
        <v>89</v>
      </c>
      <c r="K62" s="99">
        <f t="shared" si="3"/>
        <v>73070.18288386389</v>
      </c>
      <c r="L62" s="100"/>
      <c r="M62" s="6">
        <f>IF(J62="","",(K62/J62)/LOOKUP(RIGHT($D$2,3),定数!$A$6:$A$13,定数!$B$6:$B$13))</f>
        <v>6.8417774235827613</v>
      </c>
      <c r="N62" s="50"/>
      <c r="O62" s="8">
        <v>43572</v>
      </c>
      <c r="P62" s="96">
        <v>1.302</v>
      </c>
      <c r="Q62" s="96"/>
      <c r="R62" s="97">
        <f>IF(P62="","",T62*M62*LOOKUP(RIGHT($D$2,3),定数!$A$6:$A$13,定数!$B$6:$B$13))</f>
        <v>-73070.182883863134</v>
      </c>
      <c r="S62" s="97"/>
      <c r="T62" s="98">
        <f t="shared" si="4"/>
        <v>-88.999999999999076</v>
      </c>
      <c r="U62" s="98"/>
      <c r="V62" t="str">
        <f t="shared" si="7"/>
        <v/>
      </c>
      <c r="W62">
        <f t="shared" si="2"/>
        <v>1</v>
      </c>
      <c r="X62" s="37">
        <f t="shared" si="5"/>
        <v>2435672.7627954632</v>
      </c>
      <c r="Y62" s="38">
        <f t="shared" si="6"/>
        <v>0</v>
      </c>
    </row>
    <row r="63" spans="2:25">
      <c r="B63" s="50">
        <v>55</v>
      </c>
      <c r="C63" s="95">
        <f t="shared" si="0"/>
        <v>2362602.5799115999</v>
      </c>
      <c r="D63" s="95"/>
      <c r="E63" s="50"/>
      <c r="F63" s="8">
        <v>43701</v>
      </c>
      <c r="G63" s="50" t="s">
        <v>4</v>
      </c>
      <c r="H63" s="96">
        <v>1.3373999999999999</v>
      </c>
      <c r="I63" s="96"/>
      <c r="J63" s="50">
        <v>77</v>
      </c>
      <c r="K63" s="99">
        <f t="shared" si="3"/>
        <v>70878.077397347995</v>
      </c>
      <c r="L63" s="100"/>
      <c r="M63" s="6">
        <f>IF(J63="","",(K63/J63)/LOOKUP(RIGHT($D$2,3),定数!$A$6:$A$13,定数!$B$6:$B$13))</f>
        <v>7.6707875971155834</v>
      </c>
      <c r="N63" s="50"/>
      <c r="O63" s="8">
        <v>43706</v>
      </c>
      <c r="P63" s="96">
        <v>1.3297000000000001</v>
      </c>
      <c r="Q63" s="96"/>
      <c r="R63" s="97">
        <f>IF(P63="","",T63*M63*LOOKUP(RIGHT($D$2,3),定数!$A$6:$A$13,定数!$B$6:$B$13))</f>
        <v>-70878.077397346307</v>
      </c>
      <c r="S63" s="97"/>
      <c r="T63" s="98">
        <f t="shared" si="4"/>
        <v>-76.999999999998181</v>
      </c>
      <c r="U63" s="98"/>
      <c r="V63" t="str">
        <f t="shared" si="7"/>
        <v/>
      </c>
      <c r="W63">
        <f t="shared" si="2"/>
        <v>2</v>
      </c>
      <c r="X63" s="37">
        <f t="shared" si="5"/>
        <v>2435672.7627954632</v>
      </c>
      <c r="Y63" s="38">
        <f t="shared" si="6"/>
        <v>2.9999999999999805E-2</v>
      </c>
    </row>
    <row r="64" spans="2:25">
      <c r="B64" s="50">
        <v>56</v>
      </c>
      <c r="C64" s="95">
        <f t="shared" si="0"/>
        <v>2291724.5025142534</v>
      </c>
      <c r="D64" s="95"/>
      <c r="E64" s="50"/>
      <c r="F64" s="8">
        <v>43795</v>
      </c>
      <c r="G64" s="50" t="s">
        <v>4</v>
      </c>
      <c r="H64" s="96">
        <v>1.3547</v>
      </c>
      <c r="I64" s="96"/>
      <c r="J64" s="50">
        <v>58</v>
      </c>
      <c r="K64" s="99">
        <f t="shared" si="3"/>
        <v>68751.735075427598</v>
      </c>
      <c r="L64" s="100"/>
      <c r="M64" s="6">
        <f>IF(J64="","",(K64/J64)/LOOKUP(RIGHT($D$2,3),定数!$A$6:$A$13,定数!$B$6:$B$13))</f>
        <v>9.8781228556648841</v>
      </c>
      <c r="N64" s="50"/>
      <c r="O64" s="8">
        <v>43804</v>
      </c>
      <c r="P64" s="96">
        <v>1.3656999999999999</v>
      </c>
      <c r="Q64" s="96"/>
      <c r="R64" s="97">
        <f>IF(P64="","",T64*M64*LOOKUP(RIGHT($D$2,3),定数!$A$6:$A$13,定数!$B$6:$B$13))</f>
        <v>130391.22169477527</v>
      </c>
      <c r="S64" s="97"/>
      <c r="T64" s="98">
        <f t="shared" si="4"/>
        <v>109.99999999999899</v>
      </c>
      <c r="U64" s="98"/>
      <c r="V64" t="str">
        <f t="shared" si="7"/>
        <v/>
      </c>
      <c r="W64">
        <f t="shared" si="2"/>
        <v>0</v>
      </c>
      <c r="X64" s="37">
        <f t="shared" si="5"/>
        <v>2435672.7627954632</v>
      </c>
      <c r="Y64" s="38">
        <f t="shared" si="6"/>
        <v>5.9099999999999153E-2</v>
      </c>
    </row>
    <row r="65" spans="2:25">
      <c r="B65" s="50">
        <v>57</v>
      </c>
      <c r="C65" s="95">
        <f t="shared" si="0"/>
        <v>2422115.7242090288</v>
      </c>
      <c r="D65" s="95"/>
      <c r="E65" s="50"/>
      <c r="F65" s="8">
        <v>43804</v>
      </c>
      <c r="G65" s="50" t="s">
        <v>4</v>
      </c>
      <c r="H65" s="96">
        <v>1.3616999999999999</v>
      </c>
      <c r="I65" s="96"/>
      <c r="J65" s="50">
        <v>90</v>
      </c>
      <c r="K65" s="99">
        <f t="shared" si="3"/>
        <v>72663.471726270858</v>
      </c>
      <c r="L65" s="100"/>
      <c r="M65" s="6">
        <f>IF(J65="","",(K65/J65)/LOOKUP(RIGHT($D$2,3),定数!$A$6:$A$13,定数!$B$6:$B$13))</f>
        <v>6.7280992339139685</v>
      </c>
      <c r="N65" s="50"/>
      <c r="O65" s="8">
        <v>43809</v>
      </c>
      <c r="P65" s="96">
        <v>1.3791</v>
      </c>
      <c r="Q65" s="96"/>
      <c r="R65" s="97">
        <f>IF(P65="","",T65*M65*LOOKUP(RIGHT($D$2,3),定数!$A$6:$A$13,定数!$B$6:$B$13))</f>
        <v>140482.71200412433</v>
      </c>
      <c r="S65" s="97"/>
      <c r="T65" s="98">
        <f t="shared" si="4"/>
        <v>174.00000000000082</v>
      </c>
      <c r="U65" s="98"/>
      <c r="V65" t="str">
        <f t="shared" si="7"/>
        <v/>
      </c>
      <c r="W65">
        <f t="shared" si="2"/>
        <v>0</v>
      </c>
      <c r="X65" s="37">
        <f t="shared" si="5"/>
        <v>2435672.7627954632</v>
      </c>
      <c r="Y65" s="38">
        <f t="shared" si="6"/>
        <v>5.5660344827581643E-3</v>
      </c>
    </row>
    <row r="66" spans="2:25">
      <c r="B66" s="50">
        <v>58</v>
      </c>
      <c r="C66" s="95">
        <f t="shared" si="0"/>
        <v>2562598.4362131529</v>
      </c>
      <c r="D66" s="95"/>
      <c r="E66" s="50"/>
      <c r="F66" s="8">
        <v>43817</v>
      </c>
      <c r="G66" s="50" t="s">
        <v>4</v>
      </c>
      <c r="H66" s="96">
        <v>1.3783000000000001</v>
      </c>
      <c r="I66" s="96"/>
      <c r="J66" s="50">
        <v>61</v>
      </c>
      <c r="K66" s="99">
        <f t="shared" si="3"/>
        <v>76877.953086394584</v>
      </c>
      <c r="L66" s="100"/>
      <c r="M66" s="6">
        <f>IF(J66="","",(K66/J66)/LOOKUP(RIGHT($D$2,3),定数!$A$6:$A$13,定数!$B$6:$B$13))</f>
        <v>10.502452607430955</v>
      </c>
      <c r="N66" s="50"/>
      <c r="O66" s="8">
        <v>43817</v>
      </c>
      <c r="P66" s="96">
        <v>1.3722000000000001</v>
      </c>
      <c r="Q66" s="96"/>
      <c r="R66" s="97">
        <f>IF(P66="","",T66*M66*LOOKUP(RIGHT($D$2,3),定数!$A$6:$A$13,定数!$B$6:$B$13))</f>
        <v>-76877.953086394526</v>
      </c>
      <c r="S66" s="97"/>
      <c r="T66" s="98">
        <f t="shared" si="4"/>
        <v>-60.999999999999943</v>
      </c>
      <c r="U66" s="98"/>
      <c r="V66" t="str">
        <f t="shared" si="7"/>
        <v/>
      </c>
      <c r="W66">
        <f t="shared" si="2"/>
        <v>1</v>
      </c>
      <c r="X66" s="37">
        <f t="shared" si="5"/>
        <v>2562598.4362131529</v>
      </c>
      <c r="Y66" s="38">
        <f t="shared" si="6"/>
        <v>0</v>
      </c>
    </row>
    <row r="67" spans="2:25">
      <c r="B67" s="50">
        <v>59</v>
      </c>
      <c r="C67" s="95">
        <f t="shared" si="0"/>
        <v>2485720.4831267586</v>
      </c>
      <c r="D67" s="95"/>
      <c r="E67" s="50">
        <v>2014</v>
      </c>
      <c r="F67" s="8">
        <v>43571</v>
      </c>
      <c r="G67" s="50" t="s">
        <v>4</v>
      </c>
      <c r="H67" s="96">
        <v>1.3834</v>
      </c>
      <c r="I67" s="96"/>
      <c r="J67" s="50">
        <v>45</v>
      </c>
      <c r="K67" s="99">
        <f t="shared" si="3"/>
        <v>74571.614493802757</v>
      </c>
      <c r="L67" s="100"/>
      <c r="M67" s="6">
        <f>IF(J67="","",(K67/J67)/LOOKUP(RIGHT($D$2,3),定数!$A$6:$A$13,定数!$B$6:$B$13))</f>
        <v>13.809558239593104</v>
      </c>
      <c r="N67" s="50">
        <v>2014</v>
      </c>
      <c r="O67" s="8">
        <v>43576</v>
      </c>
      <c r="P67" s="96">
        <v>1.3789</v>
      </c>
      <c r="Q67" s="96"/>
      <c r="R67" s="97">
        <f>IF(P67="","",T67*M67*LOOKUP(RIGHT($D$2,3),定数!$A$6:$A$13,定数!$B$6:$B$13))</f>
        <v>-74571.614493801913</v>
      </c>
      <c r="S67" s="97"/>
      <c r="T67" s="98">
        <f t="shared" si="4"/>
        <v>-44.999999999999488</v>
      </c>
      <c r="U67" s="98"/>
      <c r="V67" t="str">
        <f t="shared" si="7"/>
        <v/>
      </c>
      <c r="W67">
        <f t="shared" si="2"/>
        <v>2</v>
      </c>
      <c r="X67" s="37">
        <f t="shared" si="5"/>
        <v>2562598.4362131529</v>
      </c>
      <c r="Y67" s="38">
        <f t="shared" si="6"/>
        <v>2.9999999999999916E-2</v>
      </c>
    </row>
    <row r="68" spans="2:25">
      <c r="B68" s="50">
        <v>60</v>
      </c>
      <c r="C68" s="95">
        <f t="shared" si="0"/>
        <v>2411148.8686329569</v>
      </c>
      <c r="D68" s="95"/>
      <c r="E68" s="50"/>
      <c r="F68" s="8">
        <v>43580</v>
      </c>
      <c r="G68" s="50" t="s">
        <v>4</v>
      </c>
      <c r="H68" s="96">
        <v>1.3845000000000001</v>
      </c>
      <c r="I68" s="96"/>
      <c r="J68" s="50">
        <v>55</v>
      </c>
      <c r="K68" s="99">
        <f t="shared" si="3"/>
        <v>72334.466058988706</v>
      </c>
      <c r="L68" s="100"/>
      <c r="M68" s="6">
        <f>IF(J68="","",(K68/J68)/LOOKUP(RIGHT($D$2,3),定数!$A$6:$A$13,定数!$B$6:$B$13))</f>
        <v>10.959767584695259</v>
      </c>
      <c r="N68" s="50"/>
      <c r="O68" s="8">
        <v>43585</v>
      </c>
      <c r="P68" s="96">
        <v>1.379</v>
      </c>
      <c r="Q68" s="96"/>
      <c r="R68" s="97">
        <f>IF(P68="","",T68*M68*LOOKUP(RIGHT($D$2,3),定数!$A$6:$A$13,定数!$B$6:$B$13))</f>
        <v>-72334.466058989507</v>
      </c>
      <c r="S68" s="97"/>
      <c r="T68" s="98">
        <f t="shared" si="4"/>
        <v>-55.000000000000604</v>
      </c>
      <c r="U68" s="98"/>
      <c r="V68" t="str">
        <f t="shared" si="7"/>
        <v/>
      </c>
      <c r="W68">
        <f t="shared" si="2"/>
        <v>3</v>
      </c>
      <c r="X68" s="37">
        <f t="shared" si="5"/>
        <v>2562598.4362131529</v>
      </c>
      <c r="Y68" s="38">
        <f t="shared" si="6"/>
        <v>5.9099999999999486E-2</v>
      </c>
    </row>
    <row r="69" spans="2:25">
      <c r="B69" s="50">
        <v>61</v>
      </c>
      <c r="C69" s="95">
        <f t="shared" si="0"/>
        <v>2338814.4025739674</v>
      </c>
      <c r="D69" s="95"/>
      <c r="E69" s="50"/>
      <c r="F69" s="8">
        <v>43590</v>
      </c>
      <c r="G69" s="50" t="s">
        <v>4</v>
      </c>
      <c r="H69" s="96">
        <v>1.3882000000000001</v>
      </c>
      <c r="I69" s="96"/>
      <c r="J69" s="50">
        <v>71</v>
      </c>
      <c r="K69" s="99">
        <f t="shared" si="3"/>
        <v>70164.432077219011</v>
      </c>
      <c r="L69" s="100"/>
      <c r="M69" s="6">
        <f>IF(J69="","",(K69/J69)/LOOKUP(RIGHT($D$2,3),定数!$A$6:$A$13,定数!$B$6:$B$13))</f>
        <v>8.2352619808942489</v>
      </c>
      <c r="N69" s="50"/>
      <c r="O69" s="8">
        <v>43594</v>
      </c>
      <c r="P69" s="96">
        <v>1.3811</v>
      </c>
      <c r="Q69" s="96"/>
      <c r="R69" s="97">
        <f>IF(P69="","",T69*M69*LOOKUP(RIGHT($D$2,3),定数!$A$6:$A$13,定数!$B$6:$B$13))</f>
        <v>-70164.432077220044</v>
      </c>
      <c r="S69" s="97"/>
      <c r="T69" s="98">
        <f t="shared" si="4"/>
        <v>-71.000000000001066</v>
      </c>
      <c r="U69" s="98"/>
      <c r="V69" t="str">
        <f t="shared" si="7"/>
        <v/>
      </c>
      <c r="W69">
        <f t="shared" si="2"/>
        <v>4</v>
      </c>
      <c r="X69" s="37">
        <f t="shared" si="5"/>
        <v>2562598.4362131529</v>
      </c>
      <c r="Y69" s="38">
        <f t="shared" si="6"/>
        <v>8.7326999999999821E-2</v>
      </c>
    </row>
    <row r="70" spans="2:25">
      <c r="B70" s="50">
        <v>62</v>
      </c>
      <c r="C70" s="95">
        <f t="shared" si="0"/>
        <v>2268649.9704967472</v>
      </c>
      <c r="D70" s="95"/>
      <c r="E70" s="50"/>
      <c r="F70" s="8">
        <v>43621</v>
      </c>
      <c r="G70" s="50" t="s">
        <v>3</v>
      </c>
      <c r="H70" s="96">
        <v>1.3586</v>
      </c>
      <c r="I70" s="96"/>
      <c r="J70" s="50">
        <v>63</v>
      </c>
      <c r="K70" s="99">
        <f t="shared" si="3"/>
        <v>68059.499114902414</v>
      </c>
      <c r="L70" s="100"/>
      <c r="M70" s="6">
        <f>IF(J70="","",(K70/J70)/LOOKUP(RIGHT($D$2,3),定数!$A$6:$A$13,定数!$B$6:$B$13))</f>
        <v>9.0025792480029647</v>
      </c>
      <c r="N70" s="50"/>
      <c r="O70" s="8">
        <v>43621</v>
      </c>
      <c r="P70" s="96">
        <v>1.3649</v>
      </c>
      <c r="Q70" s="96"/>
      <c r="R70" s="97">
        <f>IF(P70="","",T70*M70*LOOKUP(RIGHT($D$2,3),定数!$A$6:$A$13,定数!$B$6:$B$13))</f>
        <v>-68059.499114902123</v>
      </c>
      <c r="S70" s="97"/>
      <c r="T70" s="98">
        <f t="shared" si="4"/>
        <v>-62.999999999999723</v>
      </c>
      <c r="U70" s="98"/>
      <c r="V70" t="str">
        <f t="shared" si="7"/>
        <v/>
      </c>
      <c r="W70">
        <f t="shared" si="2"/>
        <v>5</v>
      </c>
      <c r="X70" s="37">
        <f t="shared" si="5"/>
        <v>2562598.4362131529</v>
      </c>
      <c r="Y70" s="38">
        <f t="shared" si="6"/>
        <v>0.11470719000000029</v>
      </c>
    </row>
    <row r="71" spans="2:25">
      <c r="B71" s="50">
        <v>63</v>
      </c>
      <c r="C71" s="95">
        <f t="shared" si="0"/>
        <v>2200590.471381845</v>
      </c>
      <c r="D71" s="95"/>
      <c r="E71" s="50"/>
      <c r="F71" s="8">
        <v>43644</v>
      </c>
      <c r="G71" s="50" t="s">
        <v>4</v>
      </c>
      <c r="H71" s="96">
        <v>1.3643000000000001</v>
      </c>
      <c r="I71" s="96"/>
      <c r="J71" s="50">
        <v>68</v>
      </c>
      <c r="K71" s="99">
        <f t="shared" si="3"/>
        <v>66017.714141455348</v>
      </c>
      <c r="L71" s="100"/>
      <c r="M71" s="6">
        <f>IF(J71="","",(K71/J71)/LOOKUP(RIGHT($D$2,3),定数!$A$6:$A$13,定数!$B$6:$B$13))</f>
        <v>8.0904061447861952</v>
      </c>
      <c r="N71" s="50"/>
      <c r="O71" s="8">
        <v>43661</v>
      </c>
      <c r="P71" s="96">
        <v>1.3574999999999999</v>
      </c>
      <c r="Q71" s="96"/>
      <c r="R71" s="97">
        <f>IF(P71="","",T71*M71*LOOKUP(RIGHT($D$2,3),定数!$A$6:$A$13,定数!$B$6:$B$13))</f>
        <v>-66017.714141456701</v>
      </c>
      <c r="S71" s="97"/>
      <c r="T71" s="98">
        <f t="shared" si="4"/>
        <v>-68.000000000001393</v>
      </c>
      <c r="U71" s="98"/>
      <c r="V71" t="str">
        <f t="shared" si="7"/>
        <v/>
      </c>
      <c r="W71">
        <f t="shared" si="2"/>
        <v>6</v>
      </c>
      <c r="X71" s="37">
        <f t="shared" si="5"/>
        <v>2562598.4362131529</v>
      </c>
      <c r="Y71" s="38">
        <f t="shared" si="6"/>
        <v>0.14126597430000021</v>
      </c>
    </row>
    <row r="72" spans="2:25">
      <c r="B72" s="50">
        <v>64</v>
      </c>
      <c r="C72" s="95">
        <f t="shared" si="0"/>
        <v>2134572.7572403881</v>
      </c>
      <c r="D72" s="95"/>
      <c r="E72" s="50"/>
      <c r="F72" s="8">
        <v>43732</v>
      </c>
      <c r="G72" s="50" t="s">
        <v>3</v>
      </c>
      <c r="H72" s="96">
        <v>1.2837000000000001</v>
      </c>
      <c r="I72" s="96"/>
      <c r="J72" s="50">
        <v>65</v>
      </c>
      <c r="K72" s="99">
        <f t="shared" si="3"/>
        <v>64037.182717211639</v>
      </c>
      <c r="L72" s="100"/>
      <c r="M72" s="6">
        <f>IF(J72="","",(K72/J72)/LOOKUP(RIGHT($D$2,3),定数!$A$6:$A$13,定数!$B$6:$B$13))</f>
        <v>8.2098952201553388</v>
      </c>
      <c r="N72" s="50"/>
      <c r="O72" s="8">
        <v>43733</v>
      </c>
      <c r="P72" s="96">
        <v>1.2710999999999999</v>
      </c>
      <c r="Q72" s="96"/>
      <c r="R72" s="97">
        <f>IF(P72="","",T72*M72*LOOKUP(RIGHT($D$2,3),定数!$A$6:$A$13,定数!$B$6:$B$13))</f>
        <v>124133.61572875036</v>
      </c>
      <c r="S72" s="97"/>
      <c r="T72" s="98">
        <f t="shared" si="4"/>
        <v>126.00000000000166</v>
      </c>
      <c r="U72" s="98"/>
      <c r="V72" t="str">
        <f t="shared" si="7"/>
        <v/>
      </c>
      <c r="W72">
        <f t="shared" si="2"/>
        <v>0</v>
      </c>
      <c r="X72" s="37">
        <f t="shared" si="5"/>
        <v>2562598.4362131529</v>
      </c>
      <c r="Y72" s="38">
        <f t="shared" si="6"/>
        <v>0.16702799507100086</v>
      </c>
    </row>
    <row r="73" spans="2:25">
      <c r="B73" s="50">
        <v>65</v>
      </c>
      <c r="C73" s="95">
        <f t="shared" si="0"/>
        <v>2258706.3729691384</v>
      </c>
      <c r="D73" s="95"/>
      <c r="E73" s="50"/>
      <c r="F73" s="8">
        <v>43783</v>
      </c>
      <c r="G73" s="50" t="s">
        <v>3</v>
      </c>
      <c r="H73" s="96">
        <v>1.2432000000000001</v>
      </c>
      <c r="I73" s="96"/>
      <c r="J73" s="50">
        <v>61</v>
      </c>
      <c r="K73" s="99">
        <f t="shared" si="3"/>
        <v>67761.191189074147</v>
      </c>
      <c r="L73" s="100"/>
      <c r="M73" s="6">
        <f>IF(J73="","",(K73/J73)/LOOKUP(RIGHT($D$2,3),定数!$A$6:$A$13,定数!$B$6:$B$13))</f>
        <v>9.2569933318407305</v>
      </c>
      <c r="N73" s="50"/>
      <c r="O73" s="8">
        <v>43783</v>
      </c>
      <c r="P73" s="96">
        <v>1.2493000000000001</v>
      </c>
      <c r="Q73" s="96"/>
      <c r="R73" s="97">
        <f>IF(P73="","",T73*M73*LOOKUP(RIGHT($D$2,3),定数!$A$6:$A$13,定数!$B$6:$B$13))</f>
        <v>-67761.191189074088</v>
      </c>
      <c r="S73" s="97"/>
      <c r="T73" s="98">
        <f t="shared" si="4"/>
        <v>-60.999999999999943</v>
      </c>
      <c r="U73" s="98"/>
      <c r="V73" t="str">
        <f t="shared" si="7"/>
        <v/>
      </c>
      <c r="W73">
        <f t="shared" si="2"/>
        <v>1</v>
      </c>
      <c r="X73" s="37">
        <f t="shared" si="5"/>
        <v>2562598.4362131529</v>
      </c>
      <c r="Y73" s="38">
        <f t="shared" si="6"/>
        <v>0.11858746924589836</v>
      </c>
    </row>
    <row r="74" spans="2:25">
      <c r="B74" s="50">
        <v>66</v>
      </c>
      <c r="C74" s="95">
        <f t="shared" ref="C74:C108" si="8">IF(R73="","",C73+R73)</f>
        <v>2190945.1817800645</v>
      </c>
      <c r="D74" s="95"/>
      <c r="E74" s="50">
        <v>2015</v>
      </c>
      <c r="F74" s="8">
        <v>43480</v>
      </c>
      <c r="G74" s="50" t="s">
        <v>3</v>
      </c>
      <c r="H74" s="96">
        <v>1.1727000000000001</v>
      </c>
      <c r="I74" s="96"/>
      <c r="J74" s="50">
        <v>119</v>
      </c>
      <c r="K74" s="99">
        <f t="shared" si="3"/>
        <v>65728.355453401935</v>
      </c>
      <c r="L74" s="100"/>
      <c r="M74" s="6">
        <f>IF(J74="","",(K74/J74)/LOOKUP(RIGHT($D$2,3),定数!$A$6:$A$13,定数!$B$6:$B$13))</f>
        <v>4.6028260121429927</v>
      </c>
      <c r="N74" s="50">
        <v>2015</v>
      </c>
      <c r="O74" s="8">
        <v>43481</v>
      </c>
      <c r="P74" s="96">
        <v>1.1493</v>
      </c>
      <c r="Q74" s="96"/>
      <c r="R74" s="97">
        <f>IF(P74="","",T74*M74*LOOKUP(RIGHT($D$2,3),定数!$A$6:$A$13,定数!$B$6:$B$13))</f>
        <v>129247.35442097572</v>
      </c>
      <c r="S74" s="97"/>
      <c r="T74" s="98">
        <f t="shared" si="4"/>
        <v>234.00000000000088</v>
      </c>
      <c r="U74" s="98"/>
      <c r="V74" t="str">
        <f t="shared" si="7"/>
        <v/>
      </c>
      <c r="W74">
        <f t="shared" si="7"/>
        <v>0</v>
      </c>
      <c r="X74" s="37">
        <f t="shared" si="5"/>
        <v>2562598.4362131529</v>
      </c>
      <c r="Y74" s="38">
        <f t="shared" si="6"/>
        <v>0.14502984516852135</v>
      </c>
    </row>
    <row r="75" spans="2:25">
      <c r="B75" s="50">
        <v>67</v>
      </c>
      <c r="C75" s="95">
        <f t="shared" si="8"/>
        <v>2320192.5362010403</v>
      </c>
      <c r="D75" s="95"/>
      <c r="E75" s="50"/>
      <c r="F75" s="8">
        <v>43498</v>
      </c>
      <c r="G75" s="50" t="s">
        <v>3</v>
      </c>
      <c r="H75" s="96">
        <v>1.1298999999999999</v>
      </c>
      <c r="I75" s="96"/>
      <c r="J75" s="50">
        <v>27</v>
      </c>
      <c r="K75" s="99">
        <f t="shared" ref="K75:K108" si="9">IF(J75="","",C75*0.03)</f>
        <v>69605.776086031212</v>
      </c>
      <c r="L75" s="100"/>
      <c r="M75" s="6">
        <f>IF(J75="","",(K75/J75)/LOOKUP(RIGHT($D$2,3),定数!$A$6:$A$13,定数!$B$6:$B$13))</f>
        <v>21.483264224083708</v>
      </c>
      <c r="N75" s="50"/>
      <c r="O75" s="8">
        <v>43498</v>
      </c>
      <c r="P75" s="96">
        <v>1.1326000000000001</v>
      </c>
      <c r="Q75" s="96"/>
      <c r="R75" s="97">
        <f>IF(P75="","",T75*M75*LOOKUP(RIGHT($D$2,3),定数!$A$6:$A$13,定数!$B$6:$B$13))</f>
        <v>-69605.776086034995</v>
      </c>
      <c r="S75" s="97"/>
      <c r="T75" s="98">
        <f t="shared" si="4"/>
        <v>-27.000000000001467</v>
      </c>
      <c r="U75" s="98"/>
      <c r="V75" t="str">
        <f t="shared" ref="V75:W90" si="10">IF(S75&lt;&gt;"",IF(S75&lt;0,1+V74,0),"")</f>
        <v/>
      </c>
      <c r="W75">
        <f t="shared" si="10"/>
        <v>1</v>
      </c>
      <c r="X75" s="37">
        <f t="shared" si="5"/>
        <v>2562598.4362131529</v>
      </c>
      <c r="Y75" s="38">
        <f t="shared" si="6"/>
        <v>9.4593790656613774E-2</v>
      </c>
    </row>
    <row r="76" spans="2:25">
      <c r="B76" s="50">
        <v>68</v>
      </c>
      <c r="C76" s="95">
        <f t="shared" si="8"/>
        <v>2250586.7601150051</v>
      </c>
      <c r="D76" s="95"/>
      <c r="E76" s="50"/>
      <c r="F76" s="8">
        <v>43515</v>
      </c>
      <c r="G76" s="50" t="s">
        <v>4</v>
      </c>
      <c r="H76" s="96">
        <v>1.1425000000000001</v>
      </c>
      <c r="I76" s="96"/>
      <c r="J76" s="50">
        <v>92</v>
      </c>
      <c r="K76" s="99">
        <f t="shared" si="9"/>
        <v>67517.602803450151</v>
      </c>
      <c r="L76" s="100"/>
      <c r="M76" s="6">
        <f>IF(J76="","",(K76/J76)/LOOKUP(RIGHT($D$2,3),定数!$A$6:$A$13,定数!$B$6:$B$13))</f>
        <v>6.1157248916168614</v>
      </c>
      <c r="N76" s="50"/>
      <c r="O76" s="8">
        <v>43516</v>
      </c>
      <c r="P76" s="96">
        <v>1.1333</v>
      </c>
      <c r="Q76" s="96"/>
      <c r="R76" s="97">
        <f>IF(P76="","",T76*M76*LOOKUP(RIGHT($D$2,3),定数!$A$6:$A$13,定数!$B$6:$B$13))</f>
        <v>-67517.602803450849</v>
      </c>
      <c r="S76" s="97"/>
      <c r="T76" s="98">
        <f t="shared" ref="T76:T108" si="11">IF(P76="","",IF(G76="買",(P76-H76),(H76-P76))*IF(RIGHT($D$2,3)="JPY",100,10000))</f>
        <v>-92.000000000000966</v>
      </c>
      <c r="U76" s="98"/>
      <c r="V76" t="str">
        <f t="shared" si="10"/>
        <v/>
      </c>
      <c r="W76">
        <f t="shared" si="10"/>
        <v>2</v>
      </c>
      <c r="X76" s="37">
        <f t="shared" ref="X76:X108" si="12">IF(C76&lt;&gt;"",MAX(X75,C76),"")</f>
        <v>2562598.4362131529</v>
      </c>
      <c r="Y76" s="38">
        <f t="shared" ref="Y76:Y108" si="13">IF(X76&lt;&gt;"",1-(C76/X76),"")</f>
        <v>0.12175597693691687</v>
      </c>
    </row>
    <row r="77" spans="2:25">
      <c r="B77" s="50">
        <v>69</v>
      </c>
      <c r="C77" s="95">
        <f t="shared" si="8"/>
        <v>2183069.1573115541</v>
      </c>
      <c r="D77" s="95"/>
      <c r="E77" s="50"/>
      <c r="F77" s="8">
        <v>43632</v>
      </c>
      <c r="G77" s="50" t="s">
        <v>4</v>
      </c>
      <c r="H77" s="96">
        <v>1.1297999999999999</v>
      </c>
      <c r="I77" s="96"/>
      <c r="J77" s="50">
        <v>148</v>
      </c>
      <c r="K77" s="99">
        <f t="shared" si="9"/>
        <v>65492.074719346623</v>
      </c>
      <c r="L77" s="100"/>
      <c r="M77" s="6">
        <f>IF(J77="","",(K77/J77)/LOOKUP(RIGHT($D$2,3),定数!$A$6:$A$13,定数!$B$6:$B$13))</f>
        <v>3.6876168197830306</v>
      </c>
      <c r="N77" s="50"/>
      <c r="O77" s="8">
        <v>43639</v>
      </c>
      <c r="P77" s="96">
        <v>1.115</v>
      </c>
      <c r="Q77" s="96"/>
      <c r="R77" s="97">
        <f>IF(P77="","",T77*M77*LOOKUP(RIGHT($D$2,3),定数!$A$6:$A$13,定数!$B$6:$B$13))</f>
        <v>-65492.074719346281</v>
      </c>
      <c r="S77" s="97"/>
      <c r="T77" s="98">
        <f t="shared" si="11"/>
        <v>-147.99999999999923</v>
      </c>
      <c r="U77" s="98"/>
      <c r="V77" t="str">
        <f t="shared" si="10"/>
        <v/>
      </c>
      <c r="W77">
        <f t="shared" si="10"/>
        <v>3</v>
      </c>
      <c r="X77" s="37">
        <f t="shared" si="12"/>
        <v>2562598.4362131529</v>
      </c>
      <c r="Y77" s="38">
        <f t="shared" si="13"/>
        <v>0.14810329762880969</v>
      </c>
    </row>
    <row r="78" spans="2:25">
      <c r="B78" s="50">
        <v>70</v>
      </c>
      <c r="C78" s="95">
        <f t="shared" si="8"/>
        <v>2117577.0825922079</v>
      </c>
      <c r="D78" s="95"/>
      <c r="E78" s="50"/>
      <c r="F78" s="8">
        <v>43661</v>
      </c>
      <c r="G78" s="50" t="s">
        <v>3</v>
      </c>
      <c r="H78" s="96">
        <v>1.0965</v>
      </c>
      <c r="I78" s="96"/>
      <c r="J78" s="50">
        <v>117</v>
      </c>
      <c r="K78" s="99">
        <f t="shared" si="9"/>
        <v>63527.312477766238</v>
      </c>
      <c r="L78" s="100"/>
      <c r="M78" s="6">
        <f>IF(J78="","",(K78/J78)/LOOKUP(RIGHT($D$2,3),定数!$A$6:$A$13,定数!$B$6:$B$13))</f>
        <v>4.5247373559662556</v>
      </c>
      <c r="N78" s="50"/>
      <c r="O78" s="8">
        <v>43673</v>
      </c>
      <c r="P78" s="96">
        <v>1.1082000000000001</v>
      </c>
      <c r="Q78" s="96"/>
      <c r="R78" s="97">
        <f>IF(P78="","",T78*M78*LOOKUP(RIGHT($D$2,3),定数!$A$6:$A$13,定数!$B$6:$B$13))</f>
        <v>-63527.312477766463</v>
      </c>
      <c r="S78" s="97"/>
      <c r="T78" s="98">
        <f t="shared" si="11"/>
        <v>-117.00000000000044</v>
      </c>
      <c r="U78" s="98"/>
      <c r="V78" t="str">
        <f t="shared" si="10"/>
        <v/>
      </c>
      <c r="W78">
        <f t="shared" si="10"/>
        <v>4</v>
      </c>
      <c r="X78" s="37">
        <f t="shared" si="12"/>
        <v>2562598.4362131529</v>
      </c>
      <c r="Y78" s="38">
        <f t="shared" si="13"/>
        <v>0.1736601986999452</v>
      </c>
    </row>
    <row r="79" spans="2:25">
      <c r="B79" s="50">
        <v>71</v>
      </c>
      <c r="C79" s="95">
        <f t="shared" si="8"/>
        <v>2054049.7701144414</v>
      </c>
      <c r="D79" s="95"/>
      <c r="E79" s="50"/>
      <c r="F79" s="8">
        <v>43717</v>
      </c>
      <c r="G79" s="50" t="s">
        <v>3</v>
      </c>
      <c r="H79" s="96">
        <v>1.1151</v>
      </c>
      <c r="I79" s="96"/>
      <c r="J79" s="50">
        <v>79</v>
      </c>
      <c r="K79" s="99">
        <f t="shared" si="9"/>
        <v>61621.49310343324</v>
      </c>
      <c r="L79" s="100"/>
      <c r="M79" s="6">
        <f>IF(J79="","",(K79/J79)/LOOKUP(RIGHT($D$2,3),定数!$A$6:$A$13,定数!$B$6:$B$13))</f>
        <v>6.5001575003621559</v>
      </c>
      <c r="N79" s="50"/>
      <c r="O79" s="8">
        <v>43717</v>
      </c>
      <c r="P79" s="96">
        <v>1.123</v>
      </c>
      <c r="Q79" s="96"/>
      <c r="R79" s="97">
        <f>IF(P79="","",T79*M79*LOOKUP(RIGHT($D$2,3),定数!$A$6:$A$13,定数!$B$6:$B$13))</f>
        <v>-61621.493103433379</v>
      </c>
      <c r="S79" s="97"/>
      <c r="T79" s="98">
        <f t="shared" si="11"/>
        <v>-79.000000000000185</v>
      </c>
      <c r="U79" s="98"/>
      <c r="V79" t="str">
        <f t="shared" si="10"/>
        <v/>
      </c>
      <c r="W79">
        <f t="shared" si="10"/>
        <v>5</v>
      </c>
      <c r="X79" s="37">
        <f t="shared" si="12"/>
        <v>2562598.4362131529</v>
      </c>
      <c r="Y79" s="38">
        <f t="shared" si="13"/>
        <v>0.19845039273894693</v>
      </c>
    </row>
    <row r="80" spans="2:25">
      <c r="B80" s="50">
        <v>72</v>
      </c>
      <c r="C80" s="95">
        <f t="shared" si="8"/>
        <v>1992428.277011008</v>
      </c>
      <c r="D80" s="95"/>
      <c r="E80" s="50"/>
      <c r="F80" s="8">
        <v>43725</v>
      </c>
      <c r="G80" s="50" t="s">
        <v>4</v>
      </c>
      <c r="H80" s="96">
        <v>1.1321000000000001</v>
      </c>
      <c r="I80" s="96"/>
      <c r="J80" s="50">
        <v>108</v>
      </c>
      <c r="K80" s="99">
        <f t="shared" si="9"/>
        <v>59772.848310330235</v>
      </c>
      <c r="L80" s="100"/>
      <c r="M80" s="6">
        <f>IF(J80="","",(K80/J80)/LOOKUP(RIGHT($D$2,3),定数!$A$6:$A$13,定数!$B$6:$B$13))</f>
        <v>4.6121024930810366</v>
      </c>
      <c r="N80" s="50"/>
      <c r="O80" s="8">
        <v>43729</v>
      </c>
      <c r="P80" s="96">
        <v>1.1213</v>
      </c>
      <c r="Q80" s="96"/>
      <c r="R80" s="97">
        <f>IF(P80="","",T80*M80*LOOKUP(RIGHT($D$2,3),定数!$A$6:$A$13,定数!$B$6:$B$13))</f>
        <v>-59772.848310331021</v>
      </c>
      <c r="S80" s="97"/>
      <c r="T80" s="98">
        <f t="shared" si="11"/>
        <v>-108.00000000000142</v>
      </c>
      <c r="U80" s="98"/>
      <c r="V80" t="str">
        <f t="shared" si="10"/>
        <v/>
      </c>
      <c r="W80">
        <f t="shared" si="10"/>
        <v>6</v>
      </c>
      <c r="X80" s="37">
        <f t="shared" si="12"/>
        <v>2562598.4362131529</v>
      </c>
      <c r="Y80" s="38">
        <f t="shared" si="13"/>
        <v>0.22249688095677866</v>
      </c>
    </row>
    <row r="81" spans="2:25">
      <c r="B81" s="50">
        <v>73</v>
      </c>
      <c r="C81" s="95">
        <f t="shared" si="8"/>
        <v>1932655.4287006769</v>
      </c>
      <c r="D81" s="95"/>
      <c r="E81" s="50"/>
      <c r="F81" s="8">
        <v>43789</v>
      </c>
      <c r="G81" s="50" t="s">
        <v>3</v>
      </c>
      <c r="H81" s="96">
        <v>1.0666</v>
      </c>
      <c r="I81" s="96"/>
      <c r="J81" s="50">
        <v>98</v>
      </c>
      <c r="K81" s="99">
        <f t="shared" si="9"/>
        <v>57979.662861020304</v>
      </c>
      <c r="L81" s="100"/>
      <c r="M81" s="6">
        <f>IF(J81="","",(K81/J81)/LOOKUP(RIGHT($D$2,3),定数!$A$6:$A$13,定数!$B$6:$B$13))</f>
        <v>4.9302434405629505</v>
      </c>
      <c r="N81" s="50"/>
      <c r="O81" s="8">
        <v>43802</v>
      </c>
      <c r="P81" s="96">
        <v>1.0764</v>
      </c>
      <c r="Q81" s="96"/>
      <c r="R81" s="97">
        <f>IF(P81="","",T81*M81*LOOKUP(RIGHT($D$2,3),定数!$A$6:$A$13,定数!$B$6:$B$13))</f>
        <v>-57979.662861020479</v>
      </c>
      <c r="S81" s="97"/>
      <c r="T81" s="98">
        <f t="shared" si="11"/>
        <v>-98.000000000000313</v>
      </c>
      <c r="U81" s="98"/>
      <c r="V81" t="str">
        <f t="shared" si="10"/>
        <v/>
      </c>
      <c r="W81">
        <f t="shared" si="10"/>
        <v>7</v>
      </c>
      <c r="X81" s="37">
        <f t="shared" si="12"/>
        <v>2562598.4362131529</v>
      </c>
      <c r="Y81" s="38">
        <f t="shared" si="13"/>
        <v>0.24582197452807564</v>
      </c>
    </row>
    <row r="82" spans="2:25">
      <c r="B82" s="50">
        <v>74</v>
      </c>
      <c r="C82" s="95">
        <f t="shared" si="8"/>
        <v>1874675.7658396563</v>
      </c>
      <c r="D82" s="95"/>
      <c r="E82" s="50"/>
      <c r="F82" s="8">
        <v>43823</v>
      </c>
      <c r="G82" s="50" t="s">
        <v>4</v>
      </c>
      <c r="H82" s="96">
        <v>1.0947</v>
      </c>
      <c r="I82" s="96"/>
      <c r="J82" s="50">
        <v>78</v>
      </c>
      <c r="K82" s="99">
        <f t="shared" si="9"/>
        <v>56240.272975189691</v>
      </c>
      <c r="L82" s="100"/>
      <c r="M82" s="6">
        <f>IF(J82="","",(K82/J82)/LOOKUP(RIGHT($D$2,3),定数!$A$6:$A$13,定数!$B$6:$B$13))</f>
        <v>6.0085761725630009</v>
      </c>
      <c r="N82" s="50"/>
      <c r="O82" s="8">
        <v>43830</v>
      </c>
      <c r="P82" s="96">
        <v>1.0869</v>
      </c>
      <c r="Q82" s="96"/>
      <c r="R82" s="97">
        <f>IF(P82="","",T82*M82*LOOKUP(RIGHT($D$2,3),定数!$A$6:$A$13,定数!$B$6:$B$13))</f>
        <v>-56240.272975189895</v>
      </c>
      <c r="S82" s="97"/>
      <c r="T82" s="98">
        <f t="shared" si="11"/>
        <v>-78.000000000000284</v>
      </c>
      <c r="U82" s="98"/>
      <c r="V82" t="str">
        <f t="shared" si="10"/>
        <v/>
      </c>
      <c r="W82">
        <f t="shared" si="10"/>
        <v>8</v>
      </c>
      <c r="X82" s="37">
        <f t="shared" si="12"/>
        <v>2562598.4362131529</v>
      </c>
      <c r="Y82" s="38">
        <f t="shared" si="13"/>
        <v>0.26844731529223342</v>
      </c>
    </row>
    <row r="83" spans="2:25">
      <c r="B83" s="50">
        <v>75</v>
      </c>
      <c r="C83" s="95">
        <f t="shared" si="8"/>
        <v>1818435.4928644665</v>
      </c>
      <c r="D83" s="95"/>
      <c r="E83" s="50">
        <v>2016</v>
      </c>
      <c r="F83" s="8">
        <v>43577</v>
      </c>
      <c r="G83" s="50" t="s">
        <v>3</v>
      </c>
      <c r="H83" s="96">
        <v>1.1268</v>
      </c>
      <c r="I83" s="96"/>
      <c r="J83" s="50">
        <v>132</v>
      </c>
      <c r="K83" s="99">
        <f t="shared" si="9"/>
        <v>54553.064785933995</v>
      </c>
      <c r="L83" s="100"/>
      <c r="M83" s="6">
        <f>IF(J83="","",(K83/J83)/LOOKUP(RIGHT($D$2,3),定数!$A$6:$A$13,定数!$B$6:$B$13))</f>
        <v>3.4440066152736106</v>
      </c>
      <c r="N83" s="50">
        <v>2016</v>
      </c>
      <c r="O83" s="8">
        <v>43584</v>
      </c>
      <c r="P83" s="96">
        <v>1.1399999999999999</v>
      </c>
      <c r="Q83" s="96"/>
      <c r="R83" s="97">
        <f>IF(P83="","",T83*M83*LOOKUP(RIGHT($D$2,3),定数!$A$6:$A$13,定数!$B$6:$B$13))</f>
        <v>-54553.064785933486</v>
      </c>
      <c r="S83" s="97"/>
      <c r="T83" s="98">
        <f t="shared" si="11"/>
        <v>-131.99999999999878</v>
      </c>
      <c r="U83" s="98"/>
      <c r="V83" t="str">
        <f t="shared" si="10"/>
        <v/>
      </c>
      <c r="W83">
        <f t="shared" si="10"/>
        <v>9</v>
      </c>
      <c r="X83" s="37">
        <f t="shared" si="12"/>
        <v>2562598.4362131529</v>
      </c>
      <c r="Y83" s="38">
        <f t="shared" si="13"/>
        <v>0.29039389583346653</v>
      </c>
    </row>
    <row r="84" spans="2:25">
      <c r="B84" s="50">
        <v>76</v>
      </c>
      <c r="C84" s="95">
        <f t="shared" si="8"/>
        <v>1763882.4280785329</v>
      </c>
      <c r="D84" s="95"/>
      <c r="E84" s="50"/>
      <c r="F84" s="8">
        <v>43673</v>
      </c>
      <c r="G84" s="50" t="s">
        <v>3</v>
      </c>
      <c r="H84" s="96">
        <v>1.0978000000000001</v>
      </c>
      <c r="I84" s="96"/>
      <c r="J84" s="50">
        <v>52</v>
      </c>
      <c r="K84" s="99">
        <f t="shared" si="9"/>
        <v>52916.472842355986</v>
      </c>
      <c r="L84" s="100"/>
      <c r="M84" s="6">
        <f>IF(J84="","",(K84/J84)/LOOKUP(RIGHT($D$2,3),定数!$A$6:$A$13,定数!$B$6:$B$13))</f>
        <v>8.4802039811467935</v>
      </c>
      <c r="N84" s="50"/>
      <c r="O84" s="8">
        <v>43673</v>
      </c>
      <c r="P84" s="96">
        <v>1.103</v>
      </c>
      <c r="Q84" s="96"/>
      <c r="R84" s="97">
        <f>IF(P84="","",T84*M84*LOOKUP(RIGHT($D$2,3),定数!$A$6:$A$13,定数!$B$6:$B$13))</f>
        <v>-52916.472842354684</v>
      </c>
      <c r="S84" s="97"/>
      <c r="T84" s="98">
        <f t="shared" si="11"/>
        <v>-51.999999999998714</v>
      </c>
      <c r="U84" s="98"/>
      <c r="V84" t="str">
        <f t="shared" si="10"/>
        <v/>
      </c>
      <c r="W84">
        <f t="shared" si="10"/>
        <v>10</v>
      </c>
      <c r="X84" s="37">
        <f t="shared" si="12"/>
        <v>2562598.4362131529</v>
      </c>
      <c r="Y84" s="38">
        <f t="shared" si="13"/>
        <v>0.31168207895846234</v>
      </c>
    </row>
    <row r="85" spans="2:25">
      <c r="B85" s="50">
        <v>77</v>
      </c>
      <c r="C85" s="95">
        <f t="shared" si="8"/>
        <v>1710965.9552361781</v>
      </c>
      <c r="D85" s="95"/>
      <c r="E85" s="50"/>
      <c r="F85" s="8">
        <v>43824</v>
      </c>
      <c r="G85" s="50" t="s">
        <v>3</v>
      </c>
      <c r="H85" s="96">
        <v>1.0427999999999999</v>
      </c>
      <c r="I85" s="96"/>
      <c r="J85" s="50">
        <v>72</v>
      </c>
      <c r="K85" s="99">
        <f t="shared" si="9"/>
        <v>51328.978657085339</v>
      </c>
      <c r="L85" s="100"/>
      <c r="M85" s="6">
        <f>IF(J85="","",(K85/J85)/LOOKUP(RIGHT($D$2,3),定数!$A$6:$A$13,定数!$B$6:$B$13))</f>
        <v>5.9408540112367287</v>
      </c>
      <c r="N85" s="50"/>
      <c r="O85" s="8">
        <v>43828</v>
      </c>
      <c r="P85" s="96">
        <v>1.05</v>
      </c>
      <c r="Q85" s="96"/>
      <c r="R85" s="97">
        <f>IF(P85="","",T85*M85*LOOKUP(RIGHT($D$2,3),定数!$A$6:$A$13,定数!$B$6:$B$13))</f>
        <v>-51328.978657086016</v>
      </c>
      <c r="S85" s="97"/>
      <c r="T85" s="98">
        <f t="shared" si="11"/>
        <v>-72.000000000000952</v>
      </c>
      <c r="U85" s="98"/>
      <c r="V85" t="str">
        <f t="shared" si="10"/>
        <v/>
      </c>
      <c r="W85">
        <f t="shared" si="10"/>
        <v>11</v>
      </c>
      <c r="X85" s="37">
        <f t="shared" si="12"/>
        <v>2562598.4362131529</v>
      </c>
      <c r="Y85" s="38">
        <f t="shared" si="13"/>
        <v>0.332331616589708</v>
      </c>
    </row>
    <row r="86" spans="2:25">
      <c r="B86" s="50">
        <v>78</v>
      </c>
      <c r="C86" s="95">
        <f t="shared" si="8"/>
        <v>1659636.9765790922</v>
      </c>
      <c r="D86" s="95"/>
      <c r="E86" s="50">
        <v>2017</v>
      </c>
      <c r="F86" s="8">
        <v>43487</v>
      </c>
      <c r="G86" s="50" t="s">
        <v>4</v>
      </c>
      <c r="H86" s="96">
        <v>1.071</v>
      </c>
      <c r="I86" s="96"/>
      <c r="J86" s="50">
        <v>86</v>
      </c>
      <c r="K86" s="99">
        <f t="shared" si="9"/>
        <v>49789.109297372765</v>
      </c>
      <c r="L86" s="100"/>
      <c r="M86" s="6">
        <f>IF(J86="","",(K86/J86)/LOOKUP(RIGHT($D$2,3),定数!$A$6:$A$13,定数!$B$6:$B$13))</f>
        <v>4.8245260947066635</v>
      </c>
      <c r="N86" s="50">
        <v>2017</v>
      </c>
      <c r="O86" s="8">
        <v>43495</v>
      </c>
      <c r="P86" s="96">
        <v>1.0624</v>
      </c>
      <c r="Q86" s="96"/>
      <c r="R86" s="97">
        <f>IF(P86="","",T86*M86*LOOKUP(RIGHT($D$2,3),定数!$A$6:$A$13,定数!$B$6:$B$13))</f>
        <v>-49789.109297372423</v>
      </c>
      <c r="S86" s="97"/>
      <c r="T86" s="98">
        <f t="shared" si="11"/>
        <v>-85.999999999999403</v>
      </c>
      <c r="U86" s="98"/>
      <c r="V86" t="str">
        <f t="shared" si="10"/>
        <v/>
      </c>
      <c r="W86">
        <f t="shared" si="10"/>
        <v>12</v>
      </c>
      <c r="X86" s="37">
        <f t="shared" si="12"/>
        <v>2562598.4362131529</v>
      </c>
      <c r="Y86" s="38">
        <f t="shared" si="13"/>
        <v>0.35236166809201697</v>
      </c>
    </row>
    <row r="87" spans="2:25">
      <c r="B87" s="50">
        <v>79</v>
      </c>
      <c r="C87" s="95">
        <f t="shared" si="8"/>
        <v>1609847.8672817198</v>
      </c>
      <c r="D87" s="95"/>
      <c r="E87" s="50"/>
      <c r="F87" s="8">
        <v>43498</v>
      </c>
      <c r="G87" s="50" t="s">
        <v>4</v>
      </c>
      <c r="H87" s="96">
        <v>1.0808</v>
      </c>
      <c r="I87" s="96"/>
      <c r="J87" s="50">
        <v>79</v>
      </c>
      <c r="K87" s="99">
        <f t="shared" si="9"/>
        <v>48295.43601845159</v>
      </c>
      <c r="L87" s="100"/>
      <c r="M87" s="6">
        <f>IF(J87="","",(K87/J87)/LOOKUP(RIGHT($D$2,3),定数!$A$6:$A$13,定数!$B$6:$B$13))</f>
        <v>5.0944552762079729</v>
      </c>
      <c r="N87" s="50"/>
      <c r="O87" s="8">
        <v>43499</v>
      </c>
      <c r="P87" s="96">
        <v>1.0729</v>
      </c>
      <c r="Q87" s="96"/>
      <c r="R87" s="97">
        <f>IF(P87="","",T87*M87*LOOKUP(RIGHT($D$2,3),定数!$A$6:$A$13,定数!$B$6:$B$13))</f>
        <v>-48295.436018451699</v>
      </c>
      <c r="S87" s="97"/>
      <c r="T87" s="98">
        <f t="shared" si="11"/>
        <v>-79.000000000000185</v>
      </c>
      <c r="U87" s="98"/>
      <c r="V87" t="str">
        <f t="shared" si="10"/>
        <v/>
      </c>
      <c r="W87">
        <f t="shared" si="10"/>
        <v>13</v>
      </c>
      <c r="X87" s="37">
        <f t="shared" si="12"/>
        <v>2562598.4362131529</v>
      </c>
      <c r="Y87" s="38">
        <f t="shared" si="13"/>
        <v>0.37179081804925629</v>
      </c>
    </row>
    <row r="88" spans="2:25">
      <c r="B88" s="50">
        <v>80</v>
      </c>
      <c r="C88" s="95">
        <f t="shared" si="8"/>
        <v>1561552.431263268</v>
      </c>
      <c r="D88" s="95"/>
      <c r="E88" s="50"/>
      <c r="F88" s="8">
        <v>43516</v>
      </c>
      <c r="G88" s="50" t="s">
        <v>3</v>
      </c>
      <c r="H88" s="96">
        <v>1.0602</v>
      </c>
      <c r="I88" s="96"/>
      <c r="J88" s="50">
        <v>32</v>
      </c>
      <c r="K88" s="99">
        <f t="shared" si="9"/>
        <v>46846.57293789804</v>
      </c>
      <c r="L88" s="100"/>
      <c r="M88" s="6">
        <f>IF(J88="","",(K88/J88)/LOOKUP(RIGHT($D$2,3),定数!$A$6:$A$13,定数!$B$6:$B$13))</f>
        <v>12.199628369244282</v>
      </c>
      <c r="N88" s="50"/>
      <c r="O88" s="8">
        <v>43517</v>
      </c>
      <c r="P88" s="96">
        <v>1.0543</v>
      </c>
      <c r="Q88" s="96"/>
      <c r="R88" s="97">
        <f>IF(P88="","",T88*M88*LOOKUP(RIGHT($D$2,3),定数!$A$6:$A$13,定数!$B$6:$B$13))</f>
        <v>86373.368854249755</v>
      </c>
      <c r="S88" s="97"/>
      <c r="T88" s="98">
        <f t="shared" si="11"/>
        <v>59.000000000000163</v>
      </c>
      <c r="U88" s="98"/>
      <c r="V88" t="str">
        <f t="shared" si="10"/>
        <v/>
      </c>
      <c r="W88">
        <f t="shared" si="10"/>
        <v>0</v>
      </c>
      <c r="X88" s="37">
        <f t="shared" si="12"/>
        <v>2562598.4362131529</v>
      </c>
      <c r="Y88" s="38">
        <f t="shared" si="13"/>
        <v>0.39063709350777875</v>
      </c>
    </row>
    <row r="89" spans="2:25">
      <c r="B89" s="50">
        <v>81</v>
      </c>
      <c r="C89" s="95">
        <f t="shared" si="8"/>
        <v>1647925.8001175178</v>
      </c>
      <c r="D89" s="95"/>
      <c r="E89" s="50"/>
      <c r="F89" s="8">
        <v>43570</v>
      </c>
      <c r="G89" s="50" t="s">
        <v>3</v>
      </c>
      <c r="H89" s="96">
        <v>1.0604</v>
      </c>
      <c r="I89" s="96"/>
      <c r="J89" s="50">
        <v>27</v>
      </c>
      <c r="K89" s="99">
        <f t="shared" si="9"/>
        <v>49437.774003525534</v>
      </c>
      <c r="L89" s="100"/>
      <c r="M89" s="6">
        <f>IF(J89="","",(K89/J89)/LOOKUP(RIGHT($D$2,3),定数!$A$6:$A$13,定数!$B$6:$B$13))</f>
        <v>15.258572223310351</v>
      </c>
      <c r="N89" s="50"/>
      <c r="O89" s="8">
        <v>43571</v>
      </c>
      <c r="P89" s="96">
        <v>1.0630999999999999</v>
      </c>
      <c r="Q89" s="96"/>
      <c r="R89" s="97">
        <f>IF(P89="","",T89*M89*LOOKUP(RIGHT($D$2,3),定数!$A$6:$A$13,定数!$B$6:$B$13))</f>
        <v>-49437.774003524159</v>
      </c>
      <c r="S89" s="97"/>
      <c r="T89" s="98">
        <f t="shared" si="11"/>
        <v>-26.999999999999247</v>
      </c>
      <c r="U89" s="98"/>
      <c r="V89" t="str">
        <f t="shared" si="10"/>
        <v/>
      </c>
      <c r="W89">
        <f t="shared" si="10"/>
        <v>1</v>
      </c>
      <c r="X89" s="37">
        <f t="shared" si="12"/>
        <v>2562598.4362131529</v>
      </c>
      <c r="Y89" s="38">
        <f t="shared" si="13"/>
        <v>0.35693170774242766</v>
      </c>
    </row>
    <row r="90" spans="2:25">
      <c r="B90" s="50">
        <v>82</v>
      </c>
      <c r="C90" s="95">
        <f t="shared" si="8"/>
        <v>1598488.0261139937</v>
      </c>
      <c r="D90" s="95"/>
      <c r="E90" s="50">
        <v>2018</v>
      </c>
      <c r="F90" s="8">
        <v>43651</v>
      </c>
      <c r="G90" s="50" t="s">
        <v>4</v>
      </c>
      <c r="H90" s="96">
        <v>1.1682999999999999</v>
      </c>
      <c r="I90" s="96"/>
      <c r="J90" s="50">
        <v>53</v>
      </c>
      <c r="K90" s="99">
        <f t="shared" si="9"/>
        <v>47954.640783419811</v>
      </c>
      <c r="L90" s="100"/>
      <c r="M90" s="6">
        <f>IF(J90="","",(K90/J90)/LOOKUP(RIGHT($D$2,3),定数!$A$6:$A$13,定数!$B$6:$B$13))</f>
        <v>7.5400378590282724</v>
      </c>
      <c r="N90" s="50">
        <v>2018</v>
      </c>
      <c r="O90" s="8">
        <v>43655</v>
      </c>
      <c r="P90" s="96">
        <v>1.1783999999999999</v>
      </c>
      <c r="Q90" s="96"/>
      <c r="R90" s="97">
        <f>IF(P90="","",T90*M90*LOOKUP(RIGHT($D$2,3),定数!$A$6:$A$13,定数!$B$6:$B$13))</f>
        <v>91385.258851422637</v>
      </c>
      <c r="S90" s="97"/>
      <c r="T90" s="98">
        <f t="shared" si="11"/>
        <v>100.99999999999997</v>
      </c>
      <c r="U90" s="98"/>
      <c r="V90" t="str">
        <f t="shared" si="10"/>
        <v/>
      </c>
      <c r="W90">
        <f t="shared" si="10"/>
        <v>0</v>
      </c>
      <c r="X90" s="37">
        <f t="shared" si="12"/>
        <v>2562598.4362131529</v>
      </c>
      <c r="Y90" s="38">
        <f t="shared" si="13"/>
        <v>0.37622375651015427</v>
      </c>
    </row>
    <row r="91" spans="2:25">
      <c r="B91" s="50">
        <v>83</v>
      </c>
      <c r="C91" s="95">
        <f t="shared" si="8"/>
        <v>1689873.2849654164</v>
      </c>
      <c r="D91" s="95"/>
      <c r="E91" s="50"/>
      <c r="F91" s="8">
        <v>43774</v>
      </c>
      <c r="G91" s="50" t="s">
        <v>3</v>
      </c>
      <c r="H91" s="96">
        <v>1.1371</v>
      </c>
      <c r="I91" s="96"/>
      <c r="J91" s="50">
        <v>86</v>
      </c>
      <c r="K91" s="99">
        <f t="shared" si="9"/>
        <v>50696.198548962493</v>
      </c>
      <c r="L91" s="100"/>
      <c r="M91" s="6">
        <f>IF(J91="","",(K91/J91)/LOOKUP(RIGHT($D$2,3),定数!$A$6:$A$13,定数!$B$6:$B$13))</f>
        <v>4.9124223400157456</v>
      </c>
      <c r="N91" s="50"/>
      <c r="O91" s="8">
        <v>43775</v>
      </c>
      <c r="P91" s="96">
        <v>1.1456999999999999</v>
      </c>
      <c r="Q91" s="96"/>
      <c r="R91" s="97">
        <f>IF(P91="","",T91*M91*LOOKUP(RIGHT($D$2,3),定数!$A$6:$A$13,定数!$B$6:$B$13))</f>
        <v>-50696.198548962144</v>
      </c>
      <c r="S91" s="97"/>
      <c r="T91" s="98">
        <f t="shared" si="11"/>
        <v>-85.999999999999403</v>
      </c>
      <c r="U91" s="98"/>
      <c r="V91" t="str">
        <f t="shared" ref="V91:W106" si="14">IF(S91&lt;&gt;"",IF(S91&lt;0,1+V90,0),"")</f>
        <v/>
      </c>
      <c r="W91">
        <f t="shared" si="14"/>
        <v>1</v>
      </c>
      <c r="X91" s="37">
        <f t="shared" si="12"/>
        <v>2562598.4362131529</v>
      </c>
      <c r="Y91" s="38">
        <f t="shared" si="13"/>
        <v>0.34056258636347059</v>
      </c>
    </row>
    <row r="92" spans="2:25">
      <c r="B92" s="50">
        <v>84</v>
      </c>
      <c r="C92" s="95">
        <f t="shared" si="8"/>
        <v>1639177.0864164543</v>
      </c>
      <c r="D92" s="95"/>
      <c r="E92" s="50">
        <v>1990</v>
      </c>
      <c r="F92" s="8">
        <v>43516</v>
      </c>
      <c r="G92" s="50" t="s">
        <v>4</v>
      </c>
      <c r="H92" s="96">
        <v>1.1736</v>
      </c>
      <c r="I92" s="96"/>
      <c r="J92" s="50">
        <v>82</v>
      </c>
      <c r="K92" s="99">
        <f t="shared" si="9"/>
        <v>49175.312592493625</v>
      </c>
      <c r="L92" s="100"/>
      <c r="M92" s="6">
        <f>IF(J92="","",(K92/J92)/LOOKUP(RIGHT($D$2,3),定数!$A$6:$A$13,定数!$B$6:$B$13))</f>
        <v>4.9974911171233352</v>
      </c>
      <c r="N92" s="50">
        <v>1990</v>
      </c>
      <c r="O92" s="8">
        <v>43520</v>
      </c>
      <c r="P92" s="96">
        <v>1.1654</v>
      </c>
      <c r="Q92" s="96"/>
      <c r="R92" s="97">
        <f>IF(P92="","",T92*M92*LOOKUP(RIGHT($D$2,3),定数!$A$6:$A$13,定数!$B$6:$B$13))</f>
        <v>-49175.312592493538</v>
      </c>
      <c r="S92" s="97"/>
      <c r="T92" s="98">
        <f t="shared" si="11"/>
        <v>-81.999999999999858</v>
      </c>
      <c r="U92" s="98"/>
      <c r="V92" t="str">
        <f t="shared" si="14"/>
        <v/>
      </c>
      <c r="W92">
        <f t="shared" si="14"/>
        <v>2</v>
      </c>
      <c r="X92" s="37">
        <f t="shared" si="12"/>
        <v>2562598.4362131529</v>
      </c>
      <c r="Y92" s="38">
        <f t="shared" si="13"/>
        <v>0.36034570877256633</v>
      </c>
    </row>
    <row r="93" spans="2:25">
      <c r="B93" s="50">
        <v>85</v>
      </c>
      <c r="C93" s="95">
        <f t="shared" si="8"/>
        <v>1590001.7738239607</v>
      </c>
      <c r="D93" s="95"/>
      <c r="E93" s="50"/>
      <c r="F93" s="8">
        <v>43601</v>
      </c>
      <c r="G93" s="50" t="s">
        <v>4</v>
      </c>
      <c r="H93" s="96">
        <v>1.1928000000000001</v>
      </c>
      <c r="I93" s="96"/>
      <c r="J93" s="50">
        <v>114</v>
      </c>
      <c r="K93" s="99">
        <f t="shared" si="9"/>
        <v>47700.053214718821</v>
      </c>
      <c r="L93" s="100"/>
      <c r="M93" s="6">
        <f>IF(J93="","",(K93/J93)/LOOKUP(RIGHT($D$2,3),定数!$A$6:$A$13,定数!$B$6:$B$13))</f>
        <v>3.4868459952279838</v>
      </c>
      <c r="N93" s="50"/>
      <c r="O93" s="8">
        <v>43606</v>
      </c>
      <c r="P93" s="96">
        <v>1.1814</v>
      </c>
      <c r="Q93" s="96"/>
      <c r="R93" s="97">
        <f>IF(P93="","",T93*M93*LOOKUP(RIGHT($D$2,3),定数!$A$6:$A$13,定数!$B$6:$B$13))</f>
        <v>-47700.053214719141</v>
      </c>
      <c r="S93" s="97"/>
      <c r="T93" s="98">
        <f t="shared" si="11"/>
        <v>-114.00000000000077</v>
      </c>
      <c r="U93" s="98"/>
      <c r="V93" t="str">
        <f t="shared" si="14"/>
        <v/>
      </c>
      <c r="W93">
        <f t="shared" si="14"/>
        <v>3</v>
      </c>
      <c r="X93" s="37">
        <f t="shared" si="12"/>
        <v>2562598.4362131529</v>
      </c>
      <c r="Y93" s="38">
        <f t="shared" si="13"/>
        <v>0.37953533750938928</v>
      </c>
    </row>
    <row r="94" spans="2:25">
      <c r="B94" s="50">
        <v>86</v>
      </c>
      <c r="C94" s="95">
        <f t="shared" si="8"/>
        <v>1542301.7206092416</v>
      </c>
      <c r="D94" s="95"/>
      <c r="E94" s="50"/>
      <c r="F94" s="8">
        <v>43683</v>
      </c>
      <c r="G94" s="50" t="s">
        <v>4</v>
      </c>
      <c r="H94" s="96">
        <v>1.2362</v>
      </c>
      <c r="I94" s="96"/>
      <c r="J94" s="50">
        <v>305</v>
      </c>
      <c r="K94" s="99">
        <f t="shared" si="9"/>
        <v>46269.051618277248</v>
      </c>
      <c r="L94" s="100"/>
      <c r="M94" s="6">
        <f>IF(J94="","",(K94/J94)/LOOKUP(RIGHT($D$2,3),定数!$A$6:$A$13,定数!$B$6:$B$13))</f>
        <v>1.2641817382042964</v>
      </c>
      <c r="N94" s="50"/>
      <c r="O94" s="8">
        <v>43754</v>
      </c>
      <c r="P94" s="96">
        <v>1.2962</v>
      </c>
      <c r="Q94" s="96"/>
      <c r="R94" s="97">
        <f>IF(P94="","",T94*M94*LOOKUP(RIGHT($D$2,3),定数!$A$6:$A$13,定数!$B$6:$B$13))</f>
        <v>91021.085150709419</v>
      </c>
      <c r="S94" s="97"/>
      <c r="T94" s="98">
        <f t="shared" si="11"/>
        <v>600.00000000000057</v>
      </c>
      <c r="U94" s="98"/>
      <c r="V94" t="str">
        <f t="shared" si="14"/>
        <v/>
      </c>
      <c r="W94">
        <f t="shared" si="14"/>
        <v>0</v>
      </c>
      <c r="X94" s="37">
        <f t="shared" si="12"/>
        <v>2562598.4362131529</v>
      </c>
      <c r="Y94" s="38">
        <f t="shared" si="13"/>
        <v>0.39814927738410777</v>
      </c>
    </row>
    <row r="95" spans="2:25">
      <c r="B95" s="50">
        <v>87</v>
      </c>
      <c r="C95" s="95">
        <f t="shared" si="8"/>
        <v>1633322.805759951</v>
      </c>
      <c r="D95" s="95"/>
      <c r="E95" s="50"/>
      <c r="F95" s="8">
        <v>43739</v>
      </c>
      <c r="G95" s="50" t="s">
        <v>4</v>
      </c>
      <c r="H95" s="96">
        <v>1.2543</v>
      </c>
      <c r="I95" s="96"/>
      <c r="J95" s="50">
        <v>108</v>
      </c>
      <c r="K95" s="99">
        <f t="shared" si="9"/>
        <v>48999.68417279853</v>
      </c>
      <c r="L95" s="100"/>
      <c r="M95" s="6">
        <f>IF(J95="","",(K95/J95)/LOOKUP(RIGHT($D$2,3),定数!$A$6:$A$13,定数!$B$6:$B$13))</f>
        <v>3.7808398281480344</v>
      </c>
      <c r="N95" s="50"/>
      <c r="O95" s="8">
        <v>43742</v>
      </c>
      <c r="P95" s="96">
        <v>1.2754000000000001</v>
      </c>
      <c r="Q95" s="96"/>
      <c r="R95" s="97">
        <f>IF(P95="","",T95*M95*LOOKUP(RIGHT($D$2,3),定数!$A$6:$A$13,定数!$B$6:$B$13))</f>
        <v>95730.864448708773</v>
      </c>
      <c r="S95" s="97"/>
      <c r="T95" s="98">
        <f t="shared" si="11"/>
        <v>211.00000000000119</v>
      </c>
      <c r="U95" s="98"/>
      <c r="V95" t="str">
        <f t="shared" si="14"/>
        <v/>
      </c>
      <c r="W95">
        <f t="shared" si="14"/>
        <v>0</v>
      </c>
      <c r="X95" s="37">
        <f t="shared" si="12"/>
        <v>2562598.4362131529</v>
      </c>
      <c r="Y95" s="38">
        <f t="shared" si="13"/>
        <v>0.36263021834448128</v>
      </c>
    </row>
    <row r="96" spans="2:25">
      <c r="B96" s="50">
        <v>88</v>
      </c>
      <c r="C96" s="95">
        <f t="shared" si="8"/>
        <v>1729053.6702086597</v>
      </c>
      <c r="D96" s="95"/>
      <c r="E96" s="50">
        <v>1991</v>
      </c>
      <c r="F96" s="8">
        <v>43637</v>
      </c>
      <c r="G96" s="50" t="s">
        <v>3</v>
      </c>
      <c r="H96" s="96">
        <v>1.0878000000000001</v>
      </c>
      <c r="I96" s="96"/>
      <c r="J96" s="50">
        <v>135</v>
      </c>
      <c r="K96" s="99">
        <f t="shared" si="9"/>
        <v>51871.610106259788</v>
      </c>
      <c r="L96" s="100"/>
      <c r="M96" s="6">
        <f>IF(J96="","",(K96/J96)/LOOKUP(RIGHT($D$2,3),定数!$A$6:$A$13,定数!$B$6:$B$13))</f>
        <v>3.2019512411271474</v>
      </c>
      <c r="N96" s="50">
        <v>1991</v>
      </c>
      <c r="O96" s="8">
        <v>43651</v>
      </c>
      <c r="P96" s="96">
        <v>1.0613999999999999</v>
      </c>
      <c r="Q96" s="96"/>
      <c r="R96" s="97">
        <f>IF(P96="","",T96*M96*LOOKUP(RIGHT($D$2,3),定数!$A$6:$A$13,定数!$B$6:$B$13))</f>
        <v>101437.81531890879</v>
      </c>
      <c r="S96" s="97"/>
      <c r="T96" s="98">
        <f t="shared" si="11"/>
        <v>264.00000000000199</v>
      </c>
      <c r="U96" s="98"/>
      <c r="V96" t="str">
        <f t="shared" si="14"/>
        <v/>
      </c>
      <c r="W96">
        <f t="shared" si="14"/>
        <v>0</v>
      </c>
      <c r="X96" s="37">
        <f t="shared" si="12"/>
        <v>2562598.4362131529</v>
      </c>
      <c r="Y96" s="38">
        <f t="shared" si="13"/>
        <v>0.32527326725300487</v>
      </c>
    </row>
    <row r="97" spans="2:25">
      <c r="B97" s="50">
        <v>89</v>
      </c>
      <c r="C97" s="95">
        <f t="shared" si="8"/>
        <v>1830491.4855275685</v>
      </c>
      <c r="D97" s="95"/>
      <c r="E97" s="50"/>
      <c r="F97" s="8">
        <v>43731</v>
      </c>
      <c r="G97" s="50" t="s">
        <v>4</v>
      </c>
      <c r="H97" s="96">
        <v>1.1618999999999999</v>
      </c>
      <c r="I97" s="96"/>
      <c r="J97" s="50">
        <v>105</v>
      </c>
      <c r="K97" s="99">
        <f t="shared" si="9"/>
        <v>54914.744565827052</v>
      </c>
      <c r="L97" s="100"/>
      <c r="M97" s="6">
        <f>IF(J97="","",(K97/J97)/LOOKUP(RIGHT($D$2,3),定数!$A$6:$A$13,定数!$B$6:$B$13))</f>
        <v>4.3583130607799241</v>
      </c>
      <c r="N97" s="50"/>
      <c r="O97" s="8">
        <v>43746</v>
      </c>
      <c r="P97" s="96">
        <v>1.1514</v>
      </c>
      <c r="Q97" s="96"/>
      <c r="R97" s="97">
        <f>IF(P97="","",T97*M97*LOOKUP(RIGHT($D$2,3),定数!$A$6:$A$13,定数!$B$6:$B$13))</f>
        <v>-54914.744565826804</v>
      </c>
      <c r="S97" s="97"/>
      <c r="T97" s="98">
        <f t="shared" si="11"/>
        <v>-104.99999999999955</v>
      </c>
      <c r="U97" s="98"/>
      <c r="V97" t="str">
        <f t="shared" si="14"/>
        <v/>
      </c>
      <c r="W97">
        <f t="shared" si="14"/>
        <v>1</v>
      </c>
      <c r="X97" s="37">
        <f t="shared" si="12"/>
        <v>2562598.4362131529</v>
      </c>
      <c r="Y97" s="38">
        <f t="shared" si="13"/>
        <v>0.28568929893184747</v>
      </c>
    </row>
    <row r="98" spans="2:25">
      <c r="B98" s="50">
        <v>90</v>
      </c>
      <c r="C98" s="95">
        <f t="shared" si="8"/>
        <v>1775576.7409617417</v>
      </c>
      <c r="D98" s="95"/>
      <c r="E98" s="50">
        <v>1992</v>
      </c>
      <c r="F98" s="8">
        <v>43597</v>
      </c>
      <c r="G98" s="50" t="s">
        <v>4</v>
      </c>
      <c r="H98" s="96">
        <v>1.2007000000000001</v>
      </c>
      <c r="I98" s="96"/>
      <c r="J98" s="50">
        <v>142</v>
      </c>
      <c r="K98" s="99">
        <f t="shared" si="9"/>
        <v>53267.302228852248</v>
      </c>
      <c r="L98" s="100"/>
      <c r="M98" s="6">
        <f>IF(J98="","",(K98/J98)/LOOKUP(RIGHT($D$2,3),定数!$A$6:$A$13,定数!$B$6:$B$13))</f>
        <v>3.1260153890171507</v>
      </c>
      <c r="N98" s="50">
        <v>1992</v>
      </c>
      <c r="O98" s="8">
        <v>43604</v>
      </c>
      <c r="P98" s="96">
        <v>1.2284999999999999</v>
      </c>
      <c r="Q98" s="96"/>
      <c r="R98" s="97">
        <f>IF(P98="","",T98*M98*LOOKUP(RIGHT($D$2,3),定数!$A$6:$A$13,定数!$B$6:$B$13))</f>
        <v>104283.87337761148</v>
      </c>
      <c r="S98" s="97"/>
      <c r="T98" s="98">
        <f t="shared" si="11"/>
        <v>277.99999999999824</v>
      </c>
      <c r="U98" s="98"/>
      <c r="V98" t="str">
        <f t="shared" si="14"/>
        <v/>
      </c>
      <c r="W98">
        <f t="shared" si="14"/>
        <v>0</v>
      </c>
      <c r="X98" s="37">
        <f t="shared" si="12"/>
        <v>2562598.4362131529</v>
      </c>
      <c r="Y98" s="38">
        <f t="shared" si="13"/>
        <v>0.307118619963892</v>
      </c>
    </row>
    <row r="99" spans="2:25">
      <c r="B99" s="50">
        <v>91</v>
      </c>
      <c r="C99" s="95">
        <f t="shared" si="8"/>
        <v>1879860.6143393531</v>
      </c>
      <c r="D99" s="95"/>
      <c r="E99" s="50"/>
      <c r="F99" s="8">
        <v>43689</v>
      </c>
      <c r="G99" s="50" t="s">
        <v>4</v>
      </c>
      <c r="H99" s="96">
        <v>1.3391999999999999</v>
      </c>
      <c r="I99" s="96"/>
      <c r="J99" s="50">
        <v>162</v>
      </c>
      <c r="K99" s="99">
        <f t="shared" si="9"/>
        <v>56395.818430180589</v>
      </c>
      <c r="L99" s="100"/>
      <c r="M99" s="6">
        <f>IF(J99="","",(K99/J99)/LOOKUP(RIGHT($D$2,3),定数!$A$6:$A$13,定数!$B$6:$B$13))</f>
        <v>2.9010194665730755</v>
      </c>
      <c r="N99" s="50"/>
      <c r="O99" s="8">
        <v>43698</v>
      </c>
      <c r="P99" s="96">
        <v>1.3712</v>
      </c>
      <c r="Q99" s="96"/>
      <c r="R99" s="97">
        <f>IF(P99="","",T99*M99*LOOKUP(RIGHT($D$2,3),定数!$A$6:$A$13,定数!$B$6:$B$13))</f>
        <v>111399.1475164062</v>
      </c>
      <c r="S99" s="97"/>
      <c r="T99" s="98">
        <f t="shared" si="11"/>
        <v>320.00000000000028</v>
      </c>
      <c r="U99" s="98"/>
      <c r="V99" t="str">
        <f t="shared" si="14"/>
        <v/>
      </c>
      <c r="W99">
        <f t="shared" si="14"/>
        <v>0</v>
      </c>
      <c r="X99" s="37">
        <f t="shared" si="12"/>
        <v>2562598.4362131529</v>
      </c>
      <c r="Y99" s="38">
        <f t="shared" si="13"/>
        <v>0.26642403750261667</v>
      </c>
    </row>
    <row r="100" spans="2:25">
      <c r="B100" s="50">
        <v>92</v>
      </c>
      <c r="C100" s="95">
        <f t="shared" si="8"/>
        <v>1991259.7618557592</v>
      </c>
      <c r="D100" s="95"/>
      <c r="E100" s="50">
        <v>1993</v>
      </c>
      <c r="F100" s="8">
        <v>43511</v>
      </c>
      <c r="G100" s="50" t="s">
        <v>3</v>
      </c>
      <c r="H100" s="96">
        <v>1.1765000000000001</v>
      </c>
      <c r="I100" s="96"/>
      <c r="J100" s="50">
        <v>140</v>
      </c>
      <c r="K100" s="99">
        <f t="shared" si="9"/>
        <v>59737.792855672771</v>
      </c>
      <c r="L100" s="100"/>
      <c r="M100" s="6">
        <f>IF(J100="","",(K100/J100)/LOOKUP(RIGHT($D$2,3),定数!$A$6:$A$13,定数!$B$6:$B$13))</f>
        <v>3.5558210033138553</v>
      </c>
      <c r="N100" s="50">
        <v>1993</v>
      </c>
      <c r="O100" s="8">
        <v>43512</v>
      </c>
      <c r="P100" s="96">
        <v>1.1904999999999999</v>
      </c>
      <c r="Q100" s="96"/>
      <c r="R100" s="97">
        <f>IF(P100="","",T100*M100*LOOKUP(RIGHT($D$2,3),定数!$A$6:$A$13,定数!$B$6:$B$13))</f>
        <v>-59737.792855671869</v>
      </c>
      <c r="S100" s="97"/>
      <c r="T100" s="98">
        <f t="shared" si="11"/>
        <v>-139.9999999999979</v>
      </c>
      <c r="U100" s="98"/>
      <c r="V100" t="str">
        <f t="shared" si="14"/>
        <v/>
      </c>
      <c r="W100">
        <f t="shared" si="14"/>
        <v>1</v>
      </c>
      <c r="X100" s="37">
        <f t="shared" si="12"/>
        <v>2562598.4362131529</v>
      </c>
      <c r="Y100" s="38">
        <f t="shared" si="13"/>
        <v>0.22295286935462355</v>
      </c>
    </row>
    <row r="101" spans="2:25">
      <c r="B101" s="50">
        <v>93</v>
      </c>
      <c r="C101" s="95">
        <f t="shared" si="8"/>
        <v>1931521.9690000874</v>
      </c>
      <c r="D101" s="95"/>
      <c r="E101" s="50"/>
      <c r="F101" s="8">
        <v>43541</v>
      </c>
      <c r="G101" s="50" t="s">
        <v>3</v>
      </c>
      <c r="H101" s="96">
        <v>1.1749000000000001</v>
      </c>
      <c r="I101" s="96"/>
      <c r="J101" s="50">
        <v>55</v>
      </c>
      <c r="K101" s="99">
        <f t="shared" si="9"/>
        <v>57945.659070002621</v>
      </c>
      <c r="L101" s="100"/>
      <c r="M101" s="6">
        <f>IF(J101="","",(K101/J101)/LOOKUP(RIGHT($D$2,3),定数!$A$6:$A$13,定数!$B$6:$B$13))</f>
        <v>8.7796453136367614</v>
      </c>
      <c r="N101" s="50"/>
      <c r="O101" s="8">
        <v>43542</v>
      </c>
      <c r="P101" s="96">
        <v>1.1803999999999999</v>
      </c>
      <c r="Q101" s="96"/>
      <c r="R101" s="97">
        <f>IF(P101="","",T101*M101*LOOKUP(RIGHT($D$2,3),定数!$A$6:$A$13,定数!$B$6:$B$13))</f>
        <v>-57945.659070000918</v>
      </c>
      <c r="S101" s="97"/>
      <c r="T101" s="98">
        <f t="shared" si="11"/>
        <v>-54.99999999999838</v>
      </c>
      <c r="U101" s="98"/>
      <c r="V101" t="str">
        <f t="shared" si="14"/>
        <v/>
      </c>
      <c r="W101">
        <f t="shared" si="14"/>
        <v>2</v>
      </c>
      <c r="X101" s="37">
        <f t="shared" si="12"/>
        <v>2562598.4362131529</v>
      </c>
      <c r="Y101" s="38">
        <f t="shared" si="13"/>
        <v>0.24626428327398453</v>
      </c>
    </row>
    <row r="102" spans="2:25">
      <c r="B102" s="50">
        <v>94</v>
      </c>
      <c r="C102" s="95">
        <f t="shared" si="8"/>
        <v>1873576.3099300864</v>
      </c>
      <c r="D102" s="95"/>
      <c r="E102" s="50"/>
      <c r="F102" s="8">
        <v>43723</v>
      </c>
      <c r="G102" s="50" t="s">
        <v>4</v>
      </c>
      <c r="H102" s="96">
        <v>1.2184999999999999</v>
      </c>
      <c r="I102" s="96"/>
      <c r="J102" s="50">
        <v>100</v>
      </c>
      <c r="K102" s="99">
        <f t="shared" si="9"/>
        <v>56207.289297902586</v>
      </c>
      <c r="L102" s="100"/>
      <c r="M102" s="6">
        <f>IF(J102="","",(K102/J102)/LOOKUP(RIGHT($D$2,3),定数!$A$6:$A$13,定数!$B$6:$B$13))</f>
        <v>4.6839407748252153</v>
      </c>
      <c r="N102" s="50"/>
      <c r="O102" s="8">
        <v>43728</v>
      </c>
      <c r="P102" s="96">
        <v>1.2084999999999999</v>
      </c>
      <c r="Q102" s="96"/>
      <c r="R102" s="97">
        <f>IF(P102="","",T102*M102*LOOKUP(RIGHT($D$2,3),定数!$A$6:$A$13,定数!$B$6:$B$13))</f>
        <v>-56207.289297902629</v>
      </c>
      <c r="S102" s="97"/>
      <c r="T102" s="98">
        <f t="shared" si="11"/>
        <v>-100.00000000000009</v>
      </c>
      <c r="U102" s="98"/>
      <c r="V102" t="str">
        <f t="shared" si="14"/>
        <v/>
      </c>
      <c r="W102">
        <f t="shared" si="14"/>
        <v>3</v>
      </c>
      <c r="X102" s="37">
        <f t="shared" si="12"/>
        <v>2562598.4362131529</v>
      </c>
      <c r="Y102" s="38">
        <f t="shared" si="13"/>
        <v>0.26887635477576433</v>
      </c>
    </row>
    <row r="103" spans="2:25">
      <c r="B103" s="50">
        <v>95</v>
      </c>
      <c r="C103" s="95">
        <f t="shared" si="8"/>
        <v>1817369.0206321836</v>
      </c>
      <c r="D103" s="95"/>
      <c r="E103" s="50"/>
      <c r="F103" s="8">
        <v>43794</v>
      </c>
      <c r="G103" s="50" t="s">
        <v>3</v>
      </c>
      <c r="H103" s="96">
        <v>1.1465000000000001</v>
      </c>
      <c r="I103" s="96"/>
      <c r="J103" s="50">
        <v>60</v>
      </c>
      <c r="K103" s="99">
        <f t="shared" si="9"/>
        <v>54521.07061896551</v>
      </c>
      <c r="L103" s="100"/>
      <c r="M103" s="6">
        <f>IF(J103="","",(K103/J103)/LOOKUP(RIGHT($D$2,3),定数!$A$6:$A$13,定数!$B$6:$B$13))</f>
        <v>7.5723709193007656</v>
      </c>
      <c r="N103" s="50"/>
      <c r="O103" s="8">
        <v>43800</v>
      </c>
      <c r="P103" s="96">
        <v>1.135</v>
      </c>
      <c r="Q103" s="96"/>
      <c r="R103" s="97">
        <f>IF(P103="","",T103*M103*LOOKUP(RIGHT($D$2,3),定数!$A$6:$A$13,定数!$B$6:$B$13))</f>
        <v>104498.71868635116</v>
      </c>
      <c r="S103" s="97"/>
      <c r="T103" s="98">
        <f t="shared" si="11"/>
        <v>115.00000000000065</v>
      </c>
      <c r="U103" s="98"/>
      <c r="V103" t="str">
        <f t="shared" si="14"/>
        <v/>
      </c>
      <c r="W103">
        <f t="shared" si="14"/>
        <v>0</v>
      </c>
      <c r="X103" s="37">
        <f t="shared" si="12"/>
        <v>2562598.4362131529</v>
      </c>
      <c r="Y103" s="38">
        <f t="shared" si="13"/>
        <v>0.29081006413249144</v>
      </c>
    </row>
    <row r="104" spans="2:25">
      <c r="B104" s="50">
        <v>96</v>
      </c>
      <c r="C104" s="95">
        <f t="shared" si="8"/>
        <v>1921867.7393185347</v>
      </c>
      <c r="D104" s="95"/>
      <c r="E104" s="50">
        <v>1994</v>
      </c>
      <c r="F104" s="8">
        <v>43485</v>
      </c>
      <c r="G104" s="50" t="s">
        <v>3</v>
      </c>
      <c r="H104" s="96">
        <v>1.1188</v>
      </c>
      <c r="I104" s="96"/>
      <c r="J104" s="50">
        <v>37</v>
      </c>
      <c r="K104" s="99">
        <f t="shared" si="9"/>
        <v>57656.032179556038</v>
      </c>
      <c r="L104" s="100"/>
      <c r="M104" s="6">
        <f>IF(J104="","",(K104/J104)/LOOKUP(RIGHT($D$2,3),定数!$A$6:$A$13,定数!$B$6:$B$13))</f>
        <v>12.985592833233342</v>
      </c>
      <c r="N104" s="50">
        <v>1994</v>
      </c>
      <c r="O104" s="8">
        <v>43485</v>
      </c>
      <c r="P104" s="96">
        <v>1.1225000000000001</v>
      </c>
      <c r="Q104" s="96"/>
      <c r="R104" s="97">
        <f>IF(P104="","",T104*M104*LOOKUP(RIGHT($D$2,3),定数!$A$6:$A$13,定数!$B$6:$B$13))</f>
        <v>-57656.03217955662</v>
      </c>
      <c r="S104" s="97"/>
      <c r="T104" s="98">
        <f t="shared" si="11"/>
        <v>-37.000000000000369</v>
      </c>
      <c r="U104" s="98"/>
      <c r="V104" t="str">
        <f t="shared" si="14"/>
        <v/>
      </c>
      <c r="W104">
        <f t="shared" si="14"/>
        <v>1</v>
      </c>
      <c r="X104" s="37">
        <f t="shared" si="12"/>
        <v>2562598.4362131529</v>
      </c>
      <c r="Y104" s="38">
        <f t="shared" si="13"/>
        <v>0.25003164282010948</v>
      </c>
    </row>
    <row r="105" spans="2:25">
      <c r="B105" s="50">
        <v>97</v>
      </c>
      <c r="C105" s="95">
        <f t="shared" si="8"/>
        <v>1864211.7071389782</v>
      </c>
      <c r="D105" s="95"/>
      <c r="E105" s="50">
        <v>1996</v>
      </c>
      <c r="F105" s="8">
        <v>43560</v>
      </c>
      <c r="G105" s="50" t="s">
        <v>3</v>
      </c>
      <c r="H105" s="96">
        <v>1.3179000000000001</v>
      </c>
      <c r="I105" s="96"/>
      <c r="J105" s="50">
        <v>64</v>
      </c>
      <c r="K105" s="99">
        <f t="shared" si="9"/>
        <v>55926.351214169343</v>
      </c>
      <c r="L105" s="100"/>
      <c r="M105" s="6">
        <f>IF(J105="","",(K105/J105)/LOOKUP(RIGHT($D$2,3),定数!$A$6:$A$13,定数!$B$6:$B$13))</f>
        <v>7.2820769810116328</v>
      </c>
      <c r="N105" s="50">
        <v>1996</v>
      </c>
      <c r="O105" s="8">
        <v>43561</v>
      </c>
      <c r="P105" s="96">
        <v>1.3243</v>
      </c>
      <c r="Q105" s="96"/>
      <c r="R105" s="97">
        <f>IF(P105="","",T105*M105*LOOKUP(RIGHT($D$2,3),定数!$A$6:$A$13,定数!$B$6:$B$13))</f>
        <v>-55926.351214169008</v>
      </c>
      <c r="S105" s="97"/>
      <c r="T105" s="98">
        <f t="shared" si="11"/>
        <v>-63.999999999999616</v>
      </c>
      <c r="U105" s="98"/>
      <c r="V105" t="str">
        <f t="shared" si="14"/>
        <v/>
      </c>
      <c r="W105">
        <f t="shared" si="14"/>
        <v>2</v>
      </c>
      <c r="X105" s="37">
        <f t="shared" si="12"/>
        <v>2562598.4362131529</v>
      </c>
      <c r="Y105" s="38">
        <f t="shared" si="13"/>
        <v>0.27253069353550641</v>
      </c>
    </row>
    <row r="106" spans="2:25">
      <c r="B106" s="50">
        <v>98</v>
      </c>
      <c r="C106" s="95">
        <f t="shared" si="8"/>
        <v>1808285.3559248091</v>
      </c>
      <c r="D106" s="95"/>
      <c r="E106" s="50"/>
      <c r="F106" s="8">
        <v>43585</v>
      </c>
      <c r="G106" s="50" t="s">
        <v>3</v>
      </c>
      <c r="H106" s="96">
        <v>1.2790999999999999</v>
      </c>
      <c r="I106" s="96"/>
      <c r="J106" s="50">
        <v>98</v>
      </c>
      <c r="K106" s="99">
        <f t="shared" si="9"/>
        <v>54248.560677744274</v>
      </c>
      <c r="L106" s="100"/>
      <c r="M106" s="6">
        <f>IF(J106="","",(K106/J106)/LOOKUP(RIGHT($D$2,3),定数!$A$6:$A$13,定数!$B$6:$B$13))</f>
        <v>4.6129728467469615</v>
      </c>
      <c r="N106" s="50"/>
      <c r="O106" s="8">
        <v>43593</v>
      </c>
      <c r="P106" s="96">
        <v>1.2887999999999999</v>
      </c>
      <c r="Q106" s="96"/>
      <c r="R106" s="97">
        <f>IF(P106="","",T106*M106*LOOKUP(RIGHT($D$2,3),定数!$A$6:$A$13,定数!$B$6:$B$13))</f>
        <v>-53695.003936134868</v>
      </c>
      <c r="S106" s="97"/>
      <c r="T106" s="98">
        <f t="shared" si="11"/>
        <v>-97.000000000000426</v>
      </c>
      <c r="U106" s="98"/>
      <c r="V106" t="str">
        <f t="shared" si="14"/>
        <v/>
      </c>
      <c r="W106">
        <f t="shared" si="14"/>
        <v>3</v>
      </c>
      <c r="X106" s="37">
        <f t="shared" si="12"/>
        <v>2562598.4362131529</v>
      </c>
      <c r="Y106" s="38">
        <f t="shared" si="13"/>
        <v>0.29435477272944111</v>
      </c>
    </row>
    <row r="107" spans="2:25">
      <c r="B107" s="50">
        <v>99</v>
      </c>
      <c r="C107" s="95">
        <f t="shared" si="8"/>
        <v>1754590.3519886741</v>
      </c>
      <c r="D107" s="95"/>
      <c r="E107" s="50"/>
      <c r="F107" s="8">
        <v>43649</v>
      </c>
      <c r="G107" s="50" t="s">
        <v>4</v>
      </c>
      <c r="H107" s="96">
        <v>1.2847999999999999</v>
      </c>
      <c r="I107" s="96"/>
      <c r="J107" s="50">
        <v>253</v>
      </c>
      <c r="K107" s="99">
        <f t="shared" si="9"/>
        <v>52637.71055966022</v>
      </c>
      <c r="L107" s="100"/>
      <c r="M107" s="6">
        <f>IF(J107="","",(K107/J107)/LOOKUP(RIGHT($D$2,3),定数!$A$6:$A$13,定数!$B$6:$B$13))</f>
        <v>1.7337849327951325</v>
      </c>
      <c r="N107" s="50"/>
      <c r="O107" s="8">
        <v>43677</v>
      </c>
      <c r="P107" s="96">
        <v>1.3349</v>
      </c>
      <c r="Q107" s="96"/>
      <c r="R107" s="97">
        <f>IF(P107="","",T107*M107*LOOKUP(RIGHT($D$2,3),定数!$A$6:$A$13,定数!$B$6:$B$13))</f>
        <v>104235.15015964342</v>
      </c>
      <c r="S107" s="97"/>
      <c r="T107" s="98">
        <f t="shared" si="11"/>
        <v>501.00000000000034</v>
      </c>
      <c r="U107" s="98"/>
      <c r="V107" t="str">
        <f>IF(S107&lt;&gt;"",IF(S107&lt;0,1+V106,0),"")</f>
        <v/>
      </c>
      <c r="W107">
        <f>IF(T107&lt;&gt;"",IF(T107&lt;0,1+W106,0),"")</f>
        <v>0</v>
      </c>
      <c r="X107" s="37">
        <f t="shared" si="12"/>
        <v>2562598.4362131529</v>
      </c>
      <c r="Y107" s="38">
        <f t="shared" si="13"/>
        <v>0.31530811570247519</v>
      </c>
    </row>
    <row r="108" spans="2:25">
      <c r="B108" s="50">
        <v>100</v>
      </c>
      <c r="C108" s="95">
        <f t="shared" si="8"/>
        <v>1858825.5021483176</v>
      </c>
      <c r="D108" s="95"/>
      <c r="E108" s="50"/>
      <c r="F108" s="8">
        <v>43774</v>
      </c>
      <c r="G108" s="50" t="s">
        <v>4</v>
      </c>
      <c r="H108" s="96">
        <v>1.2966</v>
      </c>
      <c r="I108" s="96"/>
      <c r="J108" s="50">
        <v>78</v>
      </c>
      <c r="K108" s="99">
        <f t="shared" si="9"/>
        <v>55764.76506444953</v>
      </c>
      <c r="L108" s="100"/>
      <c r="M108" s="6">
        <f>IF(J108="","",(K108/J108)/LOOKUP(RIGHT($D$2,3),定数!$A$6:$A$13,定数!$B$6:$B$13))</f>
        <v>5.9577740453471728</v>
      </c>
      <c r="N108" s="50"/>
      <c r="O108" s="8">
        <v>43774</v>
      </c>
      <c r="P108" s="96">
        <v>1.2887999999999999</v>
      </c>
      <c r="Q108" s="96"/>
      <c r="R108" s="97">
        <f>IF(P108="","",T108*M108*LOOKUP(RIGHT($D$2,3),定数!$A$6:$A$13,定数!$B$6:$B$13))</f>
        <v>-55764.765064449741</v>
      </c>
      <c r="S108" s="97"/>
      <c r="T108" s="98">
        <f t="shared" si="11"/>
        <v>-78.000000000000284</v>
      </c>
      <c r="U108" s="98"/>
      <c r="V108" t="str">
        <f>IF(S108&lt;&gt;"",IF(S108&lt;0,1+V107,0),"")</f>
        <v/>
      </c>
      <c r="W108">
        <f>IF(T108&lt;&gt;"",IF(T108&lt;0,1+W107,0),"")</f>
        <v>1</v>
      </c>
      <c r="X108" s="37">
        <f t="shared" si="12"/>
        <v>2562598.4362131529</v>
      </c>
      <c r="Y108" s="38">
        <f t="shared" si="13"/>
        <v>0.27463254644954316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7" stopIfTrue="1" operator="equal">
      <formula>"買"</formula>
    </cfRule>
    <cfRule type="cellIs" dxfId="14" priority="8" stopIfTrue="1" operator="equal">
      <formula>"売"</formula>
    </cfRule>
  </conditionalFormatting>
  <conditionalFormatting sqref="G9:G11 G14:G45 G47:G10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M3530"/>
  <sheetViews>
    <sheetView topLeftCell="A2746" workbookViewId="0">
      <selection activeCell="M2740" sqref="M2740"/>
    </sheetView>
  </sheetViews>
  <sheetFormatPr defaultRowHeight="14.4"/>
  <cols>
    <col min="1" max="1" width="7.44140625" style="42" customWidth="1"/>
    <col min="2" max="2" width="8.109375" customWidth="1"/>
  </cols>
  <sheetData>
    <row r="1" spans="1:1">
      <c r="A1" s="41">
        <v>1</v>
      </c>
    </row>
    <row r="38" spans="1:1">
      <c r="A38" s="42" t="s">
        <v>62</v>
      </c>
    </row>
    <row r="75" spans="1:1">
      <c r="A75" s="42" t="s">
        <v>63</v>
      </c>
    </row>
    <row r="112" spans="1:1">
      <c r="A112" s="42" t="s">
        <v>64</v>
      </c>
    </row>
    <row r="149" spans="1:1">
      <c r="A149" s="42" t="s">
        <v>65</v>
      </c>
    </row>
    <row r="186" spans="1:1">
      <c r="A186" s="42" t="s">
        <v>66</v>
      </c>
    </row>
    <row r="223" spans="1:1">
      <c r="A223" s="42" t="s">
        <v>67</v>
      </c>
    </row>
    <row r="260" spans="1:1">
      <c r="A260" s="42" t="s">
        <v>68</v>
      </c>
    </row>
    <row r="297" spans="1:1">
      <c r="A297" s="42" t="s">
        <v>69</v>
      </c>
    </row>
    <row r="334" spans="1:1">
      <c r="A334" s="42" t="s">
        <v>70</v>
      </c>
    </row>
    <row r="371" spans="1:1">
      <c r="A371" s="42" t="s">
        <v>71</v>
      </c>
    </row>
    <row r="408" spans="1:1">
      <c r="A408" s="42" t="s">
        <v>72</v>
      </c>
    </row>
    <row r="445" spans="1:1">
      <c r="A445" s="42" t="s">
        <v>73</v>
      </c>
    </row>
    <row r="482" spans="1:1">
      <c r="A482" s="42" t="s">
        <v>74</v>
      </c>
    </row>
    <row r="519" spans="1:1">
      <c r="A519" s="42" t="s">
        <v>75</v>
      </c>
    </row>
    <row r="556" spans="1:1">
      <c r="A556" s="42" t="s">
        <v>76</v>
      </c>
    </row>
    <row r="593" spans="1:1">
      <c r="A593" s="42" t="s">
        <v>77</v>
      </c>
    </row>
    <row r="630" spans="1:1">
      <c r="A630" s="42" t="s">
        <v>78</v>
      </c>
    </row>
    <row r="667" spans="1:1">
      <c r="A667" s="42" t="s">
        <v>79</v>
      </c>
    </row>
    <row r="704" spans="1:1">
      <c r="A704" s="42" t="s">
        <v>80</v>
      </c>
    </row>
    <row r="741" spans="1:1">
      <c r="A741" s="42" t="s">
        <v>81</v>
      </c>
    </row>
    <row r="778" spans="1:1">
      <c r="A778" s="42" t="s">
        <v>82</v>
      </c>
    </row>
    <row r="815" spans="1:1">
      <c r="A815" s="42" t="s">
        <v>83</v>
      </c>
    </row>
    <row r="852" spans="1:1">
      <c r="A852" s="42" t="s">
        <v>84</v>
      </c>
    </row>
    <row r="889" spans="1:1">
      <c r="A889" s="42" t="s">
        <v>85</v>
      </c>
    </row>
    <row r="926" spans="1:1">
      <c r="A926" s="42" t="s">
        <v>86</v>
      </c>
    </row>
    <row r="963" spans="1:1">
      <c r="A963" s="42" t="s">
        <v>87</v>
      </c>
    </row>
    <row r="1000" spans="1:1">
      <c r="A1000" s="42" t="s">
        <v>88</v>
      </c>
    </row>
    <row r="1037" spans="1:1">
      <c r="A1037" s="42" t="s">
        <v>89</v>
      </c>
    </row>
    <row r="1074" spans="1:1">
      <c r="A1074" s="42" t="s">
        <v>90</v>
      </c>
    </row>
    <row r="1111" spans="1:1">
      <c r="A1111" s="42" t="s">
        <v>91</v>
      </c>
    </row>
    <row r="1148" spans="1:1">
      <c r="A1148" s="42" t="s">
        <v>92</v>
      </c>
    </row>
    <row r="1185" spans="1:1">
      <c r="A1185" s="42" t="s">
        <v>93</v>
      </c>
    </row>
    <row r="1222" spans="1:1">
      <c r="A1222" s="42" t="s">
        <v>94</v>
      </c>
    </row>
    <row r="1259" spans="1:1">
      <c r="A1259" s="42" t="s">
        <v>95</v>
      </c>
    </row>
    <row r="1296" spans="1:1">
      <c r="A1296" s="42" t="s">
        <v>96</v>
      </c>
    </row>
    <row r="1333" spans="1:1">
      <c r="A1333" s="42" t="s">
        <v>97</v>
      </c>
    </row>
    <row r="1370" spans="1:1">
      <c r="A1370" s="42" t="s">
        <v>98</v>
      </c>
    </row>
    <row r="1407" spans="1:1">
      <c r="A1407" s="42" t="s">
        <v>99</v>
      </c>
    </row>
    <row r="1444" spans="1:1">
      <c r="A1444" s="42" t="s">
        <v>100</v>
      </c>
    </row>
    <row r="1481" spans="1:1">
      <c r="A1481" s="42" t="s">
        <v>101</v>
      </c>
    </row>
    <row r="1518" spans="1:1">
      <c r="A1518" s="42" t="s">
        <v>102</v>
      </c>
    </row>
    <row r="1555" spans="1:1">
      <c r="A1555" s="42" t="s">
        <v>103</v>
      </c>
    </row>
    <row r="1592" spans="1:1">
      <c r="A1592" s="42" t="s">
        <v>104</v>
      </c>
    </row>
    <row r="1629" spans="1:1">
      <c r="A1629" s="42" t="s">
        <v>105</v>
      </c>
    </row>
    <row r="1666" spans="1:1">
      <c r="A1666" s="42" t="s">
        <v>106</v>
      </c>
    </row>
    <row r="1703" spans="1:1">
      <c r="A1703" s="42" t="s">
        <v>107</v>
      </c>
    </row>
    <row r="1740" spans="1:1">
      <c r="A1740" s="42" t="s">
        <v>108</v>
      </c>
    </row>
    <row r="1777" spans="1:1">
      <c r="A1777" s="42" t="s">
        <v>109</v>
      </c>
    </row>
    <row r="1814" spans="1:1">
      <c r="A1814" s="42" t="s">
        <v>110</v>
      </c>
    </row>
    <row r="1851" spans="1:1">
      <c r="A1851" s="42" t="s">
        <v>111</v>
      </c>
    </row>
    <row r="1888" spans="1:1">
      <c r="A1888" s="42" t="s">
        <v>121</v>
      </c>
    </row>
    <row r="1925" spans="1:1">
      <c r="A1925" s="42" t="s">
        <v>122</v>
      </c>
    </row>
    <row r="1962" spans="1:1">
      <c r="A1962" s="42" t="s">
        <v>123</v>
      </c>
    </row>
    <row r="1999" spans="1:1">
      <c r="A1999" s="42" t="s">
        <v>124</v>
      </c>
    </row>
    <row r="2036" spans="1:1">
      <c r="A2036" s="42" t="s">
        <v>125</v>
      </c>
    </row>
    <row r="2073" spans="1:1">
      <c r="A2073" s="42" t="s">
        <v>126</v>
      </c>
    </row>
    <row r="2110" spans="1:1">
      <c r="A2110" s="42" t="s">
        <v>127</v>
      </c>
    </row>
    <row r="2147" spans="1:1">
      <c r="A2147" s="42" t="s">
        <v>128</v>
      </c>
    </row>
    <row r="2184" spans="1:1">
      <c r="A2184" s="42" t="s">
        <v>129</v>
      </c>
    </row>
    <row r="2221" spans="1:1">
      <c r="A2221" s="42" t="s">
        <v>130</v>
      </c>
    </row>
    <row r="2258" spans="1:1">
      <c r="A2258" s="42" t="s">
        <v>131</v>
      </c>
    </row>
    <row r="2295" spans="1:1">
      <c r="A2295" s="42" t="s">
        <v>132</v>
      </c>
    </row>
    <row r="2332" spans="1:1">
      <c r="A2332" s="42" t="s">
        <v>133</v>
      </c>
    </row>
    <row r="2369" spans="1:1">
      <c r="A2369" s="42" t="s">
        <v>134</v>
      </c>
    </row>
    <row r="2406" spans="1:1">
      <c r="A2406" s="42" t="s">
        <v>135</v>
      </c>
    </row>
    <row r="2443" spans="1:1">
      <c r="A2443" s="42" t="s">
        <v>136</v>
      </c>
    </row>
    <row r="2480" spans="1:1">
      <c r="A2480" s="42" t="s">
        <v>137</v>
      </c>
    </row>
    <row r="2517" spans="1:1">
      <c r="A2517" s="42" t="s">
        <v>138</v>
      </c>
    </row>
    <row r="2554" spans="1:1">
      <c r="A2554" s="42" t="s">
        <v>139</v>
      </c>
    </row>
    <row r="2591" spans="1:1">
      <c r="A2591" s="42" t="s">
        <v>140</v>
      </c>
    </row>
    <row r="2628" spans="1:1">
      <c r="A2628" s="42" t="s">
        <v>141</v>
      </c>
    </row>
    <row r="2665" spans="1:1">
      <c r="A2665" s="42" t="s">
        <v>142</v>
      </c>
    </row>
    <row r="2702" spans="1:1">
      <c r="A2702" s="42" t="s">
        <v>143</v>
      </c>
    </row>
    <row r="2739" spans="1:13">
      <c r="A2739" s="42" t="s">
        <v>144</v>
      </c>
      <c r="M2739">
        <v>77</v>
      </c>
    </row>
    <row r="2776" spans="1:1">
      <c r="A2776" s="42" t="s">
        <v>169</v>
      </c>
    </row>
    <row r="2813" spans="1:1">
      <c r="A2813" s="42" t="s">
        <v>145</v>
      </c>
    </row>
    <row r="2850" spans="1:1">
      <c r="A2850" s="42" t="s">
        <v>146</v>
      </c>
    </row>
    <row r="2887" spans="1:1">
      <c r="A2887" s="42" t="s">
        <v>147</v>
      </c>
    </row>
    <row r="2924" spans="1:1">
      <c r="A2924" s="42" t="s">
        <v>148</v>
      </c>
    </row>
    <row r="2961" spans="1:1">
      <c r="A2961" s="42" t="s">
        <v>149</v>
      </c>
    </row>
    <row r="2998" spans="1:1">
      <c r="A2998" s="42" t="s">
        <v>150</v>
      </c>
    </row>
    <row r="3035" spans="1:1">
      <c r="A3035" s="42" t="s">
        <v>151</v>
      </c>
    </row>
    <row r="3069" spans="1:1">
      <c r="A3069" s="42" t="s">
        <v>152</v>
      </c>
    </row>
    <row r="3103" spans="1:1">
      <c r="A3103" s="42" t="s">
        <v>153</v>
      </c>
    </row>
    <row r="3137" spans="1:1">
      <c r="A3137" s="42" t="s">
        <v>154</v>
      </c>
    </row>
    <row r="3171" spans="1:1">
      <c r="A3171" s="42" t="s">
        <v>155</v>
      </c>
    </row>
    <row r="3205" spans="1:1">
      <c r="A3205" s="42" t="s">
        <v>156</v>
      </c>
    </row>
    <row r="3239" spans="1:1">
      <c r="A3239" s="42" t="s">
        <v>157</v>
      </c>
    </row>
    <row r="3273" spans="1:1">
      <c r="A3273" s="42" t="s">
        <v>158</v>
      </c>
    </row>
    <row r="3307" spans="1:1">
      <c r="A3307" s="42" t="s">
        <v>159</v>
      </c>
    </row>
    <row r="3341" spans="1:1">
      <c r="A3341" s="42" t="s">
        <v>160</v>
      </c>
    </row>
    <row r="3375" spans="1:1">
      <c r="A3375" s="42" t="s">
        <v>161</v>
      </c>
    </row>
    <row r="3409" spans="1:1">
      <c r="A3409" s="42" t="s">
        <v>162</v>
      </c>
    </row>
    <row r="3443" spans="1:1">
      <c r="A3443" s="42" t="s">
        <v>163</v>
      </c>
    </row>
    <row r="3470" spans="1:1">
      <c r="A3470" s="42" t="s">
        <v>164</v>
      </c>
    </row>
    <row r="3496" spans="1:1">
      <c r="A3496" s="42" t="s">
        <v>165</v>
      </c>
    </row>
    <row r="3530" spans="1:1">
      <c r="A3530" s="42" t="s">
        <v>166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M28"/>
  <sheetViews>
    <sheetView tabSelected="1" zoomScale="145" zoomScaleNormal="145" zoomScaleSheetLayoutView="100" workbookViewId="0">
      <selection activeCell="C20" sqref="C20"/>
    </sheetView>
  </sheetViews>
  <sheetFormatPr defaultColWidth="9" defaultRowHeight="13.2"/>
  <sheetData>
    <row r="1" spans="1:10">
      <c r="A1" t="s">
        <v>0</v>
      </c>
    </row>
    <row r="2" spans="1:10">
      <c r="A2" s="105" t="s">
        <v>178</v>
      </c>
      <c r="B2" s="106"/>
      <c r="C2" s="106"/>
      <c r="D2" s="106"/>
      <c r="E2" s="106"/>
      <c r="F2" s="106"/>
      <c r="G2" s="106"/>
      <c r="H2" s="106"/>
      <c r="I2" s="106"/>
      <c r="J2" s="106"/>
    </row>
    <row r="3" spans="1:10">
      <c r="A3" s="106"/>
      <c r="B3" s="106"/>
      <c r="C3" s="106"/>
      <c r="D3" s="106"/>
      <c r="E3" s="106"/>
      <c r="F3" s="106"/>
      <c r="G3" s="106"/>
      <c r="H3" s="106"/>
      <c r="I3" s="106"/>
      <c r="J3" s="106"/>
    </row>
    <row r="4" spans="1:10">
      <c r="A4" s="106"/>
      <c r="B4" s="106"/>
      <c r="C4" s="106"/>
      <c r="D4" s="106"/>
      <c r="E4" s="106"/>
      <c r="F4" s="106"/>
      <c r="G4" s="106"/>
      <c r="H4" s="106"/>
      <c r="I4" s="106"/>
      <c r="J4" s="106"/>
    </row>
    <row r="5" spans="1:10">
      <c r="A5" s="106"/>
      <c r="B5" s="106"/>
      <c r="C5" s="106"/>
      <c r="D5" s="106"/>
      <c r="E5" s="106"/>
      <c r="F5" s="106"/>
      <c r="G5" s="106"/>
      <c r="H5" s="106"/>
      <c r="I5" s="106"/>
      <c r="J5" s="106"/>
    </row>
    <row r="6" spans="1:10">
      <c r="A6" s="106"/>
      <c r="B6" s="106"/>
      <c r="C6" s="106"/>
      <c r="D6" s="106"/>
      <c r="E6" s="106"/>
      <c r="F6" s="106"/>
      <c r="G6" s="106"/>
      <c r="H6" s="106"/>
      <c r="I6" s="106"/>
      <c r="J6" s="106"/>
    </row>
    <row r="7" spans="1:10">
      <c r="A7" s="106"/>
      <c r="B7" s="106"/>
      <c r="C7" s="106"/>
      <c r="D7" s="106"/>
      <c r="E7" s="106"/>
      <c r="F7" s="106"/>
      <c r="G7" s="106"/>
      <c r="H7" s="106"/>
      <c r="I7" s="106"/>
      <c r="J7" s="106"/>
    </row>
    <row r="8" spans="1:10">
      <c r="A8" s="106"/>
      <c r="B8" s="106"/>
      <c r="C8" s="106"/>
      <c r="D8" s="106"/>
      <c r="E8" s="106"/>
      <c r="F8" s="106"/>
      <c r="G8" s="106"/>
      <c r="H8" s="106"/>
      <c r="I8" s="106"/>
      <c r="J8" s="106"/>
    </row>
    <row r="9" spans="1:10">
      <c r="A9" s="106"/>
      <c r="B9" s="106"/>
      <c r="C9" s="106"/>
      <c r="D9" s="106"/>
      <c r="E9" s="106"/>
      <c r="F9" s="106"/>
      <c r="G9" s="106"/>
      <c r="H9" s="106"/>
      <c r="I9" s="106"/>
      <c r="J9" s="106"/>
    </row>
    <row r="11" spans="1:10">
      <c r="A11" t="s">
        <v>1</v>
      </c>
    </row>
    <row r="12" spans="1:10">
      <c r="A12" s="107" t="s">
        <v>176</v>
      </c>
      <c r="B12" s="108"/>
      <c r="C12" s="108"/>
      <c r="D12" s="108"/>
      <c r="E12" s="108"/>
      <c r="F12" s="108"/>
      <c r="G12" s="108"/>
      <c r="H12" s="108"/>
      <c r="I12" s="108"/>
      <c r="J12" s="108"/>
    </row>
    <row r="13" spans="1:10">
      <c r="A13" s="108"/>
      <c r="B13" s="108"/>
      <c r="C13" s="108"/>
      <c r="D13" s="108"/>
      <c r="E13" s="108"/>
      <c r="F13" s="108"/>
      <c r="G13" s="108"/>
      <c r="H13" s="108"/>
      <c r="I13" s="108"/>
      <c r="J13" s="108"/>
    </row>
    <row r="14" spans="1:10" hidden="1">
      <c r="A14" s="108"/>
      <c r="B14" s="108"/>
      <c r="C14" s="108"/>
      <c r="D14" s="108"/>
      <c r="E14" s="108"/>
      <c r="F14" s="108"/>
      <c r="G14" s="108"/>
      <c r="H14" s="108"/>
      <c r="I14" s="108"/>
      <c r="J14" s="108"/>
    </row>
    <row r="15" spans="1:10" hidden="1">
      <c r="A15" s="108"/>
      <c r="B15" s="108"/>
      <c r="C15" s="108"/>
      <c r="D15" s="108"/>
      <c r="E15" s="108"/>
      <c r="F15" s="108"/>
      <c r="G15" s="108"/>
      <c r="H15" s="108"/>
      <c r="I15" s="108"/>
      <c r="J15" s="108"/>
    </row>
    <row r="16" spans="1:10" hidden="1">
      <c r="A16" s="108"/>
      <c r="B16" s="108"/>
      <c r="C16" s="108"/>
      <c r="D16" s="108"/>
      <c r="E16" s="108"/>
      <c r="F16" s="108"/>
      <c r="G16" s="108"/>
      <c r="H16" s="108"/>
      <c r="I16" s="108"/>
      <c r="J16" s="108"/>
    </row>
    <row r="17" spans="1:13" hidden="1">
      <c r="A17" s="108"/>
      <c r="B17" s="108"/>
      <c r="C17" s="108"/>
      <c r="D17" s="108"/>
      <c r="E17" s="108"/>
      <c r="F17" s="108"/>
      <c r="G17" s="108"/>
      <c r="H17" s="108"/>
      <c r="I17" s="108"/>
      <c r="J17" s="108"/>
    </row>
    <row r="18" spans="1:13" hidden="1">
      <c r="A18" s="108"/>
      <c r="B18" s="108"/>
      <c r="C18" s="108"/>
      <c r="D18" s="108"/>
      <c r="E18" s="108"/>
      <c r="F18" s="108"/>
      <c r="G18" s="108"/>
      <c r="H18" s="108"/>
      <c r="I18" s="108"/>
      <c r="J18" s="108"/>
    </row>
    <row r="19" spans="1:13" hidden="1">
      <c r="A19" s="108"/>
      <c r="B19" s="108"/>
      <c r="C19" s="108"/>
      <c r="D19" s="108"/>
      <c r="E19" s="108"/>
      <c r="F19" s="108"/>
      <c r="G19" s="108"/>
      <c r="H19" s="108"/>
      <c r="I19" s="108"/>
      <c r="J19" s="108"/>
    </row>
    <row r="21" spans="1:13">
      <c r="A21" t="s">
        <v>2</v>
      </c>
    </row>
    <row r="22" spans="1:13" ht="13.2" customHeight="1">
      <c r="A22" s="107" t="s">
        <v>177</v>
      </c>
      <c r="B22" s="107"/>
      <c r="C22" s="107"/>
      <c r="D22" s="107"/>
      <c r="E22" s="107"/>
      <c r="F22" s="107"/>
      <c r="G22" s="107"/>
      <c r="H22" s="107"/>
      <c r="I22" s="107"/>
      <c r="J22" s="107"/>
    </row>
    <row r="24" spans="1:13">
      <c r="A24" s="65" t="s">
        <v>114</v>
      </c>
      <c r="B24" s="65" t="s">
        <v>115</v>
      </c>
      <c r="C24" s="65" t="s">
        <v>171</v>
      </c>
      <c r="D24" s="65" t="s">
        <v>172</v>
      </c>
      <c r="E24" s="103" t="s">
        <v>179</v>
      </c>
      <c r="F24" s="65" t="s">
        <v>112</v>
      </c>
      <c r="G24" s="65"/>
      <c r="H24" s="65"/>
      <c r="I24" s="65" t="s">
        <v>113</v>
      </c>
      <c r="J24" s="65"/>
      <c r="K24" s="65"/>
      <c r="L24" s="101" t="s">
        <v>183</v>
      </c>
      <c r="M24" s="101" t="s">
        <v>186</v>
      </c>
    </row>
    <row r="25" spans="1:13" ht="13.8" thickBot="1">
      <c r="A25" s="109"/>
      <c r="B25" s="109"/>
      <c r="C25" s="109"/>
      <c r="D25" s="109"/>
      <c r="E25" s="104"/>
      <c r="F25" s="58" t="s">
        <v>116</v>
      </c>
      <c r="G25" s="58" t="s">
        <v>117</v>
      </c>
      <c r="H25" s="58" t="s">
        <v>118</v>
      </c>
      <c r="I25" s="58" t="s">
        <v>116</v>
      </c>
      <c r="J25" s="58" t="s">
        <v>117</v>
      </c>
      <c r="K25" s="58" t="s">
        <v>118</v>
      </c>
      <c r="L25" s="102"/>
      <c r="M25" s="102"/>
    </row>
    <row r="26" spans="1:13" ht="13.8" thickTop="1">
      <c r="A26" s="54" t="s">
        <v>119</v>
      </c>
      <c r="B26" s="54" t="s">
        <v>120</v>
      </c>
      <c r="C26" s="54" t="s">
        <v>173</v>
      </c>
      <c r="D26" s="54">
        <v>22</v>
      </c>
      <c r="E26" s="59"/>
      <c r="F26" s="55">
        <v>0.47399999999999998</v>
      </c>
      <c r="G26" s="55">
        <v>0.51400000000000001</v>
      </c>
      <c r="H26" s="56">
        <v>0.56799999999999995</v>
      </c>
      <c r="I26" s="57">
        <v>0.73</v>
      </c>
      <c r="J26" s="57">
        <v>0.68</v>
      </c>
      <c r="K26" s="57">
        <v>0.59</v>
      </c>
      <c r="L26" s="54"/>
      <c r="M26" s="59"/>
    </row>
    <row r="27" spans="1:13">
      <c r="A27" s="46"/>
      <c r="B27" s="46"/>
      <c r="C27" s="46" t="s">
        <v>174</v>
      </c>
      <c r="D27" s="46">
        <v>100</v>
      </c>
      <c r="E27" s="60" t="s">
        <v>184</v>
      </c>
      <c r="F27" s="52">
        <v>1.0880000000000001</v>
      </c>
      <c r="G27" s="51">
        <v>0.86899999999999999</v>
      </c>
      <c r="H27" s="51">
        <v>0.307</v>
      </c>
      <c r="I27" s="53">
        <v>0.6</v>
      </c>
      <c r="J27" s="53">
        <v>0.54</v>
      </c>
      <c r="K27" s="53">
        <v>0.41</v>
      </c>
      <c r="L27" s="46" t="s">
        <v>181</v>
      </c>
      <c r="M27" s="60" t="s">
        <v>185</v>
      </c>
    </row>
    <row r="28" spans="1:13">
      <c r="A28" s="46"/>
      <c r="B28" s="46" t="s">
        <v>167</v>
      </c>
      <c r="C28" s="46" t="s">
        <v>175</v>
      </c>
      <c r="D28" s="46">
        <v>100</v>
      </c>
      <c r="E28" s="60" t="s">
        <v>180</v>
      </c>
      <c r="F28" s="51">
        <v>0.76400000000000001</v>
      </c>
      <c r="G28" s="51">
        <v>0.48099999999999998</v>
      </c>
      <c r="H28" s="52">
        <v>0.80300000000000005</v>
      </c>
      <c r="I28" s="53">
        <v>0.54</v>
      </c>
      <c r="J28" s="53">
        <v>0.47</v>
      </c>
      <c r="K28" s="53">
        <v>0.42</v>
      </c>
      <c r="L28" s="46" t="s">
        <v>182</v>
      </c>
      <c r="M28" s="60" t="s">
        <v>185</v>
      </c>
    </row>
  </sheetData>
  <mergeCells count="12">
    <mergeCell ref="L24:L25"/>
    <mergeCell ref="M24:M25"/>
    <mergeCell ref="E24:E25"/>
    <mergeCell ref="A2:J9"/>
    <mergeCell ref="A12:J19"/>
    <mergeCell ref="F24:H24"/>
    <mergeCell ref="I24:K24"/>
    <mergeCell ref="A24:A25"/>
    <mergeCell ref="B24:B25"/>
    <mergeCell ref="C24:C25"/>
    <mergeCell ref="D24:D25"/>
    <mergeCell ref="A22:J22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F6" sqref="F6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120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187</v>
      </c>
      <c r="D6" s="28">
        <v>100</v>
      </c>
      <c r="E6" s="32">
        <v>43617</v>
      </c>
      <c r="F6" s="28"/>
      <c r="G6" s="33"/>
      <c r="H6" s="28"/>
      <c r="I6" s="33"/>
    </row>
    <row r="7" spans="2:9">
      <c r="B7" s="27" t="s">
        <v>43</v>
      </c>
      <c r="C7" s="28"/>
      <c r="D7" s="28"/>
      <c r="E7" s="33"/>
      <c r="F7" s="28"/>
      <c r="G7" s="33"/>
      <c r="H7" s="28"/>
      <c r="I7" s="33"/>
    </row>
    <row r="8" spans="2:9">
      <c r="B8" s="27" t="s">
        <v>43</v>
      </c>
      <c r="C8" s="28"/>
      <c r="D8" s="28"/>
      <c r="E8" s="33"/>
      <c r="F8" s="28"/>
      <c r="G8" s="33"/>
      <c r="H8" s="28"/>
      <c r="I8" s="33"/>
    </row>
    <row r="9" spans="2:9">
      <c r="B9" s="27" t="s">
        <v>43</v>
      </c>
      <c r="C9" s="28"/>
      <c r="D9" s="28"/>
      <c r="E9" s="33"/>
      <c r="F9" s="28"/>
      <c r="G9" s="33"/>
      <c r="H9" s="28"/>
      <c r="I9" s="33"/>
    </row>
    <row r="10" spans="2:9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61" t="s">
        <v>5</v>
      </c>
      <c r="C2" s="61"/>
      <c r="D2" s="65"/>
      <c r="E2" s="65"/>
      <c r="F2" s="61" t="s">
        <v>6</v>
      </c>
      <c r="G2" s="61"/>
      <c r="H2" s="65" t="s">
        <v>36</v>
      </c>
      <c r="I2" s="65"/>
      <c r="J2" s="61" t="s">
        <v>7</v>
      </c>
      <c r="K2" s="61"/>
      <c r="L2" s="64">
        <f>C9</f>
        <v>1000000</v>
      </c>
      <c r="M2" s="65"/>
      <c r="N2" s="61" t="s">
        <v>8</v>
      </c>
      <c r="O2" s="61"/>
      <c r="P2" s="64" t="e">
        <f>C108+R108</f>
        <v>#VALUE!</v>
      </c>
      <c r="Q2" s="65"/>
      <c r="R2" s="1"/>
      <c r="S2" s="1"/>
      <c r="T2" s="1"/>
    </row>
    <row r="3" spans="2:21" ht="57" customHeight="1">
      <c r="B3" s="61" t="s">
        <v>9</v>
      </c>
      <c r="C3" s="61"/>
      <c r="D3" s="66" t="s">
        <v>38</v>
      </c>
      <c r="E3" s="66"/>
      <c r="F3" s="66"/>
      <c r="G3" s="66"/>
      <c r="H3" s="66"/>
      <c r="I3" s="66"/>
      <c r="J3" s="61" t="s">
        <v>10</v>
      </c>
      <c r="K3" s="61"/>
      <c r="L3" s="66" t="s">
        <v>35</v>
      </c>
      <c r="M3" s="67"/>
      <c r="N3" s="67"/>
      <c r="O3" s="67"/>
      <c r="P3" s="67"/>
      <c r="Q3" s="67"/>
      <c r="R3" s="1"/>
      <c r="S3" s="1"/>
    </row>
    <row r="4" spans="2:21">
      <c r="B4" s="61" t="s">
        <v>11</v>
      </c>
      <c r="C4" s="61"/>
      <c r="D4" s="68">
        <f>SUM($R$9:$S$993)</f>
        <v>153684.21052631587</v>
      </c>
      <c r="E4" s="68"/>
      <c r="F4" s="61" t="s">
        <v>12</v>
      </c>
      <c r="G4" s="61"/>
      <c r="H4" s="69">
        <f>SUM($T$9:$U$108)</f>
        <v>292.00000000000017</v>
      </c>
      <c r="I4" s="65"/>
      <c r="J4" s="70" t="s">
        <v>13</v>
      </c>
      <c r="K4" s="70"/>
      <c r="L4" s="64">
        <f>MAX($C$9:$D$990)-C9</f>
        <v>153684.21052631596</v>
      </c>
      <c r="M4" s="64"/>
      <c r="N4" s="70" t="s">
        <v>14</v>
      </c>
      <c r="O4" s="70"/>
      <c r="P4" s="68">
        <f>MIN($C$9:$D$990)-C9</f>
        <v>0</v>
      </c>
      <c r="Q4" s="68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2" t="s">
        <v>19</v>
      </c>
      <c r="K5" s="61"/>
      <c r="L5" s="73"/>
      <c r="M5" s="74"/>
      <c r="N5" s="17" t="s">
        <v>20</v>
      </c>
      <c r="O5" s="9"/>
      <c r="P5" s="73"/>
      <c r="Q5" s="74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75" t="s">
        <v>21</v>
      </c>
      <c r="C7" s="77" t="s">
        <v>22</v>
      </c>
      <c r="D7" s="78"/>
      <c r="E7" s="81" t="s">
        <v>23</v>
      </c>
      <c r="F7" s="82"/>
      <c r="G7" s="82"/>
      <c r="H7" s="82"/>
      <c r="I7" s="83"/>
      <c r="J7" s="84" t="s">
        <v>24</v>
      </c>
      <c r="K7" s="85"/>
      <c r="L7" s="86"/>
      <c r="M7" s="87" t="s">
        <v>25</v>
      </c>
      <c r="N7" s="88" t="s">
        <v>26</v>
      </c>
      <c r="O7" s="89"/>
      <c r="P7" s="89"/>
      <c r="Q7" s="90"/>
      <c r="R7" s="91" t="s">
        <v>27</v>
      </c>
      <c r="S7" s="91"/>
      <c r="T7" s="91"/>
      <c r="U7" s="91"/>
    </row>
    <row r="8" spans="2:21">
      <c r="B8" s="76"/>
      <c r="C8" s="79"/>
      <c r="D8" s="80"/>
      <c r="E8" s="18" t="s">
        <v>28</v>
      </c>
      <c r="F8" s="18" t="s">
        <v>29</v>
      </c>
      <c r="G8" s="18" t="s">
        <v>30</v>
      </c>
      <c r="H8" s="92" t="s">
        <v>31</v>
      </c>
      <c r="I8" s="83"/>
      <c r="J8" s="4" t="s">
        <v>32</v>
      </c>
      <c r="K8" s="93" t="s">
        <v>33</v>
      </c>
      <c r="L8" s="86"/>
      <c r="M8" s="87"/>
      <c r="N8" s="5" t="s">
        <v>28</v>
      </c>
      <c r="O8" s="5" t="s">
        <v>29</v>
      </c>
      <c r="P8" s="94" t="s">
        <v>31</v>
      </c>
      <c r="Q8" s="90"/>
      <c r="R8" s="91" t="s">
        <v>34</v>
      </c>
      <c r="S8" s="91"/>
      <c r="T8" s="91" t="s">
        <v>32</v>
      </c>
      <c r="U8" s="91"/>
    </row>
    <row r="9" spans="2:21">
      <c r="B9" s="19">
        <v>1</v>
      </c>
      <c r="C9" s="95">
        <v>1000000</v>
      </c>
      <c r="D9" s="95"/>
      <c r="E9" s="19">
        <v>2001</v>
      </c>
      <c r="F9" s="8">
        <v>42111</v>
      </c>
      <c r="G9" s="19" t="s">
        <v>4</v>
      </c>
      <c r="H9" s="96">
        <v>105.33</v>
      </c>
      <c r="I9" s="96"/>
      <c r="J9" s="19">
        <v>57</v>
      </c>
      <c r="K9" s="95">
        <f t="shared" ref="K9:K72" si="0">IF(F9="","",C9*0.03)</f>
        <v>30000</v>
      </c>
      <c r="L9" s="95"/>
      <c r="M9" s="6">
        <f>IF(J9="","",(K9/J9)/1000)</f>
        <v>0.52631578947368418</v>
      </c>
      <c r="N9" s="19">
        <v>2001</v>
      </c>
      <c r="O9" s="8">
        <v>42111</v>
      </c>
      <c r="P9" s="96">
        <v>108.25</v>
      </c>
      <c r="Q9" s="96"/>
      <c r="R9" s="97">
        <f>IF(O9="","",(IF(G9="売",H9-P9,P9-H9))*M9*100000)</f>
        <v>153684.21052631587</v>
      </c>
      <c r="S9" s="97"/>
      <c r="T9" s="98">
        <f>IF(O9="","",IF(R9&lt;0,J9*(-1),IF(G9="買",(P9-H9)*100,(H9-P9)*100)))</f>
        <v>292.00000000000017</v>
      </c>
      <c r="U9" s="98"/>
    </row>
    <row r="10" spans="2:21">
      <c r="B10" s="19">
        <v>2</v>
      </c>
      <c r="C10" s="95">
        <f t="shared" ref="C10:C73" si="1">IF(R9="","",C9+R9)</f>
        <v>1153684.210526316</v>
      </c>
      <c r="D10" s="95"/>
      <c r="E10" s="19"/>
      <c r="F10" s="8"/>
      <c r="G10" s="19" t="s">
        <v>4</v>
      </c>
      <c r="H10" s="96"/>
      <c r="I10" s="96"/>
      <c r="J10" s="19"/>
      <c r="K10" s="95" t="str">
        <f t="shared" si="0"/>
        <v/>
      </c>
      <c r="L10" s="95"/>
      <c r="M10" s="6" t="str">
        <f t="shared" ref="M10:M73" si="2">IF(J10="","",(K10/J10)/1000)</f>
        <v/>
      </c>
      <c r="N10" s="19"/>
      <c r="O10" s="8"/>
      <c r="P10" s="96"/>
      <c r="Q10" s="96"/>
      <c r="R10" s="97" t="str">
        <f t="shared" ref="R10:R73" si="3">IF(O10="","",(IF(G10="売",H10-P10,P10-H10))*M10*100000)</f>
        <v/>
      </c>
      <c r="S10" s="97"/>
      <c r="T10" s="98" t="str">
        <f t="shared" ref="T10:T73" si="4">IF(O10="","",IF(R10&lt;0,J10*(-1),IF(G10="買",(P10-H10)*100,(H10-P10)*100)))</f>
        <v/>
      </c>
      <c r="U10" s="98"/>
    </row>
    <row r="11" spans="2:21">
      <c r="B11" s="19">
        <v>3</v>
      </c>
      <c r="C11" s="95" t="str">
        <f t="shared" si="1"/>
        <v/>
      </c>
      <c r="D11" s="95"/>
      <c r="E11" s="19"/>
      <c r="F11" s="8"/>
      <c r="G11" s="19" t="s">
        <v>4</v>
      </c>
      <c r="H11" s="96"/>
      <c r="I11" s="96"/>
      <c r="J11" s="19"/>
      <c r="K11" s="95" t="str">
        <f t="shared" si="0"/>
        <v/>
      </c>
      <c r="L11" s="95"/>
      <c r="M11" s="6" t="str">
        <f t="shared" si="2"/>
        <v/>
      </c>
      <c r="N11" s="19"/>
      <c r="O11" s="8"/>
      <c r="P11" s="96"/>
      <c r="Q11" s="96"/>
      <c r="R11" s="97" t="str">
        <f t="shared" si="3"/>
        <v/>
      </c>
      <c r="S11" s="97"/>
      <c r="T11" s="98" t="str">
        <f t="shared" si="4"/>
        <v/>
      </c>
      <c r="U11" s="98"/>
    </row>
    <row r="12" spans="2:21">
      <c r="B12" s="19">
        <v>4</v>
      </c>
      <c r="C12" s="95" t="str">
        <f t="shared" si="1"/>
        <v/>
      </c>
      <c r="D12" s="95"/>
      <c r="E12" s="19"/>
      <c r="F12" s="8"/>
      <c r="G12" s="19" t="s">
        <v>3</v>
      </c>
      <c r="H12" s="96"/>
      <c r="I12" s="96"/>
      <c r="J12" s="19"/>
      <c r="K12" s="95" t="str">
        <f t="shared" si="0"/>
        <v/>
      </c>
      <c r="L12" s="95"/>
      <c r="M12" s="6" t="str">
        <f t="shared" si="2"/>
        <v/>
      </c>
      <c r="N12" s="19"/>
      <c r="O12" s="8"/>
      <c r="P12" s="96"/>
      <c r="Q12" s="96"/>
      <c r="R12" s="97" t="str">
        <f t="shared" si="3"/>
        <v/>
      </c>
      <c r="S12" s="97"/>
      <c r="T12" s="98" t="str">
        <f t="shared" si="4"/>
        <v/>
      </c>
      <c r="U12" s="98"/>
    </row>
    <row r="13" spans="2:21">
      <c r="B13" s="19">
        <v>5</v>
      </c>
      <c r="C13" s="95" t="str">
        <f t="shared" si="1"/>
        <v/>
      </c>
      <c r="D13" s="95"/>
      <c r="E13" s="19"/>
      <c r="F13" s="8"/>
      <c r="G13" s="19" t="s">
        <v>3</v>
      </c>
      <c r="H13" s="96"/>
      <c r="I13" s="96"/>
      <c r="J13" s="19"/>
      <c r="K13" s="95" t="str">
        <f t="shared" si="0"/>
        <v/>
      </c>
      <c r="L13" s="95"/>
      <c r="M13" s="6" t="str">
        <f t="shared" si="2"/>
        <v/>
      </c>
      <c r="N13" s="19"/>
      <c r="O13" s="8"/>
      <c r="P13" s="96"/>
      <c r="Q13" s="96"/>
      <c r="R13" s="97" t="str">
        <f t="shared" si="3"/>
        <v/>
      </c>
      <c r="S13" s="97"/>
      <c r="T13" s="98" t="str">
        <f t="shared" si="4"/>
        <v/>
      </c>
      <c r="U13" s="98"/>
    </row>
    <row r="14" spans="2:21">
      <c r="B14" s="19">
        <v>6</v>
      </c>
      <c r="C14" s="95" t="str">
        <f t="shared" si="1"/>
        <v/>
      </c>
      <c r="D14" s="95"/>
      <c r="E14" s="19"/>
      <c r="F14" s="8"/>
      <c r="G14" s="19" t="s">
        <v>4</v>
      </c>
      <c r="H14" s="96"/>
      <c r="I14" s="96"/>
      <c r="J14" s="19"/>
      <c r="K14" s="95" t="str">
        <f t="shared" si="0"/>
        <v/>
      </c>
      <c r="L14" s="95"/>
      <c r="M14" s="6" t="str">
        <f t="shared" si="2"/>
        <v/>
      </c>
      <c r="N14" s="19"/>
      <c r="O14" s="8"/>
      <c r="P14" s="96"/>
      <c r="Q14" s="96"/>
      <c r="R14" s="97" t="str">
        <f t="shared" si="3"/>
        <v/>
      </c>
      <c r="S14" s="97"/>
      <c r="T14" s="98" t="str">
        <f t="shared" si="4"/>
        <v/>
      </c>
      <c r="U14" s="98"/>
    </row>
    <row r="15" spans="2:21">
      <c r="B15" s="19">
        <v>7</v>
      </c>
      <c r="C15" s="95" t="str">
        <f t="shared" si="1"/>
        <v/>
      </c>
      <c r="D15" s="95"/>
      <c r="E15" s="19"/>
      <c r="F15" s="8"/>
      <c r="G15" s="19" t="s">
        <v>4</v>
      </c>
      <c r="H15" s="96"/>
      <c r="I15" s="96"/>
      <c r="J15" s="19"/>
      <c r="K15" s="95" t="str">
        <f t="shared" si="0"/>
        <v/>
      </c>
      <c r="L15" s="95"/>
      <c r="M15" s="6" t="str">
        <f t="shared" si="2"/>
        <v/>
      </c>
      <c r="N15" s="19"/>
      <c r="O15" s="8"/>
      <c r="P15" s="96"/>
      <c r="Q15" s="96"/>
      <c r="R15" s="97" t="str">
        <f t="shared" si="3"/>
        <v/>
      </c>
      <c r="S15" s="97"/>
      <c r="T15" s="98" t="str">
        <f t="shared" si="4"/>
        <v/>
      </c>
      <c r="U15" s="98"/>
    </row>
    <row r="16" spans="2:21">
      <c r="B16" s="19">
        <v>8</v>
      </c>
      <c r="C16" s="95" t="str">
        <f t="shared" si="1"/>
        <v/>
      </c>
      <c r="D16" s="95"/>
      <c r="E16" s="19"/>
      <c r="F16" s="8"/>
      <c r="G16" s="19" t="s">
        <v>4</v>
      </c>
      <c r="H16" s="96"/>
      <c r="I16" s="96"/>
      <c r="J16" s="19"/>
      <c r="K16" s="95" t="str">
        <f t="shared" si="0"/>
        <v/>
      </c>
      <c r="L16" s="95"/>
      <c r="M16" s="6" t="str">
        <f t="shared" si="2"/>
        <v/>
      </c>
      <c r="N16" s="19"/>
      <c r="O16" s="8"/>
      <c r="P16" s="96"/>
      <c r="Q16" s="96"/>
      <c r="R16" s="97" t="str">
        <f t="shared" si="3"/>
        <v/>
      </c>
      <c r="S16" s="97"/>
      <c r="T16" s="98" t="str">
        <f t="shared" si="4"/>
        <v/>
      </c>
      <c r="U16" s="98"/>
    </row>
    <row r="17" spans="2:21">
      <c r="B17" s="19">
        <v>9</v>
      </c>
      <c r="C17" s="95" t="str">
        <f t="shared" si="1"/>
        <v/>
      </c>
      <c r="D17" s="95"/>
      <c r="E17" s="19"/>
      <c r="F17" s="8"/>
      <c r="G17" s="19" t="s">
        <v>4</v>
      </c>
      <c r="H17" s="96"/>
      <c r="I17" s="96"/>
      <c r="J17" s="19"/>
      <c r="K17" s="95" t="str">
        <f t="shared" si="0"/>
        <v/>
      </c>
      <c r="L17" s="95"/>
      <c r="M17" s="6" t="str">
        <f t="shared" si="2"/>
        <v/>
      </c>
      <c r="N17" s="19"/>
      <c r="O17" s="8"/>
      <c r="P17" s="96"/>
      <c r="Q17" s="96"/>
      <c r="R17" s="97" t="str">
        <f t="shared" si="3"/>
        <v/>
      </c>
      <c r="S17" s="97"/>
      <c r="T17" s="98" t="str">
        <f t="shared" si="4"/>
        <v/>
      </c>
      <c r="U17" s="98"/>
    </row>
    <row r="18" spans="2:21">
      <c r="B18" s="19">
        <v>10</v>
      </c>
      <c r="C18" s="95" t="str">
        <f t="shared" si="1"/>
        <v/>
      </c>
      <c r="D18" s="95"/>
      <c r="E18" s="19"/>
      <c r="F18" s="8"/>
      <c r="G18" s="19" t="s">
        <v>4</v>
      </c>
      <c r="H18" s="96"/>
      <c r="I18" s="96"/>
      <c r="J18" s="19"/>
      <c r="K18" s="95" t="str">
        <f t="shared" si="0"/>
        <v/>
      </c>
      <c r="L18" s="95"/>
      <c r="M18" s="6" t="str">
        <f t="shared" si="2"/>
        <v/>
      </c>
      <c r="N18" s="19"/>
      <c r="O18" s="8"/>
      <c r="P18" s="96"/>
      <c r="Q18" s="96"/>
      <c r="R18" s="97" t="str">
        <f t="shared" si="3"/>
        <v/>
      </c>
      <c r="S18" s="97"/>
      <c r="T18" s="98" t="str">
        <f t="shared" si="4"/>
        <v/>
      </c>
      <c r="U18" s="98"/>
    </row>
    <row r="19" spans="2:21">
      <c r="B19" s="19">
        <v>11</v>
      </c>
      <c r="C19" s="95" t="str">
        <f t="shared" si="1"/>
        <v/>
      </c>
      <c r="D19" s="95"/>
      <c r="E19" s="19"/>
      <c r="F19" s="8"/>
      <c r="G19" s="19" t="s">
        <v>4</v>
      </c>
      <c r="H19" s="96"/>
      <c r="I19" s="96"/>
      <c r="J19" s="19"/>
      <c r="K19" s="95" t="str">
        <f t="shared" si="0"/>
        <v/>
      </c>
      <c r="L19" s="95"/>
      <c r="M19" s="6" t="str">
        <f t="shared" si="2"/>
        <v/>
      </c>
      <c r="N19" s="19"/>
      <c r="O19" s="8"/>
      <c r="P19" s="96"/>
      <c r="Q19" s="96"/>
      <c r="R19" s="97" t="str">
        <f t="shared" si="3"/>
        <v/>
      </c>
      <c r="S19" s="97"/>
      <c r="T19" s="98" t="str">
        <f t="shared" si="4"/>
        <v/>
      </c>
      <c r="U19" s="98"/>
    </row>
    <row r="20" spans="2:21">
      <c r="B20" s="19">
        <v>12</v>
      </c>
      <c r="C20" s="95" t="str">
        <f t="shared" si="1"/>
        <v/>
      </c>
      <c r="D20" s="95"/>
      <c r="E20" s="19"/>
      <c r="F20" s="8"/>
      <c r="G20" s="19" t="s">
        <v>4</v>
      </c>
      <c r="H20" s="96"/>
      <c r="I20" s="96"/>
      <c r="J20" s="19"/>
      <c r="K20" s="95" t="str">
        <f t="shared" si="0"/>
        <v/>
      </c>
      <c r="L20" s="95"/>
      <c r="M20" s="6" t="str">
        <f t="shared" si="2"/>
        <v/>
      </c>
      <c r="N20" s="19"/>
      <c r="O20" s="8"/>
      <c r="P20" s="96"/>
      <c r="Q20" s="96"/>
      <c r="R20" s="97" t="str">
        <f t="shared" si="3"/>
        <v/>
      </c>
      <c r="S20" s="97"/>
      <c r="T20" s="98" t="str">
        <f t="shared" si="4"/>
        <v/>
      </c>
      <c r="U20" s="98"/>
    </row>
    <row r="21" spans="2:21">
      <c r="B21" s="19">
        <v>13</v>
      </c>
      <c r="C21" s="95" t="str">
        <f t="shared" si="1"/>
        <v/>
      </c>
      <c r="D21" s="95"/>
      <c r="E21" s="19"/>
      <c r="F21" s="8"/>
      <c r="G21" s="19" t="s">
        <v>4</v>
      </c>
      <c r="H21" s="96"/>
      <c r="I21" s="96"/>
      <c r="J21" s="19"/>
      <c r="K21" s="95" t="str">
        <f t="shared" si="0"/>
        <v/>
      </c>
      <c r="L21" s="95"/>
      <c r="M21" s="6" t="str">
        <f t="shared" si="2"/>
        <v/>
      </c>
      <c r="N21" s="19"/>
      <c r="O21" s="8"/>
      <c r="P21" s="96"/>
      <c r="Q21" s="96"/>
      <c r="R21" s="97" t="str">
        <f t="shared" si="3"/>
        <v/>
      </c>
      <c r="S21" s="97"/>
      <c r="T21" s="98" t="str">
        <f t="shared" si="4"/>
        <v/>
      </c>
      <c r="U21" s="98"/>
    </row>
    <row r="22" spans="2:21">
      <c r="B22" s="19">
        <v>14</v>
      </c>
      <c r="C22" s="95" t="str">
        <f t="shared" si="1"/>
        <v/>
      </c>
      <c r="D22" s="95"/>
      <c r="E22" s="19"/>
      <c r="F22" s="8"/>
      <c r="G22" s="19" t="s">
        <v>3</v>
      </c>
      <c r="H22" s="96"/>
      <c r="I22" s="96"/>
      <c r="J22" s="19"/>
      <c r="K22" s="95" t="str">
        <f t="shared" si="0"/>
        <v/>
      </c>
      <c r="L22" s="95"/>
      <c r="M22" s="6" t="str">
        <f t="shared" si="2"/>
        <v/>
      </c>
      <c r="N22" s="19"/>
      <c r="O22" s="8"/>
      <c r="P22" s="96"/>
      <c r="Q22" s="96"/>
      <c r="R22" s="97" t="str">
        <f t="shared" si="3"/>
        <v/>
      </c>
      <c r="S22" s="97"/>
      <c r="T22" s="98" t="str">
        <f t="shared" si="4"/>
        <v/>
      </c>
      <c r="U22" s="98"/>
    </row>
    <row r="23" spans="2:21">
      <c r="B23" s="19">
        <v>15</v>
      </c>
      <c r="C23" s="95" t="str">
        <f t="shared" si="1"/>
        <v/>
      </c>
      <c r="D23" s="95"/>
      <c r="E23" s="19"/>
      <c r="F23" s="8"/>
      <c r="G23" s="19" t="s">
        <v>4</v>
      </c>
      <c r="H23" s="96"/>
      <c r="I23" s="96"/>
      <c r="J23" s="19"/>
      <c r="K23" s="95" t="str">
        <f t="shared" si="0"/>
        <v/>
      </c>
      <c r="L23" s="95"/>
      <c r="M23" s="6" t="str">
        <f t="shared" si="2"/>
        <v/>
      </c>
      <c r="N23" s="19"/>
      <c r="O23" s="8"/>
      <c r="P23" s="96"/>
      <c r="Q23" s="96"/>
      <c r="R23" s="97" t="str">
        <f t="shared" si="3"/>
        <v/>
      </c>
      <c r="S23" s="97"/>
      <c r="T23" s="98" t="str">
        <f t="shared" si="4"/>
        <v/>
      </c>
      <c r="U23" s="98"/>
    </row>
    <row r="24" spans="2:21">
      <c r="B24" s="19">
        <v>16</v>
      </c>
      <c r="C24" s="95" t="str">
        <f t="shared" si="1"/>
        <v/>
      </c>
      <c r="D24" s="95"/>
      <c r="E24" s="19"/>
      <c r="F24" s="8"/>
      <c r="G24" s="19" t="s">
        <v>4</v>
      </c>
      <c r="H24" s="96"/>
      <c r="I24" s="96"/>
      <c r="J24" s="19"/>
      <c r="K24" s="95" t="str">
        <f t="shared" si="0"/>
        <v/>
      </c>
      <c r="L24" s="95"/>
      <c r="M24" s="6" t="str">
        <f t="shared" si="2"/>
        <v/>
      </c>
      <c r="N24" s="19"/>
      <c r="O24" s="8"/>
      <c r="P24" s="96"/>
      <c r="Q24" s="96"/>
      <c r="R24" s="97" t="str">
        <f t="shared" si="3"/>
        <v/>
      </c>
      <c r="S24" s="97"/>
      <c r="T24" s="98" t="str">
        <f t="shared" si="4"/>
        <v/>
      </c>
      <c r="U24" s="98"/>
    </row>
    <row r="25" spans="2:21">
      <c r="B25" s="19">
        <v>17</v>
      </c>
      <c r="C25" s="95" t="str">
        <f t="shared" si="1"/>
        <v/>
      </c>
      <c r="D25" s="95"/>
      <c r="E25" s="19"/>
      <c r="F25" s="8"/>
      <c r="G25" s="19" t="s">
        <v>4</v>
      </c>
      <c r="H25" s="96"/>
      <c r="I25" s="96"/>
      <c r="J25" s="19"/>
      <c r="K25" s="95" t="str">
        <f t="shared" si="0"/>
        <v/>
      </c>
      <c r="L25" s="95"/>
      <c r="M25" s="6" t="str">
        <f t="shared" si="2"/>
        <v/>
      </c>
      <c r="N25" s="19"/>
      <c r="O25" s="8"/>
      <c r="P25" s="96"/>
      <c r="Q25" s="96"/>
      <c r="R25" s="97" t="str">
        <f t="shared" si="3"/>
        <v/>
      </c>
      <c r="S25" s="97"/>
      <c r="T25" s="98" t="str">
        <f t="shared" si="4"/>
        <v/>
      </c>
      <c r="U25" s="98"/>
    </row>
    <row r="26" spans="2:21">
      <c r="B26" s="19">
        <v>18</v>
      </c>
      <c r="C26" s="95" t="str">
        <f t="shared" si="1"/>
        <v/>
      </c>
      <c r="D26" s="95"/>
      <c r="E26" s="19"/>
      <c r="F26" s="8"/>
      <c r="G26" s="19" t="s">
        <v>4</v>
      </c>
      <c r="H26" s="96"/>
      <c r="I26" s="96"/>
      <c r="J26" s="19"/>
      <c r="K26" s="95" t="str">
        <f t="shared" si="0"/>
        <v/>
      </c>
      <c r="L26" s="95"/>
      <c r="M26" s="6" t="str">
        <f t="shared" si="2"/>
        <v/>
      </c>
      <c r="N26" s="19"/>
      <c r="O26" s="8"/>
      <c r="P26" s="96"/>
      <c r="Q26" s="96"/>
      <c r="R26" s="97" t="str">
        <f t="shared" si="3"/>
        <v/>
      </c>
      <c r="S26" s="97"/>
      <c r="T26" s="98" t="str">
        <f t="shared" si="4"/>
        <v/>
      </c>
      <c r="U26" s="98"/>
    </row>
    <row r="27" spans="2:21">
      <c r="B27" s="19">
        <v>19</v>
      </c>
      <c r="C27" s="95" t="str">
        <f t="shared" si="1"/>
        <v/>
      </c>
      <c r="D27" s="95"/>
      <c r="E27" s="19"/>
      <c r="F27" s="8"/>
      <c r="G27" s="19" t="s">
        <v>3</v>
      </c>
      <c r="H27" s="96"/>
      <c r="I27" s="96"/>
      <c r="J27" s="19"/>
      <c r="K27" s="95" t="str">
        <f t="shared" si="0"/>
        <v/>
      </c>
      <c r="L27" s="95"/>
      <c r="M27" s="6" t="str">
        <f t="shared" si="2"/>
        <v/>
      </c>
      <c r="N27" s="19"/>
      <c r="O27" s="8"/>
      <c r="P27" s="96"/>
      <c r="Q27" s="96"/>
      <c r="R27" s="97" t="str">
        <f t="shared" si="3"/>
        <v/>
      </c>
      <c r="S27" s="97"/>
      <c r="T27" s="98" t="str">
        <f t="shared" si="4"/>
        <v/>
      </c>
      <c r="U27" s="98"/>
    </row>
    <row r="28" spans="2:21">
      <c r="B28" s="19">
        <v>20</v>
      </c>
      <c r="C28" s="95" t="str">
        <f t="shared" si="1"/>
        <v/>
      </c>
      <c r="D28" s="95"/>
      <c r="E28" s="19"/>
      <c r="F28" s="8"/>
      <c r="G28" s="19" t="s">
        <v>4</v>
      </c>
      <c r="H28" s="96"/>
      <c r="I28" s="96"/>
      <c r="J28" s="19"/>
      <c r="K28" s="95" t="str">
        <f t="shared" si="0"/>
        <v/>
      </c>
      <c r="L28" s="95"/>
      <c r="M28" s="6" t="str">
        <f t="shared" si="2"/>
        <v/>
      </c>
      <c r="N28" s="19"/>
      <c r="O28" s="8"/>
      <c r="P28" s="96"/>
      <c r="Q28" s="96"/>
      <c r="R28" s="97" t="str">
        <f t="shared" si="3"/>
        <v/>
      </c>
      <c r="S28" s="97"/>
      <c r="T28" s="98" t="str">
        <f t="shared" si="4"/>
        <v/>
      </c>
      <c r="U28" s="98"/>
    </row>
    <row r="29" spans="2:21">
      <c r="B29" s="19">
        <v>21</v>
      </c>
      <c r="C29" s="95" t="str">
        <f t="shared" si="1"/>
        <v/>
      </c>
      <c r="D29" s="95"/>
      <c r="E29" s="19"/>
      <c r="F29" s="8"/>
      <c r="G29" s="19" t="s">
        <v>3</v>
      </c>
      <c r="H29" s="96"/>
      <c r="I29" s="96"/>
      <c r="J29" s="19"/>
      <c r="K29" s="95" t="str">
        <f t="shared" si="0"/>
        <v/>
      </c>
      <c r="L29" s="95"/>
      <c r="M29" s="6" t="str">
        <f t="shared" si="2"/>
        <v/>
      </c>
      <c r="N29" s="19"/>
      <c r="O29" s="8"/>
      <c r="P29" s="96"/>
      <c r="Q29" s="96"/>
      <c r="R29" s="97" t="str">
        <f t="shared" si="3"/>
        <v/>
      </c>
      <c r="S29" s="97"/>
      <c r="T29" s="98" t="str">
        <f t="shared" si="4"/>
        <v/>
      </c>
      <c r="U29" s="98"/>
    </row>
    <row r="30" spans="2:21">
      <c r="B30" s="19">
        <v>22</v>
      </c>
      <c r="C30" s="95" t="str">
        <f t="shared" si="1"/>
        <v/>
      </c>
      <c r="D30" s="95"/>
      <c r="E30" s="19"/>
      <c r="F30" s="8"/>
      <c r="G30" s="19" t="s">
        <v>3</v>
      </c>
      <c r="H30" s="96"/>
      <c r="I30" s="96"/>
      <c r="J30" s="19"/>
      <c r="K30" s="95" t="str">
        <f t="shared" si="0"/>
        <v/>
      </c>
      <c r="L30" s="95"/>
      <c r="M30" s="6" t="str">
        <f t="shared" si="2"/>
        <v/>
      </c>
      <c r="N30" s="19"/>
      <c r="O30" s="8"/>
      <c r="P30" s="96"/>
      <c r="Q30" s="96"/>
      <c r="R30" s="97" t="str">
        <f t="shared" si="3"/>
        <v/>
      </c>
      <c r="S30" s="97"/>
      <c r="T30" s="98" t="str">
        <f t="shared" si="4"/>
        <v/>
      </c>
      <c r="U30" s="98"/>
    </row>
    <row r="31" spans="2:21">
      <c r="B31" s="19">
        <v>23</v>
      </c>
      <c r="C31" s="95" t="str">
        <f t="shared" si="1"/>
        <v/>
      </c>
      <c r="D31" s="95"/>
      <c r="E31" s="19"/>
      <c r="F31" s="8"/>
      <c r="G31" s="19" t="s">
        <v>3</v>
      </c>
      <c r="H31" s="96"/>
      <c r="I31" s="96"/>
      <c r="J31" s="19"/>
      <c r="K31" s="95" t="str">
        <f t="shared" si="0"/>
        <v/>
      </c>
      <c r="L31" s="95"/>
      <c r="M31" s="6" t="str">
        <f t="shared" si="2"/>
        <v/>
      </c>
      <c r="N31" s="19"/>
      <c r="O31" s="8"/>
      <c r="P31" s="96"/>
      <c r="Q31" s="96"/>
      <c r="R31" s="97" t="str">
        <f t="shared" si="3"/>
        <v/>
      </c>
      <c r="S31" s="97"/>
      <c r="T31" s="98" t="str">
        <f t="shared" si="4"/>
        <v/>
      </c>
      <c r="U31" s="98"/>
    </row>
    <row r="32" spans="2:21">
      <c r="B32" s="19">
        <v>24</v>
      </c>
      <c r="C32" s="95" t="str">
        <f t="shared" si="1"/>
        <v/>
      </c>
      <c r="D32" s="95"/>
      <c r="E32" s="19"/>
      <c r="F32" s="8"/>
      <c r="G32" s="19" t="s">
        <v>3</v>
      </c>
      <c r="H32" s="96"/>
      <c r="I32" s="96"/>
      <c r="J32" s="19"/>
      <c r="K32" s="95" t="str">
        <f t="shared" si="0"/>
        <v/>
      </c>
      <c r="L32" s="95"/>
      <c r="M32" s="6" t="str">
        <f t="shared" si="2"/>
        <v/>
      </c>
      <c r="N32" s="19"/>
      <c r="O32" s="8"/>
      <c r="P32" s="96"/>
      <c r="Q32" s="96"/>
      <c r="R32" s="97" t="str">
        <f t="shared" si="3"/>
        <v/>
      </c>
      <c r="S32" s="97"/>
      <c r="T32" s="98" t="str">
        <f t="shared" si="4"/>
        <v/>
      </c>
      <c r="U32" s="98"/>
    </row>
    <row r="33" spans="2:21">
      <c r="B33" s="19">
        <v>25</v>
      </c>
      <c r="C33" s="95" t="str">
        <f t="shared" si="1"/>
        <v/>
      </c>
      <c r="D33" s="95"/>
      <c r="E33" s="19"/>
      <c r="F33" s="8"/>
      <c r="G33" s="19" t="s">
        <v>4</v>
      </c>
      <c r="H33" s="96"/>
      <c r="I33" s="96"/>
      <c r="J33" s="19"/>
      <c r="K33" s="95" t="str">
        <f t="shared" si="0"/>
        <v/>
      </c>
      <c r="L33" s="95"/>
      <c r="M33" s="6" t="str">
        <f t="shared" si="2"/>
        <v/>
      </c>
      <c r="N33" s="19"/>
      <c r="O33" s="8"/>
      <c r="P33" s="96"/>
      <c r="Q33" s="96"/>
      <c r="R33" s="97" t="str">
        <f t="shared" si="3"/>
        <v/>
      </c>
      <c r="S33" s="97"/>
      <c r="T33" s="98" t="str">
        <f t="shared" si="4"/>
        <v/>
      </c>
      <c r="U33" s="98"/>
    </row>
    <row r="34" spans="2:21">
      <c r="B34" s="19">
        <v>26</v>
      </c>
      <c r="C34" s="95" t="str">
        <f t="shared" si="1"/>
        <v/>
      </c>
      <c r="D34" s="95"/>
      <c r="E34" s="19"/>
      <c r="F34" s="8"/>
      <c r="G34" s="19" t="s">
        <v>3</v>
      </c>
      <c r="H34" s="96"/>
      <c r="I34" s="96"/>
      <c r="J34" s="19"/>
      <c r="K34" s="95" t="str">
        <f t="shared" si="0"/>
        <v/>
      </c>
      <c r="L34" s="95"/>
      <c r="M34" s="6" t="str">
        <f t="shared" si="2"/>
        <v/>
      </c>
      <c r="N34" s="19"/>
      <c r="O34" s="8"/>
      <c r="P34" s="96"/>
      <c r="Q34" s="96"/>
      <c r="R34" s="97" t="str">
        <f t="shared" si="3"/>
        <v/>
      </c>
      <c r="S34" s="97"/>
      <c r="T34" s="98" t="str">
        <f t="shared" si="4"/>
        <v/>
      </c>
      <c r="U34" s="98"/>
    </row>
    <row r="35" spans="2:21">
      <c r="B35" s="19">
        <v>27</v>
      </c>
      <c r="C35" s="95" t="str">
        <f t="shared" si="1"/>
        <v/>
      </c>
      <c r="D35" s="95"/>
      <c r="E35" s="19"/>
      <c r="F35" s="8"/>
      <c r="G35" s="19" t="s">
        <v>3</v>
      </c>
      <c r="H35" s="96"/>
      <c r="I35" s="96"/>
      <c r="J35" s="19"/>
      <c r="K35" s="95" t="str">
        <f t="shared" si="0"/>
        <v/>
      </c>
      <c r="L35" s="95"/>
      <c r="M35" s="6" t="str">
        <f t="shared" si="2"/>
        <v/>
      </c>
      <c r="N35" s="19"/>
      <c r="O35" s="8"/>
      <c r="P35" s="96"/>
      <c r="Q35" s="96"/>
      <c r="R35" s="97" t="str">
        <f t="shared" si="3"/>
        <v/>
      </c>
      <c r="S35" s="97"/>
      <c r="T35" s="98" t="str">
        <f t="shared" si="4"/>
        <v/>
      </c>
      <c r="U35" s="98"/>
    </row>
    <row r="36" spans="2:21">
      <c r="B36" s="19">
        <v>28</v>
      </c>
      <c r="C36" s="95" t="str">
        <f t="shared" si="1"/>
        <v/>
      </c>
      <c r="D36" s="95"/>
      <c r="E36" s="19"/>
      <c r="F36" s="8"/>
      <c r="G36" s="19" t="s">
        <v>3</v>
      </c>
      <c r="H36" s="96"/>
      <c r="I36" s="96"/>
      <c r="J36" s="19"/>
      <c r="K36" s="95" t="str">
        <f t="shared" si="0"/>
        <v/>
      </c>
      <c r="L36" s="95"/>
      <c r="M36" s="6" t="str">
        <f t="shared" si="2"/>
        <v/>
      </c>
      <c r="N36" s="19"/>
      <c r="O36" s="8"/>
      <c r="P36" s="96"/>
      <c r="Q36" s="96"/>
      <c r="R36" s="97" t="str">
        <f t="shared" si="3"/>
        <v/>
      </c>
      <c r="S36" s="97"/>
      <c r="T36" s="98" t="str">
        <f t="shared" si="4"/>
        <v/>
      </c>
      <c r="U36" s="98"/>
    </row>
    <row r="37" spans="2:21">
      <c r="B37" s="19">
        <v>29</v>
      </c>
      <c r="C37" s="95" t="str">
        <f t="shared" si="1"/>
        <v/>
      </c>
      <c r="D37" s="95"/>
      <c r="E37" s="19"/>
      <c r="F37" s="8"/>
      <c r="G37" s="19" t="s">
        <v>3</v>
      </c>
      <c r="H37" s="96"/>
      <c r="I37" s="96"/>
      <c r="J37" s="19"/>
      <c r="K37" s="95" t="str">
        <f t="shared" si="0"/>
        <v/>
      </c>
      <c r="L37" s="95"/>
      <c r="M37" s="6" t="str">
        <f t="shared" si="2"/>
        <v/>
      </c>
      <c r="N37" s="19"/>
      <c r="O37" s="8"/>
      <c r="P37" s="96"/>
      <c r="Q37" s="96"/>
      <c r="R37" s="97" t="str">
        <f t="shared" si="3"/>
        <v/>
      </c>
      <c r="S37" s="97"/>
      <c r="T37" s="98" t="str">
        <f t="shared" si="4"/>
        <v/>
      </c>
      <c r="U37" s="98"/>
    </row>
    <row r="38" spans="2:21">
      <c r="B38" s="19">
        <v>30</v>
      </c>
      <c r="C38" s="95" t="str">
        <f t="shared" si="1"/>
        <v/>
      </c>
      <c r="D38" s="95"/>
      <c r="E38" s="19"/>
      <c r="F38" s="8"/>
      <c r="G38" s="19" t="s">
        <v>4</v>
      </c>
      <c r="H38" s="96"/>
      <c r="I38" s="96"/>
      <c r="J38" s="19"/>
      <c r="K38" s="95" t="str">
        <f t="shared" si="0"/>
        <v/>
      </c>
      <c r="L38" s="95"/>
      <c r="M38" s="6" t="str">
        <f t="shared" si="2"/>
        <v/>
      </c>
      <c r="N38" s="19"/>
      <c r="O38" s="8"/>
      <c r="P38" s="96"/>
      <c r="Q38" s="96"/>
      <c r="R38" s="97" t="str">
        <f t="shared" si="3"/>
        <v/>
      </c>
      <c r="S38" s="97"/>
      <c r="T38" s="98" t="str">
        <f t="shared" si="4"/>
        <v/>
      </c>
      <c r="U38" s="98"/>
    </row>
    <row r="39" spans="2:21">
      <c r="B39" s="19">
        <v>31</v>
      </c>
      <c r="C39" s="95" t="str">
        <f t="shared" si="1"/>
        <v/>
      </c>
      <c r="D39" s="95"/>
      <c r="E39" s="19"/>
      <c r="F39" s="8"/>
      <c r="G39" s="19" t="s">
        <v>4</v>
      </c>
      <c r="H39" s="96"/>
      <c r="I39" s="96"/>
      <c r="J39" s="19"/>
      <c r="K39" s="95" t="str">
        <f t="shared" si="0"/>
        <v/>
      </c>
      <c r="L39" s="95"/>
      <c r="M39" s="6" t="str">
        <f t="shared" si="2"/>
        <v/>
      </c>
      <c r="N39" s="19"/>
      <c r="O39" s="8"/>
      <c r="P39" s="96"/>
      <c r="Q39" s="96"/>
      <c r="R39" s="97" t="str">
        <f t="shared" si="3"/>
        <v/>
      </c>
      <c r="S39" s="97"/>
      <c r="T39" s="98" t="str">
        <f t="shared" si="4"/>
        <v/>
      </c>
      <c r="U39" s="98"/>
    </row>
    <row r="40" spans="2:21">
      <c r="B40" s="19">
        <v>32</v>
      </c>
      <c r="C40" s="95" t="str">
        <f t="shared" si="1"/>
        <v/>
      </c>
      <c r="D40" s="95"/>
      <c r="E40" s="19"/>
      <c r="F40" s="8"/>
      <c r="G40" s="19" t="s">
        <v>4</v>
      </c>
      <c r="H40" s="96"/>
      <c r="I40" s="96"/>
      <c r="J40" s="19"/>
      <c r="K40" s="95" t="str">
        <f t="shared" si="0"/>
        <v/>
      </c>
      <c r="L40" s="95"/>
      <c r="M40" s="6" t="str">
        <f t="shared" si="2"/>
        <v/>
      </c>
      <c r="N40" s="19"/>
      <c r="O40" s="8"/>
      <c r="P40" s="96"/>
      <c r="Q40" s="96"/>
      <c r="R40" s="97" t="str">
        <f t="shared" si="3"/>
        <v/>
      </c>
      <c r="S40" s="97"/>
      <c r="T40" s="98" t="str">
        <f t="shared" si="4"/>
        <v/>
      </c>
      <c r="U40" s="98"/>
    </row>
    <row r="41" spans="2:21">
      <c r="B41" s="19">
        <v>33</v>
      </c>
      <c r="C41" s="95" t="str">
        <f t="shared" si="1"/>
        <v/>
      </c>
      <c r="D41" s="95"/>
      <c r="E41" s="19"/>
      <c r="F41" s="8"/>
      <c r="G41" s="19" t="s">
        <v>3</v>
      </c>
      <c r="H41" s="96"/>
      <c r="I41" s="96"/>
      <c r="J41" s="19"/>
      <c r="K41" s="95" t="str">
        <f t="shared" si="0"/>
        <v/>
      </c>
      <c r="L41" s="95"/>
      <c r="M41" s="6" t="str">
        <f t="shared" si="2"/>
        <v/>
      </c>
      <c r="N41" s="19"/>
      <c r="O41" s="8"/>
      <c r="P41" s="96"/>
      <c r="Q41" s="96"/>
      <c r="R41" s="97" t="str">
        <f t="shared" si="3"/>
        <v/>
      </c>
      <c r="S41" s="97"/>
      <c r="T41" s="98" t="str">
        <f t="shared" si="4"/>
        <v/>
      </c>
      <c r="U41" s="98"/>
    </row>
    <row r="42" spans="2:21">
      <c r="B42" s="19">
        <v>34</v>
      </c>
      <c r="C42" s="95" t="str">
        <f t="shared" si="1"/>
        <v/>
      </c>
      <c r="D42" s="95"/>
      <c r="E42" s="19"/>
      <c r="F42" s="8"/>
      <c r="G42" s="19" t="s">
        <v>4</v>
      </c>
      <c r="H42" s="96"/>
      <c r="I42" s="96"/>
      <c r="J42" s="19"/>
      <c r="K42" s="95" t="str">
        <f t="shared" si="0"/>
        <v/>
      </c>
      <c r="L42" s="95"/>
      <c r="M42" s="6" t="str">
        <f t="shared" si="2"/>
        <v/>
      </c>
      <c r="N42" s="19"/>
      <c r="O42" s="8"/>
      <c r="P42" s="96"/>
      <c r="Q42" s="96"/>
      <c r="R42" s="97" t="str">
        <f t="shared" si="3"/>
        <v/>
      </c>
      <c r="S42" s="97"/>
      <c r="T42" s="98" t="str">
        <f t="shared" si="4"/>
        <v/>
      </c>
      <c r="U42" s="98"/>
    </row>
    <row r="43" spans="2:21">
      <c r="B43" s="19">
        <v>35</v>
      </c>
      <c r="C43" s="95" t="str">
        <f t="shared" si="1"/>
        <v/>
      </c>
      <c r="D43" s="95"/>
      <c r="E43" s="19"/>
      <c r="F43" s="8"/>
      <c r="G43" s="19" t="s">
        <v>3</v>
      </c>
      <c r="H43" s="96"/>
      <c r="I43" s="96"/>
      <c r="J43" s="19"/>
      <c r="K43" s="95" t="str">
        <f t="shared" si="0"/>
        <v/>
      </c>
      <c r="L43" s="95"/>
      <c r="M43" s="6" t="str">
        <f t="shared" si="2"/>
        <v/>
      </c>
      <c r="N43" s="19"/>
      <c r="O43" s="8"/>
      <c r="P43" s="96"/>
      <c r="Q43" s="96"/>
      <c r="R43" s="97" t="str">
        <f t="shared" si="3"/>
        <v/>
      </c>
      <c r="S43" s="97"/>
      <c r="T43" s="98" t="str">
        <f t="shared" si="4"/>
        <v/>
      </c>
      <c r="U43" s="98"/>
    </row>
    <row r="44" spans="2:21">
      <c r="B44" s="19">
        <v>36</v>
      </c>
      <c r="C44" s="95" t="str">
        <f t="shared" si="1"/>
        <v/>
      </c>
      <c r="D44" s="95"/>
      <c r="E44" s="19"/>
      <c r="F44" s="8"/>
      <c r="G44" s="19" t="s">
        <v>4</v>
      </c>
      <c r="H44" s="96"/>
      <c r="I44" s="96"/>
      <c r="J44" s="19"/>
      <c r="K44" s="95" t="str">
        <f t="shared" si="0"/>
        <v/>
      </c>
      <c r="L44" s="95"/>
      <c r="M44" s="6" t="str">
        <f t="shared" si="2"/>
        <v/>
      </c>
      <c r="N44" s="19"/>
      <c r="O44" s="8"/>
      <c r="P44" s="96"/>
      <c r="Q44" s="96"/>
      <c r="R44" s="97" t="str">
        <f t="shared" si="3"/>
        <v/>
      </c>
      <c r="S44" s="97"/>
      <c r="T44" s="98" t="str">
        <f t="shared" si="4"/>
        <v/>
      </c>
      <c r="U44" s="98"/>
    </row>
    <row r="45" spans="2:21">
      <c r="B45" s="19">
        <v>37</v>
      </c>
      <c r="C45" s="95" t="str">
        <f t="shared" si="1"/>
        <v/>
      </c>
      <c r="D45" s="95"/>
      <c r="E45" s="19"/>
      <c r="F45" s="8"/>
      <c r="G45" s="19" t="s">
        <v>3</v>
      </c>
      <c r="H45" s="96"/>
      <c r="I45" s="96"/>
      <c r="J45" s="19"/>
      <c r="K45" s="95" t="str">
        <f t="shared" si="0"/>
        <v/>
      </c>
      <c r="L45" s="95"/>
      <c r="M45" s="6" t="str">
        <f t="shared" si="2"/>
        <v/>
      </c>
      <c r="N45" s="19"/>
      <c r="O45" s="8"/>
      <c r="P45" s="96"/>
      <c r="Q45" s="96"/>
      <c r="R45" s="97" t="str">
        <f t="shared" si="3"/>
        <v/>
      </c>
      <c r="S45" s="97"/>
      <c r="T45" s="98" t="str">
        <f t="shared" si="4"/>
        <v/>
      </c>
      <c r="U45" s="98"/>
    </row>
    <row r="46" spans="2:21">
      <c r="B46" s="19">
        <v>38</v>
      </c>
      <c r="C46" s="95" t="str">
        <f t="shared" si="1"/>
        <v/>
      </c>
      <c r="D46" s="95"/>
      <c r="E46" s="19"/>
      <c r="F46" s="8"/>
      <c r="G46" s="19" t="s">
        <v>4</v>
      </c>
      <c r="H46" s="96"/>
      <c r="I46" s="96"/>
      <c r="J46" s="19"/>
      <c r="K46" s="95" t="str">
        <f t="shared" si="0"/>
        <v/>
      </c>
      <c r="L46" s="95"/>
      <c r="M46" s="6" t="str">
        <f t="shared" si="2"/>
        <v/>
      </c>
      <c r="N46" s="19"/>
      <c r="O46" s="8"/>
      <c r="P46" s="96"/>
      <c r="Q46" s="96"/>
      <c r="R46" s="97" t="str">
        <f t="shared" si="3"/>
        <v/>
      </c>
      <c r="S46" s="97"/>
      <c r="T46" s="98" t="str">
        <f t="shared" si="4"/>
        <v/>
      </c>
      <c r="U46" s="98"/>
    </row>
    <row r="47" spans="2:21">
      <c r="B47" s="19">
        <v>39</v>
      </c>
      <c r="C47" s="95" t="str">
        <f t="shared" si="1"/>
        <v/>
      </c>
      <c r="D47" s="95"/>
      <c r="E47" s="19"/>
      <c r="F47" s="8"/>
      <c r="G47" s="19" t="s">
        <v>4</v>
      </c>
      <c r="H47" s="96"/>
      <c r="I47" s="96"/>
      <c r="J47" s="19"/>
      <c r="K47" s="95" t="str">
        <f t="shared" si="0"/>
        <v/>
      </c>
      <c r="L47" s="95"/>
      <c r="M47" s="6" t="str">
        <f t="shared" si="2"/>
        <v/>
      </c>
      <c r="N47" s="19"/>
      <c r="O47" s="8"/>
      <c r="P47" s="96"/>
      <c r="Q47" s="96"/>
      <c r="R47" s="97" t="str">
        <f t="shared" si="3"/>
        <v/>
      </c>
      <c r="S47" s="97"/>
      <c r="T47" s="98" t="str">
        <f t="shared" si="4"/>
        <v/>
      </c>
      <c r="U47" s="98"/>
    </row>
    <row r="48" spans="2:21">
      <c r="B48" s="19">
        <v>40</v>
      </c>
      <c r="C48" s="95" t="str">
        <f t="shared" si="1"/>
        <v/>
      </c>
      <c r="D48" s="95"/>
      <c r="E48" s="19"/>
      <c r="F48" s="8"/>
      <c r="G48" s="19" t="s">
        <v>37</v>
      </c>
      <c r="H48" s="96"/>
      <c r="I48" s="96"/>
      <c r="J48" s="19"/>
      <c r="K48" s="95" t="str">
        <f t="shared" si="0"/>
        <v/>
      </c>
      <c r="L48" s="95"/>
      <c r="M48" s="6" t="str">
        <f t="shared" si="2"/>
        <v/>
      </c>
      <c r="N48" s="19"/>
      <c r="O48" s="8"/>
      <c r="P48" s="96"/>
      <c r="Q48" s="96"/>
      <c r="R48" s="97" t="str">
        <f t="shared" si="3"/>
        <v/>
      </c>
      <c r="S48" s="97"/>
      <c r="T48" s="98" t="str">
        <f t="shared" si="4"/>
        <v/>
      </c>
      <c r="U48" s="98"/>
    </row>
    <row r="49" spans="2:21">
      <c r="B49" s="19">
        <v>41</v>
      </c>
      <c r="C49" s="95" t="str">
        <f t="shared" si="1"/>
        <v/>
      </c>
      <c r="D49" s="95"/>
      <c r="E49" s="19"/>
      <c r="F49" s="8"/>
      <c r="G49" s="19" t="s">
        <v>4</v>
      </c>
      <c r="H49" s="96"/>
      <c r="I49" s="96"/>
      <c r="J49" s="19"/>
      <c r="K49" s="95" t="str">
        <f t="shared" si="0"/>
        <v/>
      </c>
      <c r="L49" s="95"/>
      <c r="M49" s="6" t="str">
        <f t="shared" si="2"/>
        <v/>
      </c>
      <c r="N49" s="19"/>
      <c r="O49" s="8"/>
      <c r="P49" s="96"/>
      <c r="Q49" s="96"/>
      <c r="R49" s="97" t="str">
        <f t="shared" si="3"/>
        <v/>
      </c>
      <c r="S49" s="97"/>
      <c r="T49" s="98" t="str">
        <f t="shared" si="4"/>
        <v/>
      </c>
      <c r="U49" s="98"/>
    </row>
    <row r="50" spans="2:21">
      <c r="B50" s="19">
        <v>42</v>
      </c>
      <c r="C50" s="95" t="str">
        <f t="shared" si="1"/>
        <v/>
      </c>
      <c r="D50" s="95"/>
      <c r="E50" s="19"/>
      <c r="F50" s="8"/>
      <c r="G50" s="19" t="s">
        <v>4</v>
      </c>
      <c r="H50" s="96"/>
      <c r="I50" s="96"/>
      <c r="J50" s="19"/>
      <c r="K50" s="95" t="str">
        <f t="shared" si="0"/>
        <v/>
      </c>
      <c r="L50" s="95"/>
      <c r="M50" s="6" t="str">
        <f t="shared" si="2"/>
        <v/>
      </c>
      <c r="N50" s="19"/>
      <c r="O50" s="8"/>
      <c r="P50" s="96"/>
      <c r="Q50" s="96"/>
      <c r="R50" s="97" t="str">
        <f t="shared" si="3"/>
        <v/>
      </c>
      <c r="S50" s="97"/>
      <c r="T50" s="98" t="str">
        <f t="shared" si="4"/>
        <v/>
      </c>
      <c r="U50" s="98"/>
    </row>
    <row r="51" spans="2:21">
      <c r="B51" s="19">
        <v>43</v>
      </c>
      <c r="C51" s="95" t="str">
        <f t="shared" si="1"/>
        <v/>
      </c>
      <c r="D51" s="95"/>
      <c r="E51" s="19"/>
      <c r="F51" s="8"/>
      <c r="G51" s="19" t="s">
        <v>3</v>
      </c>
      <c r="H51" s="96"/>
      <c r="I51" s="96"/>
      <c r="J51" s="19"/>
      <c r="K51" s="95" t="str">
        <f t="shared" si="0"/>
        <v/>
      </c>
      <c r="L51" s="95"/>
      <c r="M51" s="6" t="str">
        <f t="shared" si="2"/>
        <v/>
      </c>
      <c r="N51" s="19"/>
      <c r="O51" s="8"/>
      <c r="P51" s="96"/>
      <c r="Q51" s="96"/>
      <c r="R51" s="97" t="str">
        <f t="shared" si="3"/>
        <v/>
      </c>
      <c r="S51" s="97"/>
      <c r="T51" s="98" t="str">
        <f t="shared" si="4"/>
        <v/>
      </c>
      <c r="U51" s="98"/>
    </row>
    <row r="52" spans="2:21">
      <c r="B52" s="19">
        <v>44</v>
      </c>
      <c r="C52" s="95" t="str">
        <f t="shared" si="1"/>
        <v/>
      </c>
      <c r="D52" s="95"/>
      <c r="E52" s="19"/>
      <c r="F52" s="8"/>
      <c r="G52" s="19" t="s">
        <v>3</v>
      </c>
      <c r="H52" s="96"/>
      <c r="I52" s="96"/>
      <c r="J52" s="19"/>
      <c r="K52" s="95" t="str">
        <f t="shared" si="0"/>
        <v/>
      </c>
      <c r="L52" s="95"/>
      <c r="M52" s="6" t="str">
        <f t="shared" si="2"/>
        <v/>
      </c>
      <c r="N52" s="19"/>
      <c r="O52" s="8"/>
      <c r="P52" s="96"/>
      <c r="Q52" s="96"/>
      <c r="R52" s="97" t="str">
        <f t="shared" si="3"/>
        <v/>
      </c>
      <c r="S52" s="97"/>
      <c r="T52" s="98" t="str">
        <f t="shared" si="4"/>
        <v/>
      </c>
      <c r="U52" s="98"/>
    </row>
    <row r="53" spans="2:21">
      <c r="B53" s="19">
        <v>45</v>
      </c>
      <c r="C53" s="95" t="str">
        <f t="shared" si="1"/>
        <v/>
      </c>
      <c r="D53" s="95"/>
      <c r="E53" s="19"/>
      <c r="F53" s="8"/>
      <c r="G53" s="19" t="s">
        <v>4</v>
      </c>
      <c r="H53" s="96"/>
      <c r="I53" s="96"/>
      <c r="J53" s="19"/>
      <c r="K53" s="95" t="str">
        <f t="shared" si="0"/>
        <v/>
      </c>
      <c r="L53" s="95"/>
      <c r="M53" s="6" t="str">
        <f t="shared" si="2"/>
        <v/>
      </c>
      <c r="N53" s="19"/>
      <c r="O53" s="8"/>
      <c r="P53" s="96"/>
      <c r="Q53" s="96"/>
      <c r="R53" s="97" t="str">
        <f t="shared" si="3"/>
        <v/>
      </c>
      <c r="S53" s="97"/>
      <c r="T53" s="98" t="str">
        <f t="shared" si="4"/>
        <v/>
      </c>
      <c r="U53" s="98"/>
    </row>
    <row r="54" spans="2:21">
      <c r="B54" s="19">
        <v>46</v>
      </c>
      <c r="C54" s="95" t="str">
        <f t="shared" si="1"/>
        <v/>
      </c>
      <c r="D54" s="95"/>
      <c r="E54" s="19"/>
      <c r="F54" s="8"/>
      <c r="G54" s="19" t="s">
        <v>4</v>
      </c>
      <c r="H54" s="96"/>
      <c r="I54" s="96"/>
      <c r="J54" s="19"/>
      <c r="K54" s="95" t="str">
        <f t="shared" si="0"/>
        <v/>
      </c>
      <c r="L54" s="95"/>
      <c r="M54" s="6" t="str">
        <f t="shared" si="2"/>
        <v/>
      </c>
      <c r="N54" s="19"/>
      <c r="O54" s="8"/>
      <c r="P54" s="96"/>
      <c r="Q54" s="96"/>
      <c r="R54" s="97" t="str">
        <f t="shared" si="3"/>
        <v/>
      </c>
      <c r="S54" s="97"/>
      <c r="T54" s="98" t="str">
        <f t="shared" si="4"/>
        <v/>
      </c>
      <c r="U54" s="98"/>
    </row>
    <row r="55" spans="2:21">
      <c r="B55" s="19">
        <v>47</v>
      </c>
      <c r="C55" s="95" t="str">
        <f t="shared" si="1"/>
        <v/>
      </c>
      <c r="D55" s="95"/>
      <c r="E55" s="19"/>
      <c r="F55" s="8"/>
      <c r="G55" s="19" t="s">
        <v>3</v>
      </c>
      <c r="H55" s="96"/>
      <c r="I55" s="96"/>
      <c r="J55" s="19"/>
      <c r="K55" s="95" t="str">
        <f t="shared" si="0"/>
        <v/>
      </c>
      <c r="L55" s="95"/>
      <c r="M55" s="6" t="str">
        <f t="shared" si="2"/>
        <v/>
      </c>
      <c r="N55" s="19"/>
      <c r="O55" s="8"/>
      <c r="P55" s="96"/>
      <c r="Q55" s="96"/>
      <c r="R55" s="97" t="str">
        <f t="shared" si="3"/>
        <v/>
      </c>
      <c r="S55" s="97"/>
      <c r="T55" s="98" t="str">
        <f t="shared" si="4"/>
        <v/>
      </c>
      <c r="U55" s="98"/>
    </row>
    <row r="56" spans="2:21">
      <c r="B56" s="19">
        <v>48</v>
      </c>
      <c r="C56" s="95" t="str">
        <f t="shared" si="1"/>
        <v/>
      </c>
      <c r="D56" s="95"/>
      <c r="E56" s="19"/>
      <c r="F56" s="8"/>
      <c r="G56" s="19" t="s">
        <v>3</v>
      </c>
      <c r="H56" s="96"/>
      <c r="I56" s="96"/>
      <c r="J56" s="19"/>
      <c r="K56" s="95" t="str">
        <f t="shared" si="0"/>
        <v/>
      </c>
      <c r="L56" s="95"/>
      <c r="M56" s="6" t="str">
        <f t="shared" si="2"/>
        <v/>
      </c>
      <c r="N56" s="19"/>
      <c r="O56" s="8"/>
      <c r="P56" s="96"/>
      <c r="Q56" s="96"/>
      <c r="R56" s="97" t="str">
        <f t="shared" si="3"/>
        <v/>
      </c>
      <c r="S56" s="97"/>
      <c r="T56" s="98" t="str">
        <f t="shared" si="4"/>
        <v/>
      </c>
      <c r="U56" s="98"/>
    </row>
    <row r="57" spans="2:21">
      <c r="B57" s="19">
        <v>49</v>
      </c>
      <c r="C57" s="95" t="str">
        <f t="shared" si="1"/>
        <v/>
      </c>
      <c r="D57" s="95"/>
      <c r="E57" s="19"/>
      <c r="F57" s="8"/>
      <c r="G57" s="19" t="s">
        <v>3</v>
      </c>
      <c r="H57" s="96"/>
      <c r="I57" s="96"/>
      <c r="J57" s="19"/>
      <c r="K57" s="95" t="str">
        <f t="shared" si="0"/>
        <v/>
      </c>
      <c r="L57" s="95"/>
      <c r="M57" s="6" t="str">
        <f t="shared" si="2"/>
        <v/>
      </c>
      <c r="N57" s="19"/>
      <c r="O57" s="8"/>
      <c r="P57" s="96"/>
      <c r="Q57" s="96"/>
      <c r="R57" s="97" t="str">
        <f t="shared" si="3"/>
        <v/>
      </c>
      <c r="S57" s="97"/>
      <c r="T57" s="98" t="str">
        <f t="shared" si="4"/>
        <v/>
      </c>
      <c r="U57" s="98"/>
    </row>
    <row r="58" spans="2:21">
      <c r="B58" s="19">
        <v>50</v>
      </c>
      <c r="C58" s="95" t="str">
        <f t="shared" si="1"/>
        <v/>
      </c>
      <c r="D58" s="95"/>
      <c r="E58" s="19"/>
      <c r="F58" s="8"/>
      <c r="G58" s="19" t="s">
        <v>3</v>
      </c>
      <c r="H58" s="96"/>
      <c r="I58" s="96"/>
      <c r="J58" s="19"/>
      <c r="K58" s="95" t="str">
        <f t="shared" si="0"/>
        <v/>
      </c>
      <c r="L58" s="95"/>
      <c r="M58" s="6" t="str">
        <f t="shared" si="2"/>
        <v/>
      </c>
      <c r="N58" s="19"/>
      <c r="O58" s="8"/>
      <c r="P58" s="96"/>
      <c r="Q58" s="96"/>
      <c r="R58" s="97" t="str">
        <f t="shared" si="3"/>
        <v/>
      </c>
      <c r="S58" s="97"/>
      <c r="T58" s="98" t="str">
        <f t="shared" si="4"/>
        <v/>
      </c>
      <c r="U58" s="98"/>
    </row>
    <row r="59" spans="2:21">
      <c r="B59" s="19">
        <v>51</v>
      </c>
      <c r="C59" s="95" t="str">
        <f t="shared" si="1"/>
        <v/>
      </c>
      <c r="D59" s="95"/>
      <c r="E59" s="19"/>
      <c r="F59" s="8"/>
      <c r="G59" s="19" t="s">
        <v>3</v>
      </c>
      <c r="H59" s="96"/>
      <c r="I59" s="96"/>
      <c r="J59" s="19"/>
      <c r="K59" s="95" t="str">
        <f t="shared" si="0"/>
        <v/>
      </c>
      <c r="L59" s="95"/>
      <c r="M59" s="6" t="str">
        <f t="shared" si="2"/>
        <v/>
      </c>
      <c r="N59" s="19"/>
      <c r="O59" s="8"/>
      <c r="P59" s="96"/>
      <c r="Q59" s="96"/>
      <c r="R59" s="97" t="str">
        <f t="shared" si="3"/>
        <v/>
      </c>
      <c r="S59" s="97"/>
      <c r="T59" s="98" t="str">
        <f t="shared" si="4"/>
        <v/>
      </c>
      <c r="U59" s="98"/>
    </row>
    <row r="60" spans="2:21">
      <c r="B60" s="19">
        <v>52</v>
      </c>
      <c r="C60" s="95" t="str">
        <f t="shared" si="1"/>
        <v/>
      </c>
      <c r="D60" s="95"/>
      <c r="E60" s="19"/>
      <c r="F60" s="8"/>
      <c r="G60" s="19" t="s">
        <v>3</v>
      </c>
      <c r="H60" s="96"/>
      <c r="I60" s="96"/>
      <c r="J60" s="19"/>
      <c r="K60" s="95" t="str">
        <f t="shared" si="0"/>
        <v/>
      </c>
      <c r="L60" s="95"/>
      <c r="M60" s="6" t="str">
        <f t="shared" si="2"/>
        <v/>
      </c>
      <c r="N60" s="19"/>
      <c r="O60" s="8"/>
      <c r="P60" s="96"/>
      <c r="Q60" s="96"/>
      <c r="R60" s="97" t="str">
        <f t="shared" si="3"/>
        <v/>
      </c>
      <c r="S60" s="97"/>
      <c r="T60" s="98" t="str">
        <f t="shared" si="4"/>
        <v/>
      </c>
      <c r="U60" s="98"/>
    </row>
    <row r="61" spans="2:21">
      <c r="B61" s="19">
        <v>53</v>
      </c>
      <c r="C61" s="95" t="str">
        <f t="shared" si="1"/>
        <v/>
      </c>
      <c r="D61" s="95"/>
      <c r="E61" s="19"/>
      <c r="F61" s="8"/>
      <c r="G61" s="19" t="s">
        <v>3</v>
      </c>
      <c r="H61" s="96"/>
      <c r="I61" s="96"/>
      <c r="J61" s="19"/>
      <c r="K61" s="95" t="str">
        <f t="shared" si="0"/>
        <v/>
      </c>
      <c r="L61" s="95"/>
      <c r="M61" s="6" t="str">
        <f t="shared" si="2"/>
        <v/>
      </c>
      <c r="N61" s="19"/>
      <c r="O61" s="8"/>
      <c r="P61" s="96"/>
      <c r="Q61" s="96"/>
      <c r="R61" s="97" t="str">
        <f t="shared" si="3"/>
        <v/>
      </c>
      <c r="S61" s="97"/>
      <c r="T61" s="98" t="str">
        <f t="shared" si="4"/>
        <v/>
      </c>
      <c r="U61" s="98"/>
    </row>
    <row r="62" spans="2:21">
      <c r="B62" s="19">
        <v>54</v>
      </c>
      <c r="C62" s="95" t="str">
        <f t="shared" si="1"/>
        <v/>
      </c>
      <c r="D62" s="95"/>
      <c r="E62" s="19"/>
      <c r="F62" s="8"/>
      <c r="G62" s="19" t="s">
        <v>3</v>
      </c>
      <c r="H62" s="96"/>
      <c r="I62" s="96"/>
      <c r="J62" s="19"/>
      <c r="K62" s="95" t="str">
        <f t="shared" si="0"/>
        <v/>
      </c>
      <c r="L62" s="95"/>
      <c r="M62" s="6" t="str">
        <f t="shared" si="2"/>
        <v/>
      </c>
      <c r="N62" s="19"/>
      <c r="O62" s="8"/>
      <c r="P62" s="96"/>
      <c r="Q62" s="96"/>
      <c r="R62" s="97" t="str">
        <f t="shared" si="3"/>
        <v/>
      </c>
      <c r="S62" s="97"/>
      <c r="T62" s="98" t="str">
        <f t="shared" si="4"/>
        <v/>
      </c>
      <c r="U62" s="98"/>
    </row>
    <row r="63" spans="2:21">
      <c r="B63" s="19">
        <v>55</v>
      </c>
      <c r="C63" s="95" t="str">
        <f t="shared" si="1"/>
        <v/>
      </c>
      <c r="D63" s="95"/>
      <c r="E63" s="19"/>
      <c r="F63" s="8"/>
      <c r="G63" s="19" t="s">
        <v>4</v>
      </c>
      <c r="H63" s="96"/>
      <c r="I63" s="96"/>
      <c r="J63" s="19"/>
      <c r="K63" s="95" t="str">
        <f t="shared" si="0"/>
        <v/>
      </c>
      <c r="L63" s="95"/>
      <c r="M63" s="6" t="str">
        <f t="shared" si="2"/>
        <v/>
      </c>
      <c r="N63" s="19"/>
      <c r="O63" s="8"/>
      <c r="P63" s="96"/>
      <c r="Q63" s="96"/>
      <c r="R63" s="97" t="str">
        <f t="shared" si="3"/>
        <v/>
      </c>
      <c r="S63" s="97"/>
      <c r="T63" s="98" t="str">
        <f t="shared" si="4"/>
        <v/>
      </c>
      <c r="U63" s="98"/>
    </row>
    <row r="64" spans="2:21">
      <c r="B64" s="19">
        <v>56</v>
      </c>
      <c r="C64" s="95" t="str">
        <f t="shared" si="1"/>
        <v/>
      </c>
      <c r="D64" s="95"/>
      <c r="E64" s="19"/>
      <c r="F64" s="8"/>
      <c r="G64" s="19" t="s">
        <v>3</v>
      </c>
      <c r="H64" s="96"/>
      <c r="I64" s="96"/>
      <c r="J64" s="19"/>
      <c r="K64" s="95" t="str">
        <f t="shared" si="0"/>
        <v/>
      </c>
      <c r="L64" s="95"/>
      <c r="M64" s="6" t="str">
        <f t="shared" si="2"/>
        <v/>
      </c>
      <c r="N64" s="19"/>
      <c r="O64" s="8"/>
      <c r="P64" s="96"/>
      <c r="Q64" s="96"/>
      <c r="R64" s="97" t="str">
        <f t="shared" si="3"/>
        <v/>
      </c>
      <c r="S64" s="97"/>
      <c r="T64" s="98" t="str">
        <f t="shared" si="4"/>
        <v/>
      </c>
      <c r="U64" s="98"/>
    </row>
    <row r="65" spans="2:21">
      <c r="B65" s="19">
        <v>57</v>
      </c>
      <c r="C65" s="95" t="str">
        <f t="shared" si="1"/>
        <v/>
      </c>
      <c r="D65" s="95"/>
      <c r="E65" s="19"/>
      <c r="F65" s="8"/>
      <c r="G65" s="19" t="s">
        <v>3</v>
      </c>
      <c r="H65" s="96"/>
      <c r="I65" s="96"/>
      <c r="J65" s="19"/>
      <c r="K65" s="95" t="str">
        <f t="shared" si="0"/>
        <v/>
      </c>
      <c r="L65" s="95"/>
      <c r="M65" s="6" t="str">
        <f t="shared" si="2"/>
        <v/>
      </c>
      <c r="N65" s="19"/>
      <c r="O65" s="8"/>
      <c r="P65" s="96"/>
      <c r="Q65" s="96"/>
      <c r="R65" s="97" t="str">
        <f t="shared" si="3"/>
        <v/>
      </c>
      <c r="S65" s="97"/>
      <c r="T65" s="98" t="str">
        <f t="shared" si="4"/>
        <v/>
      </c>
      <c r="U65" s="98"/>
    </row>
    <row r="66" spans="2:21">
      <c r="B66" s="19">
        <v>58</v>
      </c>
      <c r="C66" s="95" t="str">
        <f t="shared" si="1"/>
        <v/>
      </c>
      <c r="D66" s="95"/>
      <c r="E66" s="19"/>
      <c r="F66" s="8"/>
      <c r="G66" s="19" t="s">
        <v>3</v>
      </c>
      <c r="H66" s="96"/>
      <c r="I66" s="96"/>
      <c r="J66" s="19"/>
      <c r="K66" s="95" t="str">
        <f t="shared" si="0"/>
        <v/>
      </c>
      <c r="L66" s="95"/>
      <c r="M66" s="6" t="str">
        <f t="shared" si="2"/>
        <v/>
      </c>
      <c r="N66" s="19"/>
      <c r="O66" s="8"/>
      <c r="P66" s="96"/>
      <c r="Q66" s="96"/>
      <c r="R66" s="97" t="str">
        <f t="shared" si="3"/>
        <v/>
      </c>
      <c r="S66" s="97"/>
      <c r="T66" s="98" t="str">
        <f t="shared" si="4"/>
        <v/>
      </c>
      <c r="U66" s="98"/>
    </row>
    <row r="67" spans="2:21">
      <c r="B67" s="19">
        <v>59</v>
      </c>
      <c r="C67" s="95" t="str">
        <f t="shared" si="1"/>
        <v/>
      </c>
      <c r="D67" s="95"/>
      <c r="E67" s="19"/>
      <c r="F67" s="8"/>
      <c r="G67" s="19" t="s">
        <v>3</v>
      </c>
      <c r="H67" s="96"/>
      <c r="I67" s="96"/>
      <c r="J67" s="19"/>
      <c r="K67" s="95" t="str">
        <f t="shared" si="0"/>
        <v/>
      </c>
      <c r="L67" s="95"/>
      <c r="M67" s="6" t="str">
        <f t="shared" si="2"/>
        <v/>
      </c>
      <c r="N67" s="19"/>
      <c r="O67" s="8"/>
      <c r="P67" s="96"/>
      <c r="Q67" s="96"/>
      <c r="R67" s="97" t="str">
        <f t="shared" si="3"/>
        <v/>
      </c>
      <c r="S67" s="97"/>
      <c r="T67" s="98" t="str">
        <f t="shared" si="4"/>
        <v/>
      </c>
      <c r="U67" s="98"/>
    </row>
    <row r="68" spans="2:21">
      <c r="B68" s="19">
        <v>60</v>
      </c>
      <c r="C68" s="95" t="str">
        <f t="shared" si="1"/>
        <v/>
      </c>
      <c r="D68" s="95"/>
      <c r="E68" s="19"/>
      <c r="F68" s="8"/>
      <c r="G68" s="19" t="s">
        <v>4</v>
      </c>
      <c r="H68" s="96"/>
      <c r="I68" s="96"/>
      <c r="J68" s="19"/>
      <c r="K68" s="95" t="str">
        <f t="shared" si="0"/>
        <v/>
      </c>
      <c r="L68" s="95"/>
      <c r="M68" s="6" t="str">
        <f t="shared" si="2"/>
        <v/>
      </c>
      <c r="N68" s="19"/>
      <c r="O68" s="8"/>
      <c r="P68" s="96"/>
      <c r="Q68" s="96"/>
      <c r="R68" s="97" t="str">
        <f t="shared" si="3"/>
        <v/>
      </c>
      <c r="S68" s="97"/>
      <c r="T68" s="98" t="str">
        <f t="shared" si="4"/>
        <v/>
      </c>
      <c r="U68" s="98"/>
    </row>
    <row r="69" spans="2:21">
      <c r="B69" s="19">
        <v>61</v>
      </c>
      <c r="C69" s="95" t="str">
        <f t="shared" si="1"/>
        <v/>
      </c>
      <c r="D69" s="95"/>
      <c r="E69" s="19"/>
      <c r="F69" s="8"/>
      <c r="G69" s="19" t="s">
        <v>4</v>
      </c>
      <c r="H69" s="96"/>
      <c r="I69" s="96"/>
      <c r="J69" s="19"/>
      <c r="K69" s="95" t="str">
        <f t="shared" si="0"/>
        <v/>
      </c>
      <c r="L69" s="95"/>
      <c r="M69" s="6" t="str">
        <f t="shared" si="2"/>
        <v/>
      </c>
      <c r="N69" s="19"/>
      <c r="O69" s="8"/>
      <c r="P69" s="96"/>
      <c r="Q69" s="96"/>
      <c r="R69" s="97" t="str">
        <f t="shared" si="3"/>
        <v/>
      </c>
      <c r="S69" s="97"/>
      <c r="T69" s="98" t="str">
        <f t="shared" si="4"/>
        <v/>
      </c>
      <c r="U69" s="98"/>
    </row>
    <row r="70" spans="2:21">
      <c r="B70" s="19">
        <v>62</v>
      </c>
      <c r="C70" s="95" t="str">
        <f t="shared" si="1"/>
        <v/>
      </c>
      <c r="D70" s="95"/>
      <c r="E70" s="19"/>
      <c r="F70" s="8"/>
      <c r="G70" s="19" t="s">
        <v>3</v>
      </c>
      <c r="H70" s="96"/>
      <c r="I70" s="96"/>
      <c r="J70" s="19"/>
      <c r="K70" s="95" t="str">
        <f t="shared" si="0"/>
        <v/>
      </c>
      <c r="L70" s="95"/>
      <c r="M70" s="6" t="str">
        <f t="shared" si="2"/>
        <v/>
      </c>
      <c r="N70" s="19"/>
      <c r="O70" s="8"/>
      <c r="P70" s="96"/>
      <c r="Q70" s="96"/>
      <c r="R70" s="97" t="str">
        <f t="shared" si="3"/>
        <v/>
      </c>
      <c r="S70" s="97"/>
      <c r="T70" s="98" t="str">
        <f t="shared" si="4"/>
        <v/>
      </c>
      <c r="U70" s="98"/>
    </row>
    <row r="71" spans="2:21">
      <c r="B71" s="19">
        <v>63</v>
      </c>
      <c r="C71" s="95" t="str">
        <f t="shared" si="1"/>
        <v/>
      </c>
      <c r="D71" s="95"/>
      <c r="E71" s="19"/>
      <c r="F71" s="8"/>
      <c r="G71" s="19" t="s">
        <v>4</v>
      </c>
      <c r="H71" s="96"/>
      <c r="I71" s="96"/>
      <c r="J71" s="19"/>
      <c r="K71" s="95" t="str">
        <f t="shared" si="0"/>
        <v/>
      </c>
      <c r="L71" s="95"/>
      <c r="M71" s="6" t="str">
        <f t="shared" si="2"/>
        <v/>
      </c>
      <c r="N71" s="19"/>
      <c r="O71" s="8"/>
      <c r="P71" s="96"/>
      <c r="Q71" s="96"/>
      <c r="R71" s="97" t="str">
        <f t="shared" si="3"/>
        <v/>
      </c>
      <c r="S71" s="97"/>
      <c r="T71" s="98" t="str">
        <f t="shared" si="4"/>
        <v/>
      </c>
      <c r="U71" s="98"/>
    </row>
    <row r="72" spans="2:21">
      <c r="B72" s="19">
        <v>64</v>
      </c>
      <c r="C72" s="95" t="str">
        <f t="shared" si="1"/>
        <v/>
      </c>
      <c r="D72" s="95"/>
      <c r="E72" s="19"/>
      <c r="F72" s="8"/>
      <c r="G72" s="19" t="s">
        <v>3</v>
      </c>
      <c r="H72" s="96"/>
      <c r="I72" s="96"/>
      <c r="J72" s="19"/>
      <c r="K72" s="95" t="str">
        <f t="shared" si="0"/>
        <v/>
      </c>
      <c r="L72" s="95"/>
      <c r="M72" s="6" t="str">
        <f t="shared" si="2"/>
        <v/>
      </c>
      <c r="N72" s="19"/>
      <c r="O72" s="8"/>
      <c r="P72" s="96"/>
      <c r="Q72" s="96"/>
      <c r="R72" s="97" t="str">
        <f t="shared" si="3"/>
        <v/>
      </c>
      <c r="S72" s="97"/>
      <c r="T72" s="98" t="str">
        <f t="shared" si="4"/>
        <v/>
      </c>
      <c r="U72" s="98"/>
    </row>
    <row r="73" spans="2:21">
      <c r="B73" s="19">
        <v>65</v>
      </c>
      <c r="C73" s="95" t="str">
        <f t="shared" si="1"/>
        <v/>
      </c>
      <c r="D73" s="95"/>
      <c r="E73" s="19"/>
      <c r="F73" s="8"/>
      <c r="G73" s="19" t="s">
        <v>4</v>
      </c>
      <c r="H73" s="96"/>
      <c r="I73" s="96"/>
      <c r="J73" s="19"/>
      <c r="K73" s="95" t="str">
        <f t="shared" ref="K73:K108" si="5">IF(F73="","",C73*0.03)</f>
        <v/>
      </c>
      <c r="L73" s="95"/>
      <c r="M73" s="6" t="str">
        <f t="shared" si="2"/>
        <v/>
      </c>
      <c r="N73" s="19"/>
      <c r="O73" s="8"/>
      <c r="P73" s="96"/>
      <c r="Q73" s="96"/>
      <c r="R73" s="97" t="str">
        <f t="shared" si="3"/>
        <v/>
      </c>
      <c r="S73" s="97"/>
      <c r="T73" s="98" t="str">
        <f t="shared" si="4"/>
        <v/>
      </c>
      <c r="U73" s="98"/>
    </row>
    <row r="74" spans="2:21">
      <c r="B74" s="19">
        <v>66</v>
      </c>
      <c r="C74" s="95" t="str">
        <f t="shared" ref="C74:C108" si="6">IF(R73="","",C73+R73)</f>
        <v/>
      </c>
      <c r="D74" s="95"/>
      <c r="E74" s="19"/>
      <c r="F74" s="8"/>
      <c r="G74" s="19" t="s">
        <v>4</v>
      </c>
      <c r="H74" s="96"/>
      <c r="I74" s="96"/>
      <c r="J74" s="19"/>
      <c r="K74" s="95" t="str">
        <f t="shared" si="5"/>
        <v/>
      </c>
      <c r="L74" s="95"/>
      <c r="M74" s="6" t="str">
        <f t="shared" ref="M74:M108" si="7">IF(J74="","",(K74/J74)/1000)</f>
        <v/>
      </c>
      <c r="N74" s="19"/>
      <c r="O74" s="8"/>
      <c r="P74" s="96"/>
      <c r="Q74" s="96"/>
      <c r="R74" s="97" t="str">
        <f t="shared" ref="R74:R108" si="8">IF(O74="","",(IF(G74="売",H74-P74,P74-H74))*M74*100000)</f>
        <v/>
      </c>
      <c r="S74" s="97"/>
      <c r="T74" s="98" t="str">
        <f t="shared" ref="T74:T108" si="9">IF(O74="","",IF(R74&lt;0,J74*(-1),IF(G74="買",(P74-H74)*100,(H74-P74)*100)))</f>
        <v/>
      </c>
      <c r="U74" s="98"/>
    </row>
    <row r="75" spans="2:21">
      <c r="B75" s="19">
        <v>67</v>
      </c>
      <c r="C75" s="95" t="str">
        <f t="shared" si="6"/>
        <v/>
      </c>
      <c r="D75" s="95"/>
      <c r="E75" s="19"/>
      <c r="F75" s="8"/>
      <c r="G75" s="19" t="s">
        <v>3</v>
      </c>
      <c r="H75" s="96"/>
      <c r="I75" s="96"/>
      <c r="J75" s="19"/>
      <c r="K75" s="95" t="str">
        <f t="shared" si="5"/>
        <v/>
      </c>
      <c r="L75" s="95"/>
      <c r="M75" s="6" t="str">
        <f t="shared" si="7"/>
        <v/>
      </c>
      <c r="N75" s="19"/>
      <c r="O75" s="8"/>
      <c r="P75" s="96"/>
      <c r="Q75" s="96"/>
      <c r="R75" s="97" t="str">
        <f t="shared" si="8"/>
        <v/>
      </c>
      <c r="S75" s="97"/>
      <c r="T75" s="98" t="str">
        <f t="shared" si="9"/>
        <v/>
      </c>
      <c r="U75" s="98"/>
    </row>
    <row r="76" spans="2:21">
      <c r="B76" s="19">
        <v>68</v>
      </c>
      <c r="C76" s="95" t="str">
        <f t="shared" si="6"/>
        <v/>
      </c>
      <c r="D76" s="95"/>
      <c r="E76" s="19"/>
      <c r="F76" s="8"/>
      <c r="G76" s="19" t="s">
        <v>3</v>
      </c>
      <c r="H76" s="96"/>
      <c r="I76" s="96"/>
      <c r="J76" s="19"/>
      <c r="K76" s="95" t="str">
        <f t="shared" si="5"/>
        <v/>
      </c>
      <c r="L76" s="95"/>
      <c r="M76" s="6" t="str">
        <f t="shared" si="7"/>
        <v/>
      </c>
      <c r="N76" s="19"/>
      <c r="O76" s="8"/>
      <c r="P76" s="96"/>
      <c r="Q76" s="96"/>
      <c r="R76" s="97" t="str">
        <f t="shared" si="8"/>
        <v/>
      </c>
      <c r="S76" s="97"/>
      <c r="T76" s="98" t="str">
        <f t="shared" si="9"/>
        <v/>
      </c>
      <c r="U76" s="98"/>
    </row>
    <row r="77" spans="2:21">
      <c r="B77" s="19">
        <v>69</v>
      </c>
      <c r="C77" s="95" t="str">
        <f t="shared" si="6"/>
        <v/>
      </c>
      <c r="D77" s="95"/>
      <c r="E77" s="19"/>
      <c r="F77" s="8"/>
      <c r="G77" s="19" t="s">
        <v>3</v>
      </c>
      <c r="H77" s="96"/>
      <c r="I77" s="96"/>
      <c r="J77" s="19"/>
      <c r="K77" s="95" t="str">
        <f t="shared" si="5"/>
        <v/>
      </c>
      <c r="L77" s="95"/>
      <c r="M77" s="6" t="str">
        <f t="shared" si="7"/>
        <v/>
      </c>
      <c r="N77" s="19"/>
      <c r="O77" s="8"/>
      <c r="P77" s="96"/>
      <c r="Q77" s="96"/>
      <c r="R77" s="97" t="str">
        <f t="shared" si="8"/>
        <v/>
      </c>
      <c r="S77" s="97"/>
      <c r="T77" s="98" t="str">
        <f t="shared" si="9"/>
        <v/>
      </c>
      <c r="U77" s="98"/>
    </row>
    <row r="78" spans="2:21">
      <c r="B78" s="19">
        <v>70</v>
      </c>
      <c r="C78" s="95" t="str">
        <f t="shared" si="6"/>
        <v/>
      </c>
      <c r="D78" s="95"/>
      <c r="E78" s="19"/>
      <c r="F78" s="8"/>
      <c r="G78" s="19" t="s">
        <v>4</v>
      </c>
      <c r="H78" s="96"/>
      <c r="I78" s="96"/>
      <c r="J78" s="19"/>
      <c r="K78" s="95" t="str">
        <f t="shared" si="5"/>
        <v/>
      </c>
      <c r="L78" s="95"/>
      <c r="M78" s="6" t="str">
        <f t="shared" si="7"/>
        <v/>
      </c>
      <c r="N78" s="19"/>
      <c r="O78" s="8"/>
      <c r="P78" s="96"/>
      <c r="Q78" s="96"/>
      <c r="R78" s="97" t="str">
        <f t="shared" si="8"/>
        <v/>
      </c>
      <c r="S78" s="97"/>
      <c r="T78" s="98" t="str">
        <f t="shared" si="9"/>
        <v/>
      </c>
      <c r="U78" s="98"/>
    </row>
    <row r="79" spans="2:21">
      <c r="B79" s="19">
        <v>71</v>
      </c>
      <c r="C79" s="95" t="str">
        <f t="shared" si="6"/>
        <v/>
      </c>
      <c r="D79" s="95"/>
      <c r="E79" s="19"/>
      <c r="F79" s="8"/>
      <c r="G79" s="19" t="s">
        <v>3</v>
      </c>
      <c r="H79" s="96"/>
      <c r="I79" s="96"/>
      <c r="J79" s="19"/>
      <c r="K79" s="95" t="str">
        <f t="shared" si="5"/>
        <v/>
      </c>
      <c r="L79" s="95"/>
      <c r="M79" s="6" t="str">
        <f t="shared" si="7"/>
        <v/>
      </c>
      <c r="N79" s="19"/>
      <c r="O79" s="8"/>
      <c r="P79" s="96"/>
      <c r="Q79" s="96"/>
      <c r="R79" s="97" t="str">
        <f t="shared" si="8"/>
        <v/>
      </c>
      <c r="S79" s="97"/>
      <c r="T79" s="98" t="str">
        <f t="shared" si="9"/>
        <v/>
      </c>
      <c r="U79" s="98"/>
    </row>
    <row r="80" spans="2:21">
      <c r="B80" s="19">
        <v>72</v>
      </c>
      <c r="C80" s="95" t="str">
        <f t="shared" si="6"/>
        <v/>
      </c>
      <c r="D80" s="95"/>
      <c r="E80" s="19"/>
      <c r="F80" s="8"/>
      <c r="G80" s="19" t="s">
        <v>4</v>
      </c>
      <c r="H80" s="96"/>
      <c r="I80" s="96"/>
      <c r="J80" s="19"/>
      <c r="K80" s="95" t="str">
        <f t="shared" si="5"/>
        <v/>
      </c>
      <c r="L80" s="95"/>
      <c r="M80" s="6" t="str">
        <f t="shared" si="7"/>
        <v/>
      </c>
      <c r="N80" s="19"/>
      <c r="O80" s="8"/>
      <c r="P80" s="96"/>
      <c r="Q80" s="96"/>
      <c r="R80" s="97" t="str">
        <f t="shared" si="8"/>
        <v/>
      </c>
      <c r="S80" s="97"/>
      <c r="T80" s="98" t="str">
        <f t="shared" si="9"/>
        <v/>
      </c>
      <c r="U80" s="98"/>
    </row>
    <row r="81" spans="2:21">
      <c r="B81" s="19">
        <v>73</v>
      </c>
      <c r="C81" s="95" t="str">
        <f t="shared" si="6"/>
        <v/>
      </c>
      <c r="D81" s="95"/>
      <c r="E81" s="19"/>
      <c r="F81" s="8"/>
      <c r="G81" s="19" t="s">
        <v>3</v>
      </c>
      <c r="H81" s="96"/>
      <c r="I81" s="96"/>
      <c r="J81" s="19"/>
      <c r="K81" s="95" t="str">
        <f t="shared" si="5"/>
        <v/>
      </c>
      <c r="L81" s="95"/>
      <c r="M81" s="6" t="str">
        <f t="shared" si="7"/>
        <v/>
      </c>
      <c r="N81" s="19"/>
      <c r="O81" s="8"/>
      <c r="P81" s="96"/>
      <c r="Q81" s="96"/>
      <c r="R81" s="97" t="str">
        <f t="shared" si="8"/>
        <v/>
      </c>
      <c r="S81" s="97"/>
      <c r="T81" s="98" t="str">
        <f t="shared" si="9"/>
        <v/>
      </c>
      <c r="U81" s="98"/>
    </row>
    <row r="82" spans="2:21">
      <c r="B82" s="19">
        <v>74</v>
      </c>
      <c r="C82" s="95" t="str">
        <f t="shared" si="6"/>
        <v/>
      </c>
      <c r="D82" s="95"/>
      <c r="E82" s="19"/>
      <c r="F82" s="8"/>
      <c r="G82" s="19" t="s">
        <v>3</v>
      </c>
      <c r="H82" s="96"/>
      <c r="I82" s="96"/>
      <c r="J82" s="19"/>
      <c r="K82" s="95" t="str">
        <f t="shared" si="5"/>
        <v/>
      </c>
      <c r="L82" s="95"/>
      <c r="M82" s="6" t="str">
        <f t="shared" si="7"/>
        <v/>
      </c>
      <c r="N82" s="19"/>
      <c r="O82" s="8"/>
      <c r="P82" s="96"/>
      <c r="Q82" s="96"/>
      <c r="R82" s="97" t="str">
        <f t="shared" si="8"/>
        <v/>
      </c>
      <c r="S82" s="97"/>
      <c r="T82" s="98" t="str">
        <f t="shared" si="9"/>
        <v/>
      </c>
      <c r="U82" s="98"/>
    </row>
    <row r="83" spans="2:21">
      <c r="B83" s="19">
        <v>75</v>
      </c>
      <c r="C83" s="95" t="str">
        <f t="shared" si="6"/>
        <v/>
      </c>
      <c r="D83" s="95"/>
      <c r="E83" s="19"/>
      <c r="F83" s="8"/>
      <c r="G83" s="19" t="s">
        <v>3</v>
      </c>
      <c r="H83" s="96"/>
      <c r="I83" s="96"/>
      <c r="J83" s="19"/>
      <c r="K83" s="95" t="str">
        <f t="shared" si="5"/>
        <v/>
      </c>
      <c r="L83" s="95"/>
      <c r="M83" s="6" t="str">
        <f t="shared" si="7"/>
        <v/>
      </c>
      <c r="N83" s="19"/>
      <c r="O83" s="8"/>
      <c r="P83" s="96"/>
      <c r="Q83" s="96"/>
      <c r="R83" s="97" t="str">
        <f t="shared" si="8"/>
        <v/>
      </c>
      <c r="S83" s="97"/>
      <c r="T83" s="98" t="str">
        <f t="shared" si="9"/>
        <v/>
      </c>
      <c r="U83" s="98"/>
    </row>
    <row r="84" spans="2:21">
      <c r="B84" s="19">
        <v>76</v>
      </c>
      <c r="C84" s="95" t="str">
        <f t="shared" si="6"/>
        <v/>
      </c>
      <c r="D84" s="95"/>
      <c r="E84" s="19"/>
      <c r="F84" s="8"/>
      <c r="G84" s="19" t="s">
        <v>3</v>
      </c>
      <c r="H84" s="96"/>
      <c r="I84" s="96"/>
      <c r="J84" s="19"/>
      <c r="K84" s="95" t="str">
        <f t="shared" si="5"/>
        <v/>
      </c>
      <c r="L84" s="95"/>
      <c r="M84" s="6" t="str">
        <f t="shared" si="7"/>
        <v/>
      </c>
      <c r="N84" s="19"/>
      <c r="O84" s="8"/>
      <c r="P84" s="96"/>
      <c r="Q84" s="96"/>
      <c r="R84" s="97" t="str">
        <f t="shared" si="8"/>
        <v/>
      </c>
      <c r="S84" s="97"/>
      <c r="T84" s="98" t="str">
        <f t="shared" si="9"/>
        <v/>
      </c>
      <c r="U84" s="98"/>
    </row>
    <row r="85" spans="2:21">
      <c r="B85" s="19">
        <v>77</v>
      </c>
      <c r="C85" s="95" t="str">
        <f t="shared" si="6"/>
        <v/>
      </c>
      <c r="D85" s="95"/>
      <c r="E85" s="19"/>
      <c r="F85" s="8"/>
      <c r="G85" s="19" t="s">
        <v>4</v>
      </c>
      <c r="H85" s="96"/>
      <c r="I85" s="96"/>
      <c r="J85" s="19"/>
      <c r="K85" s="95" t="str">
        <f t="shared" si="5"/>
        <v/>
      </c>
      <c r="L85" s="95"/>
      <c r="M85" s="6" t="str">
        <f t="shared" si="7"/>
        <v/>
      </c>
      <c r="N85" s="19"/>
      <c r="O85" s="8"/>
      <c r="P85" s="96"/>
      <c r="Q85" s="96"/>
      <c r="R85" s="97" t="str">
        <f t="shared" si="8"/>
        <v/>
      </c>
      <c r="S85" s="97"/>
      <c r="T85" s="98" t="str">
        <f t="shared" si="9"/>
        <v/>
      </c>
      <c r="U85" s="98"/>
    </row>
    <row r="86" spans="2:21">
      <c r="B86" s="19">
        <v>78</v>
      </c>
      <c r="C86" s="95" t="str">
        <f t="shared" si="6"/>
        <v/>
      </c>
      <c r="D86" s="95"/>
      <c r="E86" s="19"/>
      <c r="F86" s="8"/>
      <c r="G86" s="19" t="s">
        <v>3</v>
      </c>
      <c r="H86" s="96"/>
      <c r="I86" s="96"/>
      <c r="J86" s="19"/>
      <c r="K86" s="95" t="str">
        <f t="shared" si="5"/>
        <v/>
      </c>
      <c r="L86" s="95"/>
      <c r="M86" s="6" t="str">
        <f t="shared" si="7"/>
        <v/>
      </c>
      <c r="N86" s="19"/>
      <c r="O86" s="8"/>
      <c r="P86" s="96"/>
      <c r="Q86" s="96"/>
      <c r="R86" s="97" t="str">
        <f t="shared" si="8"/>
        <v/>
      </c>
      <c r="S86" s="97"/>
      <c r="T86" s="98" t="str">
        <f t="shared" si="9"/>
        <v/>
      </c>
      <c r="U86" s="98"/>
    </row>
    <row r="87" spans="2:21">
      <c r="B87" s="19">
        <v>79</v>
      </c>
      <c r="C87" s="95" t="str">
        <f t="shared" si="6"/>
        <v/>
      </c>
      <c r="D87" s="95"/>
      <c r="E87" s="19"/>
      <c r="F87" s="8"/>
      <c r="G87" s="19" t="s">
        <v>4</v>
      </c>
      <c r="H87" s="96"/>
      <c r="I87" s="96"/>
      <c r="J87" s="19"/>
      <c r="K87" s="95" t="str">
        <f t="shared" si="5"/>
        <v/>
      </c>
      <c r="L87" s="95"/>
      <c r="M87" s="6" t="str">
        <f t="shared" si="7"/>
        <v/>
      </c>
      <c r="N87" s="19"/>
      <c r="O87" s="8"/>
      <c r="P87" s="96"/>
      <c r="Q87" s="96"/>
      <c r="R87" s="97" t="str">
        <f t="shared" si="8"/>
        <v/>
      </c>
      <c r="S87" s="97"/>
      <c r="T87" s="98" t="str">
        <f t="shared" si="9"/>
        <v/>
      </c>
      <c r="U87" s="98"/>
    </row>
    <row r="88" spans="2:21">
      <c r="B88" s="19">
        <v>80</v>
      </c>
      <c r="C88" s="95" t="str">
        <f t="shared" si="6"/>
        <v/>
      </c>
      <c r="D88" s="95"/>
      <c r="E88" s="19"/>
      <c r="F88" s="8"/>
      <c r="G88" s="19" t="s">
        <v>4</v>
      </c>
      <c r="H88" s="96"/>
      <c r="I88" s="96"/>
      <c r="J88" s="19"/>
      <c r="K88" s="95" t="str">
        <f t="shared" si="5"/>
        <v/>
      </c>
      <c r="L88" s="95"/>
      <c r="M88" s="6" t="str">
        <f t="shared" si="7"/>
        <v/>
      </c>
      <c r="N88" s="19"/>
      <c r="O88" s="8"/>
      <c r="P88" s="96"/>
      <c r="Q88" s="96"/>
      <c r="R88" s="97" t="str">
        <f t="shared" si="8"/>
        <v/>
      </c>
      <c r="S88" s="97"/>
      <c r="T88" s="98" t="str">
        <f t="shared" si="9"/>
        <v/>
      </c>
      <c r="U88" s="98"/>
    </row>
    <row r="89" spans="2:21">
      <c r="B89" s="19">
        <v>81</v>
      </c>
      <c r="C89" s="95" t="str">
        <f t="shared" si="6"/>
        <v/>
      </c>
      <c r="D89" s="95"/>
      <c r="E89" s="19"/>
      <c r="F89" s="8"/>
      <c r="G89" s="19" t="s">
        <v>4</v>
      </c>
      <c r="H89" s="96"/>
      <c r="I89" s="96"/>
      <c r="J89" s="19"/>
      <c r="K89" s="95" t="str">
        <f t="shared" si="5"/>
        <v/>
      </c>
      <c r="L89" s="95"/>
      <c r="M89" s="6" t="str">
        <f t="shared" si="7"/>
        <v/>
      </c>
      <c r="N89" s="19"/>
      <c r="O89" s="8"/>
      <c r="P89" s="96"/>
      <c r="Q89" s="96"/>
      <c r="R89" s="97" t="str">
        <f t="shared" si="8"/>
        <v/>
      </c>
      <c r="S89" s="97"/>
      <c r="T89" s="98" t="str">
        <f t="shared" si="9"/>
        <v/>
      </c>
      <c r="U89" s="98"/>
    </row>
    <row r="90" spans="2:21">
      <c r="B90" s="19">
        <v>82</v>
      </c>
      <c r="C90" s="95" t="str">
        <f t="shared" si="6"/>
        <v/>
      </c>
      <c r="D90" s="95"/>
      <c r="E90" s="19"/>
      <c r="F90" s="8"/>
      <c r="G90" s="19" t="s">
        <v>4</v>
      </c>
      <c r="H90" s="96"/>
      <c r="I90" s="96"/>
      <c r="J90" s="19"/>
      <c r="K90" s="95" t="str">
        <f t="shared" si="5"/>
        <v/>
      </c>
      <c r="L90" s="95"/>
      <c r="M90" s="6" t="str">
        <f t="shared" si="7"/>
        <v/>
      </c>
      <c r="N90" s="19"/>
      <c r="O90" s="8"/>
      <c r="P90" s="96"/>
      <c r="Q90" s="96"/>
      <c r="R90" s="97" t="str">
        <f t="shared" si="8"/>
        <v/>
      </c>
      <c r="S90" s="97"/>
      <c r="T90" s="98" t="str">
        <f t="shared" si="9"/>
        <v/>
      </c>
      <c r="U90" s="98"/>
    </row>
    <row r="91" spans="2:21">
      <c r="B91" s="19">
        <v>83</v>
      </c>
      <c r="C91" s="95" t="str">
        <f t="shared" si="6"/>
        <v/>
      </c>
      <c r="D91" s="95"/>
      <c r="E91" s="19"/>
      <c r="F91" s="8"/>
      <c r="G91" s="19" t="s">
        <v>4</v>
      </c>
      <c r="H91" s="96"/>
      <c r="I91" s="96"/>
      <c r="J91" s="19"/>
      <c r="K91" s="95" t="str">
        <f t="shared" si="5"/>
        <v/>
      </c>
      <c r="L91" s="95"/>
      <c r="M91" s="6" t="str">
        <f t="shared" si="7"/>
        <v/>
      </c>
      <c r="N91" s="19"/>
      <c r="O91" s="8"/>
      <c r="P91" s="96"/>
      <c r="Q91" s="96"/>
      <c r="R91" s="97" t="str">
        <f t="shared" si="8"/>
        <v/>
      </c>
      <c r="S91" s="97"/>
      <c r="T91" s="98" t="str">
        <f t="shared" si="9"/>
        <v/>
      </c>
      <c r="U91" s="98"/>
    </row>
    <row r="92" spans="2:21">
      <c r="B92" s="19">
        <v>84</v>
      </c>
      <c r="C92" s="95" t="str">
        <f t="shared" si="6"/>
        <v/>
      </c>
      <c r="D92" s="95"/>
      <c r="E92" s="19"/>
      <c r="F92" s="8"/>
      <c r="G92" s="19" t="s">
        <v>3</v>
      </c>
      <c r="H92" s="96"/>
      <c r="I92" s="96"/>
      <c r="J92" s="19"/>
      <c r="K92" s="95" t="str">
        <f t="shared" si="5"/>
        <v/>
      </c>
      <c r="L92" s="95"/>
      <c r="M92" s="6" t="str">
        <f t="shared" si="7"/>
        <v/>
      </c>
      <c r="N92" s="19"/>
      <c r="O92" s="8"/>
      <c r="P92" s="96"/>
      <c r="Q92" s="96"/>
      <c r="R92" s="97" t="str">
        <f t="shared" si="8"/>
        <v/>
      </c>
      <c r="S92" s="97"/>
      <c r="T92" s="98" t="str">
        <f t="shared" si="9"/>
        <v/>
      </c>
      <c r="U92" s="98"/>
    </row>
    <row r="93" spans="2:21">
      <c r="B93" s="19">
        <v>85</v>
      </c>
      <c r="C93" s="95" t="str">
        <f t="shared" si="6"/>
        <v/>
      </c>
      <c r="D93" s="95"/>
      <c r="E93" s="19"/>
      <c r="F93" s="8"/>
      <c r="G93" s="19" t="s">
        <v>4</v>
      </c>
      <c r="H93" s="96"/>
      <c r="I93" s="96"/>
      <c r="J93" s="19"/>
      <c r="K93" s="95" t="str">
        <f t="shared" si="5"/>
        <v/>
      </c>
      <c r="L93" s="95"/>
      <c r="M93" s="6" t="str">
        <f t="shared" si="7"/>
        <v/>
      </c>
      <c r="N93" s="19"/>
      <c r="O93" s="8"/>
      <c r="P93" s="96"/>
      <c r="Q93" s="96"/>
      <c r="R93" s="97" t="str">
        <f t="shared" si="8"/>
        <v/>
      </c>
      <c r="S93" s="97"/>
      <c r="T93" s="98" t="str">
        <f t="shared" si="9"/>
        <v/>
      </c>
      <c r="U93" s="98"/>
    </row>
    <row r="94" spans="2:21">
      <c r="B94" s="19">
        <v>86</v>
      </c>
      <c r="C94" s="95" t="str">
        <f t="shared" si="6"/>
        <v/>
      </c>
      <c r="D94" s="95"/>
      <c r="E94" s="19"/>
      <c r="F94" s="8"/>
      <c r="G94" s="19" t="s">
        <v>3</v>
      </c>
      <c r="H94" s="96"/>
      <c r="I94" s="96"/>
      <c r="J94" s="19"/>
      <c r="K94" s="95" t="str">
        <f t="shared" si="5"/>
        <v/>
      </c>
      <c r="L94" s="95"/>
      <c r="M94" s="6" t="str">
        <f t="shared" si="7"/>
        <v/>
      </c>
      <c r="N94" s="19"/>
      <c r="O94" s="8"/>
      <c r="P94" s="96"/>
      <c r="Q94" s="96"/>
      <c r="R94" s="97" t="str">
        <f t="shared" si="8"/>
        <v/>
      </c>
      <c r="S94" s="97"/>
      <c r="T94" s="98" t="str">
        <f t="shared" si="9"/>
        <v/>
      </c>
      <c r="U94" s="98"/>
    </row>
    <row r="95" spans="2:21">
      <c r="B95" s="19">
        <v>87</v>
      </c>
      <c r="C95" s="95" t="str">
        <f t="shared" si="6"/>
        <v/>
      </c>
      <c r="D95" s="95"/>
      <c r="E95" s="19"/>
      <c r="F95" s="8"/>
      <c r="G95" s="19" t="s">
        <v>4</v>
      </c>
      <c r="H95" s="96"/>
      <c r="I95" s="96"/>
      <c r="J95" s="19"/>
      <c r="K95" s="95" t="str">
        <f t="shared" si="5"/>
        <v/>
      </c>
      <c r="L95" s="95"/>
      <c r="M95" s="6" t="str">
        <f t="shared" si="7"/>
        <v/>
      </c>
      <c r="N95" s="19"/>
      <c r="O95" s="8"/>
      <c r="P95" s="96"/>
      <c r="Q95" s="96"/>
      <c r="R95" s="97" t="str">
        <f t="shared" si="8"/>
        <v/>
      </c>
      <c r="S95" s="97"/>
      <c r="T95" s="98" t="str">
        <f t="shared" si="9"/>
        <v/>
      </c>
      <c r="U95" s="98"/>
    </row>
    <row r="96" spans="2:21">
      <c r="B96" s="19">
        <v>88</v>
      </c>
      <c r="C96" s="95" t="str">
        <f t="shared" si="6"/>
        <v/>
      </c>
      <c r="D96" s="95"/>
      <c r="E96" s="19"/>
      <c r="F96" s="8"/>
      <c r="G96" s="19" t="s">
        <v>3</v>
      </c>
      <c r="H96" s="96"/>
      <c r="I96" s="96"/>
      <c r="J96" s="19"/>
      <c r="K96" s="95" t="str">
        <f t="shared" si="5"/>
        <v/>
      </c>
      <c r="L96" s="95"/>
      <c r="M96" s="6" t="str">
        <f t="shared" si="7"/>
        <v/>
      </c>
      <c r="N96" s="19"/>
      <c r="O96" s="8"/>
      <c r="P96" s="96"/>
      <c r="Q96" s="96"/>
      <c r="R96" s="97" t="str">
        <f t="shared" si="8"/>
        <v/>
      </c>
      <c r="S96" s="97"/>
      <c r="T96" s="98" t="str">
        <f t="shared" si="9"/>
        <v/>
      </c>
      <c r="U96" s="98"/>
    </row>
    <row r="97" spans="2:21">
      <c r="B97" s="19">
        <v>89</v>
      </c>
      <c r="C97" s="95" t="str">
        <f t="shared" si="6"/>
        <v/>
      </c>
      <c r="D97" s="95"/>
      <c r="E97" s="19"/>
      <c r="F97" s="8"/>
      <c r="G97" s="19" t="s">
        <v>4</v>
      </c>
      <c r="H97" s="96"/>
      <c r="I97" s="96"/>
      <c r="J97" s="19"/>
      <c r="K97" s="95" t="str">
        <f t="shared" si="5"/>
        <v/>
      </c>
      <c r="L97" s="95"/>
      <c r="M97" s="6" t="str">
        <f t="shared" si="7"/>
        <v/>
      </c>
      <c r="N97" s="19"/>
      <c r="O97" s="8"/>
      <c r="P97" s="96"/>
      <c r="Q97" s="96"/>
      <c r="R97" s="97" t="str">
        <f t="shared" si="8"/>
        <v/>
      </c>
      <c r="S97" s="97"/>
      <c r="T97" s="98" t="str">
        <f t="shared" si="9"/>
        <v/>
      </c>
      <c r="U97" s="98"/>
    </row>
    <row r="98" spans="2:21">
      <c r="B98" s="19">
        <v>90</v>
      </c>
      <c r="C98" s="95" t="str">
        <f t="shared" si="6"/>
        <v/>
      </c>
      <c r="D98" s="95"/>
      <c r="E98" s="19"/>
      <c r="F98" s="8"/>
      <c r="G98" s="19" t="s">
        <v>3</v>
      </c>
      <c r="H98" s="96"/>
      <c r="I98" s="96"/>
      <c r="J98" s="19"/>
      <c r="K98" s="95" t="str">
        <f t="shared" si="5"/>
        <v/>
      </c>
      <c r="L98" s="95"/>
      <c r="M98" s="6" t="str">
        <f t="shared" si="7"/>
        <v/>
      </c>
      <c r="N98" s="19"/>
      <c r="O98" s="8"/>
      <c r="P98" s="96"/>
      <c r="Q98" s="96"/>
      <c r="R98" s="97" t="str">
        <f t="shared" si="8"/>
        <v/>
      </c>
      <c r="S98" s="97"/>
      <c r="T98" s="98" t="str">
        <f t="shared" si="9"/>
        <v/>
      </c>
      <c r="U98" s="98"/>
    </row>
    <row r="99" spans="2:21">
      <c r="B99" s="19">
        <v>91</v>
      </c>
      <c r="C99" s="95" t="str">
        <f t="shared" si="6"/>
        <v/>
      </c>
      <c r="D99" s="95"/>
      <c r="E99" s="19"/>
      <c r="F99" s="8"/>
      <c r="G99" s="19" t="s">
        <v>4</v>
      </c>
      <c r="H99" s="96"/>
      <c r="I99" s="96"/>
      <c r="J99" s="19"/>
      <c r="K99" s="95" t="str">
        <f t="shared" si="5"/>
        <v/>
      </c>
      <c r="L99" s="95"/>
      <c r="M99" s="6" t="str">
        <f t="shared" si="7"/>
        <v/>
      </c>
      <c r="N99" s="19"/>
      <c r="O99" s="8"/>
      <c r="P99" s="96"/>
      <c r="Q99" s="96"/>
      <c r="R99" s="97" t="str">
        <f t="shared" si="8"/>
        <v/>
      </c>
      <c r="S99" s="97"/>
      <c r="T99" s="98" t="str">
        <f t="shared" si="9"/>
        <v/>
      </c>
      <c r="U99" s="98"/>
    </row>
    <row r="100" spans="2:21">
      <c r="B100" s="19">
        <v>92</v>
      </c>
      <c r="C100" s="95" t="str">
        <f t="shared" si="6"/>
        <v/>
      </c>
      <c r="D100" s="95"/>
      <c r="E100" s="19"/>
      <c r="F100" s="8"/>
      <c r="G100" s="19" t="s">
        <v>4</v>
      </c>
      <c r="H100" s="96"/>
      <c r="I100" s="96"/>
      <c r="J100" s="19"/>
      <c r="K100" s="95" t="str">
        <f t="shared" si="5"/>
        <v/>
      </c>
      <c r="L100" s="95"/>
      <c r="M100" s="6" t="str">
        <f t="shared" si="7"/>
        <v/>
      </c>
      <c r="N100" s="19"/>
      <c r="O100" s="8"/>
      <c r="P100" s="96"/>
      <c r="Q100" s="96"/>
      <c r="R100" s="97" t="str">
        <f t="shared" si="8"/>
        <v/>
      </c>
      <c r="S100" s="97"/>
      <c r="T100" s="98" t="str">
        <f t="shared" si="9"/>
        <v/>
      </c>
      <c r="U100" s="98"/>
    </row>
    <row r="101" spans="2:21">
      <c r="B101" s="19">
        <v>93</v>
      </c>
      <c r="C101" s="95" t="str">
        <f t="shared" si="6"/>
        <v/>
      </c>
      <c r="D101" s="95"/>
      <c r="E101" s="19"/>
      <c r="F101" s="8"/>
      <c r="G101" s="19" t="s">
        <v>3</v>
      </c>
      <c r="H101" s="96"/>
      <c r="I101" s="96"/>
      <c r="J101" s="19"/>
      <c r="K101" s="95" t="str">
        <f t="shared" si="5"/>
        <v/>
      </c>
      <c r="L101" s="95"/>
      <c r="M101" s="6" t="str">
        <f t="shared" si="7"/>
        <v/>
      </c>
      <c r="N101" s="19"/>
      <c r="O101" s="8"/>
      <c r="P101" s="96"/>
      <c r="Q101" s="96"/>
      <c r="R101" s="97" t="str">
        <f t="shared" si="8"/>
        <v/>
      </c>
      <c r="S101" s="97"/>
      <c r="T101" s="98" t="str">
        <f t="shared" si="9"/>
        <v/>
      </c>
      <c r="U101" s="98"/>
    </row>
    <row r="102" spans="2:21">
      <c r="B102" s="19">
        <v>94</v>
      </c>
      <c r="C102" s="95" t="str">
        <f t="shared" si="6"/>
        <v/>
      </c>
      <c r="D102" s="95"/>
      <c r="E102" s="19"/>
      <c r="F102" s="8"/>
      <c r="G102" s="19" t="s">
        <v>3</v>
      </c>
      <c r="H102" s="96"/>
      <c r="I102" s="96"/>
      <c r="J102" s="19"/>
      <c r="K102" s="95" t="str">
        <f t="shared" si="5"/>
        <v/>
      </c>
      <c r="L102" s="95"/>
      <c r="M102" s="6" t="str">
        <f t="shared" si="7"/>
        <v/>
      </c>
      <c r="N102" s="19"/>
      <c r="O102" s="8"/>
      <c r="P102" s="96"/>
      <c r="Q102" s="96"/>
      <c r="R102" s="97" t="str">
        <f t="shared" si="8"/>
        <v/>
      </c>
      <c r="S102" s="97"/>
      <c r="T102" s="98" t="str">
        <f t="shared" si="9"/>
        <v/>
      </c>
      <c r="U102" s="98"/>
    </row>
    <row r="103" spans="2:21">
      <c r="B103" s="19">
        <v>95</v>
      </c>
      <c r="C103" s="95" t="str">
        <f t="shared" si="6"/>
        <v/>
      </c>
      <c r="D103" s="95"/>
      <c r="E103" s="19"/>
      <c r="F103" s="8"/>
      <c r="G103" s="19" t="s">
        <v>3</v>
      </c>
      <c r="H103" s="96"/>
      <c r="I103" s="96"/>
      <c r="J103" s="19"/>
      <c r="K103" s="95" t="str">
        <f t="shared" si="5"/>
        <v/>
      </c>
      <c r="L103" s="95"/>
      <c r="M103" s="6" t="str">
        <f t="shared" si="7"/>
        <v/>
      </c>
      <c r="N103" s="19"/>
      <c r="O103" s="8"/>
      <c r="P103" s="96"/>
      <c r="Q103" s="96"/>
      <c r="R103" s="97" t="str">
        <f t="shared" si="8"/>
        <v/>
      </c>
      <c r="S103" s="97"/>
      <c r="T103" s="98" t="str">
        <f t="shared" si="9"/>
        <v/>
      </c>
      <c r="U103" s="98"/>
    </row>
    <row r="104" spans="2:21">
      <c r="B104" s="19">
        <v>96</v>
      </c>
      <c r="C104" s="95" t="str">
        <f t="shared" si="6"/>
        <v/>
      </c>
      <c r="D104" s="95"/>
      <c r="E104" s="19"/>
      <c r="F104" s="8"/>
      <c r="G104" s="19" t="s">
        <v>4</v>
      </c>
      <c r="H104" s="96"/>
      <c r="I104" s="96"/>
      <c r="J104" s="19"/>
      <c r="K104" s="95" t="str">
        <f t="shared" si="5"/>
        <v/>
      </c>
      <c r="L104" s="95"/>
      <c r="M104" s="6" t="str">
        <f t="shared" si="7"/>
        <v/>
      </c>
      <c r="N104" s="19"/>
      <c r="O104" s="8"/>
      <c r="P104" s="96"/>
      <c r="Q104" s="96"/>
      <c r="R104" s="97" t="str">
        <f t="shared" si="8"/>
        <v/>
      </c>
      <c r="S104" s="97"/>
      <c r="T104" s="98" t="str">
        <f t="shared" si="9"/>
        <v/>
      </c>
      <c r="U104" s="98"/>
    </row>
    <row r="105" spans="2:21">
      <c r="B105" s="19">
        <v>97</v>
      </c>
      <c r="C105" s="95" t="str">
        <f t="shared" si="6"/>
        <v/>
      </c>
      <c r="D105" s="95"/>
      <c r="E105" s="19"/>
      <c r="F105" s="8"/>
      <c r="G105" s="19" t="s">
        <v>3</v>
      </c>
      <c r="H105" s="96"/>
      <c r="I105" s="96"/>
      <c r="J105" s="19"/>
      <c r="K105" s="95" t="str">
        <f t="shared" si="5"/>
        <v/>
      </c>
      <c r="L105" s="95"/>
      <c r="M105" s="6" t="str">
        <f t="shared" si="7"/>
        <v/>
      </c>
      <c r="N105" s="19"/>
      <c r="O105" s="8"/>
      <c r="P105" s="96"/>
      <c r="Q105" s="96"/>
      <c r="R105" s="97" t="str">
        <f t="shared" si="8"/>
        <v/>
      </c>
      <c r="S105" s="97"/>
      <c r="T105" s="98" t="str">
        <f t="shared" si="9"/>
        <v/>
      </c>
      <c r="U105" s="98"/>
    </row>
    <row r="106" spans="2:21">
      <c r="B106" s="19">
        <v>98</v>
      </c>
      <c r="C106" s="95" t="str">
        <f t="shared" si="6"/>
        <v/>
      </c>
      <c r="D106" s="95"/>
      <c r="E106" s="19"/>
      <c r="F106" s="8"/>
      <c r="G106" s="19" t="s">
        <v>4</v>
      </c>
      <c r="H106" s="96"/>
      <c r="I106" s="96"/>
      <c r="J106" s="19"/>
      <c r="K106" s="95" t="str">
        <f t="shared" si="5"/>
        <v/>
      </c>
      <c r="L106" s="95"/>
      <c r="M106" s="6" t="str">
        <f t="shared" si="7"/>
        <v/>
      </c>
      <c r="N106" s="19"/>
      <c r="O106" s="8"/>
      <c r="P106" s="96"/>
      <c r="Q106" s="96"/>
      <c r="R106" s="97" t="str">
        <f t="shared" si="8"/>
        <v/>
      </c>
      <c r="S106" s="97"/>
      <c r="T106" s="98" t="str">
        <f t="shared" si="9"/>
        <v/>
      </c>
      <c r="U106" s="98"/>
    </row>
    <row r="107" spans="2:21">
      <c r="B107" s="19">
        <v>99</v>
      </c>
      <c r="C107" s="95" t="str">
        <f t="shared" si="6"/>
        <v/>
      </c>
      <c r="D107" s="95"/>
      <c r="E107" s="19"/>
      <c r="F107" s="8"/>
      <c r="G107" s="19" t="s">
        <v>4</v>
      </c>
      <c r="H107" s="96"/>
      <c r="I107" s="96"/>
      <c r="J107" s="19"/>
      <c r="K107" s="95" t="str">
        <f t="shared" si="5"/>
        <v/>
      </c>
      <c r="L107" s="95"/>
      <c r="M107" s="6" t="str">
        <f t="shared" si="7"/>
        <v/>
      </c>
      <c r="N107" s="19"/>
      <c r="O107" s="8"/>
      <c r="P107" s="96"/>
      <c r="Q107" s="96"/>
      <c r="R107" s="97" t="str">
        <f t="shared" si="8"/>
        <v/>
      </c>
      <c r="S107" s="97"/>
      <c r="T107" s="98" t="str">
        <f t="shared" si="9"/>
        <v/>
      </c>
      <c r="U107" s="98"/>
    </row>
    <row r="108" spans="2:21">
      <c r="B108" s="19">
        <v>100</v>
      </c>
      <c r="C108" s="95" t="str">
        <f t="shared" si="6"/>
        <v/>
      </c>
      <c r="D108" s="95"/>
      <c r="E108" s="19"/>
      <c r="F108" s="8"/>
      <c r="G108" s="19" t="s">
        <v>3</v>
      </c>
      <c r="H108" s="96"/>
      <c r="I108" s="96"/>
      <c r="J108" s="19"/>
      <c r="K108" s="95" t="str">
        <f t="shared" si="5"/>
        <v/>
      </c>
      <c r="L108" s="95"/>
      <c r="M108" s="6" t="str">
        <f t="shared" si="7"/>
        <v/>
      </c>
      <c r="N108" s="19"/>
      <c r="O108" s="8"/>
      <c r="P108" s="96"/>
      <c r="Q108" s="96"/>
      <c r="R108" s="97" t="str">
        <f t="shared" si="8"/>
        <v/>
      </c>
      <c r="S108" s="97"/>
      <c r="T108" s="98" t="str">
        <f t="shared" si="9"/>
        <v/>
      </c>
      <c r="U108" s="98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fib1.27</vt:lpstr>
      <vt:lpstr>fib1.50</vt:lpstr>
      <vt:lpstr>fib2.00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2019-06-01T08:52:38Z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