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7" rupBuild="4507"/>
  <workbookPr defaultThemeVersion="124226"/>
  <bookViews>
    <workbookView xWindow="10296" yWindow="408" windowWidth="10068" windowHeight="10512" tabRatio="804" firstSheet="1" activeTab="5"/>
  </bookViews>
  <sheets>
    <sheet name="定数" sheetId="29" state="hidden" r:id="rId1"/>
    <sheet name="fib1.27" sheetId="33" r:id="rId2"/>
    <sheet name="fib1.50" sheetId="37" r:id="rId3"/>
    <sheet name="fib2.00" sheetId="38" r:id="rId4"/>
    <sheet name="画像" sheetId="36" r:id="rId5"/>
    <sheet name="気づき" sheetId="9" r:id="rId6"/>
    <sheet name="検証終了通貨" sheetId="10" r:id="rId7"/>
    <sheet name="テンプレ" sheetId="17" state="hidden" r:id="rId8"/>
  </sheets>
  <calcPr calcId="1257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08" i="38"/>
  <c r="T108"/>
  <c r="V107"/>
  <c r="T107"/>
  <c r="W107" s="1"/>
  <c r="V106"/>
  <c r="T106"/>
  <c r="V105"/>
  <c r="T105"/>
  <c r="W105" s="1"/>
  <c r="V104"/>
  <c r="T104"/>
  <c r="V103"/>
  <c r="T103"/>
  <c r="V102"/>
  <c r="T102"/>
  <c r="V101"/>
  <c r="T101"/>
  <c r="V100"/>
  <c r="T100"/>
  <c r="V99"/>
  <c r="T99"/>
  <c r="V98"/>
  <c r="T98"/>
  <c r="V97"/>
  <c r="T97"/>
  <c r="W97" s="1"/>
  <c r="V96"/>
  <c r="T96"/>
  <c r="V95"/>
  <c r="T95"/>
  <c r="V94"/>
  <c r="T94"/>
  <c r="V93"/>
  <c r="T93"/>
  <c r="V92"/>
  <c r="T92"/>
  <c r="V91"/>
  <c r="T91"/>
  <c r="V90"/>
  <c r="T90"/>
  <c r="V89"/>
  <c r="T89"/>
  <c r="V88"/>
  <c r="T88"/>
  <c r="V87"/>
  <c r="T87"/>
  <c r="W87" s="1"/>
  <c r="V86"/>
  <c r="T86"/>
  <c r="V85"/>
  <c r="T85"/>
  <c r="W85" s="1"/>
  <c r="V84"/>
  <c r="T84"/>
  <c r="V83"/>
  <c r="T83"/>
  <c r="W83" s="1"/>
  <c r="V82"/>
  <c r="T82"/>
  <c r="V81"/>
  <c r="T81"/>
  <c r="W81" s="1"/>
  <c r="V80"/>
  <c r="T80"/>
  <c r="W80" s="1"/>
  <c r="V79"/>
  <c r="T79"/>
  <c r="V78"/>
  <c r="T78"/>
  <c r="W78" s="1"/>
  <c r="V77"/>
  <c r="T77"/>
  <c r="W77" s="1"/>
  <c r="V76"/>
  <c r="T76"/>
  <c r="W76" s="1"/>
  <c r="V75"/>
  <c r="T75"/>
  <c r="V74"/>
  <c r="T74"/>
  <c r="V73"/>
  <c r="T73"/>
  <c r="V72"/>
  <c r="T72"/>
  <c r="W72" s="1"/>
  <c r="V71"/>
  <c r="T71"/>
  <c r="W71" s="1"/>
  <c r="V70"/>
  <c r="T70"/>
  <c r="W70" s="1"/>
  <c r="V69"/>
  <c r="T69"/>
  <c r="V68"/>
  <c r="T68"/>
  <c r="W68" s="1"/>
  <c r="V67"/>
  <c r="T67"/>
  <c r="W67" s="1"/>
  <c r="V66"/>
  <c r="T66"/>
  <c r="W66" s="1"/>
  <c r="V65"/>
  <c r="T65"/>
  <c r="V64"/>
  <c r="T64"/>
  <c r="W64" s="1"/>
  <c r="V63"/>
  <c r="T63"/>
  <c r="W63" s="1"/>
  <c r="V62"/>
  <c r="T62"/>
  <c r="V61"/>
  <c r="T61"/>
  <c r="V60"/>
  <c r="T60"/>
  <c r="V59"/>
  <c r="T59"/>
  <c r="V58"/>
  <c r="T58"/>
  <c r="W58" s="1"/>
  <c r="V57"/>
  <c r="T57"/>
  <c r="V56"/>
  <c r="T56"/>
  <c r="V55"/>
  <c r="T55"/>
  <c r="V54"/>
  <c r="T54"/>
  <c r="V53"/>
  <c r="T53"/>
  <c r="W53" s="1"/>
  <c r="V52"/>
  <c r="T52"/>
  <c r="V51"/>
  <c r="T51"/>
  <c r="W51" s="1"/>
  <c r="V50"/>
  <c r="T50"/>
  <c r="W50" s="1"/>
  <c r="V49"/>
  <c r="T49"/>
  <c r="V48"/>
  <c r="T48"/>
  <c r="W48" s="1"/>
  <c r="V47"/>
  <c r="T47"/>
  <c r="W47" s="1"/>
  <c r="V46"/>
  <c r="T46"/>
  <c r="W46" s="1"/>
  <c r="V45"/>
  <c r="T45"/>
  <c r="V44"/>
  <c r="T44"/>
  <c r="W44" s="1"/>
  <c r="V43"/>
  <c r="T43"/>
  <c r="V42"/>
  <c r="T42"/>
  <c r="V41"/>
  <c r="T41"/>
  <c r="W41" s="1"/>
  <c r="V40"/>
  <c r="T40"/>
  <c r="V39"/>
  <c r="T39"/>
  <c r="V38"/>
  <c r="T38"/>
  <c r="V37"/>
  <c r="T37"/>
  <c r="V36"/>
  <c r="T36"/>
  <c r="W36" s="1"/>
  <c r="V35"/>
  <c r="T35"/>
  <c r="V34"/>
  <c r="T34"/>
  <c r="W34" s="1"/>
  <c r="V33"/>
  <c r="T33"/>
  <c r="V32"/>
  <c r="T32"/>
  <c r="W32" s="1"/>
  <c r="V31"/>
  <c r="T31"/>
  <c r="V30"/>
  <c r="T30"/>
  <c r="V29"/>
  <c r="T29"/>
  <c r="W29" s="1"/>
  <c r="V28"/>
  <c r="T28"/>
  <c r="V27"/>
  <c r="T27"/>
  <c r="V26"/>
  <c r="T26"/>
  <c r="V25"/>
  <c r="T25"/>
  <c r="V24"/>
  <c r="T24"/>
  <c r="W24" s="1"/>
  <c r="V23"/>
  <c r="T23"/>
  <c r="W23" s="1"/>
  <c r="V22"/>
  <c r="T22"/>
  <c r="T21"/>
  <c r="W21" s="1"/>
  <c r="V20"/>
  <c r="T20"/>
  <c r="T19"/>
  <c r="V18"/>
  <c r="T18"/>
  <c r="T17"/>
  <c r="T16"/>
  <c r="W16" s="1"/>
  <c r="T15"/>
  <c r="T14"/>
  <c r="W14" s="1"/>
  <c r="T13"/>
  <c r="T12"/>
  <c r="W12" s="1"/>
  <c r="T11"/>
  <c r="W11" s="1"/>
  <c r="T10"/>
  <c r="V10" s="1"/>
  <c r="V9"/>
  <c r="T9"/>
  <c r="W9" s="1"/>
  <c r="K9"/>
  <c r="M9" s="1"/>
  <c r="R9" s="1"/>
  <c r="C9"/>
  <c r="V108" i="37"/>
  <c r="T108"/>
  <c r="V107"/>
  <c r="T107"/>
  <c r="W107" s="1"/>
  <c r="V106"/>
  <c r="T106"/>
  <c r="V105"/>
  <c r="T105"/>
  <c r="W105" s="1"/>
  <c r="V104"/>
  <c r="T104"/>
  <c r="V103"/>
  <c r="T103"/>
  <c r="V102"/>
  <c r="T102"/>
  <c r="V101"/>
  <c r="T101"/>
  <c r="V100"/>
  <c r="T100"/>
  <c r="V99"/>
  <c r="T99"/>
  <c r="V98"/>
  <c r="T98"/>
  <c r="V97"/>
  <c r="T97"/>
  <c r="W97" s="1"/>
  <c r="V96"/>
  <c r="T96"/>
  <c r="V95"/>
  <c r="T95"/>
  <c r="W95" s="1"/>
  <c r="V94"/>
  <c r="T94"/>
  <c r="V93"/>
  <c r="T93"/>
  <c r="V92"/>
  <c r="T92"/>
  <c r="V91"/>
  <c r="T91"/>
  <c r="V90"/>
  <c r="T90"/>
  <c r="V89"/>
  <c r="T89"/>
  <c r="V88"/>
  <c r="T88"/>
  <c r="V87"/>
  <c r="T87"/>
  <c r="W87" s="1"/>
  <c r="V86"/>
  <c r="T86"/>
  <c r="V85"/>
  <c r="T85"/>
  <c r="W85" s="1"/>
  <c r="V84"/>
  <c r="T84"/>
  <c r="V83"/>
  <c r="T83"/>
  <c r="W83" s="1"/>
  <c r="V82"/>
  <c r="T82"/>
  <c r="W82" s="1"/>
  <c r="V81"/>
  <c r="T81"/>
  <c r="W81" s="1"/>
  <c r="V80"/>
  <c r="T80"/>
  <c r="V79"/>
  <c r="T79"/>
  <c r="V78"/>
  <c r="T78"/>
  <c r="V77"/>
  <c r="T77"/>
  <c r="W77" s="1"/>
  <c r="V76"/>
  <c r="T76"/>
  <c r="V75"/>
  <c r="T75"/>
  <c r="V74"/>
  <c r="T74"/>
  <c r="V73"/>
  <c r="T73"/>
  <c r="V72"/>
  <c r="T72"/>
  <c r="V71"/>
  <c r="T71"/>
  <c r="W71" s="1"/>
  <c r="V70"/>
  <c r="T70"/>
  <c r="V69"/>
  <c r="T69"/>
  <c r="V68"/>
  <c r="T68"/>
  <c r="V67"/>
  <c r="T67"/>
  <c r="W67" s="1"/>
  <c r="V66"/>
  <c r="T66"/>
  <c r="V65"/>
  <c r="T65"/>
  <c r="V64"/>
  <c r="T64"/>
  <c r="V63"/>
  <c r="T63"/>
  <c r="W63" s="1"/>
  <c r="V62"/>
  <c r="T62"/>
  <c r="V61"/>
  <c r="T61"/>
  <c r="V60"/>
  <c r="T60"/>
  <c r="V59"/>
  <c r="T59"/>
  <c r="V58"/>
  <c r="T58"/>
  <c r="V57"/>
  <c r="T57"/>
  <c r="V56"/>
  <c r="T56"/>
  <c r="V55"/>
  <c r="T55"/>
  <c r="V54"/>
  <c r="T54"/>
  <c r="V53"/>
  <c r="T53"/>
  <c r="W53" s="1"/>
  <c r="V52"/>
  <c r="T52"/>
  <c r="V51"/>
  <c r="T51"/>
  <c r="W51" s="1"/>
  <c r="V50"/>
  <c r="T50"/>
  <c r="V49"/>
  <c r="T49"/>
  <c r="V48"/>
  <c r="T48"/>
  <c r="W48" s="1"/>
  <c r="V47"/>
  <c r="T47"/>
  <c r="W47" s="1"/>
  <c r="V46"/>
  <c r="T46"/>
  <c r="W46" s="1"/>
  <c r="V45"/>
  <c r="T45"/>
  <c r="V44"/>
  <c r="T44"/>
  <c r="W44" s="1"/>
  <c r="V43"/>
  <c r="T43"/>
  <c r="W43" s="1"/>
  <c r="V42"/>
  <c r="T42"/>
  <c r="W42" s="1"/>
  <c r="V41"/>
  <c r="T41"/>
  <c r="W41" s="1"/>
  <c r="V40"/>
  <c r="T40"/>
  <c r="V39"/>
  <c r="T39"/>
  <c r="V38"/>
  <c r="T38"/>
  <c r="V37"/>
  <c r="T37"/>
  <c r="W37" s="1"/>
  <c r="V36"/>
  <c r="T36"/>
  <c r="W36" s="1"/>
  <c r="V35"/>
  <c r="T35"/>
  <c r="V34"/>
  <c r="T34"/>
  <c r="W34" s="1"/>
  <c r="V33"/>
  <c r="T33"/>
  <c r="V32"/>
  <c r="T32"/>
  <c r="W32" s="1"/>
  <c r="V31"/>
  <c r="T31"/>
  <c r="V30"/>
  <c r="T30"/>
  <c r="V29"/>
  <c r="T29"/>
  <c r="W29" s="1"/>
  <c r="V28"/>
  <c r="T28"/>
  <c r="W28" s="1"/>
  <c r="V27"/>
  <c r="T27"/>
  <c r="V26"/>
  <c r="T26"/>
  <c r="V25"/>
  <c r="T25"/>
  <c r="V24"/>
  <c r="T24"/>
  <c r="W24" s="1"/>
  <c r="V23"/>
  <c r="T23"/>
  <c r="W23" s="1"/>
  <c r="V22"/>
  <c r="T22"/>
  <c r="T21"/>
  <c r="W21" s="1"/>
  <c r="V20"/>
  <c r="T20"/>
  <c r="T19"/>
  <c r="V18"/>
  <c r="T18"/>
  <c r="T17"/>
  <c r="T16"/>
  <c r="W16" s="1"/>
  <c r="T15"/>
  <c r="T14"/>
  <c r="W14" s="1"/>
  <c r="T13"/>
  <c r="T12"/>
  <c r="W12" s="1"/>
  <c r="T11"/>
  <c r="W11" s="1"/>
  <c r="T10"/>
  <c r="W10" s="1"/>
  <c r="V9"/>
  <c r="T9"/>
  <c r="W9" s="1"/>
  <c r="K9"/>
  <c r="M9" s="1"/>
  <c r="R9" s="1"/>
  <c r="C9"/>
  <c r="C84" i="33"/>
  <c r="C68"/>
  <c r="C9"/>
  <c r="V108"/>
  <c r="T108"/>
  <c r="V107"/>
  <c r="T107"/>
  <c r="V106"/>
  <c r="T106"/>
  <c r="V105"/>
  <c r="T105"/>
  <c r="V104"/>
  <c r="T104"/>
  <c r="V103"/>
  <c r="T103"/>
  <c r="V102"/>
  <c r="T102"/>
  <c r="V101"/>
  <c r="T101"/>
  <c r="V100"/>
  <c r="T100"/>
  <c r="V99"/>
  <c r="T99"/>
  <c r="V98"/>
  <c r="T98"/>
  <c r="V97"/>
  <c r="T97"/>
  <c r="V96"/>
  <c r="T96"/>
  <c r="V95"/>
  <c r="T95"/>
  <c r="V94"/>
  <c r="T94"/>
  <c r="V93"/>
  <c r="T93"/>
  <c r="V92"/>
  <c r="T92"/>
  <c r="V91"/>
  <c r="T91"/>
  <c r="V90"/>
  <c r="T90"/>
  <c r="V89"/>
  <c r="T89"/>
  <c r="V88"/>
  <c r="T88"/>
  <c r="V87"/>
  <c r="T87"/>
  <c r="V86"/>
  <c r="T86"/>
  <c r="V85"/>
  <c r="T85"/>
  <c r="V84"/>
  <c r="T84"/>
  <c r="V83"/>
  <c r="T83"/>
  <c r="V82"/>
  <c r="T82"/>
  <c r="V81"/>
  <c r="T81"/>
  <c r="V80"/>
  <c r="T80"/>
  <c r="V79"/>
  <c r="T79"/>
  <c r="V78"/>
  <c r="T78"/>
  <c r="V77"/>
  <c r="T77"/>
  <c r="V76"/>
  <c r="T76"/>
  <c r="V75"/>
  <c r="T75"/>
  <c r="V74"/>
  <c r="T74"/>
  <c r="V73"/>
  <c r="T73"/>
  <c r="V72"/>
  <c r="T72"/>
  <c r="V71"/>
  <c r="T71"/>
  <c r="V70"/>
  <c r="T70"/>
  <c r="V69"/>
  <c r="T69"/>
  <c r="V68"/>
  <c r="T68"/>
  <c r="V67"/>
  <c r="T67"/>
  <c r="V66"/>
  <c r="T66"/>
  <c r="V65"/>
  <c r="T65"/>
  <c r="V64"/>
  <c r="T64"/>
  <c r="V63"/>
  <c r="T63"/>
  <c r="V62"/>
  <c r="T62"/>
  <c r="V61"/>
  <c r="T61"/>
  <c r="V60"/>
  <c r="T60"/>
  <c r="V59"/>
  <c r="T59"/>
  <c r="V58"/>
  <c r="T58"/>
  <c r="V57"/>
  <c r="T57"/>
  <c r="V56"/>
  <c r="T56"/>
  <c r="V55"/>
  <c r="T55"/>
  <c r="V54"/>
  <c r="T54"/>
  <c r="V53"/>
  <c r="T53"/>
  <c r="V52"/>
  <c r="T52"/>
  <c r="V51"/>
  <c r="T51"/>
  <c r="V50"/>
  <c r="T50"/>
  <c r="V49"/>
  <c r="T49"/>
  <c r="V48"/>
  <c r="T48"/>
  <c r="V47"/>
  <c r="T47"/>
  <c r="V46"/>
  <c r="T46"/>
  <c r="V45"/>
  <c r="T45"/>
  <c r="V44"/>
  <c r="T44"/>
  <c r="V43"/>
  <c r="T43"/>
  <c r="V42"/>
  <c r="T42"/>
  <c r="V41"/>
  <c r="T41"/>
  <c r="V40"/>
  <c r="T40"/>
  <c r="V39"/>
  <c r="T39"/>
  <c r="V38"/>
  <c r="T38"/>
  <c r="V37"/>
  <c r="T37"/>
  <c r="V36"/>
  <c r="T36"/>
  <c r="V35"/>
  <c r="T35"/>
  <c r="V34"/>
  <c r="T34"/>
  <c r="V33"/>
  <c r="T33"/>
  <c r="V32"/>
  <c r="T32"/>
  <c r="V31"/>
  <c r="T31"/>
  <c r="V30"/>
  <c r="T30"/>
  <c r="V29"/>
  <c r="T29"/>
  <c r="V28"/>
  <c r="T28"/>
  <c r="V27"/>
  <c r="T27"/>
  <c r="V26"/>
  <c r="T26"/>
  <c r="V25"/>
  <c r="T25"/>
  <c r="V24"/>
  <c r="T24"/>
  <c r="V23"/>
  <c r="T23"/>
  <c r="T22"/>
  <c r="T21"/>
  <c r="T20"/>
  <c r="T19"/>
  <c r="V19" s="1"/>
  <c r="T18"/>
  <c r="T17"/>
  <c r="T16"/>
  <c r="T15"/>
  <c r="T14"/>
  <c r="T13"/>
  <c r="T12"/>
  <c r="T11"/>
  <c r="T10"/>
  <c r="T9"/>
  <c r="V9" s="1"/>
  <c r="K9"/>
  <c r="M9" s="1"/>
  <c r="R10" i="17"/>
  <c r="C11" s="1"/>
  <c r="T10"/>
  <c r="R11"/>
  <c r="C12" s="1"/>
  <c r="T11"/>
  <c r="R12"/>
  <c r="C13" s="1"/>
  <c r="T12"/>
  <c r="R13"/>
  <c r="T13"/>
  <c r="R14"/>
  <c r="T14"/>
  <c r="R15"/>
  <c r="T15"/>
  <c r="R16"/>
  <c r="C17"/>
  <c r="T16"/>
  <c r="R17"/>
  <c r="T17"/>
  <c r="R18"/>
  <c r="T18"/>
  <c r="R19"/>
  <c r="T19"/>
  <c r="R20"/>
  <c r="C21" s="1"/>
  <c r="T20"/>
  <c r="R21"/>
  <c r="C22" s="1"/>
  <c r="T21"/>
  <c r="R22"/>
  <c r="C23" s="1"/>
  <c r="T22"/>
  <c r="R23"/>
  <c r="C24" s="1"/>
  <c r="T23"/>
  <c r="R24"/>
  <c r="C25" s="1"/>
  <c r="T24"/>
  <c r="R25"/>
  <c r="T25"/>
  <c r="R26"/>
  <c r="T26"/>
  <c r="R27"/>
  <c r="T27"/>
  <c r="R28"/>
  <c r="C29" s="1"/>
  <c r="T28"/>
  <c r="R29"/>
  <c r="T29"/>
  <c r="R30"/>
  <c r="T30"/>
  <c r="R31"/>
  <c r="T31"/>
  <c r="R32"/>
  <c r="C33"/>
  <c r="T32"/>
  <c r="R33"/>
  <c r="T33"/>
  <c r="R34"/>
  <c r="T34"/>
  <c r="R35"/>
  <c r="T35"/>
  <c r="R36"/>
  <c r="C37" s="1"/>
  <c r="T36"/>
  <c r="R37"/>
  <c r="C38" s="1"/>
  <c r="T37"/>
  <c r="R38"/>
  <c r="C39" s="1"/>
  <c r="T38"/>
  <c r="R39"/>
  <c r="C40" s="1"/>
  <c r="T39"/>
  <c r="R40"/>
  <c r="C41" s="1"/>
  <c r="T40"/>
  <c r="R41"/>
  <c r="T41"/>
  <c r="R42"/>
  <c r="T42"/>
  <c r="R43"/>
  <c r="T43"/>
  <c r="R44"/>
  <c r="C45" s="1"/>
  <c r="T44"/>
  <c r="R45"/>
  <c r="T45"/>
  <c r="R46"/>
  <c r="T46"/>
  <c r="R47"/>
  <c r="T47"/>
  <c r="R48"/>
  <c r="C49"/>
  <c r="T48"/>
  <c r="R49"/>
  <c r="T49"/>
  <c r="R50"/>
  <c r="T50"/>
  <c r="R51"/>
  <c r="T51"/>
  <c r="R52"/>
  <c r="C53" s="1"/>
  <c r="T52"/>
  <c r="R53"/>
  <c r="C54" s="1"/>
  <c r="T53"/>
  <c r="R54"/>
  <c r="C55" s="1"/>
  <c r="T54"/>
  <c r="R55"/>
  <c r="C56" s="1"/>
  <c r="T55"/>
  <c r="R56"/>
  <c r="C57" s="1"/>
  <c r="T56"/>
  <c r="R57"/>
  <c r="T57"/>
  <c r="R58"/>
  <c r="T58"/>
  <c r="R59"/>
  <c r="T59"/>
  <c r="R60"/>
  <c r="C61" s="1"/>
  <c r="T60"/>
  <c r="R61"/>
  <c r="T61"/>
  <c r="R62"/>
  <c r="T62"/>
  <c r="R63"/>
  <c r="T63"/>
  <c r="R64"/>
  <c r="C65"/>
  <c r="T64"/>
  <c r="R65"/>
  <c r="T65"/>
  <c r="R66"/>
  <c r="T66"/>
  <c r="R67"/>
  <c r="T67"/>
  <c r="R68"/>
  <c r="C69" s="1"/>
  <c r="T68"/>
  <c r="R69"/>
  <c r="C70" s="1"/>
  <c r="T69"/>
  <c r="R70"/>
  <c r="C71" s="1"/>
  <c r="T70"/>
  <c r="R71"/>
  <c r="C72" s="1"/>
  <c r="T71"/>
  <c r="R72"/>
  <c r="C73" s="1"/>
  <c r="T72"/>
  <c r="R73"/>
  <c r="T73"/>
  <c r="R74"/>
  <c r="T74"/>
  <c r="R75"/>
  <c r="C76" s="1"/>
  <c r="T75"/>
  <c r="R76"/>
  <c r="C77"/>
  <c r="T76"/>
  <c r="R77"/>
  <c r="T77"/>
  <c r="R78"/>
  <c r="T78"/>
  <c r="R79"/>
  <c r="C80" s="1"/>
  <c r="T79"/>
  <c r="R80"/>
  <c r="C81" s="1"/>
  <c r="T80"/>
  <c r="R81"/>
  <c r="C82" s="1"/>
  <c r="T81"/>
  <c r="R82"/>
  <c r="C83" s="1"/>
  <c r="T82"/>
  <c r="R83"/>
  <c r="C84" s="1"/>
  <c r="T83"/>
  <c r="R84"/>
  <c r="C85"/>
  <c r="T84"/>
  <c r="R85"/>
  <c r="C86" s="1"/>
  <c r="T85"/>
  <c r="R86"/>
  <c r="C87" s="1"/>
  <c r="T86"/>
  <c r="R87"/>
  <c r="C88" s="1"/>
  <c r="T87"/>
  <c r="R88"/>
  <c r="C89" s="1"/>
  <c r="T88"/>
  <c r="R89"/>
  <c r="C90" s="1"/>
  <c r="T89"/>
  <c r="R90"/>
  <c r="C91" s="1"/>
  <c r="T90"/>
  <c r="R91"/>
  <c r="C92" s="1"/>
  <c r="T91"/>
  <c r="R92"/>
  <c r="C93"/>
  <c r="T92"/>
  <c r="R93"/>
  <c r="C94" s="1"/>
  <c r="T93"/>
  <c r="R94"/>
  <c r="C95" s="1"/>
  <c r="T94"/>
  <c r="R95"/>
  <c r="C96" s="1"/>
  <c r="T95"/>
  <c r="R96"/>
  <c r="C97" s="1"/>
  <c r="T96"/>
  <c r="R97"/>
  <c r="C98" s="1"/>
  <c r="T97"/>
  <c r="R98"/>
  <c r="C99" s="1"/>
  <c r="T98"/>
  <c r="R99"/>
  <c r="C100" s="1"/>
  <c r="T99"/>
  <c r="R100"/>
  <c r="C101"/>
  <c r="T100"/>
  <c r="R101"/>
  <c r="C102" s="1"/>
  <c r="T101"/>
  <c r="R102"/>
  <c r="C103" s="1"/>
  <c r="T102"/>
  <c r="R103"/>
  <c r="C104" s="1"/>
  <c r="T103"/>
  <c r="R104"/>
  <c r="C105" s="1"/>
  <c r="T104"/>
  <c r="R105"/>
  <c r="C106" s="1"/>
  <c r="T105"/>
  <c r="R106"/>
  <c r="C107" s="1"/>
  <c r="T106"/>
  <c r="R107"/>
  <c r="C108" s="1"/>
  <c r="T107"/>
  <c r="R108"/>
  <c r="T108"/>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K108"/>
  <c r="K107"/>
  <c r="K106"/>
  <c r="K105"/>
  <c r="K104"/>
  <c r="K103"/>
  <c r="K102"/>
  <c r="K101"/>
  <c r="K100"/>
  <c r="K99"/>
  <c r="K98"/>
  <c r="K97"/>
  <c r="K96"/>
  <c r="K95"/>
  <c r="K94"/>
  <c r="K93"/>
  <c r="K92"/>
  <c r="K91"/>
  <c r="K90"/>
  <c r="K89"/>
  <c r="K88"/>
  <c r="K87"/>
  <c r="K86"/>
  <c r="K85"/>
  <c r="K84"/>
  <c r="K83"/>
  <c r="K82"/>
  <c r="K81"/>
  <c r="K80"/>
  <c r="K79"/>
  <c r="C79"/>
  <c r="K78"/>
  <c r="C78"/>
  <c r="K77"/>
  <c r="K76"/>
  <c r="K75"/>
  <c r="C75"/>
  <c r="K74"/>
  <c r="C74"/>
  <c r="K73"/>
  <c r="K72"/>
  <c r="K71"/>
  <c r="K70"/>
  <c r="K69"/>
  <c r="K68"/>
  <c r="C68"/>
  <c r="K67"/>
  <c r="C67"/>
  <c r="K66"/>
  <c r="C66"/>
  <c r="K65"/>
  <c r="K64"/>
  <c r="C64"/>
  <c r="K63"/>
  <c r="C63"/>
  <c r="K62"/>
  <c r="C62"/>
  <c r="K61"/>
  <c r="K60"/>
  <c r="C60"/>
  <c r="K59"/>
  <c r="C59"/>
  <c r="K58"/>
  <c r="C58"/>
  <c r="K57"/>
  <c r="K56"/>
  <c r="K55"/>
  <c r="K54"/>
  <c r="K53"/>
  <c r="K52"/>
  <c r="C52"/>
  <c r="K51"/>
  <c r="C51"/>
  <c r="K50"/>
  <c r="C50"/>
  <c r="K49"/>
  <c r="K48"/>
  <c r="C48"/>
  <c r="K47"/>
  <c r="C47"/>
  <c r="K46"/>
  <c r="C46"/>
  <c r="K45"/>
  <c r="K44"/>
  <c r="C44"/>
  <c r="K43"/>
  <c r="C43"/>
  <c r="K42"/>
  <c r="C42"/>
  <c r="K41"/>
  <c r="K40"/>
  <c r="K39"/>
  <c r="K38"/>
  <c r="K37"/>
  <c r="K36"/>
  <c r="C36"/>
  <c r="K35"/>
  <c r="C35"/>
  <c r="K34"/>
  <c r="C34"/>
  <c r="K33"/>
  <c r="K32"/>
  <c r="C32"/>
  <c r="K31"/>
  <c r="C31"/>
  <c r="K30"/>
  <c r="C30"/>
  <c r="K29"/>
  <c r="K28"/>
  <c r="C28"/>
  <c r="K27"/>
  <c r="C27"/>
  <c r="K26"/>
  <c r="C26"/>
  <c r="K25"/>
  <c r="K24"/>
  <c r="K23"/>
  <c r="K22"/>
  <c r="K21"/>
  <c r="K20"/>
  <c r="C20"/>
  <c r="K19"/>
  <c r="C19"/>
  <c r="K18"/>
  <c r="C18"/>
  <c r="K17"/>
  <c r="K16"/>
  <c r="C16"/>
  <c r="K15"/>
  <c r="C15"/>
  <c r="K14"/>
  <c r="C14"/>
  <c r="K13"/>
  <c r="K12"/>
  <c r="K11"/>
  <c r="K10"/>
  <c r="K9"/>
  <c r="M9" s="1"/>
  <c r="R9" s="1"/>
  <c r="L2"/>
  <c r="V11" i="33"/>
  <c r="W9"/>
  <c r="W22" i="38" l="1"/>
  <c r="C10"/>
  <c r="W13"/>
  <c r="W15"/>
  <c r="W17"/>
  <c r="W18" s="1"/>
  <c r="W19" s="1"/>
  <c r="W20" s="1"/>
  <c r="W25"/>
  <c r="W26" s="1"/>
  <c r="W27" s="1"/>
  <c r="W28" s="1"/>
  <c r="W30"/>
  <c r="W31" s="1"/>
  <c r="W33"/>
  <c r="W35"/>
  <c r="W10"/>
  <c r="H4"/>
  <c r="V11"/>
  <c r="V12" s="1"/>
  <c r="V13"/>
  <c r="V14" s="1"/>
  <c r="V15"/>
  <c r="V16" s="1"/>
  <c r="V17"/>
  <c r="V19"/>
  <c r="V21"/>
  <c r="W37"/>
  <c r="W38" s="1"/>
  <c r="W39" s="1"/>
  <c r="W40" s="1"/>
  <c r="W42"/>
  <c r="W43" s="1"/>
  <c r="W45"/>
  <c r="W49"/>
  <c r="W52"/>
  <c r="W54"/>
  <c r="W55" s="1"/>
  <c r="W56" s="1"/>
  <c r="W57" s="1"/>
  <c r="W59"/>
  <c r="W60" s="1"/>
  <c r="W61" s="1"/>
  <c r="W62" s="1"/>
  <c r="W65"/>
  <c r="W69"/>
  <c r="W73"/>
  <c r="W74" s="1"/>
  <c r="W75" s="1"/>
  <c r="W79"/>
  <c r="W82"/>
  <c r="W84"/>
  <c r="W86"/>
  <c r="W88"/>
  <c r="W89" s="1"/>
  <c r="W90" s="1"/>
  <c r="W91" s="1"/>
  <c r="W92" s="1"/>
  <c r="W93" s="1"/>
  <c r="W94"/>
  <c r="W95" s="1"/>
  <c r="W96"/>
  <c r="W98"/>
  <c r="W99" s="1"/>
  <c r="W100" s="1"/>
  <c r="W101" s="1"/>
  <c r="W102" s="1"/>
  <c r="W103" s="1"/>
  <c r="W104" s="1"/>
  <c r="W106"/>
  <c r="W108"/>
  <c r="H4" i="37"/>
  <c r="W22"/>
  <c r="C10"/>
  <c r="W13"/>
  <c r="W15"/>
  <c r="W17"/>
  <c r="W18"/>
  <c r="W19" s="1"/>
  <c r="W20" s="1"/>
  <c r="W25"/>
  <c r="W26" s="1"/>
  <c r="W27" s="1"/>
  <c r="W30"/>
  <c r="W31" s="1"/>
  <c r="W33"/>
  <c r="W35"/>
  <c r="V10"/>
  <c r="V13"/>
  <c r="V14" s="1"/>
  <c r="V15"/>
  <c r="V16" s="1"/>
  <c r="V17"/>
  <c r="V19"/>
  <c r="V21"/>
  <c r="W38"/>
  <c r="W39" s="1"/>
  <c r="W40" s="1"/>
  <c r="W45"/>
  <c r="W49"/>
  <c r="W54"/>
  <c r="W55" s="1"/>
  <c r="W56" s="1"/>
  <c r="W57" s="1"/>
  <c r="W84"/>
  <c r="W50"/>
  <c r="W52"/>
  <c r="W58"/>
  <c r="W59" s="1"/>
  <c r="W60" s="1"/>
  <c r="W61" s="1"/>
  <c r="W62" s="1"/>
  <c r="W64"/>
  <c r="W65" s="1"/>
  <c r="W66"/>
  <c r="W68"/>
  <c r="W69" s="1"/>
  <c r="W70"/>
  <c r="W72"/>
  <c r="W73" s="1"/>
  <c r="W74" s="1"/>
  <c r="W75" s="1"/>
  <c r="W76"/>
  <c r="W78"/>
  <c r="W79" s="1"/>
  <c r="W80"/>
  <c r="W86"/>
  <c r="W88"/>
  <c r="W89" s="1"/>
  <c r="W90" s="1"/>
  <c r="W91" s="1"/>
  <c r="W92" s="1"/>
  <c r="W93" s="1"/>
  <c r="W94"/>
  <c r="W96"/>
  <c r="W98"/>
  <c r="W99" s="1"/>
  <c r="W100" s="1"/>
  <c r="W101" s="1"/>
  <c r="W102" s="1"/>
  <c r="W103" s="1"/>
  <c r="W104" s="1"/>
  <c r="W106"/>
  <c r="W108"/>
  <c r="W10" i="33"/>
  <c r="W11" s="1"/>
  <c r="P2" i="17"/>
  <c r="V12" i="33"/>
  <c r="V13"/>
  <c r="V14" s="1"/>
  <c r="V15" s="1"/>
  <c r="V16" s="1"/>
  <c r="V17" s="1"/>
  <c r="V18" s="1"/>
  <c r="H4"/>
  <c r="V10"/>
  <c r="R9"/>
  <c r="V20"/>
  <c r="V21" s="1"/>
  <c r="V22" s="1"/>
  <c r="G5" i="17"/>
  <c r="T9"/>
  <c r="H4" s="1"/>
  <c r="E5"/>
  <c r="C10"/>
  <c r="D4"/>
  <c r="C5"/>
  <c r="I5" s="1"/>
  <c r="W12" i="33"/>
  <c r="W13" s="1"/>
  <c r="W14" s="1"/>
  <c r="W15" s="1"/>
  <c r="W16" s="1"/>
  <c r="W17" s="1"/>
  <c r="W18" s="1"/>
  <c r="W19" s="1"/>
  <c r="W20" s="1"/>
  <c r="W21" s="1"/>
  <c r="W22" s="1"/>
  <c r="W23" s="1"/>
  <c r="W24" s="1"/>
  <c r="W25" s="1"/>
  <c r="W26" s="1"/>
  <c r="W27" s="1"/>
  <c r="W28" s="1"/>
  <c r="W29" s="1"/>
  <c r="W30" s="1"/>
  <c r="W31" s="1"/>
  <c r="W32" s="1"/>
  <c r="W33" s="1"/>
  <c r="W34" s="1"/>
  <c r="W35" s="1"/>
  <c r="W36" s="1"/>
  <c r="W37" s="1"/>
  <c r="W38" s="1"/>
  <c r="W39" s="1"/>
  <c r="W40" s="1"/>
  <c r="W41" s="1"/>
  <c r="W42" s="1"/>
  <c r="W43" s="1"/>
  <c r="W44" s="1"/>
  <c r="W45" s="1"/>
  <c r="W46" s="1"/>
  <c r="W47" s="1"/>
  <c r="W48" s="1"/>
  <c r="W49" s="1"/>
  <c r="W50" s="1"/>
  <c r="W51" s="1"/>
  <c r="W52" s="1"/>
  <c r="W53" s="1"/>
  <c r="W54" s="1"/>
  <c r="W55" s="1"/>
  <c r="W56" s="1"/>
  <c r="W57" s="1"/>
  <c r="W58" s="1"/>
  <c r="W59" s="1"/>
  <c r="W60" s="1"/>
  <c r="W61" s="1"/>
  <c r="W62" s="1"/>
  <c r="W63" s="1"/>
  <c r="W64" s="1"/>
  <c r="W65" s="1"/>
  <c r="W66" s="1"/>
  <c r="W67" s="1"/>
  <c r="W68" s="1"/>
  <c r="W69" s="1"/>
  <c r="W70" s="1"/>
  <c r="W71" s="1"/>
  <c r="W72" s="1"/>
  <c r="W73" s="1"/>
  <c r="W74" s="1"/>
  <c r="W75" s="1"/>
  <c r="W76" s="1"/>
  <c r="W77" s="1"/>
  <c r="W78" s="1"/>
  <c r="W79" s="1"/>
  <c r="W80" s="1"/>
  <c r="W81" s="1"/>
  <c r="W82" s="1"/>
  <c r="W83" s="1"/>
  <c r="W84" s="1"/>
  <c r="W85" s="1"/>
  <c r="W86" s="1"/>
  <c r="W87" s="1"/>
  <c r="W88" s="1"/>
  <c r="W89" s="1"/>
  <c r="W90" s="1"/>
  <c r="W91" s="1"/>
  <c r="W92" s="1"/>
  <c r="W93" s="1"/>
  <c r="W94" s="1"/>
  <c r="W95" s="1"/>
  <c r="W96" s="1"/>
  <c r="W97" s="1"/>
  <c r="W98" s="1"/>
  <c r="W99" s="1"/>
  <c r="W100" s="1"/>
  <c r="W101" s="1"/>
  <c r="W102" s="1"/>
  <c r="W103" s="1"/>
  <c r="W104" s="1"/>
  <c r="W105" s="1"/>
  <c r="W106" s="1"/>
  <c r="W107" s="1"/>
  <c r="W108" s="1"/>
  <c r="P5" i="38" l="1"/>
  <c r="X10"/>
  <c r="K10"/>
  <c r="M10" s="1"/>
  <c r="R10" s="1"/>
  <c r="L5"/>
  <c r="V11" i="37"/>
  <c r="V12" s="1"/>
  <c r="P5"/>
  <c r="X10"/>
  <c r="K10"/>
  <c r="M10" s="1"/>
  <c r="R10" s="1"/>
  <c r="L5" i="33"/>
  <c r="C10"/>
  <c r="P5"/>
  <c r="L4" i="17"/>
  <c r="P4"/>
  <c r="C11" i="38" l="1"/>
  <c r="L5" i="37"/>
  <c r="C11"/>
  <c r="X10" i="33"/>
  <c r="K10"/>
  <c r="M10" s="1"/>
  <c r="R10" s="1"/>
  <c r="X11" i="38" l="1"/>
  <c r="Y11" s="1"/>
  <c r="K11"/>
  <c r="M11" s="1"/>
  <c r="R11" s="1"/>
  <c r="X11" i="37"/>
  <c r="Y11" s="1"/>
  <c r="K11"/>
  <c r="M11" s="1"/>
  <c r="R11" s="1"/>
  <c r="C11" i="33"/>
  <c r="C12" i="38" l="1"/>
  <c r="C12" i="37"/>
  <c r="X11" i="33"/>
  <c r="Y11" s="1"/>
  <c r="K11"/>
  <c r="M11" s="1"/>
  <c r="R11" s="1"/>
  <c r="X12" i="38" l="1"/>
  <c r="Y12" s="1"/>
  <c r="K12"/>
  <c r="M12" s="1"/>
  <c r="R12" s="1"/>
  <c r="X12" i="37"/>
  <c r="Y12" s="1"/>
  <c r="K12"/>
  <c r="M12" s="1"/>
  <c r="R12" s="1"/>
  <c r="C12" i="33"/>
  <c r="C13" i="38" l="1"/>
  <c r="C13" i="37"/>
  <c r="X12" i="33"/>
  <c r="Y12" s="1"/>
  <c r="K12"/>
  <c r="M12" s="1"/>
  <c r="R12" s="1"/>
  <c r="X13" i="38" l="1"/>
  <c r="Y13" s="1"/>
  <c r="K13"/>
  <c r="M13" s="1"/>
  <c r="R13" s="1"/>
  <c r="X13" i="37"/>
  <c r="Y13" s="1"/>
  <c r="K13"/>
  <c r="M13" s="1"/>
  <c r="R13" s="1"/>
  <c r="C13" i="33"/>
  <c r="C14" i="38" l="1"/>
  <c r="C14" i="37"/>
  <c r="X13" i="33"/>
  <c r="Y13" s="1"/>
  <c r="K13"/>
  <c r="M13" s="1"/>
  <c r="R13" s="1"/>
  <c r="X14" i="38" l="1"/>
  <c r="Y14" s="1"/>
  <c r="K14"/>
  <c r="M14" s="1"/>
  <c r="R14" s="1"/>
  <c r="C15" s="1"/>
  <c r="X14" i="37"/>
  <c r="Y14" s="1"/>
  <c r="K14"/>
  <c r="M14" s="1"/>
  <c r="R14" s="1"/>
  <c r="C15" s="1"/>
  <c r="C14" i="33"/>
  <c r="X15" i="38" l="1"/>
  <c r="Y15" s="1"/>
  <c r="K15"/>
  <c r="M15" s="1"/>
  <c r="R15" s="1"/>
  <c r="C16" s="1"/>
  <c r="X15" i="37"/>
  <c r="Y15" s="1"/>
  <c r="K15"/>
  <c r="M15" s="1"/>
  <c r="R15" s="1"/>
  <c r="C16" s="1"/>
  <c r="X14" i="33"/>
  <c r="Y14" s="1"/>
  <c r="K14"/>
  <c r="M14" s="1"/>
  <c r="R14" s="1"/>
  <c r="X16" i="38" l="1"/>
  <c r="Y16" s="1"/>
  <c r="K16"/>
  <c r="M16" s="1"/>
  <c r="R16" s="1"/>
  <c r="C17" s="1"/>
  <c r="X16" i="37"/>
  <c r="Y16" s="1"/>
  <c r="K16"/>
  <c r="M16" s="1"/>
  <c r="R16" s="1"/>
  <c r="C17" s="1"/>
  <c r="C15" i="33"/>
  <c r="X17" i="38" l="1"/>
  <c r="Y17" s="1"/>
  <c r="K17"/>
  <c r="M17" s="1"/>
  <c r="R17" s="1"/>
  <c r="C18" s="1"/>
  <c r="X17" i="37"/>
  <c r="Y17" s="1"/>
  <c r="K17"/>
  <c r="M17" s="1"/>
  <c r="R17" s="1"/>
  <c r="C18" s="1"/>
  <c r="X15" i="33"/>
  <c r="Y15" s="1"/>
  <c r="K15"/>
  <c r="M15" s="1"/>
  <c r="R15" s="1"/>
  <c r="C16" s="1"/>
  <c r="X18" i="38" l="1"/>
  <c r="Y18" s="1"/>
  <c r="K18"/>
  <c r="M18" s="1"/>
  <c r="R18" s="1"/>
  <c r="C19" s="1"/>
  <c r="X18" i="37"/>
  <c r="Y18" s="1"/>
  <c r="K18"/>
  <c r="M18" s="1"/>
  <c r="R18" s="1"/>
  <c r="C19" s="1"/>
  <c r="X16" i="33"/>
  <c r="Y16" s="1"/>
  <c r="K16"/>
  <c r="M16" s="1"/>
  <c r="R16" s="1"/>
  <c r="C17" s="1"/>
  <c r="X19" i="38" l="1"/>
  <c r="Y19" s="1"/>
  <c r="K19"/>
  <c r="M19" s="1"/>
  <c r="R19" s="1"/>
  <c r="C20" s="1"/>
  <c r="X19" i="37"/>
  <c r="Y19" s="1"/>
  <c r="K19"/>
  <c r="M19" s="1"/>
  <c r="R19" s="1"/>
  <c r="C20" s="1"/>
  <c r="X17" i="33"/>
  <c r="Y17" s="1"/>
  <c r="K17"/>
  <c r="M17" s="1"/>
  <c r="R17" s="1"/>
  <c r="C18" s="1"/>
  <c r="X20" i="38" l="1"/>
  <c r="Y20" s="1"/>
  <c r="K20"/>
  <c r="M20" s="1"/>
  <c r="R20" s="1"/>
  <c r="C21" s="1"/>
  <c r="X20" i="37"/>
  <c r="Y20" s="1"/>
  <c r="K20"/>
  <c r="M20" s="1"/>
  <c r="R20" s="1"/>
  <c r="C21" s="1"/>
  <c r="X18" i="33"/>
  <c r="Y18" s="1"/>
  <c r="K18"/>
  <c r="M18" s="1"/>
  <c r="R18" s="1"/>
  <c r="C19" s="1"/>
  <c r="X21" i="38" l="1"/>
  <c r="Y21" s="1"/>
  <c r="K21"/>
  <c r="M21" s="1"/>
  <c r="R21" s="1"/>
  <c r="C22" s="1"/>
  <c r="X21" i="37"/>
  <c r="Y21" s="1"/>
  <c r="K21"/>
  <c r="M21" s="1"/>
  <c r="R21" s="1"/>
  <c r="C22" s="1"/>
  <c r="X19" i="33"/>
  <c r="Y19" s="1"/>
  <c r="K19"/>
  <c r="M19" s="1"/>
  <c r="R19" s="1"/>
  <c r="C20" s="1"/>
  <c r="X22" i="38" l="1"/>
  <c r="Y22" s="1"/>
  <c r="K22"/>
  <c r="M22" s="1"/>
  <c r="R22" s="1"/>
  <c r="C23" s="1"/>
  <c r="X22" i="37"/>
  <c r="Y22" s="1"/>
  <c r="K22"/>
  <c r="M22" s="1"/>
  <c r="R22" s="1"/>
  <c r="C23" s="1"/>
  <c r="X20" i="33"/>
  <c r="Y20" s="1"/>
  <c r="K20"/>
  <c r="M20" s="1"/>
  <c r="R20" s="1"/>
  <c r="C21" s="1"/>
  <c r="X23" i="38" l="1"/>
  <c r="Y23" s="1"/>
  <c r="K23"/>
  <c r="M23" s="1"/>
  <c r="R23" s="1"/>
  <c r="C24" s="1"/>
  <c r="X23" i="37"/>
  <c r="Y23" s="1"/>
  <c r="K23"/>
  <c r="M23" s="1"/>
  <c r="R23" s="1"/>
  <c r="C24" s="1"/>
  <c r="X21" i="33"/>
  <c r="Y21" s="1"/>
  <c r="K21"/>
  <c r="M21" s="1"/>
  <c r="R21" s="1"/>
  <c r="C22" s="1"/>
  <c r="X24" i="38" l="1"/>
  <c r="Y24" s="1"/>
  <c r="K24"/>
  <c r="M24" s="1"/>
  <c r="R24" s="1"/>
  <c r="C25" s="1"/>
  <c r="X24" i="37"/>
  <c r="Y24" s="1"/>
  <c r="K24"/>
  <c r="M24" s="1"/>
  <c r="R24" s="1"/>
  <c r="C25" s="1"/>
  <c r="X22" i="33"/>
  <c r="Y22" s="1"/>
  <c r="K22"/>
  <c r="M22" s="1"/>
  <c r="R22" s="1"/>
  <c r="C23" s="1"/>
  <c r="X25" i="38" l="1"/>
  <c r="Y25" s="1"/>
  <c r="K25"/>
  <c r="M25" s="1"/>
  <c r="R25" s="1"/>
  <c r="C26" s="1"/>
  <c r="X25" i="37"/>
  <c r="Y25" s="1"/>
  <c r="K25"/>
  <c r="M25" s="1"/>
  <c r="R25" s="1"/>
  <c r="C26" s="1"/>
  <c r="X23" i="33"/>
  <c r="Y23" s="1"/>
  <c r="K23"/>
  <c r="M23" s="1"/>
  <c r="R23" s="1"/>
  <c r="C24" s="1"/>
  <c r="X26" i="38" l="1"/>
  <c r="Y26" s="1"/>
  <c r="K26"/>
  <c r="M26" s="1"/>
  <c r="R26" s="1"/>
  <c r="C27" s="1"/>
  <c r="X26" i="37"/>
  <c r="Y26" s="1"/>
  <c r="K26"/>
  <c r="M26" s="1"/>
  <c r="R26" s="1"/>
  <c r="C27" s="1"/>
  <c r="X24" i="33"/>
  <c r="Y24" s="1"/>
  <c r="K24"/>
  <c r="M24" s="1"/>
  <c r="R24" s="1"/>
  <c r="C25" s="1"/>
  <c r="X27" i="38" l="1"/>
  <c r="Y27" s="1"/>
  <c r="K27"/>
  <c r="M27" s="1"/>
  <c r="R27" s="1"/>
  <c r="C28" s="1"/>
  <c r="X27" i="37"/>
  <c r="Y27" s="1"/>
  <c r="K27"/>
  <c r="M27" s="1"/>
  <c r="R27" s="1"/>
  <c r="C28" s="1"/>
  <c r="X25" i="33"/>
  <c r="Y25" s="1"/>
  <c r="K25"/>
  <c r="M25" s="1"/>
  <c r="R25" s="1"/>
  <c r="C26" s="1"/>
  <c r="X28" i="38" l="1"/>
  <c r="Y28" s="1"/>
  <c r="K28"/>
  <c r="M28" s="1"/>
  <c r="R28" s="1"/>
  <c r="C29" s="1"/>
  <c r="X28" i="37"/>
  <c r="Y28" s="1"/>
  <c r="K28"/>
  <c r="M28" s="1"/>
  <c r="R28" s="1"/>
  <c r="C29" s="1"/>
  <c r="X26" i="33"/>
  <c r="Y26" s="1"/>
  <c r="K26"/>
  <c r="M26" s="1"/>
  <c r="R26" s="1"/>
  <c r="C27" s="1"/>
  <c r="X29" i="38" l="1"/>
  <c r="Y29" s="1"/>
  <c r="K29"/>
  <c r="M29" s="1"/>
  <c r="R29" s="1"/>
  <c r="C30" s="1"/>
  <c r="X29" i="37"/>
  <c r="Y29" s="1"/>
  <c r="K29"/>
  <c r="M29" s="1"/>
  <c r="R29" s="1"/>
  <c r="C30" s="1"/>
  <c r="X27" i="33"/>
  <c r="Y27" s="1"/>
  <c r="K27"/>
  <c r="M27" s="1"/>
  <c r="R27" s="1"/>
  <c r="C28" s="1"/>
  <c r="X30" i="38" l="1"/>
  <c r="Y30" s="1"/>
  <c r="K30"/>
  <c r="M30" s="1"/>
  <c r="R30" s="1"/>
  <c r="C31" s="1"/>
  <c r="X30" i="37"/>
  <c r="Y30" s="1"/>
  <c r="K30"/>
  <c r="M30" s="1"/>
  <c r="R30" s="1"/>
  <c r="C31" s="1"/>
  <c r="X28" i="33"/>
  <c r="Y28" s="1"/>
  <c r="K28"/>
  <c r="M28" s="1"/>
  <c r="R28" s="1"/>
  <c r="C29" s="1"/>
  <c r="X31" i="38" l="1"/>
  <c r="Y31" s="1"/>
  <c r="K31"/>
  <c r="M31" s="1"/>
  <c r="R31" s="1"/>
  <c r="C32" s="1"/>
  <c r="X31" i="37"/>
  <c r="Y31" s="1"/>
  <c r="K31"/>
  <c r="M31" s="1"/>
  <c r="R31" s="1"/>
  <c r="C32" s="1"/>
  <c r="X29" i="33"/>
  <c r="Y29" s="1"/>
  <c r="K29"/>
  <c r="M29" s="1"/>
  <c r="R29" s="1"/>
  <c r="C30" s="1"/>
  <c r="X32" i="38" l="1"/>
  <c r="Y32" s="1"/>
  <c r="K32"/>
  <c r="M32" s="1"/>
  <c r="R32" s="1"/>
  <c r="C33" s="1"/>
  <c r="X32" i="37"/>
  <c r="Y32" s="1"/>
  <c r="K32"/>
  <c r="M32" s="1"/>
  <c r="R32" s="1"/>
  <c r="C33" s="1"/>
  <c r="X30" i="33"/>
  <c r="Y30" s="1"/>
  <c r="K30"/>
  <c r="M30" s="1"/>
  <c r="R30" s="1"/>
  <c r="C31" s="1"/>
  <c r="X33" i="38" l="1"/>
  <c r="Y33" s="1"/>
  <c r="K33"/>
  <c r="M33" s="1"/>
  <c r="R33" s="1"/>
  <c r="C34" s="1"/>
  <c r="X33" i="37"/>
  <c r="Y33" s="1"/>
  <c r="K33"/>
  <c r="M33" s="1"/>
  <c r="R33" s="1"/>
  <c r="C34" s="1"/>
  <c r="X31" i="33"/>
  <c r="Y31" s="1"/>
  <c r="K31"/>
  <c r="M31" s="1"/>
  <c r="R31" s="1"/>
  <c r="C32" s="1"/>
  <c r="X34" i="38" l="1"/>
  <c r="Y34" s="1"/>
  <c r="K34"/>
  <c r="M34" s="1"/>
  <c r="R34" s="1"/>
  <c r="C35" s="1"/>
  <c r="X34" i="37"/>
  <c r="Y34" s="1"/>
  <c r="K34"/>
  <c r="M34" s="1"/>
  <c r="R34" s="1"/>
  <c r="C35" s="1"/>
  <c r="X32" i="33"/>
  <c r="Y32" s="1"/>
  <c r="K32"/>
  <c r="M32" s="1"/>
  <c r="R32" s="1"/>
  <c r="C33" s="1"/>
  <c r="X35" i="38" l="1"/>
  <c r="Y35" s="1"/>
  <c r="K35"/>
  <c r="M35" s="1"/>
  <c r="R35" s="1"/>
  <c r="C36" s="1"/>
  <c r="X35" i="37"/>
  <c r="Y35" s="1"/>
  <c r="K35"/>
  <c r="M35" s="1"/>
  <c r="R35" s="1"/>
  <c r="C36" s="1"/>
  <c r="X33" i="33"/>
  <c r="Y33" s="1"/>
  <c r="K33"/>
  <c r="M33" s="1"/>
  <c r="R33" s="1"/>
  <c r="C34" s="1"/>
  <c r="X36" i="38" l="1"/>
  <c r="Y36" s="1"/>
  <c r="K36"/>
  <c r="M36" s="1"/>
  <c r="R36" s="1"/>
  <c r="C37" s="1"/>
  <c r="X36" i="37"/>
  <c r="Y36" s="1"/>
  <c r="K36"/>
  <c r="M36" s="1"/>
  <c r="R36" s="1"/>
  <c r="C37" s="1"/>
  <c r="X34" i="33"/>
  <c r="Y34" s="1"/>
  <c r="K34"/>
  <c r="M34" s="1"/>
  <c r="R34" s="1"/>
  <c r="C35" s="1"/>
  <c r="X37" i="38" l="1"/>
  <c r="Y37" s="1"/>
  <c r="K37"/>
  <c r="M37" s="1"/>
  <c r="R37" s="1"/>
  <c r="C38" s="1"/>
  <c r="X37" i="37"/>
  <c r="Y37" s="1"/>
  <c r="K37"/>
  <c r="M37" s="1"/>
  <c r="R37" s="1"/>
  <c r="C38" s="1"/>
  <c r="X35" i="33"/>
  <c r="Y35" s="1"/>
  <c r="K35"/>
  <c r="M35" s="1"/>
  <c r="R35" s="1"/>
  <c r="C36" s="1"/>
  <c r="X38" i="38" l="1"/>
  <c r="Y38" s="1"/>
  <c r="K38"/>
  <c r="M38" s="1"/>
  <c r="R38" s="1"/>
  <c r="C39" s="1"/>
  <c r="X38" i="37"/>
  <c r="Y38" s="1"/>
  <c r="K38"/>
  <c r="M38" s="1"/>
  <c r="R38" s="1"/>
  <c r="C39" s="1"/>
  <c r="X36" i="33"/>
  <c r="Y36" s="1"/>
  <c r="K36"/>
  <c r="M36" s="1"/>
  <c r="R36" s="1"/>
  <c r="C37" s="1"/>
  <c r="X39" i="38" l="1"/>
  <c r="Y39" s="1"/>
  <c r="K39"/>
  <c r="M39" s="1"/>
  <c r="R39" s="1"/>
  <c r="C40" s="1"/>
  <c r="X39" i="37"/>
  <c r="Y39" s="1"/>
  <c r="K39"/>
  <c r="M39" s="1"/>
  <c r="R39" s="1"/>
  <c r="C40" s="1"/>
  <c r="X37" i="33"/>
  <c r="Y37" s="1"/>
  <c r="K37"/>
  <c r="M37" s="1"/>
  <c r="R37" s="1"/>
  <c r="C38" s="1"/>
  <c r="X40" i="38" l="1"/>
  <c r="Y40" s="1"/>
  <c r="K40"/>
  <c r="M40" s="1"/>
  <c r="R40" s="1"/>
  <c r="C41" s="1"/>
  <c r="X40" i="37"/>
  <c r="Y40" s="1"/>
  <c r="K40"/>
  <c r="M40" s="1"/>
  <c r="R40" s="1"/>
  <c r="C41" s="1"/>
  <c r="X38" i="33"/>
  <c r="Y38" s="1"/>
  <c r="K38"/>
  <c r="M38" s="1"/>
  <c r="R38" s="1"/>
  <c r="C39" s="1"/>
  <c r="X41" i="38" l="1"/>
  <c r="Y41" s="1"/>
  <c r="K41"/>
  <c r="M41" s="1"/>
  <c r="R41" s="1"/>
  <c r="C42" s="1"/>
  <c r="X41" i="37"/>
  <c r="Y41" s="1"/>
  <c r="K41"/>
  <c r="M41" s="1"/>
  <c r="R41" s="1"/>
  <c r="C42" s="1"/>
  <c r="X39" i="33"/>
  <c r="Y39" s="1"/>
  <c r="K39"/>
  <c r="M39" s="1"/>
  <c r="R39" s="1"/>
  <c r="C40" s="1"/>
  <c r="X42" i="38" l="1"/>
  <c r="Y42" s="1"/>
  <c r="K42"/>
  <c r="M42" s="1"/>
  <c r="R42" s="1"/>
  <c r="C43" s="1"/>
  <c r="X42" i="37"/>
  <c r="Y42" s="1"/>
  <c r="K42"/>
  <c r="M42" s="1"/>
  <c r="R42" s="1"/>
  <c r="C43" s="1"/>
  <c r="X40" i="33"/>
  <c r="Y40" s="1"/>
  <c r="K40"/>
  <c r="M40" s="1"/>
  <c r="R40" s="1"/>
  <c r="C41" s="1"/>
  <c r="X43" i="38" l="1"/>
  <c r="Y43" s="1"/>
  <c r="K43"/>
  <c r="M43" s="1"/>
  <c r="R43" s="1"/>
  <c r="C44" s="1"/>
  <c r="X43" i="37"/>
  <c r="Y43" s="1"/>
  <c r="K43"/>
  <c r="M43" s="1"/>
  <c r="R43" s="1"/>
  <c r="C44" s="1"/>
  <c r="X41" i="33"/>
  <c r="Y41" s="1"/>
  <c r="K41"/>
  <c r="M41" s="1"/>
  <c r="R41" s="1"/>
  <c r="C42" s="1"/>
  <c r="X44" i="38" l="1"/>
  <c r="Y44" s="1"/>
  <c r="K44"/>
  <c r="M44" s="1"/>
  <c r="R44" s="1"/>
  <c r="C45" s="1"/>
  <c r="X44" i="37"/>
  <c r="Y44" s="1"/>
  <c r="K44"/>
  <c r="M44" s="1"/>
  <c r="R44" s="1"/>
  <c r="C45" s="1"/>
  <c r="X42" i="33"/>
  <c r="Y42" s="1"/>
  <c r="K42"/>
  <c r="M42" s="1"/>
  <c r="R42" s="1"/>
  <c r="C43" s="1"/>
  <c r="X45" i="38" l="1"/>
  <c r="Y45" s="1"/>
  <c r="K45"/>
  <c r="M45" s="1"/>
  <c r="R45" s="1"/>
  <c r="C46" s="1"/>
  <c r="X45" i="37"/>
  <c r="Y45" s="1"/>
  <c r="K45"/>
  <c r="M45" s="1"/>
  <c r="R45" s="1"/>
  <c r="C46" s="1"/>
  <c r="X43" i="33"/>
  <c r="Y43" s="1"/>
  <c r="K43"/>
  <c r="M43" s="1"/>
  <c r="R43" s="1"/>
  <c r="C44" s="1"/>
  <c r="X46" i="38" l="1"/>
  <c r="Y46" s="1"/>
  <c r="K46"/>
  <c r="M46" s="1"/>
  <c r="R46" s="1"/>
  <c r="C47" s="1"/>
  <c r="X46" i="37"/>
  <c r="Y46" s="1"/>
  <c r="K46"/>
  <c r="M46" s="1"/>
  <c r="R46" s="1"/>
  <c r="C47" s="1"/>
  <c r="X44" i="33"/>
  <c r="Y44" s="1"/>
  <c r="K44"/>
  <c r="M44" s="1"/>
  <c r="R44" s="1"/>
  <c r="C45" s="1"/>
  <c r="X47" i="38" l="1"/>
  <c r="Y47" s="1"/>
  <c r="K47"/>
  <c r="M47" s="1"/>
  <c r="R47" s="1"/>
  <c r="C48" s="1"/>
  <c r="X47" i="37"/>
  <c r="Y47" s="1"/>
  <c r="K47"/>
  <c r="M47" s="1"/>
  <c r="R47" s="1"/>
  <c r="C48" s="1"/>
  <c r="X45" i="33"/>
  <c r="Y45" s="1"/>
  <c r="K45"/>
  <c r="M45" s="1"/>
  <c r="R45" s="1"/>
  <c r="C46" s="1"/>
  <c r="X48" i="38" l="1"/>
  <c r="Y48" s="1"/>
  <c r="K48"/>
  <c r="M48" s="1"/>
  <c r="R48" s="1"/>
  <c r="C49" s="1"/>
  <c r="X48" i="37"/>
  <c r="Y48" s="1"/>
  <c r="K48"/>
  <c r="M48" s="1"/>
  <c r="R48" s="1"/>
  <c r="C49" s="1"/>
  <c r="X46" i="33"/>
  <c r="Y46" s="1"/>
  <c r="K46"/>
  <c r="M46" s="1"/>
  <c r="R46" s="1"/>
  <c r="C47" s="1"/>
  <c r="X49" i="38" l="1"/>
  <c r="Y49" s="1"/>
  <c r="K49"/>
  <c r="M49" s="1"/>
  <c r="R49" s="1"/>
  <c r="C50" s="1"/>
  <c r="X49" i="37"/>
  <c r="Y49" s="1"/>
  <c r="K49"/>
  <c r="M49" s="1"/>
  <c r="R49" s="1"/>
  <c r="C50" s="1"/>
  <c r="X47" i="33"/>
  <c r="Y47" s="1"/>
  <c r="K47"/>
  <c r="M47" s="1"/>
  <c r="R47" s="1"/>
  <c r="C48" s="1"/>
  <c r="X50" i="38" l="1"/>
  <c r="Y50" s="1"/>
  <c r="K50"/>
  <c r="M50" s="1"/>
  <c r="R50" s="1"/>
  <c r="C51" s="1"/>
  <c r="X50" i="37"/>
  <c r="Y50" s="1"/>
  <c r="K50"/>
  <c r="M50" s="1"/>
  <c r="R50" s="1"/>
  <c r="C51" s="1"/>
  <c r="X48" i="33"/>
  <c r="Y48" s="1"/>
  <c r="K48"/>
  <c r="M48" s="1"/>
  <c r="R48" s="1"/>
  <c r="C49" s="1"/>
  <c r="X51" i="38" l="1"/>
  <c r="Y51" s="1"/>
  <c r="K51"/>
  <c r="M51" s="1"/>
  <c r="R51" s="1"/>
  <c r="C52" s="1"/>
  <c r="X51" i="37"/>
  <c r="Y51" s="1"/>
  <c r="K51"/>
  <c r="M51" s="1"/>
  <c r="R51" s="1"/>
  <c r="C52" s="1"/>
  <c r="X49" i="33"/>
  <c r="Y49" s="1"/>
  <c r="K49"/>
  <c r="M49" s="1"/>
  <c r="R49" s="1"/>
  <c r="C50" s="1"/>
  <c r="X52" i="38" l="1"/>
  <c r="Y52" s="1"/>
  <c r="K52"/>
  <c r="M52" s="1"/>
  <c r="R52" s="1"/>
  <c r="C53" s="1"/>
  <c r="X52" i="37"/>
  <c r="Y52" s="1"/>
  <c r="K52"/>
  <c r="M52" s="1"/>
  <c r="R52" s="1"/>
  <c r="C53" s="1"/>
  <c r="X50" i="33"/>
  <c r="Y50" s="1"/>
  <c r="K50"/>
  <c r="M50" s="1"/>
  <c r="R50" s="1"/>
  <c r="C51" s="1"/>
  <c r="X53" i="38" l="1"/>
  <c r="Y53" s="1"/>
  <c r="K53"/>
  <c r="M53" s="1"/>
  <c r="R53" s="1"/>
  <c r="C54" s="1"/>
  <c r="X53" i="37"/>
  <c r="Y53" s="1"/>
  <c r="K53"/>
  <c r="M53" s="1"/>
  <c r="R53" s="1"/>
  <c r="C54" s="1"/>
  <c r="X51" i="33"/>
  <c r="Y51" s="1"/>
  <c r="K51"/>
  <c r="M51" s="1"/>
  <c r="R51" s="1"/>
  <c r="C52" s="1"/>
  <c r="X54" i="38" l="1"/>
  <c r="Y54" s="1"/>
  <c r="K54"/>
  <c r="M54" s="1"/>
  <c r="R54" s="1"/>
  <c r="C55" s="1"/>
  <c r="X54" i="37"/>
  <c r="Y54" s="1"/>
  <c r="K54"/>
  <c r="M54" s="1"/>
  <c r="R54" s="1"/>
  <c r="C55" s="1"/>
  <c r="X52" i="33"/>
  <c r="Y52" s="1"/>
  <c r="K52"/>
  <c r="M52" s="1"/>
  <c r="R52" s="1"/>
  <c r="C53" s="1"/>
  <c r="X55" i="38" l="1"/>
  <c r="Y55" s="1"/>
  <c r="K55"/>
  <c r="M55" s="1"/>
  <c r="R55" s="1"/>
  <c r="C56" s="1"/>
  <c r="X55" i="37"/>
  <c r="Y55" s="1"/>
  <c r="K55"/>
  <c r="M55" s="1"/>
  <c r="R55" s="1"/>
  <c r="C56" s="1"/>
  <c r="X53" i="33"/>
  <c r="Y53" s="1"/>
  <c r="K53"/>
  <c r="M53" s="1"/>
  <c r="R53" s="1"/>
  <c r="C54" s="1"/>
  <c r="X56" i="38" l="1"/>
  <c r="Y56" s="1"/>
  <c r="K56"/>
  <c r="M56" s="1"/>
  <c r="R56" s="1"/>
  <c r="C57" s="1"/>
  <c r="X56" i="37"/>
  <c r="Y56" s="1"/>
  <c r="K56"/>
  <c r="M56" s="1"/>
  <c r="R56" s="1"/>
  <c r="C57" s="1"/>
  <c r="X54" i="33"/>
  <c r="Y54" s="1"/>
  <c r="K54"/>
  <c r="M54" s="1"/>
  <c r="R54" s="1"/>
  <c r="C55" s="1"/>
  <c r="X57" i="38" l="1"/>
  <c r="Y57" s="1"/>
  <c r="K57"/>
  <c r="M57" s="1"/>
  <c r="R57" s="1"/>
  <c r="C58" s="1"/>
  <c r="X57" i="37"/>
  <c r="Y57" s="1"/>
  <c r="K57"/>
  <c r="M57" s="1"/>
  <c r="R57" s="1"/>
  <c r="C58" s="1"/>
  <c r="X55" i="33"/>
  <c r="Y55" s="1"/>
  <c r="K55"/>
  <c r="M55" s="1"/>
  <c r="R55" s="1"/>
  <c r="C56" s="1"/>
  <c r="X58" i="38" l="1"/>
  <c r="Y58" s="1"/>
  <c r="K58"/>
  <c r="M58" s="1"/>
  <c r="R58" s="1"/>
  <c r="C59" s="1"/>
  <c r="X58" i="37"/>
  <c r="Y58" s="1"/>
  <c r="K58"/>
  <c r="M58" s="1"/>
  <c r="R58" s="1"/>
  <c r="C59" s="1"/>
  <c r="X56" i="33"/>
  <c r="Y56" s="1"/>
  <c r="K56"/>
  <c r="M56" s="1"/>
  <c r="R56" s="1"/>
  <c r="C57" s="1"/>
  <c r="X59" i="38" l="1"/>
  <c r="Y59" s="1"/>
  <c r="K59"/>
  <c r="M59" s="1"/>
  <c r="R59" s="1"/>
  <c r="C60" s="1"/>
  <c r="X59" i="37"/>
  <c r="Y59" s="1"/>
  <c r="K59"/>
  <c r="M59" s="1"/>
  <c r="R59" s="1"/>
  <c r="C60" s="1"/>
  <c r="X57" i="33"/>
  <c r="Y57" s="1"/>
  <c r="K57"/>
  <c r="M57" s="1"/>
  <c r="R57" s="1"/>
  <c r="C58" s="1"/>
  <c r="X60" i="38" l="1"/>
  <c r="Y60" s="1"/>
  <c r="K60"/>
  <c r="M60" s="1"/>
  <c r="R60" s="1"/>
  <c r="C61" s="1"/>
  <c r="X60" i="37"/>
  <c r="Y60" s="1"/>
  <c r="K60"/>
  <c r="M60" s="1"/>
  <c r="R60" s="1"/>
  <c r="C61" s="1"/>
  <c r="X58" i="33"/>
  <c r="Y58" s="1"/>
  <c r="K58"/>
  <c r="M58" s="1"/>
  <c r="R58" s="1"/>
  <c r="C59" s="1"/>
  <c r="X61" i="38" l="1"/>
  <c r="Y61" s="1"/>
  <c r="K61"/>
  <c r="M61" s="1"/>
  <c r="R61" s="1"/>
  <c r="C62" s="1"/>
  <c r="X61" i="37"/>
  <c r="Y61" s="1"/>
  <c r="K61"/>
  <c r="M61" s="1"/>
  <c r="R61" s="1"/>
  <c r="C62" s="1"/>
  <c r="X59" i="33"/>
  <c r="Y59" s="1"/>
  <c r="K59"/>
  <c r="M59" s="1"/>
  <c r="R59" s="1"/>
  <c r="C60" s="1"/>
  <c r="X62" i="38" l="1"/>
  <c r="Y62" s="1"/>
  <c r="K62"/>
  <c r="M62" s="1"/>
  <c r="R62" s="1"/>
  <c r="C63" s="1"/>
  <c r="X62" i="37"/>
  <c r="Y62" s="1"/>
  <c r="K62"/>
  <c r="M62" s="1"/>
  <c r="R62" s="1"/>
  <c r="C63" s="1"/>
  <c r="X60" i="33"/>
  <c r="Y60" s="1"/>
  <c r="K60"/>
  <c r="M60" s="1"/>
  <c r="R60" s="1"/>
  <c r="C61" s="1"/>
  <c r="X63" i="38" l="1"/>
  <c r="Y63" s="1"/>
  <c r="K63"/>
  <c r="M63" s="1"/>
  <c r="R63" s="1"/>
  <c r="C64" s="1"/>
  <c r="X63" i="37"/>
  <c r="Y63" s="1"/>
  <c r="K63"/>
  <c r="M63" s="1"/>
  <c r="R63" s="1"/>
  <c r="C64" s="1"/>
  <c r="X61" i="33"/>
  <c r="Y61" s="1"/>
  <c r="K61"/>
  <c r="M61" s="1"/>
  <c r="R61" s="1"/>
  <c r="C62" s="1"/>
  <c r="X64" i="38" l="1"/>
  <c r="Y64" s="1"/>
  <c r="K64"/>
  <c r="M64" s="1"/>
  <c r="R64" s="1"/>
  <c r="C65" s="1"/>
  <c r="X64" i="37"/>
  <c r="Y64" s="1"/>
  <c r="K64"/>
  <c r="M64" s="1"/>
  <c r="R64" s="1"/>
  <c r="C65" s="1"/>
  <c r="X62" i="33"/>
  <c r="Y62" s="1"/>
  <c r="K62"/>
  <c r="M62" s="1"/>
  <c r="R62" s="1"/>
  <c r="C63" s="1"/>
  <c r="X65" i="38" l="1"/>
  <c r="Y65" s="1"/>
  <c r="K65"/>
  <c r="M65" s="1"/>
  <c r="R65" s="1"/>
  <c r="C66" s="1"/>
  <c r="X65" i="37"/>
  <c r="Y65" s="1"/>
  <c r="K65"/>
  <c r="M65" s="1"/>
  <c r="R65" s="1"/>
  <c r="C66" s="1"/>
  <c r="X63" i="33"/>
  <c r="Y63" s="1"/>
  <c r="K63"/>
  <c r="M63" s="1"/>
  <c r="R63" s="1"/>
  <c r="C64" s="1"/>
  <c r="X66" i="38" l="1"/>
  <c r="Y66" s="1"/>
  <c r="K66"/>
  <c r="M66" s="1"/>
  <c r="R66" s="1"/>
  <c r="C67" s="1"/>
  <c r="X66" i="37"/>
  <c r="Y66" s="1"/>
  <c r="K66"/>
  <c r="M66" s="1"/>
  <c r="R66" s="1"/>
  <c r="C67" s="1"/>
  <c r="X64" i="33"/>
  <c r="Y64" s="1"/>
  <c r="K64"/>
  <c r="M64" s="1"/>
  <c r="R64" s="1"/>
  <c r="C65" s="1"/>
  <c r="X67" i="38" l="1"/>
  <c r="Y67" s="1"/>
  <c r="K67"/>
  <c r="M67" s="1"/>
  <c r="R67" s="1"/>
  <c r="C68" s="1"/>
  <c r="X67" i="37"/>
  <c r="Y67" s="1"/>
  <c r="K67"/>
  <c r="M67" s="1"/>
  <c r="R67" s="1"/>
  <c r="C68" s="1"/>
  <c r="X65" i="33"/>
  <c r="Y65" s="1"/>
  <c r="K65"/>
  <c r="M65" s="1"/>
  <c r="R65" s="1"/>
  <c r="C66" s="1"/>
  <c r="X68" i="38" l="1"/>
  <c r="Y68" s="1"/>
  <c r="K68"/>
  <c r="M68" s="1"/>
  <c r="R68" s="1"/>
  <c r="C69" s="1"/>
  <c r="X68" i="37"/>
  <c r="Y68" s="1"/>
  <c r="K68"/>
  <c r="M68" s="1"/>
  <c r="R68" s="1"/>
  <c r="C69" s="1"/>
  <c r="X66" i="33"/>
  <c r="Y66" s="1"/>
  <c r="K66"/>
  <c r="M66" s="1"/>
  <c r="R66" s="1"/>
  <c r="C67" s="1"/>
  <c r="X69" i="38" l="1"/>
  <c r="Y69" s="1"/>
  <c r="K69"/>
  <c r="M69" s="1"/>
  <c r="R69" s="1"/>
  <c r="C70" s="1"/>
  <c r="X69" i="37"/>
  <c r="Y69" s="1"/>
  <c r="K69"/>
  <c r="M69" s="1"/>
  <c r="R69" s="1"/>
  <c r="C70" s="1"/>
  <c r="X67" i="33"/>
  <c r="Y67" s="1"/>
  <c r="K67"/>
  <c r="M67" s="1"/>
  <c r="R67" s="1"/>
  <c r="X70" i="38" l="1"/>
  <c r="Y70" s="1"/>
  <c r="K70"/>
  <c r="M70" s="1"/>
  <c r="R70" s="1"/>
  <c r="C71" s="1"/>
  <c r="X70" i="37"/>
  <c r="Y70" s="1"/>
  <c r="K70"/>
  <c r="M70" s="1"/>
  <c r="R70" s="1"/>
  <c r="C71" s="1"/>
  <c r="X68" i="33"/>
  <c r="Y68" s="1"/>
  <c r="K68"/>
  <c r="M68" s="1"/>
  <c r="R68" s="1"/>
  <c r="C69" s="1"/>
  <c r="X71" i="38" l="1"/>
  <c r="Y71" s="1"/>
  <c r="K71"/>
  <c r="M71" s="1"/>
  <c r="R71" s="1"/>
  <c r="C72" s="1"/>
  <c r="X71" i="37"/>
  <c r="Y71" s="1"/>
  <c r="K71"/>
  <c r="M71" s="1"/>
  <c r="R71" s="1"/>
  <c r="C72" s="1"/>
  <c r="X69" i="33"/>
  <c r="Y69" s="1"/>
  <c r="K69"/>
  <c r="M69" s="1"/>
  <c r="R69" s="1"/>
  <c r="C70" s="1"/>
  <c r="X72" i="38" l="1"/>
  <c r="Y72" s="1"/>
  <c r="K72"/>
  <c r="M72" s="1"/>
  <c r="R72" s="1"/>
  <c r="C73" s="1"/>
  <c r="X72" i="37"/>
  <c r="Y72" s="1"/>
  <c r="K72"/>
  <c r="M72" s="1"/>
  <c r="R72" s="1"/>
  <c r="C73" s="1"/>
  <c r="X70" i="33"/>
  <c r="Y70" s="1"/>
  <c r="K70"/>
  <c r="M70" s="1"/>
  <c r="R70" s="1"/>
  <c r="C71" s="1"/>
  <c r="X73" i="38" l="1"/>
  <c r="Y73" s="1"/>
  <c r="K73"/>
  <c r="M73" s="1"/>
  <c r="R73" s="1"/>
  <c r="C74" s="1"/>
  <c r="X73" i="37"/>
  <c r="Y73" s="1"/>
  <c r="K73"/>
  <c r="M73" s="1"/>
  <c r="R73" s="1"/>
  <c r="C74" s="1"/>
  <c r="X71" i="33"/>
  <c r="Y71" s="1"/>
  <c r="K71"/>
  <c r="M71" s="1"/>
  <c r="R71" s="1"/>
  <c r="C72" s="1"/>
  <c r="X74" i="38" l="1"/>
  <c r="Y74" s="1"/>
  <c r="K74"/>
  <c r="M74" s="1"/>
  <c r="R74" s="1"/>
  <c r="C75" s="1"/>
  <c r="X74" i="37"/>
  <c r="Y74" s="1"/>
  <c r="K74"/>
  <c r="M74" s="1"/>
  <c r="R74" s="1"/>
  <c r="C75" s="1"/>
  <c r="X72" i="33"/>
  <c r="Y72" s="1"/>
  <c r="K72"/>
  <c r="M72" s="1"/>
  <c r="R72" s="1"/>
  <c r="C73" s="1"/>
  <c r="X75" i="38" l="1"/>
  <c r="Y75" s="1"/>
  <c r="K75"/>
  <c r="M75" s="1"/>
  <c r="R75" s="1"/>
  <c r="C76" s="1"/>
  <c r="X75" i="37"/>
  <c r="Y75" s="1"/>
  <c r="K75"/>
  <c r="M75" s="1"/>
  <c r="R75" s="1"/>
  <c r="C76" s="1"/>
  <c r="X73" i="33"/>
  <c r="Y73" s="1"/>
  <c r="K73"/>
  <c r="M73" s="1"/>
  <c r="R73" s="1"/>
  <c r="C74" s="1"/>
  <c r="X76" i="38" l="1"/>
  <c r="Y76" s="1"/>
  <c r="K76"/>
  <c r="M76" s="1"/>
  <c r="R76" s="1"/>
  <c r="C77" s="1"/>
  <c r="X76" i="37"/>
  <c r="Y76" s="1"/>
  <c r="K76"/>
  <c r="M76" s="1"/>
  <c r="R76" s="1"/>
  <c r="C77" s="1"/>
  <c r="X74" i="33"/>
  <c r="Y74" s="1"/>
  <c r="K74"/>
  <c r="M74" s="1"/>
  <c r="R74" s="1"/>
  <c r="C75" s="1"/>
  <c r="X77" i="38" l="1"/>
  <c r="Y77" s="1"/>
  <c r="K77"/>
  <c r="M77" s="1"/>
  <c r="R77" s="1"/>
  <c r="C78" s="1"/>
  <c r="X77" i="37"/>
  <c r="Y77" s="1"/>
  <c r="K77"/>
  <c r="M77" s="1"/>
  <c r="R77" s="1"/>
  <c r="C78" s="1"/>
  <c r="X75" i="33"/>
  <c r="Y75" s="1"/>
  <c r="K75"/>
  <c r="M75" s="1"/>
  <c r="R75" s="1"/>
  <c r="C76" s="1"/>
  <c r="X78" i="38" l="1"/>
  <c r="Y78" s="1"/>
  <c r="K78"/>
  <c r="M78" s="1"/>
  <c r="R78" s="1"/>
  <c r="C79" s="1"/>
  <c r="X78" i="37"/>
  <c r="Y78" s="1"/>
  <c r="K78"/>
  <c r="M78" s="1"/>
  <c r="R78" s="1"/>
  <c r="C79" s="1"/>
  <c r="X76" i="33"/>
  <c r="Y76" s="1"/>
  <c r="K76"/>
  <c r="M76" s="1"/>
  <c r="R76" s="1"/>
  <c r="C77" s="1"/>
  <c r="X79" i="38" l="1"/>
  <c r="Y79" s="1"/>
  <c r="K79"/>
  <c r="M79" s="1"/>
  <c r="R79" s="1"/>
  <c r="C80" s="1"/>
  <c r="X79" i="37"/>
  <c r="Y79" s="1"/>
  <c r="K79"/>
  <c r="M79" s="1"/>
  <c r="R79" s="1"/>
  <c r="C80" s="1"/>
  <c r="X77" i="33"/>
  <c r="Y77" s="1"/>
  <c r="K77"/>
  <c r="M77" s="1"/>
  <c r="R77" s="1"/>
  <c r="C78" s="1"/>
  <c r="X80" i="38" l="1"/>
  <c r="Y80" s="1"/>
  <c r="K80"/>
  <c r="M80" s="1"/>
  <c r="R80" s="1"/>
  <c r="C81" s="1"/>
  <c r="X80" i="37"/>
  <c r="Y80" s="1"/>
  <c r="K80"/>
  <c r="M80" s="1"/>
  <c r="R80" s="1"/>
  <c r="C81" s="1"/>
  <c r="X78" i="33"/>
  <c r="Y78" s="1"/>
  <c r="K78"/>
  <c r="M78" s="1"/>
  <c r="R78" s="1"/>
  <c r="C79" s="1"/>
  <c r="X81" i="38" l="1"/>
  <c r="Y81" s="1"/>
  <c r="K81"/>
  <c r="M81" s="1"/>
  <c r="R81" s="1"/>
  <c r="C82" s="1"/>
  <c r="X81" i="37"/>
  <c r="Y81" s="1"/>
  <c r="K81"/>
  <c r="M81" s="1"/>
  <c r="R81" s="1"/>
  <c r="C82" s="1"/>
  <c r="X79" i="33"/>
  <c r="Y79" s="1"/>
  <c r="K79"/>
  <c r="M79" s="1"/>
  <c r="R79" s="1"/>
  <c r="C80" s="1"/>
  <c r="X82" i="38" l="1"/>
  <c r="Y82" s="1"/>
  <c r="K82"/>
  <c r="M82" s="1"/>
  <c r="R82" s="1"/>
  <c r="C83" s="1"/>
  <c r="X82" i="37"/>
  <c r="Y82" s="1"/>
  <c r="K82"/>
  <c r="M82" s="1"/>
  <c r="R82" s="1"/>
  <c r="C83" s="1"/>
  <c r="X80" i="33"/>
  <c r="Y80" s="1"/>
  <c r="K80"/>
  <c r="M80" s="1"/>
  <c r="R80" s="1"/>
  <c r="C81" s="1"/>
  <c r="X83" i="38" l="1"/>
  <c r="Y83" s="1"/>
  <c r="K83"/>
  <c r="M83" s="1"/>
  <c r="R83" s="1"/>
  <c r="C84" s="1"/>
  <c r="X83" i="37"/>
  <c r="Y83" s="1"/>
  <c r="K83"/>
  <c r="M83" s="1"/>
  <c r="R83" s="1"/>
  <c r="C84" s="1"/>
  <c r="X81" i="33"/>
  <c r="Y81" s="1"/>
  <c r="K81"/>
  <c r="M81" s="1"/>
  <c r="R81" s="1"/>
  <c r="C82" s="1"/>
  <c r="X84" i="38" l="1"/>
  <c r="Y84" s="1"/>
  <c r="K84"/>
  <c r="M84" s="1"/>
  <c r="R84" s="1"/>
  <c r="C85" s="1"/>
  <c r="X84" i="37"/>
  <c r="Y84" s="1"/>
  <c r="K84"/>
  <c r="M84" s="1"/>
  <c r="R84" s="1"/>
  <c r="C85" s="1"/>
  <c r="X82" i="33"/>
  <c r="Y82" s="1"/>
  <c r="K82"/>
  <c r="M82" s="1"/>
  <c r="R82" s="1"/>
  <c r="C83" s="1"/>
  <c r="X85" i="38" l="1"/>
  <c r="Y85" s="1"/>
  <c r="K85"/>
  <c r="M85" s="1"/>
  <c r="R85" s="1"/>
  <c r="C86" s="1"/>
  <c r="X85" i="37"/>
  <c r="Y85" s="1"/>
  <c r="K85"/>
  <c r="M85" s="1"/>
  <c r="R85" s="1"/>
  <c r="C86" s="1"/>
  <c r="X83" i="33"/>
  <c r="Y83" s="1"/>
  <c r="K83"/>
  <c r="M83" s="1"/>
  <c r="R83" s="1"/>
  <c r="X86" i="38" l="1"/>
  <c r="Y86" s="1"/>
  <c r="K86"/>
  <c r="M86" s="1"/>
  <c r="R86" s="1"/>
  <c r="C87" s="1"/>
  <c r="X86" i="37"/>
  <c r="Y86" s="1"/>
  <c r="K86"/>
  <c r="M86" s="1"/>
  <c r="R86" s="1"/>
  <c r="C87" s="1"/>
  <c r="X84" i="33"/>
  <c r="Y84" s="1"/>
  <c r="K84"/>
  <c r="M84" s="1"/>
  <c r="R84" s="1"/>
  <c r="C85" s="1"/>
  <c r="X87" i="38" l="1"/>
  <c r="Y87" s="1"/>
  <c r="K87"/>
  <c r="M87" s="1"/>
  <c r="R87" s="1"/>
  <c r="C88" s="1"/>
  <c r="X87" i="37"/>
  <c r="Y87" s="1"/>
  <c r="K87"/>
  <c r="M87" s="1"/>
  <c r="R87" s="1"/>
  <c r="C88" s="1"/>
  <c r="X85" i="33"/>
  <c r="Y85" s="1"/>
  <c r="K85"/>
  <c r="M85" s="1"/>
  <c r="R85" s="1"/>
  <c r="C86" s="1"/>
  <c r="X88" i="38" l="1"/>
  <c r="Y88" s="1"/>
  <c r="K88"/>
  <c r="M88" s="1"/>
  <c r="R88" s="1"/>
  <c r="C89" s="1"/>
  <c r="X88" i="37"/>
  <c r="Y88" s="1"/>
  <c r="K88"/>
  <c r="M88" s="1"/>
  <c r="R88" s="1"/>
  <c r="C89" s="1"/>
  <c r="X86" i="33"/>
  <c r="Y86" s="1"/>
  <c r="K86"/>
  <c r="M86" s="1"/>
  <c r="R86" s="1"/>
  <c r="C87" s="1"/>
  <c r="X89" i="38" l="1"/>
  <c r="Y89" s="1"/>
  <c r="K89"/>
  <c r="M89" s="1"/>
  <c r="R89" s="1"/>
  <c r="C90" s="1"/>
  <c r="X89" i="37"/>
  <c r="Y89" s="1"/>
  <c r="K89"/>
  <c r="M89" s="1"/>
  <c r="R89" s="1"/>
  <c r="C90" s="1"/>
  <c r="X87" i="33"/>
  <c r="Y87" s="1"/>
  <c r="K87"/>
  <c r="M87" s="1"/>
  <c r="R87" s="1"/>
  <c r="C88" s="1"/>
  <c r="X90" i="38" l="1"/>
  <c r="Y90" s="1"/>
  <c r="K90"/>
  <c r="M90" s="1"/>
  <c r="R90" s="1"/>
  <c r="C91" s="1"/>
  <c r="X90" i="37"/>
  <c r="Y90" s="1"/>
  <c r="K90"/>
  <c r="M90" s="1"/>
  <c r="R90" s="1"/>
  <c r="C91" s="1"/>
  <c r="X88" i="33"/>
  <c r="Y88" s="1"/>
  <c r="K88"/>
  <c r="M88" s="1"/>
  <c r="R88" s="1"/>
  <c r="C89" s="1"/>
  <c r="X91" i="38" l="1"/>
  <c r="Y91" s="1"/>
  <c r="K91"/>
  <c r="M91" s="1"/>
  <c r="R91" s="1"/>
  <c r="C92" s="1"/>
  <c r="X91" i="37"/>
  <c r="Y91" s="1"/>
  <c r="K91"/>
  <c r="M91" s="1"/>
  <c r="R91" s="1"/>
  <c r="C92" s="1"/>
  <c r="X89" i="33"/>
  <c r="Y89" s="1"/>
  <c r="K89"/>
  <c r="M89" s="1"/>
  <c r="R89" s="1"/>
  <c r="C90" s="1"/>
  <c r="X92" i="38" l="1"/>
  <c r="Y92" s="1"/>
  <c r="K92"/>
  <c r="M92" s="1"/>
  <c r="R92" s="1"/>
  <c r="C93" s="1"/>
  <c r="X92" i="37"/>
  <c r="Y92" s="1"/>
  <c r="K92"/>
  <c r="M92" s="1"/>
  <c r="R92" s="1"/>
  <c r="C93" s="1"/>
  <c r="X90" i="33"/>
  <c r="Y90" s="1"/>
  <c r="K90"/>
  <c r="M90" s="1"/>
  <c r="R90" s="1"/>
  <c r="C91" s="1"/>
  <c r="X93" i="38" l="1"/>
  <c r="Y93" s="1"/>
  <c r="K93"/>
  <c r="M93" s="1"/>
  <c r="R93" s="1"/>
  <c r="C94" s="1"/>
  <c r="X93" i="37"/>
  <c r="Y93" s="1"/>
  <c r="K93"/>
  <c r="M93" s="1"/>
  <c r="R93" s="1"/>
  <c r="C94" s="1"/>
  <c r="X91" i="33"/>
  <c r="Y91" s="1"/>
  <c r="K91"/>
  <c r="M91" s="1"/>
  <c r="R91" s="1"/>
  <c r="C92" s="1"/>
  <c r="X94" i="38" l="1"/>
  <c r="Y94" s="1"/>
  <c r="K94"/>
  <c r="M94" s="1"/>
  <c r="R94" s="1"/>
  <c r="C95" s="1"/>
  <c r="X94" i="37"/>
  <c r="Y94" s="1"/>
  <c r="K94"/>
  <c r="M94" s="1"/>
  <c r="R94" s="1"/>
  <c r="C95" s="1"/>
  <c r="X92" i="33"/>
  <c r="Y92" s="1"/>
  <c r="K92"/>
  <c r="M92" s="1"/>
  <c r="R92" s="1"/>
  <c r="X95" i="38" l="1"/>
  <c r="Y95" s="1"/>
  <c r="K95"/>
  <c r="M95" s="1"/>
  <c r="R95" s="1"/>
  <c r="C96" s="1"/>
  <c r="X95" i="37"/>
  <c r="Y95" s="1"/>
  <c r="K95"/>
  <c r="M95" s="1"/>
  <c r="R95" s="1"/>
  <c r="C96" s="1"/>
  <c r="C93" i="33"/>
  <c r="X96" i="38" l="1"/>
  <c r="Y96" s="1"/>
  <c r="K96"/>
  <c r="M96" s="1"/>
  <c r="R96" s="1"/>
  <c r="C97" s="1"/>
  <c r="X93" i="33"/>
  <c r="Y93" s="1"/>
  <c r="K93"/>
  <c r="M93" s="1"/>
  <c r="R93" s="1"/>
  <c r="X96" i="37"/>
  <c r="Y96" s="1"/>
  <c r="K96"/>
  <c r="M96" s="1"/>
  <c r="R96" s="1"/>
  <c r="C97" s="1"/>
  <c r="X97" i="38" l="1"/>
  <c r="Y97" s="1"/>
  <c r="K97"/>
  <c r="M97" s="1"/>
  <c r="R97" s="1"/>
  <c r="C98" s="1"/>
  <c r="C94" i="33"/>
  <c r="X97" i="37"/>
  <c r="Y97" s="1"/>
  <c r="K97"/>
  <c r="M97" s="1"/>
  <c r="R97" s="1"/>
  <c r="C98" s="1"/>
  <c r="X98" i="38" l="1"/>
  <c r="Y98" s="1"/>
  <c r="K98"/>
  <c r="M98" s="1"/>
  <c r="R98" s="1"/>
  <c r="C99" s="1"/>
  <c r="X94" i="33"/>
  <c r="Y94" s="1"/>
  <c r="K94"/>
  <c r="M94" s="1"/>
  <c r="R94" s="1"/>
  <c r="X98" i="37"/>
  <c r="Y98" s="1"/>
  <c r="K98"/>
  <c r="M98" s="1"/>
  <c r="R98" s="1"/>
  <c r="C99" s="1"/>
  <c r="X99" i="38" l="1"/>
  <c r="Y99" s="1"/>
  <c r="K99"/>
  <c r="M99" s="1"/>
  <c r="R99" s="1"/>
  <c r="C100" s="1"/>
  <c r="C95" i="33"/>
  <c r="X99" i="37"/>
  <c r="Y99" s="1"/>
  <c r="K99"/>
  <c r="M99" s="1"/>
  <c r="R99" s="1"/>
  <c r="C100" s="1"/>
  <c r="X100" i="38" l="1"/>
  <c r="Y100" s="1"/>
  <c r="K100"/>
  <c r="M100" s="1"/>
  <c r="R100" s="1"/>
  <c r="C101" s="1"/>
  <c r="X95" i="33"/>
  <c r="Y95" s="1"/>
  <c r="K95"/>
  <c r="M95" s="1"/>
  <c r="R95" s="1"/>
  <c r="X100" i="37"/>
  <c r="Y100" s="1"/>
  <c r="K100"/>
  <c r="M100" s="1"/>
  <c r="R100" s="1"/>
  <c r="C101" s="1"/>
  <c r="X101" i="38" l="1"/>
  <c r="Y101" s="1"/>
  <c r="K101"/>
  <c r="M101" s="1"/>
  <c r="R101" s="1"/>
  <c r="C102" s="1"/>
  <c r="C96" i="33"/>
  <c r="X101" i="37"/>
  <c r="Y101" s="1"/>
  <c r="K101"/>
  <c r="M101" s="1"/>
  <c r="R101" s="1"/>
  <c r="C102" s="1"/>
  <c r="X102" i="38" l="1"/>
  <c r="Y102" s="1"/>
  <c r="K102"/>
  <c r="M102" s="1"/>
  <c r="R102" s="1"/>
  <c r="C103" s="1"/>
  <c r="X96" i="33"/>
  <c r="Y96" s="1"/>
  <c r="K96"/>
  <c r="M96" s="1"/>
  <c r="R96" s="1"/>
  <c r="X102" i="37"/>
  <c r="Y102" s="1"/>
  <c r="K102"/>
  <c r="M102" s="1"/>
  <c r="R102" s="1"/>
  <c r="C103" s="1"/>
  <c r="X103" i="38" l="1"/>
  <c r="Y103" s="1"/>
  <c r="K103"/>
  <c r="M103" s="1"/>
  <c r="R103" s="1"/>
  <c r="C104" s="1"/>
  <c r="C97" i="33"/>
  <c r="X103" i="37"/>
  <c r="Y103" s="1"/>
  <c r="K103"/>
  <c r="M103" s="1"/>
  <c r="R103" s="1"/>
  <c r="C104" s="1"/>
  <c r="X104" i="38" l="1"/>
  <c r="Y104" s="1"/>
  <c r="K104"/>
  <c r="M104" s="1"/>
  <c r="R104" s="1"/>
  <c r="C105" s="1"/>
  <c r="X97" i="33"/>
  <c r="Y97" s="1"/>
  <c r="K97"/>
  <c r="M97" s="1"/>
  <c r="R97" s="1"/>
  <c r="X104" i="37"/>
  <c r="Y104" s="1"/>
  <c r="K104"/>
  <c r="M104" s="1"/>
  <c r="R104" s="1"/>
  <c r="C105" s="1"/>
  <c r="X105" i="38" l="1"/>
  <c r="Y105" s="1"/>
  <c r="K105"/>
  <c r="M105" s="1"/>
  <c r="R105" s="1"/>
  <c r="C106" s="1"/>
  <c r="C98" i="33"/>
  <c r="X105" i="37"/>
  <c r="Y105" s="1"/>
  <c r="K105"/>
  <c r="M105" s="1"/>
  <c r="R105" s="1"/>
  <c r="C106" s="1"/>
  <c r="X106" i="38" l="1"/>
  <c r="Y106" s="1"/>
  <c r="K106"/>
  <c r="M106" s="1"/>
  <c r="R106" s="1"/>
  <c r="C107" s="1"/>
  <c r="X98" i="33"/>
  <c r="Y98" s="1"/>
  <c r="K98"/>
  <c r="M98" s="1"/>
  <c r="R98" s="1"/>
  <c r="C99" s="1"/>
  <c r="X106" i="37"/>
  <c r="Y106" s="1"/>
  <c r="K106"/>
  <c r="M106" s="1"/>
  <c r="R106" s="1"/>
  <c r="C107" s="1"/>
  <c r="X107" i="38" l="1"/>
  <c r="Y107" s="1"/>
  <c r="K107"/>
  <c r="M107" s="1"/>
  <c r="R107" s="1"/>
  <c r="C108" s="1"/>
  <c r="X99" i="33"/>
  <c r="Y99" s="1"/>
  <c r="K99"/>
  <c r="M99" s="1"/>
  <c r="R99" s="1"/>
  <c r="C100" s="1"/>
  <c r="X107" i="37"/>
  <c r="Y107" s="1"/>
  <c r="K107"/>
  <c r="M107" s="1"/>
  <c r="R107" s="1"/>
  <c r="C108" s="1"/>
  <c r="X108" i="38" l="1"/>
  <c r="Y108" s="1"/>
  <c r="P4" s="1"/>
  <c r="K108"/>
  <c r="M108" s="1"/>
  <c r="R108" s="1"/>
  <c r="X100" i="33"/>
  <c r="Y100" s="1"/>
  <c r="K100"/>
  <c r="M100" s="1"/>
  <c r="R100" s="1"/>
  <c r="C101" s="1"/>
  <c r="X108" i="37"/>
  <c r="Y108" s="1"/>
  <c r="P4" s="1"/>
  <c r="K108"/>
  <c r="M108" s="1"/>
  <c r="R108" s="1"/>
  <c r="C5" i="38" l="1"/>
  <c r="E5"/>
  <c r="D4"/>
  <c r="P2" s="1"/>
  <c r="G5"/>
  <c r="X101" i="33"/>
  <c r="Y101" s="1"/>
  <c r="K101"/>
  <c r="M101" s="1"/>
  <c r="R101" s="1"/>
  <c r="C102" s="1"/>
  <c r="C5" i="37"/>
  <c r="E5"/>
  <c r="D4"/>
  <c r="P2" s="1"/>
  <c r="G5"/>
  <c r="I5" i="38" l="1"/>
  <c r="X102" i="33"/>
  <c r="Y102" s="1"/>
  <c r="K102"/>
  <c r="M102" s="1"/>
  <c r="R102" s="1"/>
  <c r="I5" i="37"/>
  <c r="C103" i="33" l="1"/>
  <c r="K103" s="1"/>
  <c r="M103" s="1"/>
  <c r="R103" s="1"/>
  <c r="C104" s="1"/>
  <c r="X103" l="1"/>
  <c r="Y103" s="1"/>
  <c r="K104"/>
  <c r="M104" s="1"/>
  <c r="R104" s="1"/>
  <c r="C105" s="1"/>
  <c r="K105" l="1"/>
  <c r="M105" s="1"/>
  <c r="R105" s="1"/>
  <c r="C106" s="1"/>
  <c r="X104"/>
  <c r="Y104" s="1"/>
  <c r="X105" l="1"/>
  <c r="Y105" s="1"/>
  <c r="X106"/>
  <c r="Y106" s="1"/>
  <c r="K106"/>
  <c r="M106" s="1"/>
  <c r="R106" s="1"/>
  <c r="C107" s="1"/>
  <c r="K107" l="1"/>
  <c r="M107" s="1"/>
  <c r="R107" s="1"/>
  <c r="C108" s="1"/>
  <c r="X107"/>
  <c r="Y107" s="1"/>
  <c r="X108" l="1"/>
  <c r="Y108" s="1"/>
  <c r="P4" s="1"/>
  <c r="K108"/>
  <c r="M108" s="1"/>
  <c r="R108" s="1"/>
  <c r="E5" l="1"/>
  <c r="D4"/>
  <c r="P2" s="1"/>
  <c r="C5"/>
  <c r="I5" s="1"/>
  <c r="G5"/>
</calcChain>
</file>

<file path=xl/sharedStrings.xml><?xml version="1.0" encoding="utf-8"?>
<sst xmlns="http://schemas.openxmlformats.org/spreadsheetml/2006/main" count="623" uniqueCount="95">
  <si>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</si>
  <si>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</si>
  <si>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</si>
  <si>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</si>
  <si>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</si>
  <si>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</si>
  <si>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</si>
  <si>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</si>
  <si>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</si>
  <si>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</si>
  <si>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</si>
  <si>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</si>
  <si>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</si>
  <si>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</si>
  <si>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</si>
  <si>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</si>
  <si>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</si>
  <si>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</si>
  <si>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</si>
  <si>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</si>
  <si>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</si>
  <si>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</si>
  <si>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</si>
  <si>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</si>
  <si>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</si>
  <si>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</si>
  <si>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</si>
  <si>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</si>
  <si>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</si>
  <si>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</si>
  <si>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</si>
  <si>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</si>
  <si>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</si>
  <si>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</si>
  <si>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</si>
  <si>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</si>
  <si>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</si>
  <si>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</si>
  <si>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</si>
  <si>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</si>
  <si>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</si>
  <si>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</si>
  <si>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</si>
  <si>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</si>
  <si>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日足</t>
    <rPh sb="0" eb="2">
      <t>ヒアシ</t>
    </rPh>
    <phoneticPr fontId="2"/>
  </si>
  <si>
    <t>4Ｈ足</t>
    <rPh sb="2" eb="3">
      <t>アシ</t>
    </rPh>
    <phoneticPr fontId="2"/>
  </si>
  <si>
    <t>１Ｈ足</t>
    <rPh sb="2" eb="3">
      <t>アシ</t>
    </rPh>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</si>
  <si>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</si>
  <si>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</si>
  <si>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</si>
  <si>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</si>
  <si>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</si>
  <si>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</si>
  <si>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</si>
  <si>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</si>
  <si>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</si>
  <si>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</si>
  <si>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</si>
  <si>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</si>
  <si>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FIB-1.27</t>
    <phoneticPr fontId="3"/>
  </si>
  <si>
    <t>EURUSD</t>
    <phoneticPr fontId="2"/>
  </si>
  <si>
    <t>利益率</t>
  </si>
  <si>
    <t>勝率</t>
  </si>
  <si>
    <t>ルール</t>
  </si>
  <si>
    <t>通貨ペア</t>
  </si>
  <si>
    <t>fib1.27</t>
  </si>
  <si>
    <t>fib1.50</t>
  </si>
  <si>
    <t>fib2.00</t>
  </si>
  <si>
    <t>PB</t>
  </si>
  <si>
    <t>USD/JPY</t>
  </si>
  <si>
    <t>EUR/USD</t>
    <phoneticPr fontId="2"/>
  </si>
  <si>
    <t>時間足</t>
    <rPh sb="0" eb="2">
      <t>ジカン</t>
    </rPh>
    <rPh sb="2" eb="3">
      <t>アシ</t>
    </rPh>
    <phoneticPr fontId="2"/>
  </si>
  <si>
    <t>検証回数</t>
    <rPh sb="0" eb="2">
      <t>ケンショウ</t>
    </rPh>
    <rPh sb="2" eb="4">
      <t>カイスウ</t>
    </rPh>
    <phoneticPr fontId="2"/>
  </si>
  <si>
    <t>Ｄ１</t>
    <phoneticPr fontId="2"/>
  </si>
  <si>
    <t>Ｈ4</t>
    <phoneticPr fontId="2"/>
  </si>
  <si>
    <t>D1</t>
    <phoneticPr fontId="2"/>
  </si>
  <si>
    <t>検証年数</t>
    <rPh sb="0" eb="2">
      <t>ケンショウ</t>
    </rPh>
    <rPh sb="2" eb="4">
      <t>ネンスウ</t>
    </rPh>
    <phoneticPr fontId="2"/>
  </si>
  <si>
    <t>26年</t>
    <rPh sb="2" eb="3">
      <t>ネン</t>
    </rPh>
    <phoneticPr fontId="2"/>
  </si>
  <si>
    <t>5/22-26</t>
    <phoneticPr fontId="2"/>
  </si>
  <si>
    <t>5/28-6/1</t>
    <phoneticPr fontId="2"/>
  </si>
  <si>
    <t>検証した日</t>
    <rPh sb="0" eb="2">
      <t>ケンショウ</t>
    </rPh>
    <rPh sb="4" eb="5">
      <t>ヒ</t>
    </rPh>
    <phoneticPr fontId="2"/>
  </si>
  <si>
    <t>5年</t>
    <rPh sb="1" eb="2">
      <t>ネン</t>
    </rPh>
    <phoneticPr fontId="2"/>
  </si>
  <si>
    <t>5日間</t>
    <rPh sb="1" eb="3">
      <t>ニチカン</t>
    </rPh>
    <phoneticPr fontId="2"/>
  </si>
  <si>
    <t>検証に要した日数</t>
    <rPh sb="0" eb="2">
      <t>ケンショウ</t>
    </rPh>
    <rPh sb="3" eb="4">
      <t>ヨウ</t>
    </rPh>
    <rPh sb="6" eb="8">
      <t>ニッスウ</t>
    </rPh>
    <phoneticPr fontId="2"/>
  </si>
  <si>
    <t>EUR/USD</t>
    <phoneticPr fontId="2"/>
  </si>
  <si>
    <t>4時間足</t>
    <rPh sb="1" eb="3">
      <t>ジカン</t>
    </rPh>
    <rPh sb="3" eb="4">
      <t>アシ</t>
    </rPh>
    <phoneticPr fontId="3"/>
  </si>
  <si>
    <t>2/29</t>
    <phoneticPr fontId="2"/>
  </si>
  <si>
    <t>FIB-1.50</t>
    <phoneticPr fontId="3"/>
  </si>
  <si>
    <t>FIB-2.00</t>
    <phoneticPr fontId="3"/>
  </si>
  <si>
    <t>H4</t>
    <phoneticPr fontId="2"/>
  </si>
  <si>
    <t>6/1-3</t>
    <phoneticPr fontId="2"/>
  </si>
  <si>
    <t>3日間</t>
    <rPh sb="1" eb="3">
      <t>ニチカン</t>
    </rPh>
    <phoneticPr fontId="2"/>
  </si>
  <si>
    <t>100回の検証は3回目ですが、利益率が大変悪い結果となりました。負けトレードの画像を眺めると、レンジ相場が多いですね。塾長、ささっち、勉強会でも言われていることで、その通りなんだな、と思いました。</t>
    <rPh sb="3" eb="4">
      <t>カイ</t>
    </rPh>
    <rPh sb="5" eb="7">
      <t>ケンショウ</t>
    </rPh>
    <rPh sb="9" eb="11">
      <t>カイメ</t>
    </rPh>
    <rPh sb="15" eb="17">
      <t>リエキ</t>
    </rPh>
    <rPh sb="17" eb="18">
      <t>リツ</t>
    </rPh>
    <rPh sb="19" eb="21">
      <t>タイヘン</t>
    </rPh>
    <rPh sb="21" eb="22">
      <t>ワル</t>
    </rPh>
    <rPh sb="23" eb="25">
      <t>ケッカ</t>
    </rPh>
    <rPh sb="32" eb="33">
      <t>マ</t>
    </rPh>
    <rPh sb="39" eb="41">
      <t>ガゾウ</t>
    </rPh>
    <rPh sb="42" eb="43">
      <t>ナガ</t>
    </rPh>
    <rPh sb="50" eb="52">
      <t>ソウバ</t>
    </rPh>
    <rPh sb="53" eb="54">
      <t>オオ</t>
    </rPh>
    <rPh sb="59" eb="61">
      <t>ジュクチョウ</t>
    </rPh>
    <rPh sb="67" eb="70">
      <t>ベンキョウカイ</t>
    </rPh>
    <rPh sb="72" eb="73">
      <t>イ</t>
    </rPh>
    <rPh sb="84" eb="85">
      <t>トオ</t>
    </rPh>
    <rPh sb="92" eb="93">
      <t>オモ</t>
    </rPh>
    <phoneticPr fontId="2"/>
  </si>
  <si>
    <t>2つほど質問です。
・10番ですが、週明け始値が乖離しているときにはどういった決済になるのでしょうか。
　始値で強制決済となるのでしょうか？
・44.52.54.67等ですが、次の４Ｈでエントリーから損切まで完結する考えは、合っているでしょうか？</t>
    <rPh sb="4" eb="6">
      <t>シツモン</t>
    </rPh>
    <rPh sb="13" eb="14">
      <t>バン</t>
    </rPh>
    <rPh sb="18" eb="20">
      <t>シュウア</t>
    </rPh>
    <rPh sb="21" eb="23">
      <t>ハジメネ</t>
    </rPh>
    <rPh sb="24" eb="26">
      <t>カイリ</t>
    </rPh>
    <rPh sb="39" eb="41">
      <t>ケッサイ</t>
    </rPh>
    <rPh sb="53" eb="55">
      <t>ハジメネ</t>
    </rPh>
    <rPh sb="56" eb="58">
      <t>キョウセイ</t>
    </rPh>
    <rPh sb="58" eb="60">
      <t>ケッサイ</t>
    </rPh>
    <rPh sb="83" eb="84">
      <t>トウ</t>
    </rPh>
    <rPh sb="88" eb="89">
      <t>ツギ</t>
    </rPh>
    <rPh sb="100" eb="102">
      <t>ソンギリ</t>
    </rPh>
    <rPh sb="104" eb="106">
      <t>カンケツ</t>
    </rPh>
    <rPh sb="108" eb="109">
      <t>カンガ</t>
    </rPh>
    <rPh sb="112" eb="113">
      <t>ア</t>
    </rPh>
    <phoneticPr fontId="2"/>
  </si>
  <si>
    <t>41さんのシステム検証に取り掛かってみます。まだＥＢ、ＯＢシステムまで行っていないんですが・・・</t>
    <rPh sb="9" eb="11">
      <t>ケンショウ</t>
    </rPh>
    <rPh sb="12" eb="13">
      <t>ト</t>
    </rPh>
    <rPh sb="14" eb="15">
      <t>カ</t>
    </rPh>
    <rPh sb="35" eb="36">
      <t>イ</t>
    </rPh>
    <phoneticPr fontId="2"/>
  </si>
</sst>
</file>

<file path=xl/styles.xml><?xml version="1.0" encoding="utf-8"?>
<styleSheet xmlns="http://schemas.openxmlformats.org/spreadsheetml/2006/main">
  <numFmts count="7">
    <numFmt numFmtId="176" formatCode="0.00_ "/>
    <numFmt numFmtId="177" formatCode="m/d;@"/>
    <numFmt numFmtId="178" formatCode="#,##0_ ;[Red]\-#,##0\ "/>
    <numFmt numFmtId="179" formatCode="0.0%"/>
    <numFmt numFmtId="180" formatCode="#,##0_ "/>
    <numFmt numFmtId="181" formatCode="0.0_ ;[Red]\-0.0\ "/>
    <numFmt numFmtId="182" formatCode="0_ "/>
  </numFmts>
  <fonts count="10">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s>
  <fills count="13">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13">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2" borderId="1"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176" fontId="8" fillId="0" borderId="1" xfId="0" applyNumberFormat="1" applyFont="1" applyBorder="1" applyAlignment="1">
      <alignment horizontal="center" vertical="center"/>
    </xf>
    <xf numFmtId="0" fontId="0" fillId="0" borderId="2" xfId="0" applyBorder="1" applyAlignment="1">
      <alignment horizontal="center" vertical="center"/>
    </xf>
    <xf numFmtId="177" fontId="8" fillId="0" borderId="1" xfId="0" applyNumberFormat="1" applyFont="1" applyBorder="1" applyAlignment="1">
      <alignment horizontal="center" vertical="center"/>
    </xf>
    <xf numFmtId="0" fontId="7" fillId="4" borderId="2" xfId="0" applyFont="1" applyFill="1" applyBorder="1">
      <alignment vertical="center"/>
    </xf>
    <xf numFmtId="0" fontId="0" fillId="0" borderId="3" xfId="0" applyBorder="1" applyAlignment="1">
      <alignment horizontal="center" vertical="center"/>
    </xf>
    <xf numFmtId="0" fontId="7" fillId="0" borderId="3" xfId="0" applyFont="1" applyBorder="1" applyAlignment="1">
      <alignment horizontal="center" vertical="center"/>
    </xf>
    <xf numFmtId="0" fontId="7" fillId="0" borderId="3" xfId="0" applyFont="1" applyBorder="1">
      <alignment vertical="center"/>
    </xf>
    <xf numFmtId="0" fontId="0" fillId="0" borderId="4" xfId="0" applyBorder="1" applyAlignment="1">
      <alignment horizontal="center" vertical="center"/>
    </xf>
    <xf numFmtId="0" fontId="7"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7" fillId="4" borderId="6" xfId="0" applyFont="1" applyFill="1" applyBorder="1">
      <alignment vertical="center"/>
    </xf>
    <xf numFmtId="0" fontId="7" fillId="5" borderId="1" xfId="0" applyFont="1" applyFill="1" applyBorder="1" applyAlignment="1">
      <alignment horizontal="center" vertical="center" shrinkToFit="1"/>
    </xf>
    <xf numFmtId="0" fontId="8" fillId="0" borderId="1" xfId="0" applyFont="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8"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0" fillId="0" borderId="1" xfId="0" applyBorder="1">
      <alignment vertical="center"/>
    </xf>
    <xf numFmtId="179" fontId="0" fillId="0" borderId="1" xfId="0" applyNumberFormat="1" applyBorder="1">
      <alignment vertical="center"/>
    </xf>
    <xf numFmtId="179" fontId="0" fillId="12" borderId="1" xfId="0" applyNumberFormat="1" applyFill="1" applyBorder="1">
      <alignment vertical="center"/>
    </xf>
    <xf numFmtId="9" fontId="0" fillId="0" borderId="1" xfId="0" applyNumberFormat="1" applyBorder="1">
      <alignment vertical="center"/>
    </xf>
    <xf numFmtId="0" fontId="0" fillId="0" borderId="8" xfId="0" applyBorder="1">
      <alignment vertical="center"/>
    </xf>
    <xf numFmtId="179" fontId="0" fillId="0" borderId="8" xfId="0" applyNumberFormat="1" applyBorder="1">
      <alignment vertical="center"/>
    </xf>
    <xf numFmtId="179" fontId="0" fillId="12" borderId="8" xfId="0" applyNumberFormat="1" applyFill="1" applyBorder="1">
      <alignment vertical="center"/>
    </xf>
    <xf numFmtId="9" fontId="0" fillId="0" borderId="8" xfId="0" applyNumberFormat="1" applyBorder="1">
      <alignment vertical="center"/>
    </xf>
    <xf numFmtId="0" fontId="0" fillId="0" borderId="12" xfId="0" applyBorder="1">
      <alignment vertical="center"/>
    </xf>
    <xf numFmtId="0" fontId="0" fillId="0" borderId="8" xfId="0" applyBorder="1" applyAlignment="1">
      <alignment horizontal="right" vertical="center"/>
    </xf>
    <xf numFmtId="0" fontId="0" fillId="0" borderId="1" xfId="0" applyBorder="1" applyAlignment="1">
      <alignment horizontal="right" vertical="center"/>
    </xf>
    <xf numFmtId="0" fontId="8" fillId="0" borderId="1" xfId="0" applyFont="1" applyBorder="1" applyAlignment="1">
      <alignment horizontal="center" vertical="center"/>
    </xf>
    <xf numFmtId="0" fontId="8" fillId="0" borderId="1" xfId="0" applyFont="1" applyBorder="1" applyAlignment="1">
      <alignment horizontal="center" vertical="center"/>
    </xf>
    <xf numFmtId="182" fontId="0" fillId="0" borderId="0" xfId="0" applyNumberFormat="1" applyAlignment="1">
      <alignment horizontal="left" vertical="center"/>
    </xf>
    <xf numFmtId="0" fontId="8" fillId="0" borderId="1" xfId="0" applyFont="1" applyBorder="1" applyAlignment="1">
      <alignment horizontal="center" vertical="center"/>
    </xf>
    <xf numFmtId="0" fontId="8" fillId="0" borderId="1" xfId="0" applyFont="1" applyBorder="1" applyAlignment="1">
      <alignment horizontal="center" vertical="center"/>
    </xf>
    <xf numFmtId="0" fontId="7" fillId="4" borderId="1" xfId="0" applyFont="1" applyFill="1" applyBorder="1"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4" borderId="5" xfId="0" applyFont="1" applyFill="1" applyBorder="1" applyAlignment="1">
      <alignment horizontal="center" vertical="center"/>
    </xf>
    <xf numFmtId="0" fontId="0" fillId="0" borderId="2" xfId="0" applyBorder="1" applyAlignment="1">
      <alignment horizontal="center" vertical="center"/>
    </xf>
    <xf numFmtId="0" fontId="0" fillId="0" borderId="1" xfId="0" applyBorder="1">
      <alignment vertical="center"/>
    </xf>
    <xf numFmtId="0" fontId="0" fillId="0" borderId="5" xfId="0" applyBorder="1" applyAlignment="1">
      <alignment horizontal="center" vertical="center"/>
    </xf>
    <xf numFmtId="0" fontId="7" fillId="4" borderId="1" xfId="0" applyFont="1" applyFill="1" applyBorder="1" applyAlignment="1">
      <alignment horizontal="center" vertical="center"/>
    </xf>
    <xf numFmtId="180" fontId="0" fillId="7" borderId="1" xfId="0" applyNumberFormat="1" applyFill="1" applyBorder="1" applyAlignment="1">
      <alignment horizontal="center" vertical="center"/>
    </xf>
    <xf numFmtId="0" fontId="0" fillId="7"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7"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7"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7" fillId="8" borderId="8" xfId="0" applyFont="1" applyFill="1" applyBorder="1" applyAlignment="1">
      <alignment horizontal="center" vertical="center" shrinkToFit="1"/>
    </xf>
    <xf numFmtId="0" fontId="7" fillId="8" borderId="1" xfId="0" applyFont="1" applyFill="1" applyBorder="1" applyAlignment="1">
      <alignment horizontal="center" vertical="center" shrinkToFit="1"/>
    </xf>
    <xf numFmtId="0" fontId="7" fillId="9" borderId="6" xfId="0" applyFont="1" applyFill="1" applyBorder="1" applyAlignment="1">
      <alignment horizontal="center" vertical="center" shrinkToFit="1"/>
    </xf>
    <xf numFmtId="0" fontId="7" fillId="9" borderId="9" xfId="0" applyFont="1" applyFill="1" applyBorder="1" applyAlignment="1">
      <alignment horizontal="center" vertical="center" shrinkToFit="1"/>
    </xf>
    <xf numFmtId="0" fontId="7" fillId="9" borderId="10" xfId="0" applyFont="1" applyFill="1" applyBorder="1" applyAlignment="1">
      <alignment horizontal="center" vertical="center" shrinkToFit="1"/>
    </xf>
    <xf numFmtId="0" fontId="7" fillId="9" borderId="11" xfId="0" applyFont="1" applyFill="1" applyBorder="1" applyAlignment="1">
      <alignment horizontal="center" vertical="center" shrinkToFit="1"/>
    </xf>
    <xf numFmtId="0" fontId="7" fillId="5" borderId="10"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7" fillId="5" borderId="2"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7" fillId="10" borderId="1"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11" borderId="1" xfId="0" applyFont="1" applyFill="1" applyBorder="1" applyAlignment="1">
      <alignment horizontal="center" vertical="center" shrinkToFit="1"/>
    </xf>
    <xf numFmtId="0" fontId="7" fillId="5" borderId="7" xfId="0" applyFont="1" applyFill="1" applyBorder="1" applyAlignment="1">
      <alignment horizontal="center" vertical="center" shrinkToFit="1"/>
    </xf>
    <xf numFmtId="0" fontId="7" fillId="2" borderId="7"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180" fontId="8" fillId="0" borderId="1" xfId="0" applyNumberFormat="1" applyFont="1" applyBorder="1" applyAlignment="1">
      <alignment horizontal="center" vertical="center"/>
    </xf>
    <xf numFmtId="0" fontId="8" fillId="0" borderId="1" xfId="0" applyFont="1" applyBorder="1" applyAlignment="1">
      <alignment horizontal="center" vertical="center"/>
    </xf>
    <xf numFmtId="178" fontId="8" fillId="0" borderId="1" xfId="0" applyNumberFormat="1" applyFont="1" applyBorder="1" applyAlignment="1">
      <alignment horizontal="center" vertical="center"/>
    </xf>
    <xf numFmtId="181" fontId="8" fillId="0" borderId="1" xfId="0" applyNumberFormat="1" applyFont="1" applyBorder="1" applyAlignment="1">
      <alignment horizontal="center" vertical="center"/>
    </xf>
    <xf numFmtId="180" fontId="8" fillId="0" borderId="7" xfId="0" applyNumberFormat="1" applyFont="1" applyBorder="1" applyAlignment="1">
      <alignment horizontal="center" vertical="center"/>
    </xf>
    <xf numFmtId="180" fontId="8" fillId="0" borderId="2" xfId="0" applyNumberFormat="1" applyFont="1" applyBorder="1" applyAlignment="1">
      <alignment horizontal="center" vertical="center"/>
    </xf>
    <xf numFmtId="0" fontId="0" fillId="0" borderId="5" xfId="0" applyBorder="1" applyAlignment="1">
      <alignment horizontal="center" vertical="center" wrapText="1"/>
    </xf>
    <xf numFmtId="0" fontId="0" fillId="0" borderId="13" xfId="0" applyBorder="1" applyAlignment="1">
      <alignment horizontal="center" vertical="center" wrapText="1"/>
    </xf>
    <xf numFmtId="0" fontId="0" fillId="0" borderId="5" xfId="0" applyBorder="1" applyAlignment="1">
      <alignment horizontal="center" vertical="center"/>
    </xf>
    <xf numFmtId="0" fontId="0" fillId="0" borderId="13" xfId="0"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12" xfId="0" applyBorder="1" applyAlignment="1">
      <alignment horizontal="center" vertical="center"/>
    </xf>
    <xf numFmtId="49" fontId="0" fillId="0" borderId="8" xfId="0" applyNumberFormat="1" applyBorder="1">
      <alignment vertical="center"/>
    </xf>
    <xf numFmtId="49" fontId="0" fillId="0" borderId="1" xfId="0" applyNumberFormat="1" applyBorder="1">
      <alignment vertical="center"/>
    </xf>
    <xf numFmtId="56" fontId="9" fillId="0" borderId="1" xfId="0" applyNumberFormat="1" applyFont="1" applyBorder="1" applyAlignment="1">
      <alignment horizontal="center" vertical="center"/>
    </xf>
  </cellXfs>
  <cellStyles count="4">
    <cellStyle name="パーセント" xfId="1" builtinId="5"/>
    <cellStyle name="標準" xfId="0" builtinId="0"/>
    <cellStyle name="標準 2" xfId="2"/>
    <cellStyle name="標準 3" xfId="3"/>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320040</xdr:colOff>
      <xdr:row>38</xdr:row>
      <xdr:rowOff>152400</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67640"/>
          <a:ext cx="7025640" cy="6355080"/>
        </a:xfrm>
        <a:prstGeom prst="rect">
          <a:avLst/>
        </a:prstGeom>
        <a:noFill/>
      </xdr:spPr>
    </xdr:pic>
    <xdr:clientData/>
  </xdr:twoCellAnchor>
  <xdr:twoCellAnchor editAs="oneCell">
    <xdr:from>
      <xdr:col>0</xdr:col>
      <xdr:colOff>0</xdr:colOff>
      <xdr:row>40</xdr:row>
      <xdr:rowOff>0</xdr:rowOff>
    </xdr:from>
    <xdr:to>
      <xdr:col>11</xdr:col>
      <xdr:colOff>322137</xdr:colOff>
      <xdr:row>77</xdr:row>
      <xdr:rowOff>154297</xdr:rowOff>
    </xdr:to>
    <xdr:pic>
      <xdr:nvPicPr>
        <xdr:cNvPr id="4" name="図 3"/>
        <xdr:cNvPicPr>
          <a:picLocks noChangeAspect="1"/>
        </xdr:cNvPicPr>
      </xdr:nvPicPr>
      <xdr:blipFill>
        <a:blip xmlns:r="http://schemas.openxmlformats.org/officeDocument/2006/relationships" r:embed="rId2" cstate="print"/>
        <a:stretch>
          <a:fillRect/>
        </a:stretch>
      </xdr:blipFill>
      <xdr:spPr>
        <a:xfrm>
          <a:off x="0" y="13243560"/>
          <a:ext cx="7027737" cy="6356977"/>
        </a:xfrm>
        <a:prstGeom prst="rect">
          <a:avLst/>
        </a:prstGeom>
      </xdr:spPr>
    </xdr:pic>
    <xdr:clientData/>
  </xdr:twoCellAnchor>
  <xdr:twoCellAnchor editAs="oneCell">
    <xdr:from>
      <xdr:col>0</xdr:col>
      <xdr:colOff>0</xdr:colOff>
      <xdr:row>79</xdr:row>
      <xdr:rowOff>0</xdr:rowOff>
    </xdr:from>
    <xdr:to>
      <xdr:col>11</xdr:col>
      <xdr:colOff>322137</xdr:colOff>
      <xdr:row>116</xdr:row>
      <xdr:rowOff>154297</xdr:rowOff>
    </xdr:to>
    <xdr:pic>
      <xdr:nvPicPr>
        <xdr:cNvPr id="6" name="図 5"/>
        <xdr:cNvPicPr>
          <a:picLocks noChangeAspect="1"/>
        </xdr:cNvPicPr>
      </xdr:nvPicPr>
      <xdr:blipFill>
        <a:blip xmlns:r="http://schemas.openxmlformats.org/officeDocument/2006/relationships" r:embed="rId3" cstate="print"/>
        <a:stretch>
          <a:fillRect/>
        </a:stretch>
      </xdr:blipFill>
      <xdr:spPr>
        <a:xfrm>
          <a:off x="0" y="26319480"/>
          <a:ext cx="7027737" cy="6356977"/>
        </a:xfrm>
        <a:prstGeom prst="rect">
          <a:avLst/>
        </a:prstGeom>
      </xdr:spPr>
    </xdr:pic>
    <xdr:clientData/>
  </xdr:twoCellAnchor>
  <xdr:twoCellAnchor editAs="oneCell">
    <xdr:from>
      <xdr:col>0</xdr:col>
      <xdr:colOff>0</xdr:colOff>
      <xdr:row>118</xdr:row>
      <xdr:rowOff>0</xdr:rowOff>
    </xdr:from>
    <xdr:to>
      <xdr:col>11</xdr:col>
      <xdr:colOff>322137</xdr:colOff>
      <xdr:row>155</xdr:row>
      <xdr:rowOff>154297</xdr:rowOff>
    </xdr:to>
    <xdr:pic>
      <xdr:nvPicPr>
        <xdr:cNvPr id="8" name="図 7"/>
        <xdr:cNvPicPr>
          <a:picLocks noChangeAspect="1"/>
        </xdr:cNvPicPr>
      </xdr:nvPicPr>
      <xdr:blipFill>
        <a:blip xmlns:r="http://schemas.openxmlformats.org/officeDocument/2006/relationships" r:embed="rId4" cstate="print"/>
        <a:stretch>
          <a:fillRect/>
        </a:stretch>
      </xdr:blipFill>
      <xdr:spPr>
        <a:xfrm>
          <a:off x="0" y="39395400"/>
          <a:ext cx="7027737" cy="6356977"/>
        </a:xfrm>
        <a:prstGeom prst="rect">
          <a:avLst/>
        </a:prstGeom>
      </xdr:spPr>
    </xdr:pic>
    <xdr:clientData/>
  </xdr:twoCellAnchor>
  <xdr:twoCellAnchor editAs="oneCell">
    <xdr:from>
      <xdr:col>0</xdr:col>
      <xdr:colOff>0</xdr:colOff>
      <xdr:row>157</xdr:row>
      <xdr:rowOff>0</xdr:rowOff>
    </xdr:from>
    <xdr:to>
      <xdr:col>11</xdr:col>
      <xdr:colOff>322137</xdr:colOff>
      <xdr:row>194</xdr:row>
      <xdr:rowOff>154297</xdr:rowOff>
    </xdr:to>
    <xdr:pic>
      <xdr:nvPicPr>
        <xdr:cNvPr id="9" name="図 8"/>
        <xdr:cNvPicPr>
          <a:picLocks noChangeAspect="1"/>
        </xdr:cNvPicPr>
      </xdr:nvPicPr>
      <xdr:blipFill>
        <a:blip xmlns:r="http://schemas.openxmlformats.org/officeDocument/2006/relationships" r:embed="rId5" cstate="print"/>
        <a:stretch>
          <a:fillRect/>
        </a:stretch>
      </xdr:blipFill>
      <xdr:spPr>
        <a:xfrm>
          <a:off x="0" y="45933360"/>
          <a:ext cx="7027737" cy="6356977"/>
        </a:xfrm>
        <a:prstGeom prst="rect">
          <a:avLst/>
        </a:prstGeom>
      </xdr:spPr>
    </xdr:pic>
    <xdr:clientData/>
  </xdr:twoCellAnchor>
  <xdr:twoCellAnchor editAs="oneCell">
    <xdr:from>
      <xdr:col>0</xdr:col>
      <xdr:colOff>0</xdr:colOff>
      <xdr:row>196</xdr:row>
      <xdr:rowOff>0</xdr:rowOff>
    </xdr:from>
    <xdr:to>
      <xdr:col>11</xdr:col>
      <xdr:colOff>322137</xdr:colOff>
      <xdr:row>233</xdr:row>
      <xdr:rowOff>154297</xdr:rowOff>
    </xdr:to>
    <xdr:pic>
      <xdr:nvPicPr>
        <xdr:cNvPr id="10" name="図 9"/>
        <xdr:cNvPicPr>
          <a:picLocks noChangeAspect="1"/>
        </xdr:cNvPicPr>
      </xdr:nvPicPr>
      <xdr:blipFill>
        <a:blip xmlns:r="http://schemas.openxmlformats.org/officeDocument/2006/relationships" r:embed="rId6" cstate="print"/>
        <a:stretch>
          <a:fillRect/>
        </a:stretch>
      </xdr:blipFill>
      <xdr:spPr>
        <a:xfrm>
          <a:off x="0" y="52471320"/>
          <a:ext cx="7027737" cy="6356977"/>
        </a:xfrm>
        <a:prstGeom prst="rect">
          <a:avLst/>
        </a:prstGeom>
      </xdr:spPr>
    </xdr:pic>
    <xdr:clientData/>
  </xdr:twoCellAnchor>
  <xdr:twoCellAnchor editAs="oneCell">
    <xdr:from>
      <xdr:col>0</xdr:col>
      <xdr:colOff>0</xdr:colOff>
      <xdr:row>235</xdr:row>
      <xdr:rowOff>0</xdr:rowOff>
    </xdr:from>
    <xdr:to>
      <xdr:col>11</xdr:col>
      <xdr:colOff>322137</xdr:colOff>
      <xdr:row>272</xdr:row>
      <xdr:rowOff>154297</xdr:rowOff>
    </xdr:to>
    <xdr:pic>
      <xdr:nvPicPr>
        <xdr:cNvPr id="11" name="図 10"/>
        <xdr:cNvPicPr>
          <a:picLocks noChangeAspect="1"/>
        </xdr:cNvPicPr>
      </xdr:nvPicPr>
      <xdr:blipFill>
        <a:blip xmlns:r="http://schemas.openxmlformats.org/officeDocument/2006/relationships" r:embed="rId7" cstate="print"/>
        <a:stretch>
          <a:fillRect/>
        </a:stretch>
      </xdr:blipFill>
      <xdr:spPr>
        <a:xfrm>
          <a:off x="0" y="59009280"/>
          <a:ext cx="7027737" cy="6356977"/>
        </a:xfrm>
        <a:prstGeom prst="rect">
          <a:avLst/>
        </a:prstGeom>
      </xdr:spPr>
    </xdr:pic>
    <xdr:clientData/>
  </xdr:twoCellAnchor>
  <xdr:twoCellAnchor editAs="oneCell">
    <xdr:from>
      <xdr:col>0</xdr:col>
      <xdr:colOff>0</xdr:colOff>
      <xdr:row>274</xdr:row>
      <xdr:rowOff>0</xdr:rowOff>
    </xdr:from>
    <xdr:to>
      <xdr:col>11</xdr:col>
      <xdr:colOff>322137</xdr:colOff>
      <xdr:row>311</xdr:row>
      <xdr:rowOff>154297</xdr:rowOff>
    </xdr:to>
    <xdr:pic>
      <xdr:nvPicPr>
        <xdr:cNvPr id="12" name="図 11"/>
        <xdr:cNvPicPr>
          <a:picLocks noChangeAspect="1"/>
        </xdr:cNvPicPr>
      </xdr:nvPicPr>
      <xdr:blipFill>
        <a:blip xmlns:r="http://schemas.openxmlformats.org/officeDocument/2006/relationships" r:embed="rId8" cstate="print"/>
        <a:stretch>
          <a:fillRect/>
        </a:stretch>
      </xdr:blipFill>
      <xdr:spPr>
        <a:xfrm>
          <a:off x="0" y="65547240"/>
          <a:ext cx="7027737" cy="6356977"/>
        </a:xfrm>
        <a:prstGeom prst="rect">
          <a:avLst/>
        </a:prstGeom>
      </xdr:spPr>
    </xdr:pic>
    <xdr:clientData/>
  </xdr:twoCellAnchor>
  <xdr:twoCellAnchor editAs="oneCell">
    <xdr:from>
      <xdr:col>0</xdr:col>
      <xdr:colOff>0</xdr:colOff>
      <xdr:row>313</xdr:row>
      <xdr:rowOff>0</xdr:rowOff>
    </xdr:from>
    <xdr:to>
      <xdr:col>11</xdr:col>
      <xdr:colOff>322137</xdr:colOff>
      <xdr:row>350</xdr:row>
      <xdr:rowOff>154297</xdr:rowOff>
    </xdr:to>
    <xdr:pic>
      <xdr:nvPicPr>
        <xdr:cNvPr id="13" name="図 12"/>
        <xdr:cNvPicPr>
          <a:picLocks noChangeAspect="1"/>
        </xdr:cNvPicPr>
      </xdr:nvPicPr>
      <xdr:blipFill>
        <a:blip xmlns:r="http://schemas.openxmlformats.org/officeDocument/2006/relationships" r:embed="rId9" cstate="print"/>
        <a:stretch>
          <a:fillRect/>
        </a:stretch>
      </xdr:blipFill>
      <xdr:spPr>
        <a:xfrm>
          <a:off x="0" y="72085200"/>
          <a:ext cx="7027737" cy="6356977"/>
        </a:xfrm>
        <a:prstGeom prst="rect">
          <a:avLst/>
        </a:prstGeom>
      </xdr:spPr>
    </xdr:pic>
    <xdr:clientData/>
  </xdr:twoCellAnchor>
  <xdr:twoCellAnchor editAs="oneCell">
    <xdr:from>
      <xdr:col>0</xdr:col>
      <xdr:colOff>0</xdr:colOff>
      <xdr:row>352</xdr:row>
      <xdr:rowOff>0</xdr:rowOff>
    </xdr:from>
    <xdr:to>
      <xdr:col>11</xdr:col>
      <xdr:colOff>322137</xdr:colOff>
      <xdr:row>389</xdr:row>
      <xdr:rowOff>154297</xdr:rowOff>
    </xdr:to>
    <xdr:pic>
      <xdr:nvPicPr>
        <xdr:cNvPr id="15" name="図 14"/>
        <xdr:cNvPicPr>
          <a:picLocks noChangeAspect="1"/>
        </xdr:cNvPicPr>
      </xdr:nvPicPr>
      <xdr:blipFill>
        <a:blip xmlns:r="http://schemas.openxmlformats.org/officeDocument/2006/relationships" r:embed="rId10" cstate="print"/>
        <a:stretch>
          <a:fillRect/>
        </a:stretch>
      </xdr:blipFill>
      <xdr:spPr>
        <a:xfrm>
          <a:off x="0" y="85161120"/>
          <a:ext cx="7027737" cy="6356977"/>
        </a:xfrm>
        <a:prstGeom prst="rect">
          <a:avLst/>
        </a:prstGeom>
      </xdr:spPr>
    </xdr:pic>
    <xdr:clientData/>
  </xdr:twoCellAnchor>
  <xdr:twoCellAnchor editAs="oneCell">
    <xdr:from>
      <xdr:col>0</xdr:col>
      <xdr:colOff>0</xdr:colOff>
      <xdr:row>391</xdr:row>
      <xdr:rowOff>0</xdr:rowOff>
    </xdr:from>
    <xdr:to>
      <xdr:col>10</xdr:col>
      <xdr:colOff>535379</xdr:colOff>
      <xdr:row>428</xdr:row>
      <xdr:rowOff>154297</xdr:rowOff>
    </xdr:to>
    <xdr:pic>
      <xdr:nvPicPr>
        <xdr:cNvPr id="18" name="図 17"/>
        <xdr:cNvPicPr>
          <a:picLocks noChangeAspect="1"/>
        </xdr:cNvPicPr>
      </xdr:nvPicPr>
      <xdr:blipFill>
        <a:blip xmlns:r="http://schemas.openxmlformats.org/officeDocument/2006/relationships" r:embed="rId11" cstate="print"/>
        <a:stretch>
          <a:fillRect/>
        </a:stretch>
      </xdr:blipFill>
      <xdr:spPr>
        <a:xfrm>
          <a:off x="0" y="104775000"/>
          <a:ext cx="6631379" cy="6356977"/>
        </a:xfrm>
        <a:prstGeom prst="rect">
          <a:avLst/>
        </a:prstGeom>
      </xdr:spPr>
    </xdr:pic>
    <xdr:clientData/>
  </xdr:twoCellAnchor>
  <xdr:twoCellAnchor editAs="oneCell">
    <xdr:from>
      <xdr:col>0</xdr:col>
      <xdr:colOff>0</xdr:colOff>
      <xdr:row>430</xdr:row>
      <xdr:rowOff>0</xdr:rowOff>
    </xdr:from>
    <xdr:to>
      <xdr:col>11</xdr:col>
      <xdr:colOff>215425</xdr:colOff>
      <xdr:row>467</xdr:row>
      <xdr:rowOff>154297</xdr:rowOff>
    </xdr:to>
    <xdr:pic>
      <xdr:nvPicPr>
        <xdr:cNvPr id="19" name="図 18"/>
        <xdr:cNvPicPr>
          <a:picLocks noChangeAspect="1"/>
        </xdr:cNvPicPr>
      </xdr:nvPicPr>
      <xdr:blipFill>
        <a:blip xmlns:r="http://schemas.openxmlformats.org/officeDocument/2006/relationships" r:embed="rId12" cstate="print"/>
        <a:stretch>
          <a:fillRect/>
        </a:stretch>
      </xdr:blipFill>
      <xdr:spPr>
        <a:xfrm>
          <a:off x="0" y="111312960"/>
          <a:ext cx="6921025" cy="6356977"/>
        </a:xfrm>
        <a:prstGeom prst="rect">
          <a:avLst/>
        </a:prstGeom>
      </xdr:spPr>
    </xdr:pic>
    <xdr:clientData/>
  </xdr:twoCellAnchor>
  <xdr:twoCellAnchor editAs="oneCell">
    <xdr:from>
      <xdr:col>0</xdr:col>
      <xdr:colOff>0</xdr:colOff>
      <xdr:row>469</xdr:row>
      <xdr:rowOff>0</xdr:rowOff>
    </xdr:from>
    <xdr:to>
      <xdr:col>11</xdr:col>
      <xdr:colOff>215425</xdr:colOff>
      <xdr:row>506</xdr:row>
      <xdr:rowOff>154297</xdr:rowOff>
    </xdr:to>
    <xdr:pic>
      <xdr:nvPicPr>
        <xdr:cNvPr id="20" name="図 19"/>
        <xdr:cNvPicPr>
          <a:picLocks noChangeAspect="1"/>
        </xdr:cNvPicPr>
      </xdr:nvPicPr>
      <xdr:blipFill>
        <a:blip xmlns:r="http://schemas.openxmlformats.org/officeDocument/2006/relationships" r:embed="rId13" cstate="print"/>
        <a:stretch>
          <a:fillRect/>
        </a:stretch>
      </xdr:blipFill>
      <xdr:spPr>
        <a:xfrm>
          <a:off x="0" y="117850920"/>
          <a:ext cx="6921025" cy="6356977"/>
        </a:xfrm>
        <a:prstGeom prst="rect">
          <a:avLst/>
        </a:prstGeom>
      </xdr:spPr>
    </xdr:pic>
    <xdr:clientData/>
  </xdr:twoCellAnchor>
  <xdr:twoCellAnchor editAs="oneCell">
    <xdr:from>
      <xdr:col>0</xdr:col>
      <xdr:colOff>0</xdr:colOff>
      <xdr:row>508</xdr:row>
      <xdr:rowOff>0</xdr:rowOff>
    </xdr:from>
    <xdr:to>
      <xdr:col>11</xdr:col>
      <xdr:colOff>215425</xdr:colOff>
      <xdr:row>545</xdr:row>
      <xdr:rowOff>154297</xdr:rowOff>
    </xdr:to>
    <xdr:pic>
      <xdr:nvPicPr>
        <xdr:cNvPr id="21" name="図 20"/>
        <xdr:cNvPicPr>
          <a:picLocks noChangeAspect="1"/>
        </xdr:cNvPicPr>
      </xdr:nvPicPr>
      <xdr:blipFill>
        <a:blip xmlns:r="http://schemas.openxmlformats.org/officeDocument/2006/relationships" r:embed="rId14" cstate="print"/>
        <a:stretch>
          <a:fillRect/>
        </a:stretch>
      </xdr:blipFill>
      <xdr:spPr>
        <a:xfrm>
          <a:off x="0" y="124388880"/>
          <a:ext cx="6921025" cy="6356977"/>
        </a:xfrm>
        <a:prstGeom prst="rect">
          <a:avLst/>
        </a:prstGeom>
      </xdr:spPr>
    </xdr:pic>
    <xdr:clientData/>
  </xdr:twoCellAnchor>
  <xdr:twoCellAnchor editAs="oneCell">
    <xdr:from>
      <xdr:col>0</xdr:col>
      <xdr:colOff>0</xdr:colOff>
      <xdr:row>547</xdr:row>
      <xdr:rowOff>0</xdr:rowOff>
    </xdr:from>
    <xdr:to>
      <xdr:col>11</xdr:col>
      <xdr:colOff>123958</xdr:colOff>
      <xdr:row>584</xdr:row>
      <xdr:rowOff>154297</xdr:rowOff>
    </xdr:to>
    <xdr:pic>
      <xdr:nvPicPr>
        <xdr:cNvPr id="22" name="図 21"/>
        <xdr:cNvPicPr>
          <a:picLocks noChangeAspect="1"/>
        </xdr:cNvPicPr>
      </xdr:nvPicPr>
      <xdr:blipFill>
        <a:blip xmlns:r="http://schemas.openxmlformats.org/officeDocument/2006/relationships" r:embed="rId15" cstate="print"/>
        <a:stretch>
          <a:fillRect/>
        </a:stretch>
      </xdr:blipFill>
      <xdr:spPr>
        <a:xfrm>
          <a:off x="0" y="130926840"/>
          <a:ext cx="6829558" cy="6356977"/>
        </a:xfrm>
        <a:prstGeom prst="rect">
          <a:avLst/>
        </a:prstGeom>
      </xdr:spPr>
    </xdr:pic>
    <xdr:clientData/>
  </xdr:twoCellAnchor>
  <xdr:twoCellAnchor editAs="oneCell">
    <xdr:from>
      <xdr:col>0</xdr:col>
      <xdr:colOff>0</xdr:colOff>
      <xdr:row>586</xdr:row>
      <xdr:rowOff>0</xdr:rowOff>
    </xdr:from>
    <xdr:to>
      <xdr:col>11</xdr:col>
      <xdr:colOff>123958</xdr:colOff>
      <xdr:row>623</xdr:row>
      <xdr:rowOff>154297</xdr:rowOff>
    </xdr:to>
    <xdr:pic>
      <xdr:nvPicPr>
        <xdr:cNvPr id="24" name="図 23"/>
        <xdr:cNvPicPr>
          <a:picLocks noChangeAspect="1"/>
        </xdr:cNvPicPr>
      </xdr:nvPicPr>
      <xdr:blipFill>
        <a:blip xmlns:r="http://schemas.openxmlformats.org/officeDocument/2006/relationships" r:embed="rId16" cstate="print"/>
        <a:stretch>
          <a:fillRect/>
        </a:stretch>
      </xdr:blipFill>
      <xdr:spPr>
        <a:xfrm>
          <a:off x="0" y="144002760"/>
          <a:ext cx="6829558" cy="6356977"/>
        </a:xfrm>
        <a:prstGeom prst="rect">
          <a:avLst/>
        </a:prstGeom>
      </xdr:spPr>
    </xdr:pic>
    <xdr:clientData/>
  </xdr:twoCellAnchor>
  <xdr:twoCellAnchor editAs="oneCell">
    <xdr:from>
      <xdr:col>0</xdr:col>
      <xdr:colOff>0</xdr:colOff>
      <xdr:row>625</xdr:row>
      <xdr:rowOff>0</xdr:rowOff>
    </xdr:from>
    <xdr:to>
      <xdr:col>11</xdr:col>
      <xdr:colOff>123958</xdr:colOff>
      <xdr:row>662</xdr:row>
      <xdr:rowOff>154297</xdr:rowOff>
    </xdr:to>
    <xdr:pic>
      <xdr:nvPicPr>
        <xdr:cNvPr id="25" name="図 24"/>
        <xdr:cNvPicPr>
          <a:picLocks noChangeAspect="1"/>
        </xdr:cNvPicPr>
      </xdr:nvPicPr>
      <xdr:blipFill>
        <a:blip xmlns:r="http://schemas.openxmlformats.org/officeDocument/2006/relationships" r:embed="rId17" cstate="print"/>
        <a:stretch>
          <a:fillRect/>
        </a:stretch>
      </xdr:blipFill>
      <xdr:spPr>
        <a:xfrm>
          <a:off x="0" y="150540720"/>
          <a:ext cx="6829558" cy="6356977"/>
        </a:xfrm>
        <a:prstGeom prst="rect">
          <a:avLst/>
        </a:prstGeom>
      </xdr:spPr>
    </xdr:pic>
    <xdr:clientData/>
  </xdr:twoCellAnchor>
  <xdr:twoCellAnchor editAs="oneCell">
    <xdr:from>
      <xdr:col>0</xdr:col>
      <xdr:colOff>0</xdr:colOff>
      <xdr:row>664</xdr:row>
      <xdr:rowOff>0</xdr:rowOff>
    </xdr:from>
    <xdr:to>
      <xdr:col>11</xdr:col>
      <xdr:colOff>123958</xdr:colOff>
      <xdr:row>701</xdr:row>
      <xdr:rowOff>154297</xdr:rowOff>
    </xdr:to>
    <xdr:pic>
      <xdr:nvPicPr>
        <xdr:cNvPr id="26" name="図 25"/>
        <xdr:cNvPicPr>
          <a:picLocks noChangeAspect="1"/>
        </xdr:cNvPicPr>
      </xdr:nvPicPr>
      <xdr:blipFill>
        <a:blip xmlns:r="http://schemas.openxmlformats.org/officeDocument/2006/relationships" r:embed="rId18" cstate="print"/>
        <a:stretch>
          <a:fillRect/>
        </a:stretch>
      </xdr:blipFill>
      <xdr:spPr>
        <a:xfrm>
          <a:off x="0" y="157078680"/>
          <a:ext cx="6829558" cy="6356977"/>
        </a:xfrm>
        <a:prstGeom prst="rect">
          <a:avLst/>
        </a:prstGeom>
      </xdr:spPr>
    </xdr:pic>
    <xdr:clientData/>
  </xdr:twoCellAnchor>
  <xdr:twoCellAnchor editAs="oneCell">
    <xdr:from>
      <xdr:col>0</xdr:col>
      <xdr:colOff>0</xdr:colOff>
      <xdr:row>703</xdr:row>
      <xdr:rowOff>0</xdr:rowOff>
    </xdr:from>
    <xdr:to>
      <xdr:col>11</xdr:col>
      <xdr:colOff>123958</xdr:colOff>
      <xdr:row>740</xdr:row>
      <xdr:rowOff>154297</xdr:rowOff>
    </xdr:to>
    <xdr:pic>
      <xdr:nvPicPr>
        <xdr:cNvPr id="27" name="図 26"/>
        <xdr:cNvPicPr>
          <a:picLocks noChangeAspect="1"/>
        </xdr:cNvPicPr>
      </xdr:nvPicPr>
      <xdr:blipFill>
        <a:blip xmlns:r="http://schemas.openxmlformats.org/officeDocument/2006/relationships" r:embed="rId19" cstate="print"/>
        <a:stretch>
          <a:fillRect/>
        </a:stretch>
      </xdr:blipFill>
      <xdr:spPr>
        <a:xfrm>
          <a:off x="0" y="163616640"/>
          <a:ext cx="6829558" cy="6356977"/>
        </a:xfrm>
        <a:prstGeom prst="rect">
          <a:avLst/>
        </a:prstGeom>
      </xdr:spPr>
    </xdr:pic>
    <xdr:clientData/>
  </xdr:twoCellAnchor>
  <xdr:twoCellAnchor editAs="oneCell">
    <xdr:from>
      <xdr:col>0</xdr:col>
      <xdr:colOff>0</xdr:colOff>
      <xdr:row>742</xdr:row>
      <xdr:rowOff>0</xdr:rowOff>
    </xdr:from>
    <xdr:to>
      <xdr:col>11</xdr:col>
      <xdr:colOff>123958</xdr:colOff>
      <xdr:row>779</xdr:row>
      <xdr:rowOff>154297</xdr:rowOff>
    </xdr:to>
    <xdr:pic>
      <xdr:nvPicPr>
        <xdr:cNvPr id="28" name="図 27"/>
        <xdr:cNvPicPr>
          <a:picLocks noChangeAspect="1"/>
        </xdr:cNvPicPr>
      </xdr:nvPicPr>
      <xdr:blipFill>
        <a:blip xmlns:r="http://schemas.openxmlformats.org/officeDocument/2006/relationships" r:embed="rId20" cstate="print"/>
        <a:stretch>
          <a:fillRect/>
        </a:stretch>
      </xdr:blipFill>
      <xdr:spPr>
        <a:xfrm>
          <a:off x="0" y="170154600"/>
          <a:ext cx="6829558" cy="6356977"/>
        </a:xfrm>
        <a:prstGeom prst="rect">
          <a:avLst/>
        </a:prstGeom>
      </xdr:spPr>
    </xdr:pic>
    <xdr:clientData/>
  </xdr:twoCellAnchor>
  <xdr:twoCellAnchor editAs="oneCell">
    <xdr:from>
      <xdr:col>0</xdr:col>
      <xdr:colOff>0</xdr:colOff>
      <xdr:row>781</xdr:row>
      <xdr:rowOff>0</xdr:rowOff>
    </xdr:from>
    <xdr:to>
      <xdr:col>11</xdr:col>
      <xdr:colOff>123958</xdr:colOff>
      <xdr:row>818</xdr:row>
      <xdr:rowOff>154297</xdr:rowOff>
    </xdr:to>
    <xdr:pic>
      <xdr:nvPicPr>
        <xdr:cNvPr id="29" name="図 28"/>
        <xdr:cNvPicPr>
          <a:picLocks noChangeAspect="1"/>
        </xdr:cNvPicPr>
      </xdr:nvPicPr>
      <xdr:blipFill>
        <a:blip xmlns:r="http://schemas.openxmlformats.org/officeDocument/2006/relationships" r:embed="rId21" cstate="print"/>
        <a:stretch>
          <a:fillRect/>
        </a:stretch>
      </xdr:blipFill>
      <xdr:spPr>
        <a:xfrm>
          <a:off x="0" y="176692560"/>
          <a:ext cx="6829558" cy="6356977"/>
        </a:xfrm>
        <a:prstGeom prst="rect">
          <a:avLst/>
        </a:prstGeom>
      </xdr:spPr>
    </xdr:pic>
    <xdr:clientData/>
  </xdr:twoCellAnchor>
  <xdr:twoCellAnchor editAs="oneCell">
    <xdr:from>
      <xdr:col>0</xdr:col>
      <xdr:colOff>0</xdr:colOff>
      <xdr:row>820</xdr:row>
      <xdr:rowOff>0</xdr:rowOff>
    </xdr:from>
    <xdr:to>
      <xdr:col>11</xdr:col>
      <xdr:colOff>123958</xdr:colOff>
      <xdr:row>857</xdr:row>
      <xdr:rowOff>154297</xdr:rowOff>
    </xdr:to>
    <xdr:pic>
      <xdr:nvPicPr>
        <xdr:cNvPr id="30" name="図 29"/>
        <xdr:cNvPicPr>
          <a:picLocks noChangeAspect="1"/>
        </xdr:cNvPicPr>
      </xdr:nvPicPr>
      <xdr:blipFill>
        <a:blip xmlns:r="http://schemas.openxmlformats.org/officeDocument/2006/relationships" r:embed="rId22" cstate="print"/>
        <a:stretch>
          <a:fillRect/>
        </a:stretch>
      </xdr:blipFill>
      <xdr:spPr>
        <a:xfrm>
          <a:off x="0" y="183230520"/>
          <a:ext cx="6829558" cy="6356977"/>
        </a:xfrm>
        <a:prstGeom prst="rect">
          <a:avLst/>
        </a:prstGeom>
      </xdr:spPr>
    </xdr:pic>
    <xdr:clientData/>
  </xdr:twoCellAnchor>
  <xdr:twoCellAnchor editAs="oneCell">
    <xdr:from>
      <xdr:col>0</xdr:col>
      <xdr:colOff>0</xdr:colOff>
      <xdr:row>859</xdr:row>
      <xdr:rowOff>0</xdr:rowOff>
    </xdr:from>
    <xdr:to>
      <xdr:col>11</xdr:col>
      <xdr:colOff>123958</xdr:colOff>
      <xdr:row>896</xdr:row>
      <xdr:rowOff>154297</xdr:rowOff>
    </xdr:to>
    <xdr:pic>
      <xdr:nvPicPr>
        <xdr:cNvPr id="31" name="図 30"/>
        <xdr:cNvPicPr>
          <a:picLocks noChangeAspect="1"/>
        </xdr:cNvPicPr>
      </xdr:nvPicPr>
      <xdr:blipFill>
        <a:blip xmlns:r="http://schemas.openxmlformats.org/officeDocument/2006/relationships" r:embed="rId23" cstate="print"/>
        <a:stretch>
          <a:fillRect/>
        </a:stretch>
      </xdr:blipFill>
      <xdr:spPr>
        <a:xfrm>
          <a:off x="0" y="189768480"/>
          <a:ext cx="6829558" cy="6356977"/>
        </a:xfrm>
        <a:prstGeom prst="rect">
          <a:avLst/>
        </a:prstGeom>
      </xdr:spPr>
    </xdr:pic>
    <xdr:clientData/>
  </xdr:twoCellAnchor>
  <xdr:twoCellAnchor editAs="oneCell">
    <xdr:from>
      <xdr:col>0</xdr:col>
      <xdr:colOff>0</xdr:colOff>
      <xdr:row>898</xdr:row>
      <xdr:rowOff>0</xdr:rowOff>
    </xdr:from>
    <xdr:to>
      <xdr:col>11</xdr:col>
      <xdr:colOff>123958</xdr:colOff>
      <xdr:row>935</xdr:row>
      <xdr:rowOff>154297</xdr:rowOff>
    </xdr:to>
    <xdr:pic>
      <xdr:nvPicPr>
        <xdr:cNvPr id="33" name="図 32"/>
        <xdr:cNvPicPr>
          <a:picLocks noChangeAspect="1"/>
        </xdr:cNvPicPr>
      </xdr:nvPicPr>
      <xdr:blipFill>
        <a:blip xmlns:r="http://schemas.openxmlformats.org/officeDocument/2006/relationships" r:embed="rId24" cstate="print"/>
        <a:stretch>
          <a:fillRect/>
        </a:stretch>
      </xdr:blipFill>
      <xdr:spPr>
        <a:xfrm>
          <a:off x="0" y="202844400"/>
          <a:ext cx="6829558" cy="6356977"/>
        </a:xfrm>
        <a:prstGeom prst="rect">
          <a:avLst/>
        </a:prstGeom>
      </xdr:spPr>
    </xdr:pic>
    <xdr:clientData/>
  </xdr:twoCellAnchor>
  <xdr:twoCellAnchor editAs="oneCell">
    <xdr:from>
      <xdr:col>0</xdr:col>
      <xdr:colOff>0</xdr:colOff>
      <xdr:row>937</xdr:row>
      <xdr:rowOff>0</xdr:rowOff>
    </xdr:from>
    <xdr:to>
      <xdr:col>11</xdr:col>
      <xdr:colOff>123958</xdr:colOff>
      <xdr:row>974</xdr:row>
      <xdr:rowOff>154297</xdr:rowOff>
    </xdr:to>
    <xdr:pic>
      <xdr:nvPicPr>
        <xdr:cNvPr id="34" name="図 33"/>
        <xdr:cNvPicPr>
          <a:picLocks noChangeAspect="1"/>
        </xdr:cNvPicPr>
      </xdr:nvPicPr>
      <xdr:blipFill>
        <a:blip xmlns:r="http://schemas.openxmlformats.org/officeDocument/2006/relationships" r:embed="rId25" cstate="print"/>
        <a:stretch>
          <a:fillRect/>
        </a:stretch>
      </xdr:blipFill>
      <xdr:spPr>
        <a:xfrm>
          <a:off x="0" y="209382360"/>
          <a:ext cx="6829558" cy="6356977"/>
        </a:xfrm>
        <a:prstGeom prst="rect">
          <a:avLst/>
        </a:prstGeom>
      </xdr:spPr>
    </xdr:pic>
    <xdr:clientData/>
  </xdr:twoCellAnchor>
  <xdr:twoCellAnchor editAs="oneCell">
    <xdr:from>
      <xdr:col>0</xdr:col>
      <xdr:colOff>0</xdr:colOff>
      <xdr:row>976</xdr:row>
      <xdr:rowOff>0</xdr:rowOff>
    </xdr:from>
    <xdr:to>
      <xdr:col>11</xdr:col>
      <xdr:colOff>123958</xdr:colOff>
      <xdr:row>1013</xdr:row>
      <xdr:rowOff>154297</xdr:rowOff>
    </xdr:to>
    <xdr:pic>
      <xdr:nvPicPr>
        <xdr:cNvPr id="35" name="図 34"/>
        <xdr:cNvPicPr>
          <a:picLocks noChangeAspect="1"/>
        </xdr:cNvPicPr>
      </xdr:nvPicPr>
      <xdr:blipFill>
        <a:blip xmlns:r="http://schemas.openxmlformats.org/officeDocument/2006/relationships" r:embed="rId26" cstate="print"/>
        <a:stretch>
          <a:fillRect/>
        </a:stretch>
      </xdr:blipFill>
      <xdr:spPr>
        <a:xfrm>
          <a:off x="0" y="215920320"/>
          <a:ext cx="6829558" cy="6356977"/>
        </a:xfrm>
        <a:prstGeom prst="rect">
          <a:avLst/>
        </a:prstGeom>
      </xdr:spPr>
    </xdr:pic>
    <xdr:clientData/>
  </xdr:twoCellAnchor>
  <xdr:twoCellAnchor editAs="oneCell">
    <xdr:from>
      <xdr:col>0</xdr:col>
      <xdr:colOff>0</xdr:colOff>
      <xdr:row>1015</xdr:row>
      <xdr:rowOff>0</xdr:rowOff>
    </xdr:from>
    <xdr:to>
      <xdr:col>11</xdr:col>
      <xdr:colOff>123958</xdr:colOff>
      <xdr:row>1052</xdr:row>
      <xdr:rowOff>154297</xdr:rowOff>
    </xdr:to>
    <xdr:pic>
      <xdr:nvPicPr>
        <xdr:cNvPr id="36" name="図 35"/>
        <xdr:cNvPicPr>
          <a:picLocks noChangeAspect="1"/>
        </xdr:cNvPicPr>
      </xdr:nvPicPr>
      <xdr:blipFill>
        <a:blip xmlns:r="http://schemas.openxmlformats.org/officeDocument/2006/relationships" r:embed="rId27" cstate="print"/>
        <a:stretch>
          <a:fillRect/>
        </a:stretch>
      </xdr:blipFill>
      <xdr:spPr>
        <a:xfrm>
          <a:off x="0" y="222458280"/>
          <a:ext cx="6829558" cy="6356977"/>
        </a:xfrm>
        <a:prstGeom prst="rect">
          <a:avLst/>
        </a:prstGeom>
      </xdr:spPr>
    </xdr:pic>
    <xdr:clientData/>
  </xdr:twoCellAnchor>
  <xdr:twoCellAnchor editAs="oneCell">
    <xdr:from>
      <xdr:col>0</xdr:col>
      <xdr:colOff>0</xdr:colOff>
      <xdr:row>1054</xdr:row>
      <xdr:rowOff>0</xdr:rowOff>
    </xdr:from>
    <xdr:to>
      <xdr:col>11</xdr:col>
      <xdr:colOff>123958</xdr:colOff>
      <xdr:row>1091</xdr:row>
      <xdr:rowOff>154297</xdr:rowOff>
    </xdr:to>
    <xdr:pic>
      <xdr:nvPicPr>
        <xdr:cNvPr id="37" name="図 36"/>
        <xdr:cNvPicPr>
          <a:picLocks noChangeAspect="1"/>
        </xdr:cNvPicPr>
      </xdr:nvPicPr>
      <xdr:blipFill>
        <a:blip xmlns:r="http://schemas.openxmlformats.org/officeDocument/2006/relationships" r:embed="rId28" cstate="print"/>
        <a:stretch>
          <a:fillRect/>
        </a:stretch>
      </xdr:blipFill>
      <xdr:spPr>
        <a:xfrm>
          <a:off x="0" y="228996240"/>
          <a:ext cx="6829558" cy="6356977"/>
        </a:xfrm>
        <a:prstGeom prst="rect">
          <a:avLst/>
        </a:prstGeom>
      </xdr:spPr>
    </xdr:pic>
    <xdr:clientData/>
  </xdr:twoCellAnchor>
  <xdr:twoCellAnchor editAs="oneCell">
    <xdr:from>
      <xdr:col>0</xdr:col>
      <xdr:colOff>0</xdr:colOff>
      <xdr:row>1093</xdr:row>
      <xdr:rowOff>0</xdr:rowOff>
    </xdr:from>
    <xdr:to>
      <xdr:col>11</xdr:col>
      <xdr:colOff>123958</xdr:colOff>
      <xdr:row>1130</xdr:row>
      <xdr:rowOff>154297</xdr:rowOff>
    </xdr:to>
    <xdr:pic>
      <xdr:nvPicPr>
        <xdr:cNvPr id="38" name="図 37"/>
        <xdr:cNvPicPr>
          <a:picLocks noChangeAspect="1"/>
        </xdr:cNvPicPr>
      </xdr:nvPicPr>
      <xdr:blipFill>
        <a:blip xmlns:r="http://schemas.openxmlformats.org/officeDocument/2006/relationships" r:embed="rId29" cstate="print"/>
        <a:stretch>
          <a:fillRect/>
        </a:stretch>
      </xdr:blipFill>
      <xdr:spPr>
        <a:xfrm>
          <a:off x="0" y="235534200"/>
          <a:ext cx="6829558" cy="6356977"/>
        </a:xfrm>
        <a:prstGeom prst="rect">
          <a:avLst/>
        </a:prstGeom>
      </xdr:spPr>
    </xdr:pic>
    <xdr:clientData/>
  </xdr:twoCellAnchor>
  <xdr:twoCellAnchor editAs="oneCell">
    <xdr:from>
      <xdr:col>0</xdr:col>
      <xdr:colOff>0</xdr:colOff>
      <xdr:row>1133</xdr:row>
      <xdr:rowOff>0</xdr:rowOff>
    </xdr:from>
    <xdr:to>
      <xdr:col>11</xdr:col>
      <xdr:colOff>123958</xdr:colOff>
      <xdr:row>1170</xdr:row>
      <xdr:rowOff>154297</xdr:rowOff>
    </xdr:to>
    <xdr:pic>
      <xdr:nvPicPr>
        <xdr:cNvPr id="39" name="図 38"/>
        <xdr:cNvPicPr>
          <a:picLocks noChangeAspect="1"/>
        </xdr:cNvPicPr>
      </xdr:nvPicPr>
      <xdr:blipFill>
        <a:blip xmlns:r="http://schemas.openxmlformats.org/officeDocument/2006/relationships" r:embed="rId30" cstate="print"/>
        <a:stretch>
          <a:fillRect/>
        </a:stretch>
      </xdr:blipFill>
      <xdr:spPr>
        <a:xfrm>
          <a:off x="0" y="242239800"/>
          <a:ext cx="6829558" cy="6356977"/>
        </a:xfrm>
        <a:prstGeom prst="rect">
          <a:avLst/>
        </a:prstGeom>
      </xdr:spPr>
    </xdr:pic>
    <xdr:clientData/>
  </xdr:twoCellAnchor>
  <xdr:twoCellAnchor editAs="oneCell">
    <xdr:from>
      <xdr:col>0</xdr:col>
      <xdr:colOff>0</xdr:colOff>
      <xdr:row>1172</xdr:row>
      <xdr:rowOff>0</xdr:rowOff>
    </xdr:from>
    <xdr:to>
      <xdr:col>11</xdr:col>
      <xdr:colOff>123958</xdr:colOff>
      <xdr:row>1209</xdr:row>
      <xdr:rowOff>154297</xdr:rowOff>
    </xdr:to>
    <xdr:pic>
      <xdr:nvPicPr>
        <xdr:cNvPr id="40" name="図 39"/>
        <xdr:cNvPicPr>
          <a:picLocks noChangeAspect="1"/>
        </xdr:cNvPicPr>
      </xdr:nvPicPr>
      <xdr:blipFill>
        <a:blip xmlns:r="http://schemas.openxmlformats.org/officeDocument/2006/relationships" r:embed="rId31" cstate="print"/>
        <a:stretch>
          <a:fillRect/>
        </a:stretch>
      </xdr:blipFill>
      <xdr:spPr>
        <a:xfrm>
          <a:off x="0" y="248777760"/>
          <a:ext cx="6829558" cy="6356977"/>
        </a:xfrm>
        <a:prstGeom prst="rect">
          <a:avLst/>
        </a:prstGeom>
      </xdr:spPr>
    </xdr:pic>
    <xdr:clientData/>
  </xdr:twoCellAnchor>
  <xdr:twoCellAnchor editAs="oneCell">
    <xdr:from>
      <xdr:col>0</xdr:col>
      <xdr:colOff>0</xdr:colOff>
      <xdr:row>1211</xdr:row>
      <xdr:rowOff>0</xdr:rowOff>
    </xdr:from>
    <xdr:to>
      <xdr:col>11</xdr:col>
      <xdr:colOff>123958</xdr:colOff>
      <xdr:row>1248</xdr:row>
      <xdr:rowOff>154297</xdr:rowOff>
    </xdr:to>
    <xdr:pic>
      <xdr:nvPicPr>
        <xdr:cNvPr id="41" name="図 40"/>
        <xdr:cNvPicPr>
          <a:picLocks noChangeAspect="1"/>
        </xdr:cNvPicPr>
      </xdr:nvPicPr>
      <xdr:blipFill>
        <a:blip xmlns:r="http://schemas.openxmlformats.org/officeDocument/2006/relationships" r:embed="rId32" cstate="print"/>
        <a:stretch>
          <a:fillRect/>
        </a:stretch>
      </xdr:blipFill>
      <xdr:spPr>
        <a:xfrm>
          <a:off x="0" y="255315720"/>
          <a:ext cx="6829558" cy="6356977"/>
        </a:xfrm>
        <a:prstGeom prst="rect">
          <a:avLst/>
        </a:prstGeom>
      </xdr:spPr>
    </xdr:pic>
    <xdr:clientData/>
  </xdr:twoCellAnchor>
  <xdr:twoCellAnchor editAs="oneCell">
    <xdr:from>
      <xdr:col>0</xdr:col>
      <xdr:colOff>0</xdr:colOff>
      <xdr:row>1250</xdr:row>
      <xdr:rowOff>0</xdr:rowOff>
    </xdr:from>
    <xdr:to>
      <xdr:col>11</xdr:col>
      <xdr:colOff>123958</xdr:colOff>
      <xdr:row>1287</xdr:row>
      <xdr:rowOff>154297</xdr:rowOff>
    </xdr:to>
    <xdr:pic>
      <xdr:nvPicPr>
        <xdr:cNvPr id="42" name="図 41"/>
        <xdr:cNvPicPr>
          <a:picLocks noChangeAspect="1"/>
        </xdr:cNvPicPr>
      </xdr:nvPicPr>
      <xdr:blipFill>
        <a:blip xmlns:r="http://schemas.openxmlformats.org/officeDocument/2006/relationships" r:embed="rId33" cstate="print"/>
        <a:stretch>
          <a:fillRect/>
        </a:stretch>
      </xdr:blipFill>
      <xdr:spPr>
        <a:xfrm>
          <a:off x="0" y="261853680"/>
          <a:ext cx="6829558" cy="6356977"/>
        </a:xfrm>
        <a:prstGeom prst="rect">
          <a:avLst/>
        </a:prstGeom>
      </xdr:spPr>
    </xdr:pic>
    <xdr:clientData/>
  </xdr:twoCellAnchor>
  <xdr:twoCellAnchor editAs="oneCell">
    <xdr:from>
      <xdr:col>0</xdr:col>
      <xdr:colOff>0</xdr:colOff>
      <xdr:row>1289</xdr:row>
      <xdr:rowOff>0</xdr:rowOff>
    </xdr:from>
    <xdr:to>
      <xdr:col>11</xdr:col>
      <xdr:colOff>123958</xdr:colOff>
      <xdr:row>1326</xdr:row>
      <xdr:rowOff>154297</xdr:rowOff>
    </xdr:to>
    <xdr:pic>
      <xdr:nvPicPr>
        <xdr:cNvPr id="43" name="図 42"/>
        <xdr:cNvPicPr>
          <a:picLocks noChangeAspect="1"/>
        </xdr:cNvPicPr>
      </xdr:nvPicPr>
      <xdr:blipFill>
        <a:blip xmlns:r="http://schemas.openxmlformats.org/officeDocument/2006/relationships" r:embed="rId34" cstate="print"/>
        <a:stretch>
          <a:fillRect/>
        </a:stretch>
      </xdr:blipFill>
      <xdr:spPr>
        <a:xfrm>
          <a:off x="0" y="268391640"/>
          <a:ext cx="6829558" cy="6356977"/>
        </a:xfrm>
        <a:prstGeom prst="rect">
          <a:avLst/>
        </a:prstGeom>
      </xdr:spPr>
    </xdr:pic>
    <xdr:clientData/>
  </xdr:twoCellAnchor>
  <xdr:twoCellAnchor editAs="oneCell">
    <xdr:from>
      <xdr:col>0</xdr:col>
      <xdr:colOff>0</xdr:colOff>
      <xdr:row>1328</xdr:row>
      <xdr:rowOff>0</xdr:rowOff>
    </xdr:from>
    <xdr:to>
      <xdr:col>11</xdr:col>
      <xdr:colOff>123958</xdr:colOff>
      <xdr:row>1365</xdr:row>
      <xdr:rowOff>154297</xdr:rowOff>
    </xdr:to>
    <xdr:pic>
      <xdr:nvPicPr>
        <xdr:cNvPr id="44" name="図 43"/>
        <xdr:cNvPicPr>
          <a:picLocks noChangeAspect="1"/>
        </xdr:cNvPicPr>
      </xdr:nvPicPr>
      <xdr:blipFill>
        <a:blip xmlns:r="http://schemas.openxmlformats.org/officeDocument/2006/relationships" r:embed="rId35" cstate="print"/>
        <a:stretch>
          <a:fillRect/>
        </a:stretch>
      </xdr:blipFill>
      <xdr:spPr>
        <a:xfrm>
          <a:off x="0" y="274929600"/>
          <a:ext cx="6829558" cy="6356977"/>
        </a:xfrm>
        <a:prstGeom prst="rect">
          <a:avLst/>
        </a:prstGeom>
      </xdr:spPr>
    </xdr:pic>
    <xdr:clientData/>
  </xdr:twoCellAnchor>
  <xdr:twoCellAnchor editAs="oneCell">
    <xdr:from>
      <xdr:col>0</xdr:col>
      <xdr:colOff>0</xdr:colOff>
      <xdr:row>1367</xdr:row>
      <xdr:rowOff>0</xdr:rowOff>
    </xdr:from>
    <xdr:to>
      <xdr:col>11</xdr:col>
      <xdr:colOff>123958</xdr:colOff>
      <xdr:row>1404</xdr:row>
      <xdr:rowOff>154297</xdr:rowOff>
    </xdr:to>
    <xdr:pic>
      <xdr:nvPicPr>
        <xdr:cNvPr id="45" name="図 44"/>
        <xdr:cNvPicPr>
          <a:picLocks noChangeAspect="1"/>
        </xdr:cNvPicPr>
      </xdr:nvPicPr>
      <xdr:blipFill>
        <a:blip xmlns:r="http://schemas.openxmlformats.org/officeDocument/2006/relationships" r:embed="rId36" cstate="print"/>
        <a:stretch>
          <a:fillRect/>
        </a:stretch>
      </xdr:blipFill>
      <xdr:spPr>
        <a:xfrm>
          <a:off x="0" y="281467560"/>
          <a:ext cx="6829558" cy="6356977"/>
        </a:xfrm>
        <a:prstGeom prst="rect">
          <a:avLst/>
        </a:prstGeom>
      </xdr:spPr>
    </xdr:pic>
    <xdr:clientData/>
  </xdr:twoCellAnchor>
  <xdr:twoCellAnchor editAs="oneCell">
    <xdr:from>
      <xdr:col>0</xdr:col>
      <xdr:colOff>0</xdr:colOff>
      <xdr:row>1406</xdr:row>
      <xdr:rowOff>0</xdr:rowOff>
    </xdr:from>
    <xdr:to>
      <xdr:col>11</xdr:col>
      <xdr:colOff>123958</xdr:colOff>
      <xdr:row>1443</xdr:row>
      <xdr:rowOff>154297</xdr:rowOff>
    </xdr:to>
    <xdr:pic>
      <xdr:nvPicPr>
        <xdr:cNvPr id="46" name="図 45"/>
        <xdr:cNvPicPr>
          <a:picLocks noChangeAspect="1"/>
        </xdr:cNvPicPr>
      </xdr:nvPicPr>
      <xdr:blipFill>
        <a:blip xmlns:r="http://schemas.openxmlformats.org/officeDocument/2006/relationships" r:embed="rId37" cstate="print"/>
        <a:stretch>
          <a:fillRect/>
        </a:stretch>
      </xdr:blipFill>
      <xdr:spPr>
        <a:xfrm>
          <a:off x="0" y="288005520"/>
          <a:ext cx="6829558" cy="6356977"/>
        </a:xfrm>
        <a:prstGeom prst="rect">
          <a:avLst/>
        </a:prstGeom>
      </xdr:spPr>
    </xdr:pic>
    <xdr:clientData/>
  </xdr:twoCellAnchor>
  <xdr:twoCellAnchor editAs="oneCell">
    <xdr:from>
      <xdr:col>0</xdr:col>
      <xdr:colOff>0</xdr:colOff>
      <xdr:row>1445</xdr:row>
      <xdr:rowOff>7620</xdr:rowOff>
    </xdr:from>
    <xdr:to>
      <xdr:col>11</xdr:col>
      <xdr:colOff>123958</xdr:colOff>
      <xdr:row>1482</xdr:row>
      <xdr:rowOff>161917</xdr:rowOff>
    </xdr:to>
    <xdr:pic>
      <xdr:nvPicPr>
        <xdr:cNvPr id="47" name="図 46"/>
        <xdr:cNvPicPr>
          <a:picLocks noChangeAspect="1"/>
        </xdr:cNvPicPr>
      </xdr:nvPicPr>
      <xdr:blipFill>
        <a:blip xmlns:r="http://schemas.openxmlformats.org/officeDocument/2006/relationships" r:embed="rId38" cstate="print"/>
        <a:stretch>
          <a:fillRect/>
        </a:stretch>
      </xdr:blipFill>
      <xdr:spPr>
        <a:xfrm>
          <a:off x="0" y="294551100"/>
          <a:ext cx="6829558" cy="6356977"/>
        </a:xfrm>
        <a:prstGeom prst="rect">
          <a:avLst/>
        </a:prstGeom>
      </xdr:spPr>
    </xdr:pic>
    <xdr:clientData/>
  </xdr:twoCellAnchor>
  <xdr:twoCellAnchor editAs="oneCell">
    <xdr:from>
      <xdr:col>0</xdr:col>
      <xdr:colOff>0</xdr:colOff>
      <xdr:row>1484</xdr:row>
      <xdr:rowOff>0</xdr:rowOff>
    </xdr:from>
    <xdr:to>
      <xdr:col>11</xdr:col>
      <xdr:colOff>123958</xdr:colOff>
      <xdr:row>1521</xdr:row>
      <xdr:rowOff>154297</xdr:rowOff>
    </xdr:to>
    <xdr:pic>
      <xdr:nvPicPr>
        <xdr:cNvPr id="48" name="図 47"/>
        <xdr:cNvPicPr>
          <a:picLocks noChangeAspect="1"/>
        </xdr:cNvPicPr>
      </xdr:nvPicPr>
      <xdr:blipFill>
        <a:blip xmlns:r="http://schemas.openxmlformats.org/officeDocument/2006/relationships" r:embed="rId39" cstate="print"/>
        <a:stretch>
          <a:fillRect/>
        </a:stretch>
      </xdr:blipFill>
      <xdr:spPr>
        <a:xfrm>
          <a:off x="0" y="301081440"/>
          <a:ext cx="6829558" cy="6356977"/>
        </a:xfrm>
        <a:prstGeom prst="rect">
          <a:avLst/>
        </a:prstGeom>
      </xdr:spPr>
    </xdr:pic>
    <xdr:clientData/>
  </xdr:twoCellAnchor>
  <xdr:twoCellAnchor editAs="oneCell">
    <xdr:from>
      <xdr:col>0</xdr:col>
      <xdr:colOff>0</xdr:colOff>
      <xdr:row>1524</xdr:row>
      <xdr:rowOff>0</xdr:rowOff>
    </xdr:from>
    <xdr:to>
      <xdr:col>11</xdr:col>
      <xdr:colOff>123958</xdr:colOff>
      <xdr:row>1561</xdr:row>
      <xdr:rowOff>154297</xdr:rowOff>
    </xdr:to>
    <xdr:pic>
      <xdr:nvPicPr>
        <xdr:cNvPr id="49" name="図 48"/>
        <xdr:cNvPicPr>
          <a:picLocks noChangeAspect="1"/>
        </xdr:cNvPicPr>
      </xdr:nvPicPr>
      <xdr:blipFill>
        <a:blip xmlns:r="http://schemas.openxmlformats.org/officeDocument/2006/relationships" r:embed="rId40" cstate="print"/>
        <a:stretch>
          <a:fillRect/>
        </a:stretch>
      </xdr:blipFill>
      <xdr:spPr>
        <a:xfrm>
          <a:off x="0" y="307787040"/>
          <a:ext cx="6829558" cy="6356977"/>
        </a:xfrm>
        <a:prstGeom prst="rect">
          <a:avLst/>
        </a:prstGeom>
      </xdr:spPr>
    </xdr:pic>
    <xdr:clientData/>
  </xdr:twoCellAnchor>
  <xdr:twoCellAnchor editAs="oneCell">
    <xdr:from>
      <xdr:col>0</xdr:col>
      <xdr:colOff>0</xdr:colOff>
      <xdr:row>1563</xdr:row>
      <xdr:rowOff>0</xdr:rowOff>
    </xdr:from>
    <xdr:to>
      <xdr:col>11</xdr:col>
      <xdr:colOff>131580</xdr:colOff>
      <xdr:row>1600</xdr:row>
      <xdr:rowOff>154297</xdr:rowOff>
    </xdr:to>
    <xdr:pic>
      <xdr:nvPicPr>
        <xdr:cNvPr id="50" name="図 49"/>
        <xdr:cNvPicPr>
          <a:picLocks noChangeAspect="1"/>
        </xdr:cNvPicPr>
      </xdr:nvPicPr>
      <xdr:blipFill>
        <a:blip xmlns:r="http://schemas.openxmlformats.org/officeDocument/2006/relationships" r:embed="rId41" cstate="print"/>
        <a:stretch>
          <a:fillRect/>
        </a:stretch>
      </xdr:blipFill>
      <xdr:spPr>
        <a:xfrm>
          <a:off x="0" y="314325000"/>
          <a:ext cx="6837180" cy="6356977"/>
        </a:xfrm>
        <a:prstGeom prst="rect">
          <a:avLst/>
        </a:prstGeom>
      </xdr:spPr>
    </xdr:pic>
    <xdr:clientData/>
  </xdr:twoCellAnchor>
  <xdr:twoCellAnchor editAs="oneCell">
    <xdr:from>
      <xdr:col>0</xdr:col>
      <xdr:colOff>0</xdr:colOff>
      <xdr:row>1602</xdr:row>
      <xdr:rowOff>0</xdr:rowOff>
    </xdr:from>
    <xdr:to>
      <xdr:col>11</xdr:col>
      <xdr:colOff>139202</xdr:colOff>
      <xdr:row>1639</xdr:row>
      <xdr:rowOff>154297</xdr:rowOff>
    </xdr:to>
    <xdr:pic>
      <xdr:nvPicPr>
        <xdr:cNvPr id="51" name="図 50"/>
        <xdr:cNvPicPr>
          <a:picLocks noChangeAspect="1"/>
        </xdr:cNvPicPr>
      </xdr:nvPicPr>
      <xdr:blipFill>
        <a:blip xmlns:r="http://schemas.openxmlformats.org/officeDocument/2006/relationships" r:embed="rId42" cstate="print"/>
        <a:stretch>
          <a:fillRect/>
        </a:stretch>
      </xdr:blipFill>
      <xdr:spPr>
        <a:xfrm>
          <a:off x="0" y="320862960"/>
          <a:ext cx="6844802" cy="6356977"/>
        </a:xfrm>
        <a:prstGeom prst="rect">
          <a:avLst/>
        </a:prstGeom>
      </xdr:spPr>
    </xdr:pic>
    <xdr:clientData/>
  </xdr:twoCellAnchor>
  <xdr:twoCellAnchor editAs="oneCell">
    <xdr:from>
      <xdr:col>0</xdr:col>
      <xdr:colOff>0</xdr:colOff>
      <xdr:row>1641</xdr:row>
      <xdr:rowOff>0</xdr:rowOff>
    </xdr:from>
    <xdr:to>
      <xdr:col>11</xdr:col>
      <xdr:colOff>139202</xdr:colOff>
      <xdr:row>1678</xdr:row>
      <xdr:rowOff>154297</xdr:rowOff>
    </xdr:to>
    <xdr:pic>
      <xdr:nvPicPr>
        <xdr:cNvPr id="52" name="図 51"/>
        <xdr:cNvPicPr>
          <a:picLocks noChangeAspect="1"/>
        </xdr:cNvPicPr>
      </xdr:nvPicPr>
      <xdr:blipFill>
        <a:blip xmlns:r="http://schemas.openxmlformats.org/officeDocument/2006/relationships" r:embed="rId43" cstate="print"/>
        <a:stretch>
          <a:fillRect/>
        </a:stretch>
      </xdr:blipFill>
      <xdr:spPr>
        <a:xfrm>
          <a:off x="0" y="327400920"/>
          <a:ext cx="6844802" cy="635697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2:B13"/>
  <sheetViews>
    <sheetView workbookViewId="0">
      <selection activeCell="A3" sqref="A3"/>
    </sheetView>
  </sheetViews>
  <sheetFormatPr defaultRowHeight="13.2"/>
  <sheetData>
    <row r="2" spans="1:2">
      <c r="A2" t="s">
        <v>47</v>
      </c>
    </row>
    <row r="3" spans="1:2">
      <c r="A3">
        <v>100000</v>
      </c>
    </row>
    <row r="5" spans="1:2">
      <c r="A5" t="s">
        <v>48</v>
      </c>
    </row>
    <row r="6" spans="1:2">
      <c r="A6" t="s">
        <v>55</v>
      </c>
      <c r="B6">
        <v>90</v>
      </c>
    </row>
    <row r="7" spans="1:2">
      <c r="A7" t="s">
        <v>54</v>
      </c>
      <c r="B7">
        <v>90</v>
      </c>
    </row>
    <row r="8" spans="1:2">
      <c r="A8" t="s">
        <v>52</v>
      </c>
      <c r="B8">
        <v>110</v>
      </c>
    </row>
    <row r="9" spans="1:2">
      <c r="A9" t="s">
        <v>50</v>
      </c>
      <c r="B9">
        <v>120</v>
      </c>
    </row>
    <row r="10" spans="1:2">
      <c r="A10" t="s">
        <v>51</v>
      </c>
      <c r="B10">
        <v>150</v>
      </c>
    </row>
    <row r="11" spans="1:2">
      <c r="A11" t="s">
        <v>56</v>
      </c>
      <c r="B11">
        <v>100</v>
      </c>
    </row>
    <row r="12" spans="1:2">
      <c r="A12" t="s">
        <v>53</v>
      </c>
      <c r="B12">
        <v>80</v>
      </c>
    </row>
    <row r="13" spans="1:2">
      <c r="A13" t="s">
        <v>49</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dimension ref="B2:Y109"/>
  <sheetViews>
    <sheetView zoomScale="115" zoomScaleNormal="115" workbookViewId="0">
      <pane ySplit="8" topLeftCell="A9" activePane="bottomLeft" state="frozen"/>
      <selection pane="bottomLeft" activeCell="B9" sqref="B9"/>
    </sheetView>
  </sheetViews>
  <sheetFormatPr defaultRowHeight="13.2"/>
  <cols>
    <col min="1" max="1" width="2.88671875" customWidth="1"/>
    <col min="2" max="18" width="6.6640625" customWidth="1"/>
    <col min="22" max="22" width="10.88671875" style="22" hidden="1" customWidth="1"/>
    <col min="23" max="23" width="0" hidden="1" customWidth="1"/>
  </cols>
  <sheetData>
    <row r="2" spans="2:25">
      <c r="B2" s="62" t="s">
        <v>5</v>
      </c>
      <c r="C2" s="62"/>
      <c r="D2" s="64" t="s">
        <v>60</v>
      </c>
      <c r="E2" s="64"/>
      <c r="F2" s="62" t="s">
        <v>6</v>
      </c>
      <c r="G2" s="62"/>
      <c r="H2" s="66" t="s">
        <v>85</v>
      </c>
      <c r="I2" s="66"/>
      <c r="J2" s="62" t="s">
        <v>7</v>
      </c>
      <c r="K2" s="62"/>
      <c r="L2" s="63">
        <v>1000000</v>
      </c>
      <c r="M2" s="64"/>
      <c r="N2" s="62" t="s">
        <v>8</v>
      </c>
      <c r="O2" s="62"/>
      <c r="P2" s="65">
        <f>SUM(L2,D4)</f>
        <v>1144951.7749139557</v>
      </c>
      <c r="Q2" s="66"/>
      <c r="R2" s="1"/>
      <c r="S2" s="1"/>
      <c r="T2" s="1"/>
    </row>
    <row r="3" spans="2:25" ht="57" customHeight="1">
      <c r="B3" s="62" t="s">
        <v>9</v>
      </c>
      <c r="C3" s="62"/>
      <c r="D3" s="67" t="s">
        <v>38</v>
      </c>
      <c r="E3" s="67"/>
      <c r="F3" s="67"/>
      <c r="G3" s="67"/>
      <c r="H3" s="67"/>
      <c r="I3" s="67"/>
      <c r="J3" s="62" t="s">
        <v>10</v>
      </c>
      <c r="K3" s="62"/>
      <c r="L3" s="67" t="s">
        <v>59</v>
      </c>
      <c r="M3" s="68"/>
      <c r="N3" s="68"/>
      <c r="O3" s="68"/>
      <c r="P3" s="68"/>
      <c r="Q3" s="68"/>
      <c r="R3" s="1"/>
      <c r="S3" s="1"/>
    </row>
    <row r="4" spans="2:25">
      <c r="B4" s="62" t="s">
        <v>11</v>
      </c>
      <c r="C4" s="62"/>
      <c r="D4" s="69">
        <f>SUM($R$9:$S$993)</f>
        <v>144951.77491395577</v>
      </c>
      <c r="E4" s="69"/>
      <c r="F4" s="62" t="s">
        <v>12</v>
      </c>
      <c r="G4" s="62"/>
      <c r="H4" s="70">
        <f>SUM($T$9:$U$108)</f>
        <v>-210.99999999999469</v>
      </c>
      <c r="I4" s="66"/>
      <c r="J4" s="71"/>
      <c r="K4" s="71"/>
      <c r="L4" s="65"/>
      <c r="M4" s="65"/>
      <c r="N4" s="71" t="s">
        <v>58</v>
      </c>
      <c r="O4" s="71"/>
      <c r="P4" s="72">
        <f>MAX(Y:Y)</f>
        <v>0.19115546004135864</v>
      </c>
      <c r="Q4" s="72"/>
      <c r="R4" s="1"/>
      <c r="S4" s="1"/>
      <c r="T4" s="1"/>
    </row>
    <row r="5" spans="2:25">
      <c r="B5" s="35" t="s">
        <v>15</v>
      </c>
      <c r="C5" s="2">
        <f>COUNTIF($R$9:$R$990,"&gt;0")</f>
        <v>50</v>
      </c>
      <c r="D5" s="34" t="s">
        <v>16</v>
      </c>
      <c r="E5" s="15">
        <f>COUNTIF($R$9:$R$990,"&lt;0")</f>
        <v>50</v>
      </c>
      <c r="F5" s="34" t="s">
        <v>17</v>
      </c>
      <c r="G5" s="2">
        <f>COUNTIF($R$9:$R$990,"=0")</f>
        <v>0</v>
      </c>
      <c r="H5" s="34" t="s">
        <v>18</v>
      </c>
      <c r="I5" s="3">
        <f>C5/SUM(C5,E5,G5)</f>
        <v>0.5</v>
      </c>
      <c r="J5" s="73" t="s">
        <v>19</v>
      </c>
      <c r="K5" s="62"/>
      <c r="L5" s="74">
        <f>MAX(V9:V993)</f>
        <v>3</v>
      </c>
      <c r="M5" s="75"/>
      <c r="N5" s="17" t="s">
        <v>20</v>
      </c>
      <c r="O5" s="9"/>
      <c r="P5" s="74">
        <f>MAX(W9:W993)</f>
        <v>7</v>
      </c>
      <c r="Q5" s="75"/>
      <c r="R5" s="1"/>
      <c r="S5" s="1"/>
      <c r="T5" s="1"/>
    </row>
    <row r="6" spans="2:25">
      <c r="B6" s="11"/>
      <c r="C6" s="13"/>
      <c r="D6" s="14"/>
      <c r="E6" s="10"/>
      <c r="F6" s="11"/>
      <c r="G6" s="10"/>
      <c r="H6" s="11"/>
      <c r="I6" s="16"/>
      <c r="J6" s="11"/>
      <c r="K6" s="11"/>
      <c r="L6" s="10"/>
      <c r="M6" s="10"/>
      <c r="N6" s="12"/>
      <c r="O6" s="12"/>
      <c r="P6" s="10"/>
      <c r="Q6" s="7"/>
      <c r="R6" s="1"/>
      <c r="S6" s="1"/>
      <c r="T6" s="1"/>
    </row>
    <row r="7" spans="2:25">
      <c r="B7" s="76" t="s">
        <v>21</v>
      </c>
      <c r="C7" s="78" t="s">
        <v>22</v>
      </c>
      <c r="D7" s="79"/>
      <c r="E7" s="82" t="s">
        <v>23</v>
      </c>
      <c r="F7" s="83"/>
      <c r="G7" s="83"/>
      <c r="H7" s="83"/>
      <c r="I7" s="84"/>
      <c r="J7" s="85" t="s">
        <v>24</v>
      </c>
      <c r="K7" s="86"/>
      <c r="L7" s="87"/>
      <c r="M7" s="88" t="s">
        <v>25</v>
      </c>
      <c r="N7" s="89" t="s">
        <v>26</v>
      </c>
      <c r="O7" s="90"/>
      <c r="P7" s="90"/>
      <c r="Q7" s="91"/>
      <c r="R7" s="92" t="s">
        <v>27</v>
      </c>
      <c r="S7" s="92"/>
      <c r="T7" s="92"/>
      <c r="U7" s="92"/>
    </row>
    <row r="8" spans="2:25">
      <c r="B8" s="77"/>
      <c r="C8" s="80"/>
      <c r="D8" s="81"/>
      <c r="E8" s="18" t="s">
        <v>28</v>
      </c>
      <c r="F8" s="18" t="s">
        <v>29</v>
      </c>
      <c r="G8" s="18" t="s">
        <v>30</v>
      </c>
      <c r="H8" s="93" t="s">
        <v>31</v>
      </c>
      <c r="I8" s="84"/>
      <c r="J8" s="4" t="s">
        <v>32</v>
      </c>
      <c r="K8" s="94" t="s">
        <v>33</v>
      </c>
      <c r="L8" s="87"/>
      <c r="M8" s="88"/>
      <c r="N8" s="5" t="s">
        <v>28</v>
      </c>
      <c r="O8" s="5" t="s">
        <v>29</v>
      </c>
      <c r="P8" s="95" t="s">
        <v>31</v>
      </c>
      <c r="Q8" s="91"/>
      <c r="R8" s="92" t="s">
        <v>34</v>
      </c>
      <c r="S8" s="92"/>
      <c r="T8" s="92" t="s">
        <v>32</v>
      </c>
      <c r="U8" s="92"/>
      <c r="Y8" t="s">
        <v>57</v>
      </c>
    </row>
    <row r="9" spans="2:25">
      <c r="B9" s="36">
        <v>1</v>
      </c>
      <c r="C9" s="96">
        <f>L2</f>
        <v>1000000</v>
      </c>
      <c r="D9" s="96"/>
      <c r="E9" s="36">
        <v>2010</v>
      </c>
      <c r="F9" s="8">
        <v>43515</v>
      </c>
      <c r="G9" s="50" t="s">
        <v>3</v>
      </c>
      <c r="H9" s="97">
        <v>1.3546</v>
      </c>
      <c r="I9" s="97"/>
      <c r="J9" s="36">
        <v>109</v>
      </c>
      <c r="K9" s="96">
        <f>IF(J9="","",C9*0.03)</f>
        <v>30000</v>
      </c>
      <c r="L9" s="96"/>
      <c r="M9" s="6">
        <f>IF(J9="","",(K9/J9)/LOOKUP(RIGHT($D$2,3),定数!$A$6:$A$13,定数!$B$6:$B$13))</f>
        <v>2.2935779816513762</v>
      </c>
      <c r="N9" s="36">
        <v>2010</v>
      </c>
      <c r="O9" s="8">
        <v>43518</v>
      </c>
      <c r="P9" s="97">
        <v>1.3654999999999999</v>
      </c>
      <c r="Q9" s="97"/>
      <c r="R9" s="98">
        <f>IF(P9="","",T9*M9*LOOKUP(RIGHT($D$2,3),定数!$A$6:$A$13,定数!$B$6:$B$13))</f>
        <v>-29999.999999999753</v>
      </c>
      <c r="S9" s="98"/>
      <c r="T9" s="99">
        <f>IF(P9="","",IF(G9="買",(P9-H9),(H9-P9))*IF(RIGHT($D$2,3)="JPY",100,10000))</f>
        <v>-108.99999999999909</v>
      </c>
      <c r="U9" s="99"/>
      <c r="V9" s="1">
        <f>IF(T9&lt;&gt;"",IF(T9&gt;0,1+V8,0),"")</f>
        <v>0</v>
      </c>
      <c r="W9">
        <f>IF(T9&lt;&gt;"",IF(T9&lt;0,1+W8,0),"")</f>
        <v>1</v>
      </c>
    </row>
    <row r="10" spans="2:25">
      <c r="B10" s="36">
        <v>2</v>
      </c>
      <c r="C10" s="96">
        <f t="shared" ref="C10:C73" si="0">IF(R9="","",C9+R9)</f>
        <v>970000.00000000023</v>
      </c>
      <c r="D10" s="96"/>
      <c r="E10" s="36"/>
      <c r="F10" s="8">
        <v>43518</v>
      </c>
      <c r="G10" s="50" t="s">
        <v>4</v>
      </c>
      <c r="H10" s="97">
        <v>1.3613</v>
      </c>
      <c r="I10" s="97"/>
      <c r="J10" s="36">
        <v>26</v>
      </c>
      <c r="K10" s="100">
        <f>IF(J10="","",C10*0.03)</f>
        <v>29100.000000000007</v>
      </c>
      <c r="L10" s="101"/>
      <c r="M10" s="6">
        <f>IF(J10="","",(K10/J10)/LOOKUP(RIGHT($D$2,3),定数!$A$6:$A$13,定数!$B$6:$B$13))</f>
        <v>9.3269230769230784</v>
      </c>
      <c r="N10" s="36"/>
      <c r="O10" s="8">
        <v>43519</v>
      </c>
      <c r="P10" s="97">
        <v>1.3642000000000001</v>
      </c>
      <c r="Q10" s="97"/>
      <c r="R10" s="98">
        <f>IF(P10="","",T10*M10*LOOKUP(RIGHT($D$2,3),定数!$A$6:$A$13,定数!$B$6:$B$13))</f>
        <v>32457.692307693706</v>
      </c>
      <c r="S10" s="98"/>
      <c r="T10" s="99">
        <f>IF(P10="","",IF(G10="買",(P10-H10),(H10-P10))*IF(RIGHT($D$2,3)="JPY",100,10000))</f>
        <v>29.000000000001247</v>
      </c>
      <c r="U10" s="99"/>
      <c r="V10" s="22">
        <f t="shared" ref="V10:V22" si="1">IF(T10&lt;&gt;"",IF(T10&gt;0,1+V9,0),"")</f>
        <v>1</v>
      </c>
      <c r="W10">
        <f t="shared" ref="W10:W73" si="2">IF(T10&lt;&gt;"",IF(T10&lt;0,1+W9,0),"")</f>
        <v>0</v>
      </c>
      <c r="X10" s="37">
        <f>IF(C10&lt;&gt;"",MAX(C10,C9),"")</f>
        <v>1000000</v>
      </c>
    </row>
    <row r="11" spans="2:25">
      <c r="B11" s="36">
        <v>3</v>
      </c>
      <c r="C11" s="96">
        <f t="shared" si="0"/>
        <v>1002457.6923076939</v>
      </c>
      <c r="D11" s="96"/>
      <c r="E11" s="36"/>
      <c r="F11" s="8">
        <v>43534</v>
      </c>
      <c r="G11" s="50" t="s">
        <v>3</v>
      </c>
      <c r="H11" s="97">
        <v>1.3588</v>
      </c>
      <c r="I11" s="97"/>
      <c r="J11" s="36">
        <v>26</v>
      </c>
      <c r="K11" s="100">
        <f t="shared" ref="K11:K74" si="3">IF(J11="","",C11*0.03)</f>
        <v>30073.730769230817</v>
      </c>
      <c r="L11" s="101"/>
      <c r="M11" s="6">
        <f>IF(J11="","",(K11/J11)/LOOKUP(RIGHT($D$2,3),定数!$A$6:$A$13,定数!$B$6:$B$13))</f>
        <v>9.6390162721893642</v>
      </c>
      <c r="N11" s="36"/>
      <c r="O11" s="8">
        <v>43534</v>
      </c>
      <c r="P11" s="97">
        <v>1.3559000000000001</v>
      </c>
      <c r="Q11" s="97"/>
      <c r="R11" s="98">
        <f>IF(P11="","",T11*M11*LOOKUP(RIGHT($D$2,3),定数!$A$6:$A$13,定数!$B$6:$B$13))</f>
        <v>33543.776627217863</v>
      </c>
      <c r="S11" s="98"/>
      <c r="T11" s="99">
        <f>IF(P11="","",IF(G11="買",(P11-H11),(H11-P11))*IF(RIGHT($D$2,3)="JPY",100,10000))</f>
        <v>28.999999999999027</v>
      </c>
      <c r="U11" s="99"/>
      <c r="V11" s="22">
        <f t="shared" si="1"/>
        <v>2</v>
      </c>
      <c r="W11">
        <f t="shared" si="2"/>
        <v>0</v>
      </c>
      <c r="X11" s="37">
        <f>IF(C11&lt;&gt;"",MAX(X10,C11),"")</f>
        <v>1002457.6923076939</v>
      </c>
      <c r="Y11" s="38">
        <f>IF(X11&lt;&gt;"",1-(C11/X11),"")</f>
        <v>0</v>
      </c>
    </row>
    <row r="12" spans="2:25">
      <c r="B12" s="36">
        <v>4</v>
      </c>
      <c r="C12" s="96">
        <f t="shared" si="0"/>
        <v>1036001.4689349118</v>
      </c>
      <c r="D12" s="96"/>
      <c r="E12" s="36"/>
      <c r="F12" s="8">
        <v>43536</v>
      </c>
      <c r="G12" s="50" t="s">
        <v>4</v>
      </c>
      <c r="H12" s="97">
        <v>1.3688</v>
      </c>
      <c r="I12" s="97"/>
      <c r="J12" s="36">
        <v>64</v>
      </c>
      <c r="K12" s="100">
        <f t="shared" si="3"/>
        <v>31080.044068047351</v>
      </c>
      <c r="L12" s="101"/>
      <c r="M12" s="6">
        <f>IF(J12="","",(K12/J12)/LOOKUP(RIGHT($D$2,3),定数!$A$6:$A$13,定数!$B$6:$B$13))</f>
        <v>4.0468807380269984</v>
      </c>
      <c r="N12" s="36"/>
      <c r="O12" s="8">
        <v>43536</v>
      </c>
      <c r="P12" s="97">
        <v>1.3764000000000001</v>
      </c>
      <c r="Q12" s="97"/>
      <c r="R12" s="98">
        <f>IF(P12="","",T12*M12*LOOKUP(RIGHT($D$2,3),定数!$A$6:$A$13,定数!$B$6:$B$13))</f>
        <v>36907.552330806473</v>
      </c>
      <c r="S12" s="98"/>
      <c r="T12" s="99">
        <f t="shared" ref="T12:T75" si="4">IF(P12="","",IF(G12="買",(P12-H12),(H12-P12))*IF(RIGHT($D$2,3)="JPY",100,10000))</f>
        <v>76.000000000000512</v>
      </c>
      <c r="U12" s="99"/>
      <c r="V12" s="22">
        <f t="shared" si="1"/>
        <v>3</v>
      </c>
      <c r="W12">
        <f t="shared" si="2"/>
        <v>0</v>
      </c>
      <c r="X12" s="37">
        <f t="shared" ref="X12:X75" si="5">IF(C12&lt;&gt;"",MAX(X11,C12),"")</f>
        <v>1036001.4689349118</v>
      </c>
      <c r="Y12" s="38">
        <f t="shared" ref="Y12:Y75" si="6">IF(X12&lt;&gt;"",1-(C12/X12),"")</f>
        <v>0</v>
      </c>
    </row>
    <row r="13" spans="2:25">
      <c r="B13" s="36">
        <v>5</v>
      </c>
      <c r="C13" s="96">
        <f t="shared" si="0"/>
        <v>1072909.0212657182</v>
      </c>
      <c r="D13" s="96"/>
      <c r="E13" s="36"/>
      <c r="F13" s="8">
        <v>43541</v>
      </c>
      <c r="G13" s="50" t="s">
        <v>4</v>
      </c>
      <c r="H13" s="97">
        <v>1.3768</v>
      </c>
      <c r="I13" s="97"/>
      <c r="J13" s="36">
        <v>43</v>
      </c>
      <c r="K13" s="100">
        <f t="shared" si="3"/>
        <v>32187.270637971542</v>
      </c>
      <c r="L13" s="101"/>
      <c r="M13" s="6">
        <f>IF(J13="","",(K13/J13)/LOOKUP(RIGHT($D$2,3),定数!$A$6:$A$13,定数!$B$6:$B$13))</f>
        <v>6.2378431468937094</v>
      </c>
      <c r="N13" s="36"/>
      <c r="O13" s="8">
        <v>43542</v>
      </c>
      <c r="P13" s="97">
        <v>1.3725000000000001</v>
      </c>
      <c r="Q13" s="97"/>
      <c r="R13" s="98">
        <f>IF(P13="","",T13*M13*LOOKUP(RIGHT($D$2,3),定数!$A$6:$A$13,定数!$B$6:$B$13))</f>
        <v>-32187.27063797132</v>
      </c>
      <c r="S13" s="98"/>
      <c r="T13" s="99">
        <f t="shared" si="4"/>
        <v>-42.999999999999702</v>
      </c>
      <c r="U13" s="99"/>
      <c r="V13" s="22">
        <f t="shared" si="1"/>
        <v>0</v>
      </c>
      <c r="W13">
        <f t="shared" si="2"/>
        <v>1</v>
      </c>
      <c r="X13" s="37">
        <f t="shared" si="5"/>
        <v>1072909.0212657182</v>
      </c>
      <c r="Y13" s="38">
        <f t="shared" si="6"/>
        <v>0</v>
      </c>
    </row>
    <row r="14" spans="2:25">
      <c r="B14" s="36">
        <v>6</v>
      </c>
      <c r="C14" s="96">
        <f t="shared" si="0"/>
        <v>1040721.7506277468</v>
      </c>
      <c r="D14" s="96"/>
      <c r="E14" s="36"/>
      <c r="F14" s="8">
        <v>43547</v>
      </c>
      <c r="G14" s="50" t="s">
        <v>3</v>
      </c>
      <c r="H14" s="97">
        <v>1.3493999999999999</v>
      </c>
      <c r="I14" s="97"/>
      <c r="J14" s="36">
        <v>69</v>
      </c>
      <c r="K14" s="100">
        <f t="shared" si="3"/>
        <v>31221.652518832401</v>
      </c>
      <c r="L14" s="101"/>
      <c r="M14" s="6">
        <f>IF(J14="","",(K14/J14)/LOOKUP(RIGHT($D$2,3),定数!$A$6:$A$13,定数!$B$6:$B$13))</f>
        <v>3.7707309805353142</v>
      </c>
      <c r="N14" s="36"/>
      <c r="O14" s="8">
        <v>43548</v>
      </c>
      <c r="P14" s="97">
        <v>1.341</v>
      </c>
      <c r="Q14" s="97"/>
      <c r="R14" s="98">
        <f>IF(P14="","",T14*M14*LOOKUP(RIGHT($D$2,3),定数!$A$6:$A$13,定数!$B$6:$B$13))</f>
        <v>38008.968283795795</v>
      </c>
      <c r="S14" s="98"/>
      <c r="T14" s="99">
        <f t="shared" si="4"/>
        <v>83.999999999999631</v>
      </c>
      <c r="U14" s="99"/>
      <c r="V14" s="22">
        <f t="shared" si="1"/>
        <v>1</v>
      </c>
      <c r="W14">
        <f t="shared" si="2"/>
        <v>0</v>
      </c>
      <c r="X14" s="37">
        <f t="shared" si="5"/>
        <v>1072909.0212657182</v>
      </c>
      <c r="Y14" s="38">
        <f t="shared" si="6"/>
        <v>2.9999999999999805E-2</v>
      </c>
    </row>
    <row r="15" spans="2:25">
      <c r="B15" s="36">
        <v>7</v>
      </c>
      <c r="C15" s="96">
        <f t="shared" si="0"/>
        <v>1078730.7189115426</v>
      </c>
      <c r="D15" s="96"/>
      <c r="E15" s="36"/>
      <c r="F15" s="8">
        <v>43549</v>
      </c>
      <c r="G15" s="50" t="s">
        <v>3</v>
      </c>
      <c r="H15" s="97">
        <v>1.3317000000000001</v>
      </c>
      <c r="I15" s="97"/>
      <c r="J15" s="36">
        <v>70</v>
      </c>
      <c r="K15" s="100">
        <f t="shared" si="3"/>
        <v>32361.921567346275</v>
      </c>
      <c r="L15" s="101"/>
      <c r="M15" s="6">
        <f>IF(J15="","",(K15/J15)/LOOKUP(RIGHT($D$2,3),定数!$A$6:$A$13,定数!$B$6:$B$13))</f>
        <v>3.8526097103983661</v>
      </c>
      <c r="N15" s="36"/>
      <c r="O15" s="8">
        <v>43550</v>
      </c>
      <c r="P15" s="97">
        <v>1.3387</v>
      </c>
      <c r="Q15" s="97"/>
      <c r="R15" s="98">
        <f>IF(P15="","",T15*M15*LOOKUP(RIGHT($D$2,3),定数!$A$6:$A$13,定数!$B$6:$B$13))</f>
        <v>-32361.921567345787</v>
      </c>
      <c r="S15" s="98"/>
      <c r="T15" s="99">
        <f t="shared" si="4"/>
        <v>-69.999999999998948</v>
      </c>
      <c r="U15" s="99"/>
      <c r="V15" s="22">
        <f t="shared" si="1"/>
        <v>0</v>
      </c>
      <c r="W15">
        <f t="shared" si="2"/>
        <v>1</v>
      </c>
      <c r="X15" s="37">
        <f t="shared" si="5"/>
        <v>1078730.7189115426</v>
      </c>
      <c r="Y15" s="38">
        <f t="shared" si="6"/>
        <v>0</v>
      </c>
    </row>
    <row r="16" spans="2:25">
      <c r="B16" s="36">
        <v>8</v>
      </c>
      <c r="C16" s="96">
        <f t="shared" si="0"/>
        <v>1046368.7973441968</v>
      </c>
      <c r="D16" s="96"/>
      <c r="E16" s="36"/>
      <c r="F16" s="8">
        <v>43556</v>
      </c>
      <c r="G16" s="50" t="s">
        <v>4</v>
      </c>
      <c r="H16" s="97">
        <v>1.3512999999999999</v>
      </c>
      <c r="I16" s="97"/>
      <c r="J16" s="36">
        <v>54</v>
      </c>
      <c r="K16" s="100">
        <f t="shared" si="3"/>
        <v>31391.063920325905</v>
      </c>
      <c r="L16" s="101"/>
      <c r="M16" s="6">
        <f>IF(J16="","",(K16/J16)/LOOKUP(RIGHT($D$2,3),定数!$A$6:$A$13,定数!$B$6:$B$13))</f>
        <v>4.8442999877046153</v>
      </c>
      <c r="N16" s="36"/>
      <c r="O16" s="8">
        <v>43556</v>
      </c>
      <c r="P16" s="97">
        <v>1.3576999999999999</v>
      </c>
      <c r="Q16" s="97"/>
      <c r="R16" s="98">
        <f>IF(P16="","",T16*M16*LOOKUP(RIGHT($D$2,3),定数!$A$6:$A$13,定数!$B$6:$B$13))</f>
        <v>37204.22390557122</v>
      </c>
      <c r="S16" s="98"/>
      <c r="T16" s="99">
        <f t="shared" si="4"/>
        <v>63.999999999999616</v>
      </c>
      <c r="U16" s="99"/>
      <c r="V16" s="22">
        <f t="shared" si="1"/>
        <v>1</v>
      </c>
      <c r="W16">
        <f t="shared" si="2"/>
        <v>0</v>
      </c>
      <c r="X16" s="37">
        <f t="shared" si="5"/>
        <v>1078730.7189115426</v>
      </c>
      <c r="Y16" s="38">
        <f t="shared" si="6"/>
        <v>2.9999999999999472E-2</v>
      </c>
    </row>
    <row r="17" spans="2:25">
      <c r="B17" s="36">
        <v>9</v>
      </c>
      <c r="C17" s="96">
        <f t="shared" si="0"/>
        <v>1083573.0212497681</v>
      </c>
      <c r="D17" s="96"/>
      <c r="E17" s="36"/>
      <c r="F17" s="8">
        <v>43569</v>
      </c>
      <c r="G17" s="50" t="s">
        <v>4</v>
      </c>
      <c r="H17" s="97">
        <v>1.3653</v>
      </c>
      <c r="I17" s="97"/>
      <c r="J17" s="36">
        <v>58</v>
      </c>
      <c r="K17" s="100">
        <f t="shared" si="3"/>
        <v>32507.19063749304</v>
      </c>
      <c r="L17" s="101"/>
      <c r="M17" s="6">
        <f>IF(J17="","",(K17/J17)/LOOKUP(RIGHT($D$2,3),定数!$A$6:$A$13,定数!$B$6:$B$13))</f>
        <v>4.6705733674558969</v>
      </c>
      <c r="N17" s="36"/>
      <c r="O17" s="8">
        <v>43570</v>
      </c>
      <c r="P17" s="97">
        <v>1.3594999999999999</v>
      </c>
      <c r="Q17" s="97"/>
      <c r="R17" s="98">
        <f>IF(P17="","",T17*M17*LOOKUP(RIGHT($D$2,3),定数!$A$6:$A$13,定数!$B$6:$B$13))</f>
        <v>-32507.190637493193</v>
      </c>
      <c r="S17" s="98"/>
      <c r="T17" s="99">
        <f t="shared" si="4"/>
        <v>-58.00000000000027</v>
      </c>
      <c r="U17" s="99"/>
      <c r="V17" s="22">
        <f t="shared" si="1"/>
        <v>0</v>
      </c>
      <c r="W17">
        <f t="shared" si="2"/>
        <v>1</v>
      </c>
      <c r="X17" s="37">
        <f t="shared" si="5"/>
        <v>1083573.0212497681</v>
      </c>
      <c r="Y17" s="38">
        <f t="shared" si="6"/>
        <v>0</v>
      </c>
    </row>
    <row r="18" spans="2:25">
      <c r="B18" s="36">
        <v>10</v>
      </c>
      <c r="C18" s="96">
        <f t="shared" si="0"/>
        <v>1051065.8306122748</v>
      </c>
      <c r="D18" s="96"/>
      <c r="E18" s="36"/>
      <c r="F18" s="8">
        <v>43594</v>
      </c>
      <c r="G18" s="50" t="s">
        <v>3</v>
      </c>
      <c r="H18" s="97">
        <v>1.2674000000000001</v>
      </c>
      <c r="I18" s="97"/>
      <c r="J18" s="36">
        <v>124</v>
      </c>
      <c r="K18" s="100">
        <f t="shared" si="3"/>
        <v>31531.974918368243</v>
      </c>
      <c r="L18" s="101"/>
      <c r="M18" s="6">
        <f>IF(J18="","",(K18/J18)/LOOKUP(RIGHT($D$2,3),定数!$A$6:$A$13,定数!$B$6:$B$13))</f>
        <v>2.1190843359118445</v>
      </c>
      <c r="N18" s="36"/>
      <c r="O18" s="8">
        <v>43595</v>
      </c>
      <c r="P18" s="97">
        <v>1.2929999999999999</v>
      </c>
      <c r="Q18" s="97"/>
      <c r="R18" s="98">
        <f>IF(P18="","",T18*M18*LOOKUP(RIGHT($D$2,3),定数!$A$6:$A$13,定数!$B$6:$B$13))</f>
        <v>-65098.270799211467</v>
      </c>
      <c r="S18" s="98"/>
      <c r="T18" s="99">
        <f t="shared" si="4"/>
        <v>-255.99999999999847</v>
      </c>
      <c r="U18" s="99"/>
      <c r="V18" s="22">
        <f t="shared" si="1"/>
        <v>0</v>
      </c>
      <c r="W18">
        <f t="shared" si="2"/>
        <v>2</v>
      </c>
      <c r="X18" s="37">
        <f t="shared" si="5"/>
        <v>1083573.0212497681</v>
      </c>
      <c r="Y18" s="38">
        <f t="shared" si="6"/>
        <v>3.0000000000000249E-2</v>
      </c>
    </row>
    <row r="19" spans="2:25">
      <c r="B19" s="36">
        <v>11</v>
      </c>
      <c r="C19" s="96">
        <f t="shared" si="0"/>
        <v>985967.55981306336</v>
      </c>
      <c r="D19" s="96"/>
      <c r="E19" s="36"/>
      <c r="F19" s="8">
        <v>43612</v>
      </c>
      <c r="G19" s="50" t="s">
        <v>3</v>
      </c>
      <c r="H19" s="97">
        <v>1.2224999999999999</v>
      </c>
      <c r="I19" s="97"/>
      <c r="J19" s="36">
        <v>89</v>
      </c>
      <c r="K19" s="100">
        <f t="shared" si="3"/>
        <v>29579.026794391899</v>
      </c>
      <c r="L19" s="101"/>
      <c r="M19" s="6">
        <f>IF(J19="","",(K19/J19)/LOOKUP(RIGHT($D$2,3),定数!$A$6:$A$13,定数!$B$6:$B$13))</f>
        <v>2.7695717972277056</v>
      </c>
      <c r="N19" s="36"/>
      <c r="O19" s="8">
        <v>43612</v>
      </c>
      <c r="P19" s="97">
        <v>1.2314000000000001</v>
      </c>
      <c r="Q19" s="97"/>
      <c r="R19" s="98">
        <f>IF(P19="","",T19*M19*LOOKUP(RIGHT($D$2,3),定数!$A$6:$A$13,定数!$B$6:$B$13))</f>
        <v>-29579.026794392332</v>
      </c>
      <c r="S19" s="98"/>
      <c r="T19" s="99">
        <f t="shared" si="4"/>
        <v>-89.000000000001307</v>
      </c>
      <c r="U19" s="99"/>
      <c r="V19" s="22">
        <f t="shared" si="1"/>
        <v>0</v>
      </c>
      <c r="W19">
        <f t="shared" si="2"/>
        <v>3</v>
      </c>
      <c r="X19" s="37">
        <f t="shared" si="5"/>
        <v>1083573.0212497681</v>
      </c>
      <c r="Y19" s="38">
        <f t="shared" si="6"/>
        <v>9.0077419354838595E-2</v>
      </c>
    </row>
    <row r="20" spans="2:25">
      <c r="B20" s="36">
        <v>12</v>
      </c>
      <c r="C20" s="96">
        <f t="shared" si="0"/>
        <v>956388.53301867098</v>
      </c>
      <c r="D20" s="96"/>
      <c r="E20" s="36"/>
      <c r="F20" s="8">
        <v>43625</v>
      </c>
      <c r="G20" s="50" t="s">
        <v>3</v>
      </c>
      <c r="H20" s="97">
        <v>1.1931</v>
      </c>
      <c r="I20" s="97"/>
      <c r="J20" s="36">
        <v>27</v>
      </c>
      <c r="K20" s="100">
        <f t="shared" si="3"/>
        <v>28691.655990560128</v>
      </c>
      <c r="L20" s="101"/>
      <c r="M20" s="6">
        <f>IF(J20="","",(K20/J20)/LOOKUP(RIGHT($D$2,3),定数!$A$6:$A$13,定数!$B$6:$B$13))</f>
        <v>8.8554493798025078</v>
      </c>
      <c r="N20" s="36"/>
      <c r="O20" s="8">
        <v>43625</v>
      </c>
      <c r="P20" s="97">
        <v>1.1958</v>
      </c>
      <c r="Q20" s="97"/>
      <c r="R20" s="98">
        <f>IF(P20="","",T20*M20*LOOKUP(RIGHT($D$2,3),定数!$A$6:$A$13,定数!$B$6:$B$13))</f>
        <v>-28691.655990559324</v>
      </c>
      <c r="S20" s="98"/>
      <c r="T20" s="99">
        <f t="shared" si="4"/>
        <v>-26.999999999999247</v>
      </c>
      <c r="U20" s="99"/>
      <c r="V20" s="22">
        <f t="shared" si="1"/>
        <v>0</v>
      </c>
      <c r="W20">
        <f t="shared" si="2"/>
        <v>4</v>
      </c>
      <c r="X20" s="37">
        <f t="shared" si="5"/>
        <v>1083573.0212497681</v>
      </c>
      <c r="Y20" s="38">
        <f t="shared" si="6"/>
        <v>0.11737509677419378</v>
      </c>
    </row>
    <row r="21" spans="2:25">
      <c r="B21" s="36">
        <v>13</v>
      </c>
      <c r="C21" s="96">
        <f t="shared" si="0"/>
        <v>927696.8770281116</v>
      </c>
      <c r="D21" s="96"/>
      <c r="E21" s="36"/>
      <c r="F21" s="8">
        <v>43631</v>
      </c>
      <c r="G21" s="50" t="s">
        <v>4</v>
      </c>
      <c r="H21" s="97">
        <v>1.2221</v>
      </c>
      <c r="I21" s="97"/>
      <c r="J21" s="36">
        <v>54</v>
      </c>
      <c r="K21" s="100">
        <f t="shared" si="3"/>
        <v>27830.906310843347</v>
      </c>
      <c r="L21" s="101"/>
      <c r="M21" s="6">
        <f>IF(J21="","",(K21/J21)/LOOKUP(RIGHT($D$2,3),定数!$A$6:$A$13,定数!$B$6:$B$13))</f>
        <v>4.2948929492042209</v>
      </c>
      <c r="N21" s="36"/>
      <c r="O21" s="8">
        <v>43631</v>
      </c>
      <c r="P21" s="97">
        <v>1.2286999999999999</v>
      </c>
      <c r="Q21" s="97"/>
      <c r="R21" s="98">
        <f>IF(P21="","",T21*M21*LOOKUP(RIGHT($D$2,3),定数!$A$6:$A$13,定数!$B$6:$B$13))</f>
        <v>34015.552157697115</v>
      </c>
      <c r="S21" s="98"/>
      <c r="T21" s="99">
        <f t="shared" si="4"/>
        <v>65.999999999999389</v>
      </c>
      <c r="U21" s="99"/>
      <c r="V21" s="22">
        <f t="shared" si="1"/>
        <v>1</v>
      </c>
      <c r="W21">
        <f t="shared" si="2"/>
        <v>0</v>
      </c>
      <c r="X21" s="37">
        <f t="shared" si="5"/>
        <v>1083573.0212497681</v>
      </c>
      <c r="Y21" s="38">
        <f t="shared" si="6"/>
        <v>0.14385384387096734</v>
      </c>
    </row>
    <row r="22" spans="2:25">
      <c r="B22" s="36">
        <v>14</v>
      </c>
      <c r="C22" s="96">
        <f t="shared" si="0"/>
        <v>961712.42918580875</v>
      </c>
      <c r="D22" s="96"/>
      <c r="E22" s="36"/>
      <c r="F22" s="8">
        <v>43637</v>
      </c>
      <c r="G22" s="50" t="s">
        <v>4</v>
      </c>
      <c r="H22" s="97">
        <v>1.244</v>
      </c>
      <c r="I22" s="97"/>
      <c r="J22" s="36">
        <v>73</v>
      </c>
      <c r="K22" s="100">
        <f t="shared" si="3"/>
        <v>28851.372875574263</v>
      </c>
      <c r="L22" s="101"/>
      <c r="M22" s="6">
        <f>IF(J22="","",(K22/J22)/LOOKUP(RIGHT($D$2,3),定数!$A$6:$A$13,定数!$B$6:$B$13))</f>
        <v>3.2935357163897558</v>
      </c>
      <c r="N22" s="36"/>
      <c r="O22" s="8">
        <v>43637</v>
      </c>
      <c r="P22" s="97">
        <v>1.2366999999999999</v>
      </c>
      <c r="Q22" s="97"/>
      <c r="R22" s="98">
        <f>IF(P22="","",T22*M22*LOOKUP(RIGHT($D$2,3),定数!$A$6:$A$13,定数!$B$6:$B$13))</f>
        <v>-28851.372875574591</v>
      </c>
      <c r="S22" s="98"/>
      <c r="T22" s="99">
        <f t="shared" si="4"/>
        <v>-73.000000000000838</v>
      </c>
      <c r="U22" s="99"/>
      <c r="V22" s="22">
        <f t="shared" si="1"/>
        <v>0</v>
      </c>
      <c r="W22">
        <f t="shared" si="2"/>
        <v>1</v>
      </c>
      <c r="X22" s="37">
        <f t="shared" si="5"/>
        <v>1083573.0212497681</v>
      </c>
      <c r="Y22" s="38">
        <f t="shared" si="6"/>
        <v>0.11246181814623635</v>
      </c>
    </row>
    <row r="23" spans="2:25">
      <c r="B23" s="36">
        <v>15</v>
      </c>
      <c r="C23" s="96">
        <f t="shared" si="0"/>
        <v>932861.05631023413</v>
      </c>
      <c r="D23" s="96"/>
      <c r="E23" s="36"/>
      <c r="F23" s="8">
        <v>43666</v>
      </c>
      <c r="G23" s="50" t="s">
        <v>4</v>
      </c>
      <c r="H23" s="97">
        <v>1.2950999999999999</v>
      </c>
      <c r="I23" s="97"/>
      <c r="J23" s="36">
        <v>25</v>
      </c>
      <c r="K23" s="100">
        <f t="shared" si="3"/>
        <v>27985.831689307022</v>
      </c>
      <c r="L23" s="101"/>
      <c r="M23" s="6">
        <f>IF(J23="","",(K23/J23)/LOOKUP(RIGHT($D$2,3),定数!$A$6:$A$13,定数!$B$6:$B$13))</f>
        <v>9.3286105631023393</v>
      </c>
      <c r="N23" s="36"/>
      <c r="O23" s="8">
        <v>43666</v>
      </c>
      <c r="P23" s="97">
        <v>1.2981</v>
      </c>
      <c r="Q23" s="97"/>
      <c r="R23" s="98">
        <f>IF(P23="","",T23*M23*LOOKUP(RIGHT($D$2,3),定数!$A$6:$A$13,定数!$B$6:$B$13))</f>
        <v>33582.998027169691</v>
      </c>
      <c r="S23" s="98"/>
      <c r="T23" s="99">
        <f t="shared" si="4"/>
        <v>30.000000000001137</v>
      </c>
      <c r="U23" s="99"/>
      <c r="V23" t="str">
        <f t="shared" ref="V23:W74" si="7">IF(S23&lt;&gt;"",IF(S23&lt;0,1+V22,0),"")</f>
        <v/>
      </c>
      <c r="W23">
        <f t="shared" si="2"/>
        <v>0</v>
      </c>
      <c r="X23" s="37">
        <f t="shared" si="5"/>
        <v>1083573.0212497681</v>
      </c>
      <c r="Y23" s="38">
        <f t="shared" si="6"/>
        <v>0.13908796360184961</v>
      </c>
    </row>
    <row r="24" spans="2:25">
      <c r="B24" s="36">
        <v>16</v>
      </c>
      <c r="C24" s="96">
        <f t="shared" si="0"/>
        <v>966444.05433740385</v>
      </c>
      <c r="D24" s="96"/>
      <c r="E24" s="36"/>
      <c r="F24" s="8">
        <v>43675</v>
      </c>
      <c r="G24" s="50" t="s">
        <v>4</v>
      </c>
      <c r="H24" s="97">
        <v>1.3007</v>
      </c>
      <c r="I24" s="97"/>
      <c r="J24" s="36">
        <v>39</v>
      </c>
      <c r="K24" s="100">
        <f t="shared" si="3"/>
        <v>28993.321630122115</v>
      </c>
      <c r="L24" s="101"/>
      <c r="M24" s="6">
        <f>IF(J24="","",(K24/J24)/LOOKUP(RIGHT($D$2,3),定数!$A$6:$A$13,定数!$B$6:$B$13))</f>
        <v>6.1951541944705371</v>
      </c>
      <c r="N24" s="36"/>
      <c r="O24" s="8">
        <v>43675</v>
      </c>
      <c r="P24" s="97">
        <v>1.3052999999999999</v>
      </c>
      <c r="Q24" s="97"/>
      <c r="R24" s="98">
        <f>IF(P24="","",T24*M24*LOOKUP(RIGHT($D$2,3),定数!$A$6:$A$13,定数!$B$6:$B$13))</f>
        <v>34197.2511534769</v>
      </c>
      <c r="S24" s="98"/>
      <c r="T24" s="99">
        <f t="shared" si="4"/>
        <v>45.999999999999375</v>
      </c>
      <c r="U24" s="99"/>
      <c r="V24" t="str">
        <f t="shared" si="7"/>
        <v/>
      </c>
      <c r="W24">
        <f t="shared" si="2"/>
        <v>0</v>
      </c>
      <c r="X24" s="37">
        <f t="shared" si="5"/>
        <v>1083573.0212497681</v>
      </c>
      <c r="Y24" s="38">
        <f t="shared" si="6"/>
        <v>0.10809513029151496</v>
      </c>
    </row>
    <row r="25" spans="2:25">
      <c r="B25" s="36">
        <v>17</v>
      </c>
      <c r="C25" s="96">
        <f t="shared" si="0"/>
        <v>1000641.3054908807</v>
      </c>
      <c r="D25" s="96"/>
      <c r="E25" s="36"/>
      <c r="F25" s="8">
        <v>43693</v>
      </c>
      <c r="G25" s="50" t="s">
        <v>3</v>
      </c>
      <c r="H25" s="97">
        <v>1.278</v>
      </c>
      <c r="I25" s="97"/>
      <c r="J25" s="36">
        <v>55</v>
      </c>
      <c r="K25" s="100">
        <f t="shared" si="3"/>
        <v>30019.239164726419</v>
      </c>
      <c r="L25" s="101"/>
      <c r="M25" s="6">
        <f>IF(J25="","",(K25/J25)/LOOKUP(RIGHT($D$2,3),定数!$A$6:$A$13,定数!$B$6:$B$13))</f>
        <v>4.5483695704130946</v>
      </c>
      <c r="N25" s="36"/>
      <c r="O25" s="8">
        <v>43693</v>
      </c>
      <c r="P25" s="97">
        <v>1.2835000000000001</v>
      </c>
      <c r="Q25" s="97"/>
      <c r="R25" s="98">
        <f>IF(P25="","",T25*M25*LOOKUP(RIGHT($D$2,3),定数!$A$6:$A$13,定数!$B$6:$B$13))</f>
        <v>-30019.239164726754</v>
      </c>
      <c r="S25" s="98"/>
      <c r="T25" s="99">
        <f t="shared" si="4"/>
        <v>-55.000000000000604</v>
      </c>
      <c r="U25" s="99"/>
      <c r="V25" t="str">
        <f t="shared" si="7"/>
        <v/>
      </c>
      <c r="W25">
        <f t="shared" si="2"/>
        <v>1</v>
      </c>
      <c r="X25" s="37">
        <f t="shared" si="5"/>
        <v>1083573.0212497681</v>
      </c>
      <c r="Y25" s="38">
        <f t="shared" si="6"/>
        <v>7.6535419517215209E-2</v>
      </c>
    </row>
    <row r="26" spans="2:25">
      <c r="B26" s="36">
        <v>18</v>
      </c>
      <c r="C26" s="96">
        <f t="shared" si="0"/>
        <v>970622.06632615393</v>
      </c>
      <c r="D26" s="96"/>
      <c r="E26" s="36"/>
      <c r="F26" s="8">
        <v>43770</v>
      </c>
      <c r="G26" s="50" t="s">
        <v>4</v>
      </c>
      <c r="H26" s="97">
        <v>1.3978999999999999</v>
      </c>
      <c r="I26" s="97"/>
      <c r="J26" s="36">
        <v>85</v>
      </c>
      <c r="K26" s="100">
        <f t="shared" si="3"/>
        <v>29118.661989784618</v>
      </c>
      <c r="L26" s="101"/>
      <c r="M26" s="6">
        <f>IF(J26="","",(K26/J26)/LOOKUP(RIGHT($D$2,3),定数!$A$6:$A$13,定数!$B$6:$B$13))</f>
        <v>2.8547707833122176</v>
      </c>
      <c r="N26" s="36"/>
      <c r="O26" s="8">
        <v>43770</v>
      </c>
      <c r="P26" s="97">
        <v>1.3894</v>
      </c>
      <c r="Q26" s="97"/>
      <c r="R26" s="98">
        <f>IF(P26="","",T26*M26*LOOKUP(RIGHT($D$2,3),定数!$A$6:$A$13,定数!$B$6:$B$13))</f>
        <v>-29118.661989784454</v>
      </c>
      <c r="S26" s="98"/>
      <c r="T26" s="99">
        <f t="shared" si="4"/>
        <v>-84.999999999999517</v>
      </c>
      <c r="U26" s="99"/>
      <c r="V26" t="str">
        <f t="shared" si="7"/>
        <v/>
      </c>
      <c r="W26">
        <f t="shared" si="2"/>
        <v>2</v>
      </c>
      <c r="X26" s="37">
        <f t="shared" si="5"/>
        <v>1083573.0212497681</v>
      </c>
      <c r="Y26" s="38">
        <f t="shared" si="6"/>
        <v>0.10423935693169906</v>
      </c>
    </row>
    <row r="27" spans="2:25">
      <c r="B27" s="36">
        <v>19</v>
      </c>
      <c r="C27" s="96">
        <f t="shared" si="0"/>
        <v>941503.40433636948</v>
      </c>
      <c r="D27" s="96"/>
      <c r="E27" s="36"/>
      <c r="F27" s="8">
        <v>43794</v>
      </c>
      <c r="G27" s="50" t="s">
        <v>3</v>
      </c>
      <c r="H27" s="97">
        <v>1.3307</v>
      </c>
      <c r="I27" s="97"/>
      <c r="J27" s="36">
        <v>46</v>
      </c>
      <c r="K27" s="100">
        <f t="shared" si="3"/>
        <v>28245.102130091083</v>
      </c>
      <c r="L27" s="101"/>
      <c r="M27" s="6">
        <f>IF(J27="","",(K27/J27)/LOOKUP(RIGHT($D$2,3),定数!$A$6:$A$13,定数!$B$6:$B$13))</f>
        <v>5.1168663279150515</v>
      </c>
      <c r="N27" s="36"/>
      <c r="O27" s="8">
        <v>43794</v>
      </c>
      <c r="P27" s="97">
        <v>1.3352999999999999</v>
      </c>
      <c r="Q27" s="97"/>
      <c r="R27" s="98">
        <f>IF(P27="","",T27*M27*LOOKUP(RIGHT($D$2,3),定数!$A$6:$A$13,定数!$B$6:$B$13))</f>
        <v>-28245.102130090701</v>
      </c>
      <c r="S27" s="98"/>
      <c r="T27" s="99">
        <f t="shared" si="4"/>
        <v>-45.999999999999375</v>
      </c>
      <c r="U27" s="99"/>
      <c r="V27" t="str">
        <f t="shared" si="7"/>
        <v/>
      </c>
      <c r="W27">
        <f t="shared" si="2"/>
        <v>3</v>
      </c>
      <c r="X27" s="37">
        <f t="shared" si="5"/>
        <v>1083573.0212497681</v>
      </c>
      <c r="Y27" s="38">
        <f t="shared" si="6"/>
        <v>0.13111217622374793</v>
      </c>
    </row>
    <row r="28" spans="2:25">
      <c r="B28" s="36">
        <v>20</v>
      </c>
      <c r="C28" s="96">
        <f t="shared" si="0"/>
        <v>913258.30220627878</v>
      </c>
      <c r="D28" s="96"/>
      <c r="E28" s="36">
        <v>2011</v>
      </c>
      <c r="F28" s="8">
        <v>43469</v>
      </c>
      <c r="G28" s="50" t="s">
        <v>4</v>
      </c>
      <c r="H28" s="97">
        <v>1.3371</v>
      </c>
      <c r="I28" s="97"/>
      <c r="J28" s="36">
        <v>49</v>
      </c>
      <c r="K28" s="100">
        <f t="shared" si="3"/>
        <v>27397.749066188364</v>
      </c>
      <c r="L28" s="101"/>
      <c r="M28" s="6">
        <f>IF(J28="","",(K28/J28)/LOOKUP(RIGHT($D$2,3),定数!$A$6:$A$13,定数!$B$6:$B$13))</f>
        <v>4.659481133705504</v>
      </c>
      <c r="N28" s="36">
        <v>2011</v>
      </c>
      <c r="O28" s="8">
        <v>43469</v>
      </c>
      <c r="P28" s="97">
        <v>1.3428</v>
      </c>
      <c r="Q28" s="97"/>
      <c r="R28" s="98">
        <f>IF(P28="","",T28*M28*LOOKUP(RIGHT($D$2,3),定数!$A$6:$A$13,定数!$B$6:$B$13))</f>
        <v>31870.850954545862</v>
      </c>
      <c r="S28" s="98"/>
      <c r="T28" s="99">
        <f t="shared" si="4"/>
        <v>57.000000000000384</v>
      </c>
      <c r="U28" s="99"/>
      <c r="V28" t="str">
        <f t="shared" si="7"/>
        <v/>
      </c>
      <c r="W28">
        <f t="shared" si="2"/>
        <v>0</v>
      </c>
      <c r="X28" s="37">
        <f t="shared" si="5"/>
        <v>1083573.0212497681</v>
      </c>
      <c r="Y28" s="38">
        <f t="shared" si="6"/>
        <v>0.15717881093703523</v>
      </c>
    </row>
    <row r="29" spans="2:25">
      <c r="B29" s="36">
        <v>21</v>
      </c>
      <c r="C29" s="96">
        <f t="shared" si="0"/>
        <v>945129.15316082467</v>
      </c>
      <c r="D29" s="96"/>
      <c r="E29" s="36"/>
      <c r="F29" s="8">
        <v>43489</v>
      </c>
      <c r="G29" s="51" t="s">
        <v>4</v>
      </c>
      <c r="H29" s="97">
        <v>1.3579000000000001</v>
      </c>
      <c r="I29" s="97"/>
      <c r="J29" s="36">
        <v>40</v>
      </c>
      <c r="K29" s="100">
        <f t="shared" si="3"/>
        <v>28353.874594824738</v>
      </c>
      <c r="L29" s="101"/>
      <c r="M29" s="6">
        <f>IF(J29="","",(K29/J29)/LOOKUP(RIGHT($D$2,3),定数!$A$6:$A$13,定数!$B$6:$B$13))</f>
        <v>5.9070572072551535</v>
      </c>
      <c r="N29" s="36"/>
      <c r="O29" s="8">
        <v>43489</v>
      </c>
      <c r="P29" s="97">
        <v>1.3626</v>
      </c>
      <c r="Q29" s="97"/>
      <c r="R29" s="98">
        <f>IF(P29="","",T29*M29*LOOKUP(RIGHT($D$2,3),定数!$A$6:$A$13,定数!$B$6:$B$13))</f>
        <v>33315.802648918543</v>
      </c>
      <c r="S29" s="98"/>
      <c r="T29" s="99">
        <f t="shared" si="4"/>
        <v>46.999999999999261</v>
      </c>
      <c r="U29" s="99"/>
      <c r="V29" t="str">
        <f t="shared" si="7"/>
        <v/>
      </c>
      <c r="W29">
        <f t="shared" si="2"/>
        <v>0</v>
      </c>
      <c r="X29" s="37">
        <f t="shared" si="5"/>
        <v>1083573.0212497681</v>
      </c>
      <c r="Y29" s="38">
        <f t="shared" si="6"/>
        <v>0.12776607148198049</v>
      </c>
    </row>
    <row r="30" spans="2:25">
      <c r="B30" s="36">
        <v>22</v>
      </c>
      <c r="C30" s="96">
        <f t="shared" si="0"/>
        <v>978444.95580974326</v>
      </c>
      <c r="D30" s="96"/>
      <c r="E30" s="36"/>
      <c r="F30" s="8">
        <v>43492</v>
      </c>
      <c r="G30" s="51" t="s">
        <v>4</v>
      </c>
      <c r="H30" s="97">
        <v>1.3708</v>
      </c>
      <c r="I30" s="97"/>
      <c r="J30" s="36">
        <v>67</v>
      </c>
      <c r="K30" s="100">
        <f t="shared" si="3"/>
        <v>29353.348674292298</v>
      </c>
      <c r="L30" s="101"/>
      <c r="M30" s="6">
        <f>IF(J30="","",(K30/J30)/LOOKUP(RIGHT($D$2,3),定数!$A$6:$A$13,定数!$B$6:$B$13))</f>
        <v>3.6509140142154597</v>
      </c>
      <c r="N30" s="36"/>
      <c r="O30" s="8">
        <v>43492</v>
      </c>
      <c r="P30" s="97">
        <v>1.3641000000000001</v>
      </c>
      <c r="Q30" s="97"/>
      <c r="R30" s="98">
        <f>IF(P30="","",T30*M30*LOOKUP(RIGHT($D$2,3),定数!$A$6:$A$13,定数!$B$6:$B$13))</f>
        <v>-29353.348674291985</v>
      </c>
      <c r="S30" s="98"/>
      <c r="T30" s="99">
        <f t="shared" si="4"/>
        <v>-66.999999999999289</v>
      </c>
      <c r="U30" s="99"/>
      <c r="V30" t="str">
        <f t="shared" si="7"/>
        <v/>
      </c>
      <c r="W30">
        <f t="shared" si="2"/>
        <v>1</v>
      </c>
      <c r="X30" s="37">
        <f t="shared" si="5"/>
        <v>1083573.0212497681</v>
      </c>
      <c r="Y30" s="38">
        <f t="shared" si="6"/>
        <v>9.7019825501720725E-2</v>
      </c>
    </row>
    <row r="31" spans="2:25">
      <c r="B31" s="36">
        <v>23</v>
      </c>
      <c r="C31" s="96">
        <f t="shared" si="0"/>
        <v>949091.60713545128</v>
      </c>
      <c r="D31" s="96"/>
      <c r="E31" s="36"/>
      <c r="F31" s="8">
        <v>43505</v>
      </c>
      <c r="G31" s="51" t="s">
        <v>4</v>
      </c>
      <c r="H31" s="97">
        <v>1.3634999999999999</v>
      </c>
      <c r="I31" s="97"/>
      <c r="J31" s="36">
        <v>24</v>
      </c>
      <c r="K31" s="100">
        <f t="shared" si="3"/>
        <v>28472.748214063537</v>
      </c>
      <c r="L31" s="101"/>
      <c r="M31" s="6">
        <f>IF(J31="","",(K31/J31)/LOOKUP(RIGHT($D$2,3),定数!$A$6:$A$13,定数!$B$6:$B$13))</f>
        <v>9.8863709076609503</v>
      </c>
      <c r="N31" s="36"/>
      <c r="O31" s="8">
        <v>43505</v>
      </c>
      <c r="P31" s="97">
        <v>1.3611</v>
      </c>
      <c r="Q31" s="97"/>
      <c r="R31" s="98">
        <f>IF(P31="","",T31*M31*LOOKUP(RIGHT($D$2,3),定数!$A$6:$A$13,定数!$B$6:$B$13))</f>
        <v>-28472.748214063035</v>
      </c>
      <c r="S31" s="98"/>
      <c r="T31" s="99">
        <f t="shared" si="4"/>
        <v>-23.999999999999577</v>
      </c>
      <c r="U31" s="99"/>
      <c r="V31" t="str">
        <f t="shared" si="7"/>
        <v/>
      </c>
      <c r="W31">
        <f t="shared" si="2"/>
        <v>2</v>
      </c>
      <c r="X31" s="37">
        <f t="shared" si="5"/>
        <v>1083573.0212497681</v>
      </c>
      <c r="Y31" s="38">
        <f t="shared" si="6"/>
        <v>0.1241092307366688</v>
      </c>
    </row>
    <row r="32" spans="2:25">
      <c r="B32" s="36">
        <v>24</v>
      </c>
      <c r="C32" s="96">
        <f t="shared" si="0"/>
        <v>920618.85892138828</v>
      </c>
      <c r="D32" s="96"/>
      <c r="E32" s="36"/>
      <c r="F32" s="8">
        <v>43520</v>
      </c>
      <c r="G32" s="51" t="s">
        <v>4</v>
      </c>
      <c r="H32" s="97">
        <v>1.3785000000000001</v>
      </c>
      <c r="I32" s="97"/>
      <c r="J32" s="36">
        <v>82</v>
      </c>
      <c r="K32" s="100">
        <f t="shared" si="3"/>
        <v>27618.565767641649</v>
      </c>
      <c r="L32" s="101"/>
      <c r="M32" s="6">
        <f>IF(J32="","",(K32/J32)/LOOKUP(RIGHT($D$2,3),定数!$A$6:$A$13,定数!$B$6:$B$13))</f>
        <v>2.8067648137847203</v>
      </c>
      <c r="N32" s="36"/>
      <c r="O32" s="8">
        <v>43526</v>
      </c>
      <c r="P32" s="97">
        <v>1.3886000000000001</v>
      </c>
      <c r="Q32" s="97"/>
      <c r="R32" s="98">
        <f>IF(P32="","",T32*M32*LOOKUP(RIGHT($D$2,3),定数!$A$6:$A$13,定数!$B$6:$B$13))</f>
        <v>34017.989543070798</v>
      </c>
      <c r="S32" s="98"/>
      <c r="T32" s="99">
        <f t="shared" si="4"/>
        <v>100.99999999999997</v>
      </c>
      <c r="U32" s="99"/>
      <c r="V32" t="str">
        <f t="shared" si="7"/>
        <v/>
      </c>
      <c r="W32">
        <f t="shared" si="2"/>
        <v>0</v>
      </c>
      <c r="X32" s="37">
        <f t="shared" si="5"/>
        <v>1083573.0212497681</v>
      </c>
      <c r="Y32" s="38">
        <f t="shared" si="6"/>
        <v>0.15038595381456821</v>
      </c>
    </row>
    <row r="33" spans="2:25">
      <c r="B33" s="36">
        <v>25</v>
      </c>
      <c r="C33" s="96">
        <f t="shared" si="0"/>
        <v>954636.84846445906</v>
      </c>
      <c r="D33" s="96"/>
      <c r="E33" s="36"/>
      <c r="F33" s="8">
        <v>43545</v>
      </c>
      <c r="G33" s="51" t="s">
        <v>4</v>
      </c>
      <c r="H33" s="97">
        <v>1.4218</v>
      </c>
      <c r="I33" s="97"/>
      <c r="J33" s="36">
        <v>78</v>
      </c>
      <c r="K33" s="100">
        <f t="shared" si="3"/>
        <v>28639.105453933771</v>
      </c>
      <c r="L33" s="101"/>
      <c r="M33" s="6">
        <f>IF(J33="","",(K33/J33)/LOOKUP(RIGHT($D$2,3),定数!$A$6:$A$13,定数!$B$6:$B$13))</f>
        <v>3.059733488668138</v>
      </c>
      <c r="N33" s="36"/>
      <c r="O33" s="8">
        <v>43547</v>
      </c>
      <c r="P33" s="97">
        <v>1.4139999999999999</v>
      </c>
      <c r="Q33" s="97"/>
      <c r="R33" s="98">
        <f>IF(P33="","",T33*M33*LOOKUP(RIGHT($D$2,3),定数!$A$6:$A$13,定数!$B$6:$B$13))</f>
        <v>-28639.105453933877</v>
      </c>
      <c r="S33" s="98"/>
      <c r="T33" s="99">
        <f t="shared" si="4"/>
        <v>-78.000000000000284</v>
      </c>
      <c r="U33" s="99"/>
      <c r="V33" t="str">
        <f t="shared" si="7"/>
        <v/>
      </c>
      <c r="W33">
        <f t="shared" si="2"/>
        <v>1</v>
      </c>
      <c r="X33" s="37">
        <f t="shared" si="5"/>
        <v>1083573.0212497681</v>
      </c>
      <c r="Y33" s="38">
        <f t="shared" si="6"/>
        <v>0.11899167869332605</v>
      </c>
    </row>
    <row r="34" spans="2:25">
      <c r="B34" s="36">
        <v>26</v>
      </c>
      <c r="C34" s="96">
        <f t="shared" si="0"/>
        <v>925997.74301052524</v>
      </c>
      <c r="D34" s="96"/>
      <c r="E34" s="36"/>
      <c r="F34" s="8">
        <v>43554</v>
      </c>
      <c r="G34" s="51" t="s">
        <v>4</v>
      </c>
      <c r="H34" s="97">
        <v>1.4107000000000001</v>
      </c>
      <c r="I34" s="97"/>
      <c r="J34" s="36">
        <v>56</v>
      </c>
      <c r="K34" s="100">
        <f t="shared" si="3"/>
        <v>27779.932290315755</v>
      </c>
      <c r="L34" s="101"/>
      <c r="M34" s="6">
        <f>IF(J34="","",(K34/J34)/LOOKUP(RIGHT($D$2,3),定数!$A$6:$A$13,定数!$B$6:$B$13))</f>
        <v>4.1339184955827015</v>
      </c>
      <c r="N34" s="36"/>
      <c r="O34" s="8">
        <v>43555</v>
      </c>
      <c r="P34" s="97">
        <v>1.4176</v>
      </c>
      <c r="Q34" s="97"/>
      <c r="R34" s="98">
        <f>IF(P34="","",T34*M34*LOOKUP(RIGHT($D$2,3),定数!$A$6:$A$13,定数!$B$6:$B$13))</f>
        <v>34228.845143424303</v>
      </c>
      <c r="S34" s="98"/>
      <c r="T34" s="99">
        <f t="shared" si="4"/>
        <v>68.999999999999062</v>
      </c>
      <c r="U34" s="99"/>
      <c r="V34" t="str">
        <f t="shared" si="7"/>
        <v/>
      </c>
      <c r="W34">
        <f t="shared" si="2"/>
        <v>0</v>
      </c>
      <c r="X34" s="37">
        <f t="shared" si="5"/>
        <v>1083573.0212497681</v>
      </c>
      <c r="Y34" s="38">
        <f t="shared" si="6"/>
        <v>0.14542192833252632</v>
      </c>
    </row>
    <row r="35" spans="2:25">
      <c r="B35" s="36">
        <v>27</v>
      </c>
      <c r="C35" s="96">
        <f t="shared" si="0"/>
        <v>960226.58815394959</v>
      </c>
      <c r="D35" s="96"/>
      <c r="E35" s="36"/>
      <c r="F35" s="8">
        <v>43560</v>
      </c>
      <c r="G35" s="51" t="s">
        <v>4</v>
      </c>
      <c r="H35" s="97">
        <v>1.4228000000000001</v>
      </c>
      <c r="I35" s="97"/>
      <c r="J35" s="36">
        <v>32</v>
      </c>
      <c r="K35" s="100">
        <f t="shared" si="3"/>
        <v>28806.797644618488</v>
      </c>
      <c r="L35" s="101"/>
      <c r="M35" s="6">
        <f>IF(J35="","",(K35/J35)/LOOKUP(RIGHT($D$2,3),定数!$A$6:$A$13,定数!$B$6:$B$13))</f>
        <v>7.5017702199527312</v>
      </c>
      <c r="N35" s="36"/>
      <c r="O35" s="8">
        <v>43560</v>
      </c>
      <c r="P35" s="97">
        <v>1.4196</v>
      </c>
      <c r="Q35" s="97"/>
      <c r="R35" s="98">
        <f>IF(P35="","",T35*M35*LOOKUP(RIGHT($D$2,3),定数!$A$6:$A$13,定数!$B$6:$B$13))</f>
        <v>-28806.797644619313</v>
      </c>
      <c r="S35" s="98"/>
      <c r="T35" s="99">
        <f t="shared" si="4"/>
        <v>-32.000000000000917</v>
      </c>
      <c r="U35" s="99"/>
      <c r="V35" t="str">
        <f t="shared" si="7"/>
        <v/>
      </c>
      <c r="W35">
        <f t="shared" si="2"/>
        <v>1</v>
      </c>
      <c r="X35" s="37">
        <f t="shared" si="5"/>
        <v>1083573.0212497681</v>
      </c>
      <c r="Y35" s="38">
        <f t="shared" si="6"/>
        <v>0.11383306032624696</v>
      </c>
    </row>
    <row r="36" spans="2:25">
      <c r="B36" s="36">
        <v>28</v>
      </c>
      <c r="C36" s="96">
        <f t="shared" si="0"/>
        <v>931419.79050933023</v>
      </c>
      <c r="D36" s="96"/>
      <c r="E36" s="36"/>
      <c r="F36" s="8">
        <v>43563</v>
      </c>
      <c r="G36" s="51" t="s">
        <v>4</v>
      </c>
      <c r="H36" s="97">
        <v>1.4317</v>
      </c>
      <c r="I36" s="97"/>
      <c r="J36" s="36">
        <v>27</v>
      </c>
      <c r="K36" s="100">
        <f t="shared" si="3"/>
        <v>27942.593715279905</v>
      </c>
      <c r="L36" s="101"/>
      <c r="M36" s="6">
        <f>IF(J36="","",(K36/J36)/LOOKUP(RIGHT($D$2,3),定数!$A$6:$A$13,定数!$B$6:$B$13))</f>
        <v>8.6242573195308356</v>
      </c>
      <c r="N36" s="36"/>
      <c r="O36" s="8">
        <v>43563</v>
      </c>
      <c r="P36" s="97">
        <v>1.4348000000000001</v>
      </c>
      <c r="Q36" s="97"/>
      <c r="R36" s="98">
        <f>IF(P36="","",T36*M36*LOOKUP(RIGHT($D$2,3),定数!$A$6:$A$13,定数!$B$6:$B$13))</f>
        <v>32082.237228655773</v>
      </c>
      <c r="S36" s="98"/>
      <c r="T36" s="99">
        <f t="shared" si="4"/>
        <v>31.000000000001027</v>
      </c>
      <c r="U36" s="99"/>
      <c r="V36" t="str">
        <f t="shared" si="7"/>
        <v/>
      </c>
      <c r="W36">
        <f t="shared" si="2"/>
        <v>0</v>
      </c>
      <c r="X36" s="37">
        <f t="shared" si="5"/>
        <v>1083573.0212497681</v>
      </c>
      <c r="Y36" s="38">
        <f t="shared" si="6"/>
        <v>0.14041806851646033</v>
      </c>
    </row>
    <row r="37" spans="2:25">
      <c r="B37" s="36">
        <v>29</v>
      </c>
      <c r="C37" s="96">
        <f t="shared" si="0"/>
        <v>963502.02773798595</v>
      </c>
      <c r="D37" s="96"/>
      <c r="E37" s="36"/>
      <c r="F37" s="8">
        <v>43568</v>
      </c>
      <c r="G37" s="51" t="s">
        <v>4</v>
      </c>
      <c r="H37" s="97">
        <v>1.4483999999999999</v>
      </c>
      <c r="I37" s="97"/>
      <c r="J37" s="36">
        <v>32</v>
      </c>
      <c r="K37" s="100">
        <f t="shared" si="3"/>
        <v>28905.060832139578</v>
      </c>
      <c r="L37" s="101"/>
      <c r="M37" s="6">
        <f>IF(J37="","",(K37/J37)/LOOKUP(RIGHT($D$2,3),定数!$A$6:$A$13,定数!$B$6:$B$13))</f>
        <v>7.5273595917030152</v>
      </c>
      <c r="N37" s="36"/>
      <c r="O37" s="8">
        <v>43568</v>
      </c>
      <c r="P37" s="97">
        <v>1.4519</v>
      </c>
      <c r="Q37" s="97"/>
      <c r="R37" s="98">
        <f>IF(P37="","",T37*M37*LOOKUP(RIGHT($D$2,3),定数!$A$6:$A$13,定数!$B$6:$B$13))</f>
        <v>31614.910285153193</v>
      </c>
      <c r="S37" s="98"/>
      <c r="T37" s="99">
        <f t="shared" si="4"/>
        <v>35.000000000000583</v>
      </c>
      <c r="U37" s="99"/>
      <c r="V37" t="str">
        <f t="shared" si="7"/>
        <v/>
      </c>
      <c r="W37">
        <f t="shared" si="2"/>
        <v>0</v>
      </c>
      <c r="X37" s="37">
        <f t="shared" si="5"/>
        <v>1083573.0212497681</v>
      </c>
      <c r="Y37" s="38">
        <f t="shared" si="6"/>
        <v>0.11081024643202642</v>
      </c>
    </row>
    <row r="38" spans="2:25">
      <c r="B38" s="36">
        <v>30</v>
      </c>
      <c r="C38" s="96">
        <f t="shared" si="0"/>
        <v>995116.93802313914</v>
      </c>
      <c r="D38" s="96"/>
      <c r="E38" s="36"/>
      <c r="F38" s="8">
        <v>43577</v>
      </c>
      <c r="G38" s="51" t="s">
        <v>4</v>
      </c>
      <c r="H38" s="97">
        <v>1.4576</v>
      </c>
      <c r="I38" s="97"/>
      <c r="J38" s="36">
        <v>34</v>
      </c>
      <c r="K38" s="100">
        <f t="shared" si="3"/>
        <v>29853.508140694172</v>
      </c>
      <c r="L38" s="101"/>
      <c r="M38" s="6">
        <f>IF(J38="","",(K38/J38)/LOOKUP(RIGHT($D$2,3),定数!$A$6:$A$13,定数!$B$6:$B$13))</f>
        <v>7.3170363089936696</v>
      </c>
      <c r="N38" s="36"/>
      <c r="O38" s="8">
        <v>43577</v>
      </c>
      <c r="P38" s="97">
        <v>1.4541999999999999</v>
      </c>
      <c r="Q38" s="97"/>
      <c r="R38" s="98">
        <f>IF(P38="","",T38*M38*LOOKUP(RIGHT($D$2,3),定数!$A$6:$A$13,定数!$B$6:$B$13))</f>
        <v>-29853.508140694787</v>
      </c>
      <c r="S38" s="98"/>
      <c r="T38" s="99">
        <f t="shared" si="4"/>
        <v>-34.000000000000696</v>
      </c>
      <c r="U38" s="99"/>
      <c r="V38" t="str">
        <f t="shared" si="7"/>
        <v/>
      </c>
      <c r="W38">
        <f t="shared" si="2"/>
        <v>1</v>
      </c>
      <c r="X38" s="37">
        <f t="shared" si="5"/>
        <v>1083573.0212497681</v>
      </c>
      <c r="Y38" s="38">
        <f t="shared" si="6"/>
        <v>8.1633707643076758E-2</v>
      </c>
    </row>
    <row r="39" spans="2:25">
      <c r="B39" s="36">
        <v>31</v>
      </c>
      <c r="C39" s="96">
        <f t="shared" si="0"/>
        <v>965263.42988244432</v>
      </c>
      <c r="D39" s="96"/>
      <c r="E39" s="36"/>
      <c r="F39" s="8">
        <v>43584</v>
      </c>
      <c r="G39" s="53" t="s">
        <v>4</v>
      </c>
      <c r="H39" s="97">
        <v>1.4839</v>
      </c>
      <c r="I39" s="97"/>
      <c r="J39" s="36">
        <v>36</v>
      </c>
      <c r="K39" s="100">
        <f t="shared" si="3"/>
        <v>28957.90289647333</v>
      </c>
      <c r="L39" s="101"/>
      <c r="M39" s="6">
        <f>IF(J39="","",(K39/J39)/LOOKUP(RIGHT($D$2,3),定数!$A$6:$A$13,定数!$B$6:$B$13))</f>
        <v>6.7032182630725297</v>
      </c>
      <c r="N39" s="36"/>
      <c r="O39" s="8">
        <v>43584</v>
      </c>
      <c r="P39" s="97">
        <v>1.4802999999999999</v>
      </c>
      <c r="Q39" s="97"/>
      <c r="R39" s="98">
        <f>IF(P39="","",T39*M39*LOOKUP(RIGHT($D$2,3),定数!$A$6:$A$13,定数!$B$6:$B$13))</f>
        <v>-28957.902896473708</v>
      </c>
      <c r="S39" s="98"/>
      <c r="T39" s="99">
        <f t="shared" si="4"/>
        <v>-36.000000000000476</v>
      </c>
      <c r="U39" s="99"/>
      <c r="V39" t="str">
        <f t="shared" si="7"/>
        <v/>
      </c>
      <c r="W39">
        <f t="shared" si="2"/>
        <v>2</v>
      </c>
      <c r="X39" s="37">
        <f t="shared" si="5"/>
        <v>1083573.0212497681</v>
      </c>
      <c r="Y39" s="38">
        <f t="shared" si="6"/>
        <v>0.10918469641378503</v>
      </c>
    </row>
    <row r="40" spans="2:25">
      <c r="B40" s="36">
        <v>32</v>
      </c>
      <c r="C40" s="96">
        <f t="shared" si="0"/>
        <v>936305.52698597056</v>
      </c>
      <c r="D40" s="96"/>
      <c r="E40" s="36"/>
      <c r="F40" s="8">
        <v>43604</v>
      </c>
      <c r="G40" s="53" t="s">
        <v>4</v>
      </c>
      <c r="H40" s="97">
        <v>1.4283999999999999</v>
      </c>
      <c r="I40" s="97"/>
      <c r="J40" s="36">
        <v>73</v>
      </c>
      <c r="K40" s="100">
        <f t="shared" si="3"/>
        <v>28089.165809579117</v>
      </c>
      <c r="L40" s="101"/>
      <c r="M40" s="6">
        <f>IF(J40="","",(K40/J40)/LOOKUP(RIGHT($D$2,3),定数!$A$6:$A$13,定数!$B$6:$B$13))</f>
        <v>3.2065257773492144</v>
      </c>
      <c r="N40" s="36"/>
      <c r="O40" s="8">
        <v>43604</v>
      </c>
      <c r="P40" s="97">
        <v>1.4211</v>
      </c>
      <c r="Q40" s="97"/>
      <c r="R40" s="98">
        <f>IF(P40="","",T40*M40*LOOKUP(RIGHT($D$2,3),定数!$A$6:$A$13,定数!$B$6:$B$13))</f>
        <v>-28089.16580957859</v>
      </c>
      <c r="S40" s="98"/>
      <c r="T40" s="99">
        <f t="shared" si="4"/>
        <v>-72.999999999998622</v>
      </c>
      <c r="U40" s="99"/>
      <c r="V40" t="str">
        <f t="shared" si="7"/>
        <v/>
      </c>
      <c r="W40">
        <f t="shared" si="2"/>
        <v>3</v>
      </c>
      <c r="X40" s="37">
        <f t="shared" si="5"/>
        <v>1083573.0212497681</v>
      </c>
      <c r="Y40" s="38">
        <f t="shared" si="6"/>
        <v>0.13590915552137184</v>
      </c>
    </row>
    <row r="41" spans="2:25">
      <c r="B41" s="36">
        <v>33</v>
      </c>
      <c r="C41" s="96">
        <f t="shared" si="0"/>
        <v>908216.36117639195</v>
      </c>
      <c r="D41" s="96"/>
      <c r="E41" s="36"/>
      <c r="F41" s="8">
        <v>43638</v>
      </c>
      <c r="G41" s="53" t="s">
        <v>4</v>
      </c>
      <c r="H41" s="97">
        <v>1.4381999999999999</v>
      </c>
      <c r="I41" s="97"/>
      <c r="J41" s="36">
        <v>38</v>
      </c>
      <c r="K41" s="100">
        <f t="shared" si="3"/>
        <v>27246.490835291759</v>
      </c>
      <c r="L41" s="101"/>
      <c r="M41" s="6">
        <f>IF(J41="","",(K41/J41)/LOOKUP(RIGHT($D$2,3),定数!$A$6:$A$13,定数!$B$6:$B$13))</f>
        <v>5.9751076393183684</v>
      </c>
      <c r="N41" s="36"/>
      <c r="O41" s="8">
        <v>43638</v>
      </c>
      <c r="P41" s="97">
        <v>1.4427000000000001</v>
      </c>
      <c r="Q41" s="97"/>
      <c r="R41" s="98">
        <f>IF(P41="","",T41*M41*LOOKUP(RIGHT($D$2,3),定数!$A$6:$A$13,定数!$B$6:$B$13))</f>
        <v>32265.581252320415</v>
      </c>
      <c r="S41" s="98"/>
      <c r="T41" s="99">
        <f t="shared" si="4"/>
        <v>45.000000000001705</v>
      </c>
      <c r="U41" s="99"/>
      <c r="V41" t="str">
        <f t="shared" si="7"/>
        <v/>
      </c>
      <c r="W41">
        <f t="shared" si="2"/>
        <v>0</v>
      </c>
      <c r="X41" s="37">
        <f t="shared" si="5"/>
        <v>1083573.0212497681</v>
      </c>
      <c r="Y41" s="38">
        <f t="shared" si="6"/>
        <v>0.1618318808557303</v>
      </c>
    </row>
    <row r="42" spans="2:25">
      <c r="B42" s="36">
        <v>34</v>
      </c>
      <c r="C42" s="96">
        <f t="shared" si="0"/>
        <v>940481.94242871238</v>
      </c>
      <c r="D42" s="96"/>
      <c r="E42" s="36"/>
      <c r="F42" s="8">
        <v>43645</v>
      </c>
      <c r="G42" s="53" t="s">
        <v>4</v>
      </c>
      <c r="H42" s="97">
        <v>1.4440999999999999</v>
      </c>
      <c r="I42" s="97"/>
      <c r="J42" s="36">
        <v>96</v>
      </c>
      <c r="K42" s="100">
        <f t="shared" si="3"/>
        <v>28214.458272861371</v>
      </c>
      <c r="L42" s="101"/>
      <c r="M42" s="6">
        <f>IF(J42="","",(K42/J42)/LOOKUP(RIGHT($D$2,3),定数!$A$6:$A$13,定数!$B$6:$B$13))</f>
        <v>2.4491717250747715</v>
      </c>
      <c r="N42" s="36"/>
      <c r="O42" s="8">
        <v>43650</v>
      </c>
      <c r="P42" s="97">
        <v>1.456</v>
      </c>
      <c r="Q42" s="97"/>
      <c r="R42" s="98">
        <f>IF(P42="","",T42*M42*LOOKUP(RIGHT($D$2,3),定数!$A$6:$A$13,定数!$B$6:$B$13))</f>
        <v>34974.172234067795</v>
      </c>
      <c r="S42" s="98"/>
      <c r="T42" s="99">
        <f t="shared" si="4"/>
        <v>119.00000000000021</v>
      </c>
      <c r="U42" s="99"/>
      <c r="V42" t="str">
        <f t="shared" si="7"/>
        <v/>
      </c>
      <c r="W42">
        <f t="shared" si="2"/>
        <v>0</v>
      </c>
      <c r="X42" s="37">
        <f t="shared" si="5"/>
        <v>1083573.0212497681</v>
      </c>
      <c r="Y42" s="38">
        <f t="shared" si="6"/>
        <v>0.13205485557034058</v>
      </c>
    </row>
    <row r="43" spans="2:25">
      <c r="B43" s="36">
        <v>35</v>
      </c>
      <c r="C43" s="96">
        <f t="shared" si="0"/>
        <v>975456.11466278019</v>
      </c>
      <c r="D43" s="96"/>
      <c r="E43" s="36"/>
      <c r="F43" s="8">
        <v>43666</v>
      </c>
      <c r="G43" s="53" t="s">
        <v>4</v>
      </c>
      <c r="H43" s="97">
        <v>1.4219999999999999</v>
      </c>
      <c r="I43" s="97"/>
      <c r="J43" s="36">
        <v>53</v>
      </c>
      <c r="K43" s="100">
        <f t="shared" si="3"/>
        <v>29263.683439883403</v>
      </c>
      <c r="L43" s="101"/>
      <c r="M43" s="6">
        <f>IF(J43="","",(K43/J43)/LOOKUP(RIGHT($D$2,3),定数!$A$6:$A$13,定数!$B$6:$B$13))</f>
        <v>4.6012080880319814</v>
      </c>
      <c r="N43" s="36"/>
      <c r="O43" s="8">
        <v>43667</v>
      </c>
      <c r="P43" s="97">
        <v>1.4283999999999999</v>
      </c>
      <c r="Q43" s="97"/>
      <c r="R43" s="98">
        <f>IF(P43="","",T43*M43*LOOKUP(RIGHT($D$2,3),定数!$A$6:$A$13,定数!$B$6:$B$13))</f>
        <v>35337.278116085407</v>
      </c>
      <c r="S43" s="98"/>
      <c r="T43" s="99">
        <f t="shared" si="4"/>
        <v>63.999999999999616</v>
      </c>
      <c r="U43" s="99"/>
      <c r="V43" t="str">
        <f t="shared" si="7"/>
        <v/>
      </c>
      <c r="W43">
        <f t="shared" si="2"/>
        <v>0</v>
      </c>
      <c r="X43" s="37">
        <f t="shared" si="5"/>
        <v>1083573.0212497681</v>
      </c>
      <c r="Y43" s="38">
        <f t="shared" si="6"/>
        <v>9.9778145511862593E-2</v>
      </c>
    </row>
    <row r="44" spans="2:25">
      <c r="B44" s="36">
        <v>36</v>
      </c>
      <c r="C44" s="96">
        <f t="shared" si="0"/>
        <v>1010793.3927788656</v>
      </c>
      <c r="D44" s="96"/>
      <c r="E44" s="36"/>
      <c r="F44" s="8">
        <v>43671</v>
      </c>
      <c r="G44" s="53" t="s">
        <v>4</v>
      </c>
      <c r="H44" s="97">
        <v>1.4379</v>
      </c>
      <c r="I44" s="97"/>
      <c r="J44" s="36">
        <v>56</v>
      </c>
      <c r="K44" s="100">
        <f t="shared" si="3"/>
        <v>30323.801783365969</v>
      </c>
      <c r="L44" s="101"/>
      <c r="M44" s="6">
        <f>IF(J44="","",(K44/J44)/LOOKUP(RIGHT($D$2,3),定数!$A$6:$A$13,定数!$B$6:$B$13))</f>
        <v>4.5124705034770782</v>
      </c>
      <c r="N44" s="36"/>
      <c r="O44" s="8">
        <v>43672</v>
      </c>
      <c r="P44" s="97">
        <v>1.4446000000000001</v>
      </c>
      <c r="Q44" s="97"/>
      <c r="R44" s="98">
        <f>IF(P44="","",T44*M44*LOOKUP(RIGHT($D$2,3),定数!$A$6:$A$13,定数!$B$6:$B$13))</f>
        <v>36280.262847956525</v>
      </c>
      <c r="S44" s="98"/>
      <c r="T44" s="99">
        <f t="shared" si="4"/>
        <v>67.000000000001506</v>
      </c>
      <c r="U44" s="99"/>
      <c r="V44" t="str">
        <f t="shared" si="7"/>
        <v/>
      </c>
      <c r="W44">
        <f t="shared" si="2"/>
        <v>0</v>
      </c>
      <c r="X44" s="37">
        <f t="shared" si="5"/>
        <v>1083573.0212497681</v>
      </c>
      <c r="Y44" s="38">
        <f t="shared" si="6"/>
        <v>6.7166334934179228E-2</v>
      </c>
    </row>
    <row r="45" spans="2:25">
      <c r="B45" s="36">
        <v>37</v>
      </c>
      <c r="C45" s="96">
        <f t="shared" si="0"/>
        <v>1047073.6556268221</v>
      </c>
      <c r="D45" s="96"/>
      <c r="E45" s="36"/>
      <c r="F45" s="8">
        <v>43679</v>
      </c>
      <c r="G45" s="53" t="s">
        <v>3</v>
      </c>
      <c r="H45" s="97">
        <v>1.4182999999999999</v>
      </c>
      <c r="I45" s="97"/>
      <c r="J45" s="36">
        <v>100</v>
      </c>
      <c r="K45" s="100">
        <f t="shared" si="3"/>
        <v>31412.209668804662</v>
      </c>
      <c r="L45" s="101"/>
      <c r="M45" s="6">
        <f>IF(J45="","",(K45/J45)/LOOKUP(RIGHT($D$2,3),定数!$A$6:$A$13,定数!$B$6:$B$13))</f>
        <v>2.6176841390670549</v>
      </c>
      <c r="N45" s="36"/>
      <c r="O45" s="8">
        <v>43680</v>
      </c>
      <c r="P45" s="97">
        <v>1.4282999999999999</v>
      </c>
      <c r="Q45" s="97"/>
      <c r="R45" s="98">
        <f>IF(P45="","",T45*M45*LOOKUP(RIGHT($D$2,3),定数!$A$6:$A$13,定数!$B$6:$B$13))</f>
        <v>-31412.209668804684</v>
      </c>
      <c r="S45" s="98"/>
      <c r="T45" s="99">
        <f t="shared" si="4"/>
        <v>-100.00000000000009</v>
      </c>
      <c r="U45" s="99"/>
      <c r="V45" t="str">
        <f t="shared" si="7"/>
        <v/>
      </c>
      <c r="W45">
        <f t="shared" si="2"/>
        <v>1</v>
      </c>
      <c r="X45" s="37">
        <f t="shared" si="5"/>
        <v>1083573.0212497681</v>
      </c>
      <c r="Y45" s="38">
        <f t="shared" si="6"/>
        <v>3.3684269455923177E-2</v>
      </c>
    </row>
    <row r="46" spans="2:25">
      <c r="B46" s="36">
        <v>38</v>
      </c>
      <c r="C46" s="96">
        <f t="shared" si="0"/>
        <v>1015661.4459580175</v>
      </c>
      <c r="D46" s="96"/>
      <c r="E46" s="36"/>
      <c r="F46" s="8">
        <v>43708</v>
      </c>
      <c r="G46" s="53" t="s">
        <v>3</v>
      </c>
      <c r="H46" s="97">
        <v>1.4428000000000001</v>
      </c>
      <c r="I46" s="97"/>
      <c r="J46" s="36">
        <v>31</v>
      </c>
      <c r="K46" s="100">
        <f t="shared" si="3"/>
        <v>30469.843378740523</v>
      </c>
      <c r="L46" s="101"/>
      <c r="M46" s="6">
        <f>IF(J46="","",(K46/J46)/LOOKUP(RIGHT($D$2,3),定数!$A$6:$A$13,定数!$B$6:$B$13))</f>
        <v>8.1908181125646564</v>
      </c>
      <c r="N46" s="36"/>
      <c r="O46" s="8">
        <v>43708</v>
      </c>
      <c r="P46" s="97">
        <v>1.4392</v>
      </c>
      <c r="Q46" s="97"/>
      <c r="R46" s="98">
        <f>IF(P46="","",T46*M46*LOOKUP(RIGHT($D$2,3),定数!$A$6:$A$13,定数!$B$6:$B$13))</f>
        <v>35384.334246279788</v>
      </c>
      <c r="S46" s="98"/>
      <c r="T46" s="99">
        <f t="shared" si="4"/>
        <v>36.000000000000476</v>
      </c>
      <c r="U46" s="99"/>
      <c r="V46" t="str">
        <f t="shared" si="7"/>
        <v/>
      </c>
      <c r="W46">
        <f t="shared" si="2"/>
        <v>0</v>
      </c>
      <c r="X46" s="37">
        <f t="shared" si="5"/>
        <v>1083573.0212497681</v>
      </c>
      <c r="Y46" s="38">
        <f t="shared" si="6"/>
        <v>6.2673741372245462E-2</v>
      </c>
    </row>
    <row r="47" spans="2:25">
      <c r="B47" s="36">
        <v>39</v>
      </c>
      <c r="C47" s="96">
        <f t="shared" si="0"/>
        <v>1051045.7802042973</v>
      </c>
      <c r="D47" s="96"/>
      <c r="E47" s="36"/>
      <c r="F47" s="8">
        <v>43715</v>
      </c>
      <c r="G47" s="53" t="s">
        <v>3</v>
      </c>
      <c r="H47" s="97">
        <v>1.4035</v>
      </c>
      <c r="I47" s="97"/>
      <c r="J47" s="36">
        <v>114</v>
      </c>
      <c r="K47" s="100">
        <f t="shared" si="3"/>
        <v>31531.373406128918</v>
      </c>
      <c r="L47" s="101"/>
      <c r="M47" s="6">
        <f>IF(J47="","",(K47/J47)/LOOKUP(RIGHT($D$2,3),定数!$A$6:$A$13,定数!$B$6:$B$13))</f>
        <v>2.3049249565883714</v>
      </c>
      <c r="N47" s="36"/>
      <c r="O47" s="8">
        <v>43716</v>
      </c>
      <c r="P47" s="97">
        <v>1.3895</v>
      </c>
      <c r="Q47" s="97"/>
      <c r="R47" s="98">
        <f>IF(P47="","",T47*M47*LOOKUP(RIGHT($D$2,3),定数!$A$6:$A$13,定数!$B$6:$B$13))</f>
        <v>38722.739270684673</v>
      </c>
      <c r="S47" s="98"/>
      <c r="T47" s="99">
        <f t="shared" si="4"/>
        <v>140.00000000000011</v>
      </c>
      <c r="U47" s="99"/>
      <c r="V47" t="str">
        <f t="shared" si="7"/>
        <v/>
      </c>
      <c r="W47">
        <f t="shared" si="2"/>
        <v>0</v>
      </c>
      <c r="X47" s="37">
        <f t="shared" si="5"/>
        <v>1083573.0212497681</v>
      </c>
      <c r="Y47" s="38">
        <f t="shared" si="6"/>
        <v>3.0018503974891031E-2</v>
      </c>
    </row>
    <row r="48" spans="2:25">
      <c r="B48" s="36">
        <v>40</v>
      </c>
      <c r="C48" s="96">
        <f t="shared" si="0"/>
        <v>1089768.5194749821</v>
      </c>
      <c r="D48" s="96"/>
      <c r="E48" s="36"/>
      <c r="F48" s="8">
        <v>43722</v>
      </c>
      <c r="G48" s="53" t="s">
        <v>4</v>
      </c>
      <c r="H48" s="97">
        <v>1.3729</v>
      </c>
      <c r="I48" s="97"/>
      <c r="J48" s="36">
        <v>93</v>
      </c>
      <c r="K48" s="100">
        <f t="shared" si="3"/>
        <v>32693.055584249461</v>
      </c>
      <c r="L48" s="101"/>
      <c r="M48" s="6">
        <f>IF(J48="","",(K48/J48)/LOOKUP(RIGHT($D$2,3),定数!$A$6:$A$13,定数!$B$6:$B$13))</f>
        <v>2.9294852674058656</v>
      </c>
      <c r="N48" s="36"/>
      <c r="O48" s="8">
        <v>43723</v>
      </c>
      <c r="P48" s="97">
        <v>1.3845000000000001</v>
      </c>
      <c r="Q48" s="97"/>
      <c r="R48" s="98">
        <f>IF(P48="","",T48*M48*LOOKUP(RIGHT($D$2,3),定数!$A$6:$A$13,定数!$B$6:$B$13))</f>
        <v>40778.434922289838</v>
      </c>
      <c r="S48" s="98"/>
      <c r="T48" s="99">
        <f t="shared" si="4"/>
        <v>116.00000000000054</v>
      </c>
      <c r="U48" s="99"/>
      <c r="V48" t="str">
        <f t="shared" si="7"/>
        <v/>
      </c>
      <c r="W48">
        <f t="shared" si="2"/>
        <v>0</v>
      </c>
      <c r="X48" s="37">
        <f t="shared" si="5"/>
        <v>1089768.5194749821</v>
      </c>
      <c r="Y48" s="38">
        <f t="shared" si="6"/>
        <v>0</v>
      </c>
    </row>
    <row r="49" spans="2:25">
      <c r="B49" s="36">
        <v>41</v>
      </c>
      <c r="C49" s="96">
        <f t="shared" si="0"/>
        <v>1130546.9543972719</v>
      </c>
      <c r="D49" s="96"/>
      <c r="E49" s="36"/>
      <c r="F49" s="8">
        <v>43731</v>
      </c>
      <c r="G49" s="53" t="s">
        <v>3</v>
      </c>
      <c r="H49" s="97">
        <v>1.3466</v>
      </c>
      <c r="I49" s="97"/>
      <c r="J49" s="36">
        <v>80</v>
      </c>
      <c r="K49" s="100">
        <f t="shared" si="3"/>
        <v>33916.408631918152</v>
      </c>
      <c r="L49" s="101"/>
      <c r="M49" s="6">
        <f>IF(J49="","",(K49/J49)/LOOKUP(RIGHT($D$2,3),定数!$A$6:$A$13,定数!$B$6:$B$13))</f>
        <v>3.532959232491474</v>
      </c>
      <c r="N49" s="36"/>
      <c r="O49" s="8">
        <v>43734</v>
      </c>
      <c r="P49" s="97">
        <v>1.3546</v>
      </c>
      <c r="Q49" s="97"/>
      <c r="R49" s="98">
        <f>IF(P49="","",T49*M49*LOOKUP(RIGHT($D$2,3),定数!$A$6:$A$13,定数!$B$6:$B$13))</f>
        <v>-33916.408631918181</v>
      </c>
      <c r="S49" s="98"/>
      <c r="T49" s="99">
        <f t="shared" si="4"/>
        <v>-80.000000000000071</v>
      </c>
      <c r="U49" s="99"/>
      <c r="V49" t="str">
        <f t="shared" si="7"/>
        <v/>
      </c>
      <c r="W49">
        <f t="shared" si="2"/>
        <v>1</v>
      </c>
      <c r="X49" s="37">
        <f t="shared" si="5"/>
        <v>1130546.9543972719</v>
      </c>
      <c r="Y49" s="38">
        <f t="shared" si="6"/>
        <v>0</v>
      </c>
    </row>
    <row r="50" spans="2:25">
      <c r="B50" s="36">
        <v>42</v>
      </c>
      <c r="C50" s="96">
        <f t="shared" si="0"/>
        <v>1096630.5457653536</v>
      </c>
      <c r="D50" s="96"/>
      <c r="E50" s="36"/>
      <c r="F50" s="8">
        <v>43758</v>
      </c>
      <c r="G50" s="53" t="s">
        <v>3</v>
      </c>
      <c r="H50" s="97">
        <v>1.3749</v>
      </c>
      <c r="I50" s="97"/>
      <c r="J50" s="36">
        <v>34</v>
      </c>
      <c r="K50" s="100">
        <f t="shared" si="3"/>
        <v>32898.916372960608</v>
      </c>
      <c r="L50" s="101"/>
      <c r="M50" s="6">
        <f>IF(J50="","",(K50/J50)/LOOKUP(RIGHT($D$2,3),定数!$A$6:$A$13,定数!$B$6:$B$13))</f>
        <v>8.063459895333482</v>
      </c>
      <c r="N50" s="36"/>
      <c r="O50" s="8">
        <v>43758</v>
      </c>
      <c r="P50" s="97">
        <v>1.3709</v>
      </c>
      <c r="Q50" s="97"/>
      <c r="R50" s="98">
        <f>IF(P50="","",T50*M50*LOOKUP(RIGHT($D$2,3),定数!$A$6:$A$13,定数!$B$6:$B$13))</f>
        <v>38704.607497600744</v>
      </c>
      <c r="S50" s="98"/>
      <c r="T50" s="99">
        <f t="shared" si="4"/>
        <v>40.000000000000036</v>
      </c>
      <c r="U50" s="99"/>
      <c r="V50" t="str">
        <f t="shared" si="7"/>
        <v/>
      </c>
      <c r="W50">
        <f t="shared" si="2"/>
        <v>0</v>
      </c>
      <c r="X50" s="37">
        <f t="shared" si="5"/>
        <v>1130546.9543972719</v>
      </c>
      <c r="Y50" s="38">
        <f t="shared" si="6"/>
        <v>3.0000000000000138E-2</v>
      </c>
    </row>
    <row r="51" spans="2:25">
      <c r="B51" s="36">
        <v>43</v>
      </c>
      <c r="C51" s="96">
        <f t="shared" si="0"/>
        <v>1135335.1532629544</v>
      </c>
      <c r="D51" s="96"/>
      <c r="E51" s="36"/>
      <c r="F51" s="8">
        <v>43762</v>
      </c>
      <c r="G51" s="53" t="s">
        <v>4</v>
      </c>
      <c r="H51" s="97">
        <v>1.3872</v>
      </c>
      <c r="I51" s="97"/>
      <c r="J51" s="36">
        <v>51</v>
      </c>
      <c r="K51" s="100">
        <f t="shared" si="3"/>
        <v>34060.054597888629</v>
      </c>
      <c r="L51" s="101"/>
      <c r="M51" s="6">
        <f>IF(J51="","",(K51/J51)/LOOKUP(RIGHT($D$2,3),定数!$A$6:$A$13,定数!$B$6:$B$13))</f>
        <v>5.5653683983478155</v>
      </c>
      <c r="N51" s="36"/>
      <c r="O51" s="8">
        <v>43762</v>
      </c>
      <c r="P51" s="97">
        <v>1.3933</v>
      </c>
      <c r="Q51" s="97"/>
      <c r="R51" s="98">
        <f>IF(P51="","",T51*M51*LOOKUP(RIGHT($D$2,3),定数!$A$6:$A$13,定数!$B$6:$B$13))</f>
        <v>40738.496675905975</v>
      </c>
      <c r="S51" s="98"/>
      <c r="T51" s="99">
        <f t="shared" si="4"/>
        <v>60.999999999999943</v>
      </c>
      <c r="U51" s="99"/>
      <c r="V51" t="str">
        <f t="shared" si="7"/>
        <v/>
      </c>
      <c r="W51">
        <f t="shared" si="2"/>
        <v>0</v>
      </c>
      <c r="X51" s="37">
        <f t="shared" si="5"/>
        <v>1135335.1532629544</v>
      </c>
      <c r="Y51" s="38">
        <f t="shared" si="6"/>
        <v>0</v>
      </c>
    </row>
    <row r="52" spans="2:25">
      <c r="B52" s="36">
        <v>44</v>
      </c>
      <c r="C52" s="96">
        <f t="shared" si="0"/>
        <v>1176073.6499388604</v>
      </c>
      <c r="D52" s="96"/>
      <c r="E52" s="36"/>
      <c r="F52" s="8">
        <v>43777</v>
      </c>
      <c r="G52" s="53" t="s">
        <v>3</v>
      </c>
      <c r="H52" s="97">
        <v>1.3740000000000001</v>
      </c>
      <c r="I52" s="97"/>
      <c r="J52" s="36">
        <v>35</v>
      </c>
      <c r="K52" s="100">
        <f t="shared" si="3"/>
        <v>35282.209498165816</v>
      </c>
      <c r="L52" s="101"/>
      <c r="M52" s="6">
        <f>IF(J52="","",(K52/J52)/LOOKUP(RIGHT($D$2,3),定数!$A$6:$A$13,定数!$B$6:$B$13))</f>
        <v>8.4005260709918605</v>
      </c>
      <c r="N52" s="36"/>
      <c r="O52" s="8">
        <v>43777</v>
      </c>
      <c r="P52" s="97">
        <v>1.3774999999999999</v>
      </c>
      <c r="Q52" s="97"/>
      <c r="R52" s="98">
        <f>IF(P52="","",T52*M52*LOOKUP(RIGHT($D$2,3),定数!$A$6:$A$13,定数!$B$6:$B$13))</f>
        <v>-35282.209498164171</v>
      </c>
      <c r="S52" s="98"/>
      <c r="T52" s="99">
        <f t="shared" si="4"/>
        <v>-34.999999999998366</v>
      </c>
      <c r="U52" s="99"/>
      <c r="V52" t="str">
        <f t="shared" si="7"/>
        <v/>
      </c>
      <c r="W52">
        <f t="shared" si="2"/>
        <v>1</v>
      </c>
      <c r="X52" s="37">
        <f t="shared" si="5"/>
        <v>1176073.6499388604</v>
      </c>
      <c r="Y52" s="38">
        <f t="shared" si="6"/>
        <v>0</v>
      </c>
    </row>
    <row r="53" spans="2:25">
      <c r="B53" s="36">
        <v>45</v>
      </c>
      <c r="C53" s="96">
        <f t="shared" si="0"/>
        <v>1140791.4404406962</v>
      </c>
      <c r="D53" s="96"/>
      <c r="E53" s="36"/>
      <c r="F53" s="8">
        <v>43793</v>
      </c>
      <c r="G53" s="53" t="s">
        <v>3</v>
      </c>
      <c r="H53" s="97">
        <v>1.3353999999999999</v>
      </c>
      <c r="I53" s="97"/>
      <c r="J53" s="36">
        <v>58</v>
      </c>
      <c r="K53" s="100">
        <f t="shared" si="3"/>
        <v>34223.743213220885</v>
      </c>
      <c r="L53" s="101"/>
      <c r="M53" s="6">
        <f>IF(J53="","",(K53/J53)/LOOKUP(RIGHT($D$2,3),定数!$A$6:$A$13,定数!$B$6:$B$13))</f>
        <v>4.9172044846581731</v>
      </c>
      <c r="N53" s="36"/>
      <c r="O53" s="8">
        <v>43794</v>
      </c>
      <c r="P53" s="97">
        <v>1.3283</v>
      </c>
      <c r="Q53" s="97"/>
      <c r="R53" s="98">
        <f>IF(P53="","",T53*M53*LOOKUP(RIGHT($D$2,3),定数!$A$6:$A$13,定数!$B$6:$B$13))</f>
        <v>41894.582209286949</v>
      </c>
      <c r="S53" s="98"/>
      <c r="T53" s="99">
        <f t="shared" si="4"/>
        <v>70.999999999998835</v>
      </c>
      <c r="U53" s="99"/>
      <c r="V53" t="str">
        <f t="shared" si="7"/>
        <v/>
      </c>
      <c r="W53">
        <f t="shared" si="2"/>
        <v>0</v>
      </c>
      <c r="X53" s="37">
        <f t="shared" si="5"/>
        <v>1176073.6499388604</v>
      </c>
      <c r="Y53" s="38">
        <f t="shared" si="6"/>
        <v>2.9999999999998694E-2</v>
      </c>
    </row>
    <row r="54" spans="2:25">
      <c r="B54" s="36">
        <v>46</v>
      </c>
      <c r="C54" s="96">
        <f t="shared" si="0"/>
        <v>1182686.0226499832</v>
      </c>
      <c r="D54" s="96"/>
      <c r="E54" s="36"/>
      <c r="F54" s="8">
        <v>43798</v>
      </c>
      <c r="G54" s="53" t="s">
        <v>4</v>
      </c>
      <c r="H54" s="97">
        <v>1.3352999999999999</v>
      </c>
      <c r="I54" s="97"/>
      <c r="J54" s="36">
        <v>60</v>
      </c>
      <c r="K54" s="100">
        <f t="shared" si="3"/>
        <v>35480.580679499493</v>
      </c>
      <c r="L54" s="101"/>
      <c r="M54" s="6">
        <f>IF(J54="","",(K54/J54)/LOOKUP(RIGHT($D$2,3),定数!$A$6:$A$13,定数!$B$6:$B$13))</f>
        <v>4.9278584277082631</v>
      </c>
      <c r="N54" s="36"/>
      <c r="O54" s="8">
        <v>43799</v>
      </c>
      <c r="P54" s="97">
        <v>1.3292999999999999</v>
      </c>
      <c r="Q54" s="97"/>
      <c r="R54" s="98">
        <f>IF(P54="","",T54*M54*LOOKUP(RIGHT($D$2,3),定数!$A$6:$A$13,定数!$B$6:$B$13))</f>
        <v>-35480.58067949953</v>
      </c>
      <c r="S54" s="98"/>
      <c r="T54" s="99">
        <f t="shared" si="4"/>
        <v>-60.000000000000057</v>
      </c>
      <c r="U54" s="99"/>
      <c r="V54" t="str">
        <f t="shared" si="7"/>
        <v/>
      </c>
      <c r="W54">
        <f t="shared" si="2"/>
        <v>1</v>
      </c>
      <c r="X54" s="37">
        <f t="shared" si="5"/>
        <v>1182686.0226499832</v>
      </c>
      <c r="Y54" s="38">
        <f t="shared" si="6"/>
        <v>0</v>
      </c>
    </row>
    <row r="55" spans="2:25">
      <c r="B55" s="36">
        <v>47</v>
      </c>
      <c r="C55" s="96">
        <f t="shared" si="0"/>
        <v>1147205.4419704836</v>
      </c>
      <c r="D55" s="96"/>
      <c r="E55" s="36">
        <v>2012</v>
      </c>
      <c r="F55" s="8">
        <v>43489</v>
      </c>
      <c r="G55" s="53" t="s">
        <v>4</v>
      </c>
      <c r="H55" s="97">
        <v>1.3013999999999999</v>
      </c>
      <c r="I55" s="97"/>
      <c r="J55" s="36">
        <v>62</v>
      </c>
      <c r="K55" s="100">
        <f t="shared" si="3"/>
        <v>34416.16325911451</v>
      </c>
      <c r="L55" s="101"/>
      <c r="M55" s="6">
        <f>IF(J55="","",(K55/J55)/LOOKUP(RIGHT($D$2,3),定数!$A$6:$A$13,定数!$B$6:$B$13))</f>
        <v>4.6258283950422729</v>
      </c>
      <c r="N55" s="36">
        <v>2012</v>
      </c>
      <c r="O55" s="8">
        <v>43490</v>
      </c>
      <c r="P55" s="97">
        <v>1.2951999999999999</v>
      </c>
      <c r="Q55" s="97"/>
      <c r="R55" s="98">
        <f>IF(P55="","",T55*M55*LOOKUP(RIGHT($D$2,3),定数!$A$6:$A$13,定数!$B$6:$B$13))</f>
        <v>-34416.163259114415</v>
      </c>
      <c r="S55" s="98"/>
      <c r="T55" s="99">
        <f t="shared" si="4"/>
        <v>-61.999999999999829</v>
      </c>
      <c r="U55" s="99"/>
      <c r="V55" t="str">
        <f t="shared" si="7"/>
        <v/>
      </c>
      <c r="W55">
        <f t="shared" si="2"/>
        <v>2</v>
      </c>
      <c r="X55" s="37">
        <f t="shared" si="5"/>
        <v>1182686.0226499832</v>
      </c>
      <c r="Y55" s="38">
        <f t="shared" si="6"/>
        <v>3.0000000000000027E-2</v>
      </c>
    </row>
    <row r="56" spans="2:25">
      <c r="B56" s="36">
        <v>48</v>
      </c>
      <c r="C56" s="96">
        <f t="shared" si="0"/>
        <v>1112789.2787113693</v>
      </c>
      <c r="D56" s="96"/>
      <c r="E56" s="36"/>
      <c r="F56" s="8">
        <v>43496</v>
      </c>
      <c r="G56" s="53" t="s">
        <v>4</v>
      </c>
      <c r="H56" s="97">
        <v>1.3198000000000001</v>
      </c>
      <c r="I56" s="97"/>
      <c r="J56" s="36">
        <v>39</v>
      </c>
      <c r="K56" s="100">
        <f t="shared" si="3"/>
        <v>33383.678361341073</v>
      </c>
      <c r="L56" s="101"/>
      <c r="M56" s="6">
        <f>IF(J56="","",(K56/J56)/LOOKUP(RIGHT($D$2,3),定数!$A$6:$A$13,定数!$B$6:$B$13))</f>
        <v>7.1332646071241612</v>
      </c>
      <c r="N56" s="36"/>
      <c r="O56" s="8">
        <v>43496</v>
      </c>
      <c r="P56" s="97">
        <v>1.3159000000000001</v>
      </c>
      <c r="Q56" s="97"/>
      <c r="R56" s="98">
        <f>IF(P56="","",T56*M56*LOOKUP(RIGHT($D$2,3),定数!$A$6:$A$13,定数!$B$6:$B$13))</f>
        <v>-33383.678361341197</v>
      </c>
      <c r="S56" s="98"/>
      <c r="T56" s="99">
        <f t="shared" si="4"/>
        <v>-39.000000000000142</v>
      </c>
      <c r="U56" s="99"/>
      <c r="V56" t="str">
        <f t="shared" si="7"/>
        <v/>
      </c>
      <c r="W56">
        <f t="shared" si="2"/>
        <v>3</v>
      </c>
      <c r="X56" s="37">
        <f t="shared" si="5"/>
        <v>1182686.0226499832</v>
      </c>
      <c r="Y56" s="38">
        <f t="shared" si="6"/>
        <v>5.909999999999993E-2</v>
      </c>
    </row>
    <row r="57" spans="2:25">
      <c r="B57" s="36">
        <v>49</v>
      </c>
      <c r="C57" s="96">
        <f t="shared" si="0"/>
        <v>1079405.6003500281</v>
      </c>
      <c r="D57" s="96"/>
      <c r="E57" s="36"/>
      <c r="F57" s="8" t="s">
        <v>86</v>
      </c>
      <c r="G57" s="53" t="s">
        <v>4</v>
      </c>
      <c r="H57" s="97">
        <v>1.3471</v>
      </c>
      <c r="I57" s="97"/>
      <c r="J57" s="36">
        <v>82</v>
      </c>
      <c r="K57" s="100">
        <f t="shared" si="3"/>
        <v>32382.168010500842</v>
      </c>
      <c r="L57" s="101"/>
      <c r="M57" s="6">
        <f>IF(J57="","",(K57/J57)/LOOKUP(RIGHT($D$2,3),定数!$A$6:$A$13,定数!$B$6:$B$13))</f>
        <v>3.2908707327744762</v>
      </c>
      <c r="N57" s="36"/>
      <c r="O57" s="8" t="s">
        <v>86</v>
      </c>
      <c r="P57" s="97">
        <v>1.3389</v>
      </c>
      <c r="Q57" s="97"/>
      <c r="R57" s="98">
        <f>IF(P57="","",T57*M57*LOOKUP(RIGHT($D$2,3),定数!$A$6:$A$13,定数!$B$6:$B$13))</f>
        <v>-32382.168010500791</v>
      </c>
      <c r="S57" s="98"/>
      <c r="T57" s="99">
        <f t="shared" si="4"/>
        <v>-81.999999999999858</v>
      </c>
      <c r="U57" s="99"/>
      <c r="V57" t="str">
        <f t="shared" si="7"/>
        <v/>
      </c>
      <c r="W57">
        <f t="shared" si="2"/>
        <v>4</v>
      </c>
      <c r="X57" s="37">
        <f t="shared" si="5"/>
        <v>1182686.0226499832</v>
      </c>
      <c r="Y57" s="38">
        <f t="shared" si="6"/>
        <v>8.7326999999999932E-2</v>
      </c>
    </row>
    <row r="58" spans="2:25">
      <c r="B58" s="36">
        <v>50</v>
      </c>
      <c r="C58" s="96">
        <f t="shared" si="0"/>
        <v>1047023.4323395273</v>
      </c>
      <c r="D58" s="96"/>
      <c r="E58" s="36"/>
      <c r="F58" s="8">
        <v>43530</v>
      </c>
      <c r="G58" s="53" t="s">
        <v>3</v>
      </c>
      <c r="H58" s="97">
        <v>1.3177000000000001</v>
      </c>
      <c r="I58" s="97"/>
      <c r="J58" s="36">
        <v>32</v>
      </c>
      <c r="K58" s="100">
        <f t="shared" si="3"/>
        <v>31410.702970185819</v>
      </c>
      <c r="L58" s="101"/>
      <c r="M58" s="6">
        <f>IF(J58="","",(K58/J58)/LOOKUP(RIGHT($D$2,3),定数!$A$6:$A$13,定数!$B$6:$B$13))</f>
        <v>8.1798705651525569</v>
      </c>
      <c r="N58" s="36"/>
      <c r="O58" s="8">
        <v>43530</v>
      </c>
      <c r="P58" s="97">
        <v>1.3139000000000001</v>
      </c>
      <c r="Q58" s="97"/>
      <c r="R58" s="98">
        <f>IF(P58="","",T58*M58*LOOKUP(RIGHT($D$2,3),定数!$A$6:$A$13,定数!$B$6:$B$13))</f>
        <v>37300.209777095908</v>
      </c>
      <c r="S58" s="98"/>
      <c r="T58" s="99">
        <f t="shared" si="4"/>
        <v>38.000000000000256</v>
      </c>
      <c r="U58" s="99"/>
      <c r="V58" t="str">
        <f t="shared" si="7"/>
        <v/>
      </c>
      <c r="W58">
        <f t="shared" si="2"/>
        <v>0</v>
      </c>
      <c r="X58" s="37">
        <f t="shared" si="5"/>
        <v>1182686.0226499832</v>
      </c>
      <c r="Y58" s="38">
        <f t="shared" si="6"/>
        <v>0.11470718999999996</v>
      </c>
    </row>
    <row r="59" spans="2:25">
      <c r="B59" s="36">
        <v>51</v>
      </c>
      <c r="C59" s="96">
        <f t="shared" si="0"/>
        <v>1084323.6421166232</v>
      </c>
      <c r="D59" s="96"/>
      <c r="E59" s="36"/>
      <c r="F59" s="8">
        <v>43531</v>
      </c>
      <c r="G59" s="53" t="s">
        <v>3</v>
      </c>
      <c r="H59" s="97">
        <v>1.3119000000000001</v>
      </c>
      <c r="I59" s="97"/>
      <c r="J59" s="36">
        <v>46</v>
      </c>
      <c r="K59" s="100">
        <f t="shared" si="3"/>
        <v>32529.709263498695</v>
      </c>
      <c r="L59" s="101"/>
      <c r="M59" s="6">
        <f>IF(J59="","",(K59/J59)/LOOKUP(RIGHT($D$2,3),定数!$A$6:$A$13,定数!$B$6:$B$13))</f>
        <v>5.8930632723729524</v>
      </c>
      <c r="N59" s="36"/>
      <c r="O59" s="8">
        <v>43532</v>
      </c>
      <c r="P59" s="97">
        <v>1.3165</v>
      </c>
      <c r="Q59" s="97"/>
      <c r="R59" s="98">
        <f>IF(P59="","",T59*M59*LOOKUP(RIGHT($D$2,3),定数!$A$6:$A$13,定数!$B$6:$B$13))</f>
        <v>-32529.709263498255</v>
      </c>
      <c r="S59" s="98"/>
      <c r="T59" s="99">
        <f t="shared" si="4"/>
        <v>-45.999999999999375</v>
      </c>
      <c r="U59" s="99"/>
      <c r="V59" t="str">
        <f t="shared" si="7"/>
        <v/>
      </c>
      <c r="W59">
        <f t="shared" si="2"/>
        <v>1</v>
      </c>
      <c r="X59" s="37">
        <f t="shared" si="5"/>
        <v>1182686.0226499832</v>
      </c>
      <c r="Y59" s="38">
        <f t="shared" si="6"/>
        <v>8.3168633643749712E-2</v>
      </c>
    </row>
    <row r="60" spans="2:25">
      <c r="B60" s="36">
        <v>52</v>
      </c>
      <c r="C60" s="96">
        <f t="shared" si="0"/>
        <v>1051793.932853125</v>
      </c>
      <c r="D60" s="96"/>
      <c r="E60" s="36"/>
      <c r="F60" s="8">
        <v>43558</v>
      </c>
      <c r="G60" s="53" t="s">
        <v>4</v>
      </c>
      <c r="H60" s="97">
        <v>1.3355999999999999</v>
      </c>
      <c r="I60" s="97"/>
      <c r="J60" s="36">
        <v>32</v>
      </c>
      <c r="K60" s="100">
        <f t="shared" si="3"/>
        <v>31553.817985593749</v>
      </c>
      <c r="L60" s="101"/>
      <c r="M60" s="6">
        <f>IF(J60="","",(K60/J60)/LOOKUP(RIGHT($D$2,3),定数!$A$6:$A$13,定数!$B$6:$B$13))</f>
        <v>8.2171401004150386</v>
      </c>
      <c r="N60" s="36"/>
      <c r="O60" s="8">
        <v>43558</v>
      </c>
      <c r="P60" s="97">
        <v>1.3324</v>
      </c>
      <c r="Q60" s="97"/>
      <c r="R60" s="98">
        <f>IF(P60="","",T60*M60*LOOKUP(RIGHT($D$2,3),定数!$A$6:$A$13,定数!$B$6:$B$13))</f>
        <v>-31553.817985592465</v>
      </c>
      <c r="S60" s="98"/>
      <c r="T60" s="99">
        <f t="shared" si="4"/>
        <v>-31.999999999998696</v>
      </c>
      <c r="U60" s="99"/>
      <c r="V60" t="str">
        <f t="shared" si="7"/>
        <v/>
      </c>
      <c r="W60">
        <f t="shared" si="2"/>
        <v>2</v>
      </c>
      <c r="X60" s="37">
        <f t="shared" si="5"/>
        <v>1182686.0226499832</v>
      </c>
      <c r="Y60" s="38">
        <f t="shared" si="6"/>
        <v>0.11067357463443683</v>
      </c>
    </row>
    <row r="61" spans="2:25">
      <c r="B61" s="36">
        <v>53</v>
      </c>
      <c r="C61" s="96">
        <f t="shared" si="0"/>
        <v>1020240.1148675326</v>
      </c>
      <c r="D61" s="96"/>
      <c r="E61" s="36"/>
      <c r="F61" s="8">
        <v>43574</v>
      </c>
      <c r="G61" s="53" t="s">
        <v>4</v>
      </c>
      <c r="H61" s="97">
        <v>1.3128</v>
      </c>
      <c r="I61" s="97"/>
      <c r="J61" s="36">
        <v>19</v>
      </c>
      <c r="K61" s="100">
        <f t="shared" si="3"/>
        <v>30607.203446025978</v>
      </c>
      <c r="L61" s="101"/>
      <c r="M61" s="6">
        <f>IF(J61="","",(K61/J61)/LOOKUP(RIGHT($D$2,3),定数!$A$6:$A$13,定数!$B$6:$B$13))</f>
        <v>13.424212037730692</v>
      </c>
      <c r="N61" s="36"/>
      <c r="O61" s="8">
        <v>43574</v>
      </c>
      <c r="P61" s="97">
        <v>1.3109</v>
      </c>
      <c r="Q61" s="97"/>
      <c r="R61" s="98">
        <f>IF(P61="","",T61*M61*LOOKUP(RIGHT($D$2,3),定数!$A$6:$A$13,定数!$B$6:$B$13))</f>
        <v>-30607.203446026182</v>
      </c>
      <c r="S61" s="98"/>
      <c r="T61" s="99">
        <f t="shared" si="4"/>
        <v>-19.000000000000128</v>
      </c>
      <c r="U61" s="99"/>
      <c r="V61" t="str">
        <f t="shared" si="7"/>
        <v/>
      </c>
      <c r="W61">
        <f t="shared" si="2"/>
        <v>3</v>
      </c>
      <c r="X61" s="37">
        <f t="shared" si="5"/>
        <v>1182686.0226499832</v>
      </c>
      <c r="Y61" s="38">
        <f t="shared" si="6"/>
        <v>0.1373533673954026</v>
      </c>
    </row>
    <row r="62" spans="2:25">
      <c r="B62" s="36">
        <v>54</v>
      </c>
      <c r="C62" s="96">
        <f t="shared" si="0"/>
        <v>989632.91142150643</v>
      </c>
      <c r="D62" s="96"/>
      <c r="E62" s="36"/>
      <c r="F62" s="8">
        <v>43586</v>
      </c>
      <c r="G62" s="53" t="s">
        <v>4</v>
      </c>
      <c r="H62" s="97">
        <v>1.3277000000000001</v>
      </c>
      <c r="I62" s="97"/>
      <c r="J62" s="36">
        <v>35</v>
      </c>
      <c r="K62" s="100">
        <f t="shared" si="3"/>
        <v>29688.987342645192</v>
      </c>
      <c r="L62" s="101"/>
      <c r="M62" s="6">
        <f>IF(J62="","",(K62/J62)/LOOKUP(RIGHT($D$2,3),定数!$A$6:$A$13,定数!$B$6:$B$13))</f>
        <v>7.0688065101536175</v>
      </c>
      <c r="N62" s="36"/>
      <c r="O62" s="8">
        <v>43586</v>
      </c>
      <c r="P62" s="97">
        <v>1.3242</v>
      </c>
      <c r="Q62" s="97"/>
      <c r="R62" s="98">
        <f>IF(P62="","",T62*M62*LOOKUP(RIGHT($D$2,3),定数!$A$6:$A$13,定数!$B$6:$B$13))</f>
        <v>-29688.987342645691</v>
      </c>
      <c r="S62" s="98"/>
      <c r="T62" s="99">
        <f t="shared" si="4"/>
        <v>-35.000000000000583</v>
      </c>
      <c r="U62" s="99"/>
      <c r="V62" t="str">
        <f t="shared" si="7"/>
        <v/>
      </c>
      <c r="W62">
        <f t="shared" si="2"/>
        <v>4</v>
      </c>
      <c r="X62" s="37">
        <f t="shared" si="5"/>
        <v>1182686.0226499832</v>
      </c>
      <c r="Y62" s="38">
        <f t="shared" si="6"/>
        <v>0.16323276637354067</v>
      </c>
    </row>
    <row r="63" spans="2:25">
      <c r="B63" s="36">
        <v>55</v>
      </c>
      <c r="C63" s="96">
        <f t="shared" si="0"/>
        <v>959943.92407886079</v>
      </c>
      <c r="D63" s="96"/>
      <c r="E63" s="36"/>
      <c r="F63" s="8">
        <v>43589</v>
      </c>
      <c r="G63" s="53" t="s">
        <v>3</v>
      </c>
      <c r="H63" s="97">
        <v>1.3144</v>
      </c>
      <c r="I63" s="97"/>
      <c r="J63" s="36">
        <v>19</v>
      </c>
      <c r="K63" s="100">
        <f t="shared" si="3"/>
        <v>28798.317722365824</v>
      </c>
      <c r="L63" s="101"/>
      <c r="M63" s="6">
        <f>IF(J63="","",(K63/J63)/LOOKUP(RIGHT($D$2,3),定数!$A$6:$A$13,定数!$B$6:$B$13))</f>
        <v>12.630841106300801</v>
      </c>
      <c r="N63" s="36"/>
      <c r="O63" s="8">
        <v>43589</v>
      </c>
      <c r="P63" s="97">
        <v>1.3124</v>
      </c>
      <c r="Q63" s="97"/>
      <c r="R63" s="98">
        <f>IF(P63="","",T63*M63*LOOKUP(RIGHT($D$2,3),定数!$A$6:$A$13,定数!$B$6:$B$13))</f>
        <v>30314.018655121949</v>
      </c>
      <c r="S63" s="98"/>
      <c r="T63" s="99">
        <f t="shared" si="4"/>
        <v>20.000000000000018</v>
      </c>
      <c r="U63" s="99"/>
      <c r="V63" t="str">
        <f t="shared" si="7"/>
        <v/>
      </c>
      <c r="W63">
        <f t="shared" si="2"/>
        <v>0</v>
      </c>
      <c r="X63" s="37">
        <f t="shared" si="5"/>
        <v>1182686.0226499832</v>
      </c>
      <c r="Y63" s="38">
        <f t="shared" si="6"/>
        <v>0.18833578338233481</v>
      </c>
    </row>
    <row r="64" spans="2:25">
      <c r="B64" s="36">
        <v>56</v>
      </c>
      <c r="C64" s="96">
        <f t="shared" si="0"/>
        <v>990257.94273398269</v>
      </c>
      <c r="D64" s="96"/>
      <c r="E64" s="36"/>
      <c r="F64" s="8">
        <v>43594</v>
      </c>
      <c r="G64" s="53" t="s">
        <v>3</v>
      </c>
      <c r="H64" s="97">
        <v>1.3002</v>
      </c>
      <c r="I64" s="97"/>
      <c r="J64" s="36">
        <v>41</v>
      </c>
      <c r="K64" s="100">
        <f t="shared" si="3"/>
        <v>29707.73828201948</v>
      </c>
      <c r="L64" s="101"/>
      <c r="M64" s="6">
        <f>IF(J64="","",(K64/J64)/LOOKUP(RIGHT($D$2,3),定数!$A$6:$A$13,定数!$B$6:$B$13))</f>
        <v>6.0381581874023329</v>
      </c>
      <c r="N64" s="36"/>
      <c r="O64" s="8">
        <v>43594</v>
      </c>
      <c r="P64" s="97">
        <v>1.2952999999999999</v>
      </c>
      <c r="Q64" s="97"/>
      <c r="R64" s="98">
        <f>IF(P64="","",T64*M64*LOOKUP(RIGHT($D$2,3),定数!$A$6:$A$13,定数!$B$6:$B$13))</f>
        <v>35504.370141926629</v>
      </c>
      <c r="S64" s="98"/>
      <c r="T64" s="99">
        <f t="shared" si="4"/>
        <v>49.000000000001265</v>
      </c>
      <c r="U64" s="99"/>
      <c r="V64" t="str">
        <f t="shared" si="7"/>
        <v/>
      </c>
      <c r="W64">
        <f t="shared" si="2"/>
        <v>0</v>
      </c>
      <c r="X64" s="37">
        <f t="shared" si="5"/>
        <v>1182686.0226499832</v>
      </c>
      <c r="Y64" s="38">
        <f t="shared" si="6"/>
        <v>0.1627042818049349</v>
      </c>
    </row>
    <row r="65" spans="2:25">
      <c r="B65" s="36">
        <v>57</v>
      </c>
      <c r="C65" s="96">
        <f t="shared" si="0"/>
        <v>1025762.3128759093</v>
      </c>
      <c r="D65" s="96"/>
      <c r="E65" s="36"/>
      <c r="F65" s="8">
        <v>43636</v>
      </c>
      <c r="G65" s="53" t="s">
        <v>4</v>
      </c>
      <c r="H65" s="97">
        <v>1.2725</v>
      </c>
      <c r="I65" s="97"/>
      <c r="J65" s="36">
        <v>88</v>
      </c>
      <c r="K65" s="100">
        <f t="shared" si="3"/>
        <v>30772.869386277278</v>
      </c>
      <c r="L65" s="101"/>
      <c r="M65" s="6">
        <f>IF(J65="","",(K65/J65)/LOOKUP(RIGHT($D$2,3),定数!$A$6:$A$13,定数!$B$6:$B$13))</f>
        <v>2.9140974797611059</v>
      </c>
      <c r="N65" s="36"/>
      <c r="O65" s="8">
        <v>43637</v>
      </c>
      <c r="P65" s="97">
        <v>1.2637</v>
      </c>
      <c r="Q65" s="97"/>
      <c r="R65" s="98">
        <f>IF(P65="","",T65*M65*LOOKUP(RIGHT($D$2,3),定数!$A$6:$A$13,定数!$B$6:$B$13))</f>
        <v>-30772.869386276994</v>
      </c>
      <c r="S65" s="98"/>
      <c r="T65" s="99">
        <f t="shared" si="4"/>
        <v>-87.99999999999919</v>
      </c>
      <c r="U65" s="99"/>
      <c r="V65" t="str">
        <f t="shared" si="7"/>
        <v/>
      </c>
      <c r="W65">
        <f t="shared" si="2"/>
        <v>1</v>
      </c>
      <c r="X65" s="37">
        <f t="shared" si="5"/>
        <v>1182686.0226499832</v>
      </c>
      <c r="Y65" s="38">
        <f t="shared" si="6"/>
        <v>0.13268416703062336</v>
      </c>
    </row>
    <row r="66" spans="2:25">
      <c r="B66" s="36">
        <v>58</v>
      </c>
      <c r="C66" s="96">
        <f t="shared" si="0"/>
        <v>994989.44348963222</v>
      </c>
      <c r="D66" s="96"/>
      <c r="E66" s="36"/>
      <c r="F66" s="8">
        <v>43650</v>
      </c>
      <c r="G66" s="53" t="s">
        <v>3</v>
      </c>
      <c r="H66" s="97">
        <v>1.2574000000000001</v>
      </c>
      <c r="I66" s="97"/>
      <c r="J66" s="36">
        <v>27</v>
      </c>
      <c r="K66" s="100">
        <f t="shared" si="3"/>
        <v>29849.683304688966</v>
      </c>
      <c r="L66" s="101"/>
      <c r="M66" s="6">
        <f>IF(J66="","",(K66/J66)/LOOKUP(RIGHT($D$2,3),定数!$A$6:$A$13,定数!$B$6:$B$13))</f>
        <v>9.2128652174965939</v>
      </c>
      <c r="N66" s="36"/>
      <c r="O66" s="8">
        <v>43650</v>
      </c>
      <c r="P66" s="97">
        <v>1.2542</v>
      </c>
      <c r="Q66" s="97"/>
      <c r="R66" s="98">
        <f>IF(P66="","",T66*M66*LOOKUP(RIGHT($D$2,3),定数!$A$6:$A$13,定数!$B$6:$B$13))</f>
        <v>35377.402435187934</v>
      </c>
      <c r="S66" s="98"/>
      <c r="T66" s="99">
        <f t="shared" si="4"/>
        <v>32.000000000000917</v>
      </c>
      <c r="U66" s="99"/>
      <c r="V66" t="str">
        <f t="shared" si="7"/>
        <v/>
      </c>
      <c r="W66">
        <f t="shared" si="2"/>
        <v>0</v>
      </c>
      <c r="X66" s="37">
        <f t="shared" si="5"/>
        <v>1182686.0226499832</v>
      </c>
      <c r="Y66" s="38">
        <f t="shared" si="6"/>
        <v>0.15870364201970444</v>
      </c>
    </row>
    <row r="67" spans="2:25">
      <c r="B67" s="36">
        <v>59</v>
      </c>
      <c r="C67" s="96">
        <f t="shared" si="0"/>
        <v>1030366.8459248202</v>
      </c>
      <c r="D67" s="96"/>
      <c r="E67" s="36"/>
      <c r="F67" s="8">
        <v>43665</v>
      </c>
      <c r="G67" s="53" t="s">
        <v>4</v>
      </c>
      <c r="H67" s="97">
        <v>1.2287999999999999</v>
      </c>
      <c r="I67" s="97"/>
      <c r="J67" s="36">
        <v>14</v>
      </c>
      <c r="K67" s="100">
        <f t="shared" si="3"/>
        <v>30911.005377744605</v>
      </c>
      <c r="L67" s="101"/>
      <c r="M67" s="6">
        <f>IF(J67="","",(K67/J67)/LOOKUP(RIGHT($D$2,3),定数!$A$6:$A$13,定数!$B$6:$B$13))</f>
        <v>18.399407962943215</v>
      </c>
      <c r="N67" s="36"/>
      <c r="O67" s="8">
        <v>43665</v>
      </c>
      <c r="P67" s="97">
        <v>1.2302999999999999</v>
      </c>
      <c r="Q67" s="97"/>
      <c r="R67" s="98">
        <f>IF(P67="","",T67*M67*LOOKUP(RIGHT($D$2,3),定数!$A$6:$A$13,定数!$B$6:$B$13))</f>
        <v>33118.934333299047</v>
      </c>
      <c r="S67" s="98"/>
      <c r="T67" s="99">
        <f t="shared" si="4"/>
        <v>15.000000000000568</v>
      </c>
      <c r="U67" s="99"/>
      <c r="V67" t="str">
        <f t="shared" si="7"/>
        <v/>
      </c>
      <c r="W67">
        <f t="shared" si="2"/>
        <v>0</v>
      </c>
      <c r="X67" s="37">
        <f t="shared" si="5"/>
        <v>1182686.0226499832</v>
      </c>
      <c r="Y67" s="38">
        <f t="shared" si="6"/>
        <v>0.12879088262484861</v>
      </c>
    </row>
    <row r="68" spans="2:25">
      <c r="B68" s="36">
        <v>60</v>
      </c>
      <c r="C68" s="96">
        <f>IF(R67="","",C67+R67)</f>
        <v>1063485.7802581191</v>
      </c>
      <c r="D68" s="96"/>
      <c r="E68" s="36"/>
      <c r="F68" s="8">
        <v>43666</v>
      </c>
      <c r="G68" s="53" t="s">
        <v>3</v>
      </c>
      <c r="H68" s="97">
        <v>1.2251000000000001</v>
      </c>
      <c r="I68" s="97"/>
      <c r="J68" s="36">
        <v>32</v>
      </c>
      <c r="K68" s="100">
        <f t="shared" si="3"/>
        <v>31904.573407743574</v>
      </c>
      <c r="L68" s="101"/>
      <c r="M68" s="6">
        <f>IF(J68="","",(K68/J68)/LOOKUP(RIGHT($D$2,3),定数!$A$6:$A$13,定数!$B$6:$B$13))</f>
        <v>8.3084826582665556</v>
      </c>
      <c r="N68" s="36"/>
      <c r="O68" s="8">
        <v>43666</v>
      </c>
      <c r="P68" s="97">
        <v>1.2214</v>
      </c>
      <c r="Q68" s="97"/>
      <c r="R68" s="98">
        <f>IF(P68="","",T68*M68*LOOKUP(RIGHT($D$2,3),定数!$A$6:$A$13,定数!$B$6:$B$13))</f>
        <v>36889.663002703877</v>
      </c>
      <c r="S68" s="98"/>
      <c r="T68" s="99">
        <f t="shared" si="4"/>
        <v>37.000000000000369</v>
      </c>
      <c r="U68" s="99"/>
      <c r="V68" t="str">
        <f t="shared" si="7"/>
        <v/>
      </c>
      <c r="W68">
        <f t="shared" si="2"/>
        <v>0</v>
      </c>
      <c r="X68" s="37">
        <f t="shared" si="5"/>
        <v>1182686.0226499832</v>
      </c>
      <c r="Y68" s="38">
        <f t="shared" si="6"/>
        <v>0.10078773242350347</v>
      </c>
    </row>
    <row r="69" spans="2:25">
      <c r="B69" s="36">
        <v>61</v>
      </c>
      <c r="C69" s="96">
        <f t="shared" si="0"/>
        <v>1100375.4432608229</v>
      </c>
      <c r="D69" s="96"/>
      <c r="E69" s="36"/>
      <c r="F69" s="8">
        <v>43706</v>
      </c>
      <c r="G69" s="53" t="s">
        <v>4</v>
      </c>
      <c r="H69" s="97">
        <v>1.2571000000000001</v>
      </c>
      <c r="I69" s="97"/>
      <c r="J69" s="36">
        <v>40</v>
      </c>
      <c r="K69" s="100">
        <f t="shared" si="3"/>
        <v>33011.263297824684</v>
      </c>
      <c r="L69" s="101"/>
      <c r="M69" s="6">
        <f>IF(J69="","",(K69/J69)/LOOKUP(RIGHT($D$2,3),定数!$A$6:$A$13,定数!$B$6:$B$13))</f>
        <v>6.8773465203801427</v>
      </c>
      <c r="N69" s="36"/>
      <c r="O69" s="8">
        <v>43706</v>
      </c>
      <c r="P69" s="97">
        <v>1.2531000000000001</v>
      </c>
      <c r="Q69" s="97"/>
      <c r="R69" s="98">
        <f>IF(P69="","",T69*M69*LOOKUP(RIGHT($D$2,3),定数!$A$6:$A$13,定数!$B$6:$B$13))</f>
        <v>-33011.263297824713</v>
      </c>
      <c r="S69" s="98"/>
      <c r="T69" s="99">
        <f t="shared" si="4"/>
        <v>-40.000000000000036</v>
      </c>
      <c r="U69" s="99"/>
      <c r="V69" t="str">
        <f t="shared" si="7"/>
        <v/>
      </c>
      <c r="W69">
        <f t="shared" si="2"/>
        <v>1</v>
      </c>
      <c r="X69" s="37">
        <f t="shared" si="5"/>
        <v>1182686.0226499832</v>
      </c>
      <c r="Y69" s="38">
        <f t="shared" si="6"/>
        <v>6.9596306891943516E-2</v>
      </c>
    </row>
    <row r="70" spans="2:25">
      <c r="B70" s="36">
        <v>62</v>
      </c>
      <c r="C70" s="96">
        <f t="shared" si="0"/>
        <v>1067364.1799629983</v>
      </c>
      <c r="D70" s="96"/>
      <c r="E70" s="36"/>
      <c r="F70" s="8">
        <v>43711</v>
      </c>
      <c r="G70" s="53" t="s">
        <v>4</v>
      </c>
      <c r="H70" s="97">
        <v>1.2577</v>
      </c>
      <c r="I70" s="97"/>
      <c r="J70" s="36">
        <v>17</v>
      </c>
      <c r="K70" s="100">
        <f t="shared" si="3"/>
        <v>32020.925398889947</v>
      </c>
      <c r="L70" s="101"/>
      <c r="M70" s="6">
        <f>IF(J70="","",(K70/J70)/LOOKUP(RIGHT($D$2,3),定数!$A$6:$A$13,定数!$B$6:$B$13))</f>
        <v>15.696532058279386</v>
      </c>
      <c r="N70" s="36"/>
      <c r="O70" s="8">
        <v>43711</v>
      </c>
      <c r="P70" s="97">
        <v>1.2596000000000001</v>
      </c>
      <c r="Q70" s="97"/>
      <c r="R70" s="98">
        <f>IF(P70="","",T70*M70*LOOKUP(RIGHT($D$2,3),定数!$A$6:$A$13,定数!$B$6:$B$13))</f>
        <v>35788.093092877243</v>
      </c>
      <c r="S70" s="98"/>
      <c r="T70" s="99">
        <f t="shared" si="4"/>
        <v>19.000000000000128</v>
      </c>
      <c r="U70" s="99"/>
      <c r="V70" t="str">
        <f t="shared" si="7"/>
        <v/>
      </c>
      <c r="W70">
        <f t="shared" si="2"/>
        <v>0</v>
      </c>
      <c r="X70" s="37">
        <f t="shared" si="5"/>
        <v>1182686.0226499832</v>
      </c>
      <c r="Y70" s="38">
        <f t="shared" si="6"/>
        <v>9.7508417685185145E-2</v>
      </c>
    </row>
    <row r="71" spans="2:25">
      <c r="B71" s="36">
        <v>63</v>
      </c>
      <c r="C71" s="96">
        <f t="shared" si="0"/>
        <v>1103152.2730558754</v>
      </c>
      <c r="D71" s="96"/>
      <c r="E71" s="36"/>
      <c r="F71" s="8">
        <v>43720</v>
      </c>
      <c r="G71" s="53" t="s">
        <v>4</v>
      </c>
      <c r="H71" s="97">
        <v>1.2815000000000001</v>
      </c>
      <c r="I71" s="97"/>
      <c r="J71" s="36">
        <v>48</v>
      </c>
      <c r="K71" s="100">
        <f t="shared" si="3"/>
        <v>33094.568191676262</v>
      </c>
      <c r="L71" s="101"/>
      <c r="M71" s="6">
        <f>IF(J71="","",(K71/J71)/LOOKUP(RIGHT($D$2,3),定数!$A$6:$A$13,定数!$B$6:$B$13))</f>
        <v>5.7455847554993511</v>
      </c>
      <c r="N71" s="36"/>
      <c r="O71" s="8">
        <v>43720</v>
      </c>
      <c r="P71" s="97">
        <v>1.2871999999999999</v>
      </c>
      <c r="Q71" s="97"/>
      <c r="R71" s="98">
        <f>IF(P71="","",T71*M71*LOOKUP(RIGHT($D$2,3),定数!$A$6:$A$13,定数!$B$6:$B$13))</f>
        <v>39299.7997276143</v>
      </c>
      <c r="S71" s="98"/>
      <c r="T71" s="99">
        <f t="shared" si="4"/>
        <v>56.999999999998167</v>
      </c>
      <c r="U71" s="99"/>
      <c r="V71" t="str">
        <f t="shared" si="7"/>
        <v/>
      </c>
      <c r="W71">
        <f t="shared" si="2"/>
        <v>0</v>
      </c>
      <c r="X71" s="37">
        <f t="shared" si="5"/>
        <v>1182686.0226499832</v>
      </c>
      <c r="Y71" s="38">
        <f t="shared" si="6"/>
        <v>6.7248405807570633E-2</v>
      </c>
    </row>
    <row r="72" spans="2:25">
      <c r="B72" s="36">
        <v>64</v>
      </c>
      <c r="C72" s="96">
        <f t="shared" si="0"/>
        <v>1142452.0727834897</v>
      </c>
      <c r="D72" s="96"/>
      <c r="E72" s="36"/>
      <c r="F72" s="8">
        <v>43733</v>
      </c>
      <c r="G72" s="53" t="s">
        <v>3</v>
      </c>
      <c r="H72" s="97">
        <v>1.2929999999999999</v>
      </c>
      <c r="I72" s="97"/>
      <c r="J72" s="36">
        <v>23</v>
      </c>
      <c r="K72" s="100">
        <f t="shared" si="3"/>
        <v>34273.562183504691</v>
      </c>
      <c r="L72" s="101"/>
      <c r="M72" s="6">
        <f>IF(J72="","",(K72/J72)/LOOKUP(RIGHT($D$2,3),定数!$A$6:$A$13,定数!$B$6:$B$13))</f>
        <v>12.417957312864019</v>
      </c>
      <c r="N72" s="36"/>
      <c r="O72" s="8">
        <v>43733</v>
      </c>
      <c r="P72" s="97">
        <v>1.2904</v>
      </c>
      <c r="Q72" s="97"/>
      <c r="R72" s="98">
        <f>IF(P72="","",T72*M72*LOOKUP(RIGHT($D$2,3),定数!$A$6:$A$13,定数!$B$6:$B$13))</f>
        <v>38744.026816134785</v>
      </c>
      <c r="S72" s="98"/>
      <c r="T72" s="99">
        <f t="shared" si="4"/>
        <v>25.999999999999357</v>
      </c>
      <c r="U72" s="99"/>
      <c r="V72" t="str">
        <f t="shared" si="7"/>
        <v/>
      </c>
      <c r="W72">
        <f t="shared" si="2"/>
        <v>0</v>
      </c>
      <c r="X72" s="37">
        <f t="shared" si="5"/>
        <v>1182686.0226499832</v>
      </c>
      <c r="Y72" s="38">
        <f t="shared" si="6"/>
        <v>3.4019130264466457E-2</v>
      </c>
    </row>
    <row r="73" spans="2:25">
      <c r="B73" s="36">
        <v>65</v>
      </c>
      <c r="C73" s="96">
        <f t="shared" si="0"/>
        <v>1181196.0995996245</v>
      </c>
      <c r="D73" s="96"/>
      <c r="E73" s="36"/>
      <c r="F73" s="8">
        <v>43735</v>
      </c>
      <c r="G73" s="53" t="s">
        <v>3</v>
      </c>
      <c r="H73" s="97">
        <v>1.2862</v>
      </c>
      <c r="I73" s="97"/>
      <c r="J73" s="36">
        <v>39</v>
      </c>
      <c r="K73" s="100">
        <f t="shared" si="3"/>
        <v>35435.882987988734</v>
      </c>
      <c r="L73" s="101"/>
      <c r="M73" s="6">
        <f>IF(J73="","",(K73/J73)/LOOKUP(RIGHT($D$2,3),定数!$A$6:$A$13,定数!$B$6:$B$13))</f>
        <v>7.5717698692283619</v>
      </c>
      <c r="N73" s="36"/>
      <c r="O73" s="8">
        <v>43735</v>
      </c>
      <c r="P73" s="97">
        <v>1.2901</v>
      </c>
      <c r="Q73" s="97"/>
      <c r="R73" s="98">
        <f>IF(P73="","",T73*M73*LOOKUP(RIGHT($D$2,3),定数!$A$6:$A$13,定数!$B$6:$B$13))</f>
        <v>-35435.882987988865</v>
      </c>
      <c r="S73" s="98"/>
      <c r="T73" s="99">
        <f t="shared" si="4"/>
        <v>-39.000000000000142</v>
      </c>
      <c r="U73" s="99"/>
      <c r="V73" t="str">
        <f t="shared" si="7"/>
        <v/>
      </c>
      <c r="W73">
        <f t="shared" si="2"/>
        <v>1</v>
      </c>
      <c r="X73" s="37">
        <f t="shared" si="5"/>
        <v>1182686.0226499832</v>
      </c>
      <c r="Y73" s="38">
        <f t="shared" si="6"/>
        <v>1.2597790299577749E-3</v>
      </c>
    </row>
    <row r="74" spans="2:25">
      <c r="B74" s="36">
        <v>66</v>
      </c>
      <c r="C74" s="96">
        <f t="shared" ref="C74:C108" si="8">IF(R73="","",C73+R73)</f>
        <v>1145760.2166116356</v>
      </c>
      <c r="D74" s="96"/>
      <c r="E74" s="36"/>
      <c r="F74" s="8">
        <v>43749</v>
      </c>
      <c r="G74" s="53" t="s">
        <v>3</v>
      </c>
      <c r="H74" s="97">
        <v>1.2870999999999999</v>
      </c>
      <c r="I74" s="97"/>
      <c r="J74" s="36">
        <v>42</v>
      </c>
      <c r="K74" s="100">
        <f t="shared" si="3"/>
        <v>34372.806498349069</v>
      </c>
      <c r="L74" s="101"/>
      <c r="M74" s="6">
        <f>IF(J74="","",(K74/J74)/LOOKUP(RIGHT($D$2,3),定数!$A$6:$A$13,定数!$B$6:$B$13))</f>
        <v>6.8200012893549742</v>
      </c>
      <c r="N74" s="36"/>
      <c r="O74" s="8">
        <v>43749</v>
      </c>
      <c r="P74" s="97">
        <v>1.2912999999999999</v>
      </c>
      <c r="Q74" s="97"/>
      <c r="R74" s="98">
        <f>IF(P74="","",T74*M74*LOOKUP(RIGHT($D$2,3),定数!$A$6:$A$13,定数!$B$6:$B$13))</f>
        <v>-34372.806498348917</v>
      </c>
      <c r="S74" s="98"/>
      <c r="T74" s="99">
        <f t="shared" si="4"/>
        <v>-41.999999999999815</v>
      </c>
      <c r="U74" s="99"/>
      <c r="V74" t="str">
        <f t="shared" si="7"/>
        <v/>
      </c>
      <c r="W74">
        <f t="shared" si="7"/>
        <v>2</v>
      </c>
      <c r="X74" s="37">
        <f t="shared" si="5"/>
        <v>1182686.0226499832</v>
      </c>
      <c r="Y74" s="38">
        <f t="shared" si="6"/>
        <v>3.1221985659059204E-2</v>
      </c>
    </row>
    <row r="75" spans="2:25">
      <c r="B75" s="36">
        <v>67</v>
      </c>
      <c r="C75" s="96">
        <f t="shared" si="8"/>
        <v>1111387.4101132867</v>
      </c>
      <c r="D75" s="96"/>
      <c r="E75" s="36"/>
      <c r="F75" s="8">
        <v>43760</v>
      </c>
      <c r="G75" s="53" t="s">
        <v>3</v>
      </c>
      <c r="H75" s="97">
        <v>1.3032999999999999</v>
      </c>
      <c r="I75" s="97"/>
      <c r="J75" s="36">
        <v>33</v>
      </c>
      <c r="K75" s="100">
        <f t="shared" ref="K75:K108" si="9">IF(J75="","",C75*0.03)</f>
        <v>33341.622303398603</v>
      </c>
      <c r="L75" s="101"/>
      <c r="M75" s="6">
        <f>IF(J75="","",(K75/J75)/LOOKUP(RIGHT($D$2,3),定数!$A$6:$A$13,定数!$B$6:$B$13))</f>
        <v>8.4196015917673233</v>
      </c>
      <c r="N75" s="36"/>
      <c r="O75" s="8">
        <v>43760</v>
      </c>
      <c r="P75" s="97">
        <v>1.3066</v>
      </c>
      <c r="Q75" s="97"/>
      <c r="R75" s="98">
        <f>IF(P75="","",T75*M75*LOOKUP(RIGHT($D$2,3),定数!$A$6:$A$13,定数!$B$6:$B$13))</f>
        <v>-33341.622303399417</v>
      </c>
      <c r="S75" s="98"/>
      <c r="T75" s="99">
        <f t="shared" si="4"/>
        <v>-33.00000000000081</v>
      </c>
      <c r="U75" s="99"/>
      <c r="V75" t="str">
        <f t="shared" ref="V75:W90" si="10">IF(S75&lt;&gt;"",IF(S75&lt;0,1+V74,0),"")</f>
        <v/>
      </c>
      <c r="W75">
        <f t="shared" si="10"/>
        <v>3</v>
      </c>
      <c r="X75" s="37">
        <f t="shared" si="5"/>
        <v>1182686.0226499832</v>
      </c>
      <c r="Y75" s="38">
        <f t="shared" si="6"/>
        <v>6.0285326089287272E-2</v>
      </c>
    </row>
    <row r="76" spans="2:25">
      <c r="B76" s="36">
        <v>68</v>
      </c>
      <c r="C76" s="96">
        <f t="shared" si="8"/>
        <v>1078045.7878098872</v>
      </c>
      <c r="D76" s="96"/>
      <c r="E76" s="36"/>
      <c r="F76" s="8">
        <v>43782</v>
      </c>
      <c r="G76" s="53" t="s">
        <v>3</v>
      </c>
      <c r="H76" s="97">
        <v>1.2707999999999999</v>
      </c>
      <c r="I76" s="97"/>
      <c r="J76" s="36">
        <v>8</v>
      </c>
      <c r="K76" s="100">
        <f t="shared" si="9"/>
        <v>32341.373634296615</v>
      </c>
      <c r="L76" s="101"/>
      <c r="M76" s="6">
        <f>IF(J76="","",(K76/J76)/LOOKUP(RIGHT($D$2,3),定数!$A$6:$A$13,定数!$B$6:$B$13))</f>
        <v>33.688930869058971</v>
      </c>
      <c r="N76" s="36"/>
      <c r="O76" s="8">
        <v>43782</v>
      </c>
      <c r="P76" s="97">
        <v>1.2701</v>
      </c>
      <c r="Q76" s="97"/>
      <c r="R76" s="98">
        <f>IF(P76="","",T76*M76*LOOKUP(RIGHT($D$2,3),定数!$A$6:$A$13,定数!$B$6:$B$13))</f>
        <v>28298.70193000642</v>
      </c>
      <c r="S76" s="98"/>
      <c r="T76" s="99">
        <f t="shared" ref="T76:T108" si="11">IF(P76="","",IF(G76="買",(P76-H76),(H76-P76))*IF(RIGHT($D$2,3)="JPY",100,10000))</f>
        <v>6.9999999999992291</v>
      </c>
      <c r="U76" s="99"/>
      <c r="V76" t="str">
        <f t="shared" si="10"/>
        <v/>
      </c>
      <c r="W76">
        <f t="shared" si="10"/>
        <v>0</v>
      </c>
      <c r="X76" s="37">
        <f t="shared" ref="X76:X108" si="12">IF(C76&lt;&gt;"",MAX(X75,C76),"")</f>
        <v>1182686.0226499832</v>
      </c>
      <c r="Y76" s="38">
        <f t="shared" ref="Y76:Y108" si="13">IF(X76&lt;&gt;"",1-(C76/X76),"")</f>
        <v>8.84767663066095E-2</v>
      </c>
    </row>
    <row r="77" spans="2:25">
      <c r="B77" s="36">
        <v>69</v>
      </c>
      <c r="C77" s="96">
        <f t="shared" si="8"/>
        <v>1106344.4897398937</v>
      </c>
      <c r="D77" s="96"/>
      <c r="E77" s="36"/>
      <c r="F77" s="8">
        <v>43813</v>
      </c>
      <c r="G77" s="53" t="s">
        <v>4</v>
      </c>
      <c r="H77" s="97">
        <v>1.3075000000000001</v>
      </c>
      <c r="I77" s="97"/>
      <c r="J77" s="36">
        <v>35</v>
      </c>
      <c r="K77" s="100">
        <f t="shared" si="9"/>
        <v>33190.334692196811</v>
      </c>
      <c r="L77" s="101"/>
      <c r="M77" s="6">
        <f>IF(J77="","",(K77/J77)/LOOKUP(RIGHT($D$2,3),定数!$A$6:$A$13,定数!$B$6:$B$13))</f>
        <v>7.9024606409992408</v>
      </c>
      <c r="N77" s="36"/>
      <c r="O77" s="8">
        <v>43813</v>
      </c>
      <c r="P77" s="97">
        <v>1.3116000000000001</v>
      </c>
      <c r="Q77" s="97"/>
      <c r="R77" s="98">
        <f>IF(P77="","",T77*M77*LOOKUP(RIGHT($D$2,3),定数!$A$6:$A$13,定数!$B$6:$B$13))</f>
        <v>38880.106353716197</v>
      </c>
      <c r="S77" s="98"/>
      <c r="T77" s="99">
        <f t="shared" si="11"/>
        <v>40.999999999999929</v>
      </c>
      <c r="U77" s="99"/>
      <c r="V77" t="str">
        <f t="shared" si="10"/>
        <v/>
      </c>
      <c r="W77">
        <f t="shared" si="10"/>
        <v>0</v>
      </c>
      <c r="X77" s="37">
        <f t="shared" si="12"/>
        <v>1182686.0226499832</v>
      </c>
      <c r="Y77" s="38">
        <f t="shared" si="13"/>
        <v>6.4549281422160543E-2</v>
      </c>
    </row>
    <row r="78" spans="2:25">
      <c r="B78" s="36">
        <v>70</v>
      </c>
      <c r="C78" s="96">
        <f t="shared" si="8"/>
        <v>1145224.5960936099</v>
      </c>
      <c r="D78" s="96"/>
      <c r="E78" s="36"/>
      <c r="F78" s="8">
        <v>43817</v>
      </c>
      <c r="G78" s="53" t="s">
        <v>4</v>
      </c>
      <c r="H78" s="97">
        <v>1.3178000000000001</v>
      </c>
      <c r="I78" s="97"/>
      <c r="J78" s="36">
        <v>23</v>
      </c>
      <c r="K78" s="100">
        <f t="shared" si="9"/>
        <v>34356.737882808295</v>
      </c>
      <c r="L78" s="101"/>
      <c r="M78" s="6">
        <f>IF(J78="","",(K78/J78)/LOOKUP(RIGHT($D$2,3),定数!$A$6:$A$13,定数!$B$6:$B$13))</f>
        <v>12.448093435800107</v>
      </c>
      <c r="N78" s="36"/>
      <c r="O78" s="8">
        <v>43817</v>
      </c>
      <c r="P78" s="97">
        <v>1.3204</v>
      </c>
      <c r="Q78" s="97"/>
      <c r="R78" s="98">
        <f>IF(P78="","",T78*M78*LOOKUP(RIGHT($D$2,3),定数!$A$6:$A$13,定数!$B$6:$B$13))</f>
        <v>38838.051519695378</v>
      </c>
      <c r="S78" s="98"/>
      <c r="T78" s="99">
        <f t="shared" si="11"/>
        <v>25.999999999999357</v>
      </c>
      <c r="U78" s="99"/>
      <c r="V78" t="str">
        <f t="shared" si="10"/>
        <v/>
      </c>
      <c r="W78">
        <f t="shared" si="10"/>
        <v>0</v>
      </c>
      <c r="X78" s="37">
        <f t="shared" si="12"/>
        <v>1182686.0226499832</v>
      </c>
      <c r="Y78" s="38">
        <f t="shared" si="13"/>
        <v>3.1674870454996507E-2</v>
      </c>
    </row>
    <row r="79" spans="2:25">
      <c r="B79" s="36">
        <v>71</v>
      </c>
      <c r="C79" s="96">
        <f t="shared" si="8"/>
        <v>1184062.6476133054</v>
      </c>
      <c r="D79" s="96"/>
      <c r="E79" s="36">
        <v>2013</v>
      </c>
      <c r="F79" s="8">
        <v>1.22</v>
      </c>
      <c r="G79" s="54" t="s">
        <v>3</v>
      </c>
      <c r="H79" s="97">
        <v>1.3307</v>
      </c>
      <c r="I79" s="97"/>
      <c r="J79" s="36">
        <v>13</v>
      </c>
      <c r="K79" s="100">
        <f t="shared" si="9"/>
        <v>35521.879428399159</v>
      </c>
      <c r="L79" s="101"/>
      <c r="M79" s="6">
        <f>IF(J79="","",(K79/J79)/LOOKUP(RIGHT($D$2,3),定数!$A$6:$A$13,定数!$B$6:$B$13))</f>
        <v>22.7704355310251</v>
      </c>
      <c r="N79" s="36">
        <v>2013</v>
      </c>
      <c r="O79" s="8">
        <v>43487</v>
      </c>
      <c r="P79" s="97">
        <v>1.3320000000000001</v>
      </c>
      <c r="Q79" s="97"/>
      <c r="R79" s="98">
        <f>IF(P79="","",T79*M79*LOOKUP(RIGHT($D$2,3),定数!$A$6:$A$13,定数!$B$6:$B$13))</f>
        <v>-35521.879428401313</v>
      </c>
      <c r="S79" s="98"/>
      <c r="T79" s="99">
        <f t="shared" si="11"/>
        <v>-13.000000000000789</v>
      </c>
      <c r="U79" s="99"/>
      <c r="V79" t="str">
        <f t="shared" si="10"/>
        <v/>
      </c>
      <c r="W79">
        <f t="shared" si="10"/>
        <v>1</v>
      </c>
      <c r="X79" s="37">
        <f t="shared" si="12"/>
        <v>1184062.6476133054</v>
      </c>
      <c r="Y79" s="38">
        <f t="shared" si="13"/>
        <v>0</v>
      </c>
    </row>
    <row r="80" spans="2:25">
      <c r="B80" s="36">
        <v>72</v>
      </c>
      <c r="C80" s="96">
        <f t="shared" si="8"/>
        <v>1148540.768184904</v>
      </c>
      <c r="D80" s="96"/>
      <c r="E80" s="36"/>
      <c r="F80" s="8">
        <v>43564</v>
      </c>
      <c r="G80" s="54" t="s">
        <v>4</v>
      </c>
      <c r="H80" s="97">
        <v>1.3021</v>
      </c>
      <c r="I80" s="97"/>
      <c r="J80" s="36">
        <v>30</v>
      </c>
      <c r="K80" s="100">
        <f t="shared" si="9"/>
        <v>34456.223045547122</v>
      </c>
      <c r="L80" s="101"/>
      <c r="M80" s="6">
        <f>IF(J80="","",(K80/J80)/LOOKUP(RIGHT($D$2,3),定数!$A$6:$A$13,定数!$B$6:$B$13))</f>
        <v>9.5711730682075338</v>
      </c>
      <c r="N80" s="36"/>
      <c r="O80" s="8">
        <v>43564</v>
      </c>
      <c r="P80" s="97">
        <v>1.3055000000000001</v>
      </c>
      <c r="Q80" s="97"/>
      <c r="R80" s="98">
        <f>IF(P80="","",T80*M80*LOOKUP(RIGHT($D$2,3),定数!$A$6:$A$13,定数!$B$6:$B$13))</f>
        <v>39050.386118287541</v>
      </c>
      <c r="S80" s="98"/>
      <c r="T80" s="99">
        <f t="shared" si="11"/>
        <v>34.000000000000696</v>
      </c>
      <c r="U80" s="99"/>
      <c r="V80" t="str">
        <f t="shared" si="10"/>
        <v/>
      </c>
      <c r="W80">
        <f t="shared" si="10"/>
        <v>0</v>
      </c>
      <c r="X80" s="37">
        <f t="shared" si="12"/>
        <v>1184062.6476133054</v>
      </c>
      <c r="Y80" s="38">
        <f t="shared" si="13"/>
        <v>3.0000000000001803E-2</v>
      </c>
    </row>
    <row r="81" spans="2:25">
      <c r="B81" s="36">
        <v>73</v>
      </c>
      <c r="C81" s="96">
        <f t="shared" si="8"/>
        <v>1187591.1543031915</v>
      </c>
      <c r="D81" s="96"/>
      <c r="E81" s="36"/>
      <c r="F81" s="8">
        <v>43606</v>
      </c>
      <c r="G81" s="54" t="s">
        <v>4</v>
      </c>
      <c r="H81" s="97">
        <v>1.2888999999999999</v>
      </c>
      <c r="I81" s="97"/>
      <c r="J81" s="36">
        <v>49</v>
      </c>
      <c r="K81" s="100">
        <f t="shared" si="9"/>
        <v>35627.734629095743</v>
      </c>
      <c r="L81" s="101"/>
      <c r="M81" s="6">
        <f>IF(J81="","",(K81/J81)/LOOKUP(RIGHT($D$2,3),定数!$A$6:$A$13,定数!$B$6:$B$13))</f>
        <v>6.0591385423632209</v>
      </c>
      <c r="N81" s="36"/>
      <c r="O81" s="8">
        <v>43607</v>
      </c>
      <c r="P81" s="97">
        <v>1.2948</v>
      </c>
      <c r="Q81" s="97"/>
      <c r="R81" s="98">
        <f>IF(P81="","",T81*M81*LOOKUP(RIGHT($D$2,3),定数!$A$6:$A$13,定数!$B$6:$B$13))</f>
        <v>42898.700879931726</v>
      </c>
      <c r="S81" s="98"/>
      <c r="T81" s="99">
        <f t="shared" si="11"/>
        <v>59.000000000000163</v>
      </c>
      <c r="U81" s="99"/>
      <c r="V81" t="str">
        <f t="shared" si="10"/>
        <v/>
      </c>
      <c r="W81">
        <f t="shared" si="10"/>
        <v>0</v>
      </c>
      <c r="X81" s="37">
        <f t="shared" si="12"/>
        <v>1187591.1543031915</v>
      </c>
      <c r="Y81" s="38">
        <f t="shared" si="13"/>
        <v>0</v>
      </c>
    </row>
    <row r="82" spans="2:25">
      <c r="B82" s="36">
        <v>74</v>
      </c>
      <c r="C82" s="96">
        <f t="shared" si="8"/>
        <v>1230489.8551831231</v>
      </c>
      <c r="D82" s="96"/>
      <c r="E82" s="36"/>
      <c r="F82" s="8">
        <v>43608</v>
      </c>
      <c r="G82" s="54" t="s">
        <v>4</v>
      </c>
      <c r="H82" s="97">
        <v>1.2918000000000001</v>
      </c>
      <c r="I82" s="97"/>
      <c r="J82" s="36">
        <v>43</v>
      </c>
      <c r="K82" s="100">
        <f t="shared" si="9"/>
        <v>36914.695655493691</v>
      </c>
      <c r="L82" s="101"/>
      <c r="M82" s="6">
        <f>IF(J82="","",(K82/J82)/LOOKUP(RIGHT($D$2,3),定数!$A$6:$A$13,定数!$B$6:$B$13))</f>
        <v>7.1540107859483895</v>
      </c>
      <c r="N82" s="36"/>
      <c r="O82" s="8">
        <v>43609</v>
      </c>
      <c r="P82" s="97">
        <v>1.2968999999999999</v>
      </c>
      <c r="Q82" s="97"/>
      <c r="R82" s="98">
        <f>IF(P82="","",T82*M82*LOOKUP(RIGHT($D$2,3),定数!$A$6:$A$13,定数!$B$6:$B$13))</f>
        <v>43782.546010003127</v>
      </c>
      <c r="S82" s="98"/>
      <c r="T82" s="99">
        <f t="shared" si="11"/>
        <v>50.99999999999882</v>
      </c>
      <c r="U82" s="99"/>
      <c r="V82" t="str">
        <f t="shared" si="10"/>
        <v/>
      </c>
      <c r="W82">
        <f t="shared" si="10"/>
        <v>0</v>
      </c>
      <c r="X82" s="37">
        <f t="shared" si="12"/>
        <v>1230489.8551831231</v>
      </c>
      <c r="Y82" s="38">
        <f t="shared" si="13"/>
        <v>0</v>
      </c>
    </row>
    <row r="83" spans="2:25">
      <c r="B83" s="36">
        <v>75</v>
      </c>
      <c r="C83" s="96">
        <f t="shared" si="8"/>
        <v>1274272.4011931263</v>
      </c>
      <c r="D83" s="96"/>
      <c r="E83" s="36"/>
      <c r="F83" s="8">
        <v>43621</v>
      </c>
      <c r="G83" s="54" t="s">
        <v>4</v>
      </c>
      <c r="H83" s="97">
        <v>1.3089999999999999</v>
      </c>
      <c r="I83" s="97"/>
      <c r="J83" s="36">
        <v>48</v>
      </c>
      <c r="K83" s="100">
        <f t="shared" si="9"/>
        <v>38228.172035793788</v>
      </c>
      <c r="L83" s="101"/>
      <c r="M83" s="6">
        <f>IF(J83="","",(K83/J83)/LOOKUP(RIGHT($D$2,3),定数!$A$6:$A$13,定数!$B$6:$B$13))</f>
        <v>6.6368354228808659</v>
      </c>
      <c r="N83" s="36"/>
      <c r="O83" s="8">
        <v>43622</v>
      </c>
      <c r="P83" s="97">
        <v>1.3148</v>
      </c>
      <c r="Q83" s="97"/>
      <c r="R83" s="98">
        <f>IF(P83="","",T83*M83*LOOKUP(RIGHT($D$2,3),定数!$A$6:$A$13,定数!$B$6:$B$13))</f>
        <v>46192.37454325104</v>
      </c>
      <c r="S83" s="98"/>
      <c r="T83" s="99">
        <f t="shared" si="11"/>
        <v>58.00000000000027</v>
      </c>
      <c r="U83" s="99"/>
      <c r="V83" t="str">
        <f t="shared" si="10"/>
        <v/>
      </c>
      <c r="W83">
        <f t="shared" si="10"/>
        <v>0</v>
      </c>
      <c r="X83" s="37">
        <f t="shared" si="12"/>
        <v>1274272.4011931263</v>
      </c>
      <c r="Y83" s="38">
        <f t="shared" si="13"/>
        <v>0</v>
      </c>
    </row>
    <row r="84" spans="2:25">
      <c r="B84" s="36">
        <v>76</v>
      </c>
      <c r="C84" s="96">
        <f>IF(R83="","",C83+R83)</f>
        <v>1320464.7757363773</v>
      </c>
      <c r="D84" s="96"/>
      <c r="E84" s="36"/>
      <c r="F84" s="8">
        <v>43627</v>
      </c>
      <c r="G84" s="54" t="s">
        <v>4</v>
      </c>
      <c r="H84" s="97">
        <v>1.3315999999999999</v>
      </c>
      <c r="I84" s="97"/>
      <c r="J84" s="36">
        <v>85</v>
      </c>
      <c r="K84" s="100">
        <f t="shared" si="9"/>
        <v>39613.943272091317</v>
      </c>
      <c r="L84" s="101"/>
      <c r="M84" s="6">
        <f>IF(J84="","",(K84/J84)/LOOKUP(RIGHT($D$2,3),定数!$A$6:$A$13,定数!$B$6:$B$13))</f>
        <v>3.8837199286364035</v>
      </c>
      <c r="N84" s="36"/>
      <c r="O84" s="8">
        <v>43636</v>
      </c>
      <c r="P84" s="97">
        <v>1.3230999999999999</v>
      </c>
      <c r="Q84" s="97"/>
      <c r="R84" s="98">
        <f>IF(P84="","",T84*M84*LOOKUP(RIGHT($D$2,3),定数!$A$6:$A$13,定数!$B$6:$B$13))</f>
        <v>-39613.943272091085</v>
      </c>
      <c r="S84" s="98"/>
      <c r="T84" s="99">
        <f t="shared" si="11"/>
        <v>-84.999999999999517</v>
      </c>
      <c r="U84" s="99"/>
      <c r="V84" t="str">
        <f t="shared" si="10"/>
        <v/>
      </c>
      <c r="W84">
        <f t="shared" si="10"/>
        <v>1</v>
      </c>
      <c r="X84" s="37">
        <f t="shared" si="12"/>
        <v>1320464.7757363773</v>
      </c>
      <c r="Y84" s="38">
        <f t="shared" si="13"/>
        <v>0</v>
      </c>
    </row>
    <row r="85" spans="2:25">
      <c r="B85" s="36">
        <v>77</v>
      </c>
      <c r="C85" s="96">
        <f t="shared" si="8"/>
        <v>1280850.8324642864</v>
      </c>
      <c r="D85" s="96"/>
      <c r="E85" s="36"/>
      <c r="F85" s="8">
        <v>43637</v>
      </c>
      <c r="G85" s="54" t="s">
        <v>3</v>
      </c>
      <c r="H85" s="97">
        <v>1.3212999999999999</v>
      </c>
      <c r="I85" s="97"/>
      <c r="J85" s="36">
        <v>42</v>
      </c>
      <c r="K85" s="100">
        <f t="shared" si="9"/>
        <v>38425.524973928586</v>
      </c>
      <c r="L85" s="101"/>
      <c r="M85" s="6">
        <f>IF(J85="","",(K85/J85)/LOOKUP(RIGHT($D$2,3),定数!$A$6:$A$13,定数!$B$6:$B$13))</f>
        <v>7.6241120980017039</v>
      </c>
      <c r="N85" s="36"/>
      <c r="O85" s="8">
        <v>43637</v>
      </c>
      <c r="P85" s="97">
        <v>1.3162</v>
      </c>
      <c r="Q85" s="97"/>
      <c r="R85" s="98">
        <f>IF(P85="","",T85*M85*LOOKUP(RIGHT($D$2,3),定数!$A$6:$A$13,定数!$B$6:$B$13))</f>
        <v>46659.56603976935</v>
      </c>
      <c r="S85" s="98"/>
      <c r="T85" s="99">
        <f t="shared" si="11"/>
        <v>50.99999999999882</v>
      </c>
      <c r="U85" s="99"/>
      <c r="V85" t="str">
        <f t="shared" si="10"/>
        <v/>
      </c>
      <c r="W85">
        <f t="shared" si="10"/>
        <v>0</v>
      </c>
      <c r="X85" s="37">
        <f t="shared" si="12"/>
        <v>1320464.7757363773</v>
      </c>
      <c r="Y85" s="38">
        <f t="shared" si="13"/>
        <v>2.9999999999999694E-2</v>
      </c>
    </row>
    <row r="86" spans="2:25">
      <c r="B86" s="36">
        <v>78</v>
      </c>
      <c r="C86" s="96">
        <f t="shared" si="8"/>
        <v>1327510.3985040558</v>
      </c>
      <c r="D86" s="96"/>
      <c r="E86" s="36"/>
      <c r="F86" s="8">
        <v>43669</v>
      </c>
      <c r="G86" s="54" t="s">
        <v>4</v>
      </c>
      <c r="H86" s="97">
        <v>1.3197000000000001</v>
      </c>
      <c r="I86" s="97"/>
      <c r="J86" s="36">
        <v>36</v>
      </c>
      <c r="K86" s="100">
        <f t="shared" si="9"/>
        <v>39825.311955121673</v>
      </c>
      <c r="L86" s="101"/>
      <c r="M86" s="6">
        <f>IF(J86="","",(K86/J86)/LOOKUP(RIGHT($D$2,3),定数!$A$6:$A$13,定数!$B$6:$B$13))</f>
        <v>9.2188222118337215</v>
      </c>
      <c r="N86" s="36"/>
      <c r="O86" s="8">
        <v>43670</v>
      </c>
      <c r="P86" s="97">
        <v>1.3238000000000001</v>
      </c>
      <c r="Q86" s="97"/>
      <c r="R86" s="98">
        <f>IF(P86="","",T86*M86*LOOKUP(RIGHT($D$2,3),定数!$A$6:$A$13,定数!$B$6:$B$13))</f>
        <v>45356.605282221826</v>
      </c>
      <c r="S86" s="98"/>
      <c r="T86" s="99">
        <f t="shared" si="11"/>
        <v>40.999999999999929</v>
      </c>
      <c r="U86" s="99"/>
      <c r="V86" t="str">
        <f t="shared" si="10"/>
        <v/>
      </c>
      <c r="W86">
        <f t="shared" si="10"/>
        <v>0</v>
      </c>
      <c r="X86" s="37">
        <f t="shared" si="12"/>
        <v>1327510.3985040558</v>
      </c>
      <c r="Y86" s="38">
        <f t="shared" si="13"/>
        <v>0</v>
      </c>
    </row>
    <row r="87" spans="2:25">
      <c r="B87" s="36">
        <v>79</v>
      </c>
      <c r="C87" s="96">
        <f t="shared" si="8"/>
        <v>1372867.0037862777</v>
      </c>
      <c r="D87" s="96"/>
      <c r="E87" s="36"/>
      <c r="F87" s="8">
        <v>43671</v>
      </c>
      <c r="G87" s="54" t="s">
        <v>4</v>
      </c>
      <c r="H87" s="97">
        <v>1.3241000000000001</v>
      </c>
      <c r="I87" s="97"/>
      <c r="J87" s="36">
        <v>32</v>
      </c>
      <c r="K87" s="100">
        <f t="shared" si="9"/>
        <v>41186.010113588331</v>
      </c>
      <c r="L87" s="101"/>
      <c r="M87" s="6">
        <f>IF(J87="","",(K87/J87)/LOOKUP(RIGHT($D$2,3),定数!$A$6:$A$13,定数!$B$6:$B$13))</f>
        <v>10.725523467080295</v>
      </c>
      <c r="N87" s="36"/>
      <c r="O87" s="8">
        <v>43671</v>
      </c>
      <c r="P87" s="97">
        <v>1.3277000000000001</v>
      </c>
      <c r="Q87" s="97"/>
      <c r="R87" s="98">
        <f>IF(P87="","",T87*M87*LOOKUP(RIGHT($D$2,3),定数!$A$6:$A$13,定数!$B$6:$B$13))</f>
        <v>46334.261377787487</v>
      </c>
      <c r="S87" s="98"/>
      <c r="T87" s="99">
        <f t="shared" si="11"/>
        <v>36.000000000000476</v>
      </c>
      <c r="U87" s="99"/>
      <c r="V87" t="str">
        <f t="shared" si="10"/>
        <v/>
      </c>
      <c r="W87">
        <f t="shared" si="10"/>
        <v>0</v>
      </c>
      <c r="X87" s="37">
        <f t="shared" si="12"/>
        <v>1372867.0037862777</v>
      </c>
      <c r="Y87" s="38">
        <f t="shared" si="13"/>
        <v>0</v>
      </c>
    </row>
    <row r="88" spans="2:25">
      <c r="B88" s="36">
        <v>80</v>
      </c>
      <c r="C88" s="96">
        <f t="shared" si="8"/>
        <v>1419201.2651640652</v>
      </c>
      <c r="D88" s="96"/>
      <c r="E88" s="36"/>
      <c r="F88" s="8">
        <v>43675</v>
      </c>
      <c r="G88" s="54" t="s">
        <v>4</v>
      </c>
      <c r="H88" s="97">
        <v>1.3292999999999999</v>
      </c>
      <c r="I88" s="97"/>
      <c r="J88" s="36">
        <v>33</v>
      </c>
      <c r="K88" s="100">
        <f t="shared" si="9"/>
        <v>42576.037954921951</v>
      </c>
      <c r="L88" s="101"/>
      <c r="M88" s="6">
        <f>IF(J88="","",(K88/J88)/LOOKUP(RIGHT($D$2,3),定数!$A$6:$A$13,定数!$B$6:$B$13))</f>
        <v>10.751524736091401</v>
      </c>
      <c r="N88" s="36"/>
      <c r="O88" s="8">
        <v>43675</v>
      </c>
      <c r="P88" s="97">
        <v>1.3260000000000001</v>
      </c>
      <c r="Q88" s="97"/>
      <c r="R88" s="98">
        <f>IF(P88="","",T88*M88*LOOKUP(RIGHT($D$2,3),定数!$A$6:$A$13,定数!$B$6:$B$13))</f>
        <v>-42576.037954920124</v>
      </c>
      <c r="S88" s="98"/>
      <c r="T88" s="99">
        <f t="shared" si="11"/>
        <v>-32.999999999998586</v>
      </c>
      <c r="U88" s="99"/>
      <c r="V88" t="str">
        <f t="shared" si="10"/>
        <v/>
      </c>
      <c r="W88">
        <f t="shared" si="10"/>
        <v>1</v>
      </c>
      <c r="X88" s="37">
        <f t="shared" si="12"/>
        <v>1419201.2651640652</v>
      </c>
      <c r="Y88" s="38">
        <f t="shared" si="13"/>
        <v>0</v>
      </c>
    </row>
    <row r="89" spans="2:25">
      <c r="B89" s="36">
        <v>81</v>
      </c>
      <c r="C89" s="96">
        <f t="shared" si="8"/>
        <v>1376625.227209145</v>
      </c>
      <c r="D89" s="96"/>
      <c r="E89" s="36"/>
      <c r="F89" s="8">
        <v>43677</v>
      </c>
      <c r="G89" s="54" t="s">
        <v>3</v>
      </c>
      <c r="H89" s="97">
        <v>1.3255999999999999</v>
      </c>
      <c r="I89" s="97"/>
      <c r="J89" s="36">
        <v>13</v>
      </c>
      <c r="K89" s="100">
        <f t="shared" si="9"/>
        <v>41298.756816274348</v>
      </c>
      <c r="L89" s="101"/>
      <c r="M89" s="6">
        <f>IF(J89="","",(K89/J89)/LOOKUP(RIGHT($D$2,3),定数!$A$6:$A$13,定数!$B$6:$B$13))</f>
        <v>26.473562061714325</v>
      </c>
      <c r="N89" s="36"/>
      <c r="O89" s="8">
        <v>43677</v>
      </c>
      <c r="P89" s="97">
        <v>1.3242</v>
      </c>
      <c r="Q89" s="97"/>
      <c r="R89" s="98">
        <f>IF(P89="","",T89*M89*LOOKUP(RIGHT($D$2,3),定数!$A$6:$A$13,定数!$B$6:$B$13))</f>
        <v>44475.584263675169</v>
      </c>
      <c r="S89" s="98"/>
      <c r="T89" s="99">
        <f t="shared" si="11"/>
        <v>13.999999999998458</v>
      </c>
      <c r="U89" s="99"/>
      <c r="V89" t="str">
        <f t="shared" si="10"/>
        <v/>
      </c>
      <c r="W89">
        <f t="shared" si="10"/>
        <v>0</v>
      </c>
      <c r="X89" s="37">
        <f t="shared" si="12"/>
        <v>1419201.2651640652</v>
      </c>
      <c r="Y89" s="38">
        <f t="shared" si="13"/>
        <v>2.9999999999998805E-2</v>
      </c>
    </row>
    <row r="90" spans="2:25">
      <c r="B90" s="36">
        <v>82</v>
      </c>
      <c r="C90" s="96">
        <f t="shared" si="8"/>
        <v>1421100.8114728201</v>
      </c>
      <c r="D90" s="96"/>
      <c r="E90" s="36"/>
      <c r="F90" s="8">
        <v>43691</v>
      </c>
      <c r="G90" s="54" t="s">
        <v>3</v>
      </c>
      <c r="H90" s="97">
        <v>1.3247</v>
      </c>
      <c r="I90" s="97"/>
      <c r="J90" s="36">
        <v>25</v>
      </c>
      <c r="K90" s="100">
        <f t="shared" si="9"/>
        <v>42633.024344184603</v>
      </c>
      <c r="L90" s="101"/>
      <c r="M90" s="6">
        <f>IF(J90="","",(K90/J90)/LOOKUP(RIGHT($D$2,3),定数!$A$6:$A$13,定数!$B$6:$B$13))</f>
        <v>14.211008114728202</v>
      </c>
      <c r="N90" s="36"/>
      <c r="O90" s="8">
        <v>43692</v>
      </c>
      <c r="P90" s="97">
        <v>1.3271999999999999</v>
      </c>
      <c r="Q90" s="97"/>
      <c r="R90" s="98">
        <f>IF(P90="","",T90*M90*LOOKUP(RIGHT($D$2,3),定数!$A$6:$A$13,定数!$B$6:$B$13))</f>
        <v>-42633.024344183701</v>
      </c>
      <c r="S90" s="98"/>
      <c r="T90" s="99">
        <f t="shared" si="11"/>
        <v>-24.999999999999467</v>
      </c>
      <c r="U90" s="99"/>
      <c r="V90" t="str">
        <f t="shared" si="10"/>
        <v/>
      </c>
      <c r="W90">
        <f t="shared" si="10"/>
        <v>1</v>
      </c>
      <c r="X90" s="37">
        <f t="shared" si="12"/>
        <v>1421100.8114728201</v>
      </c>
      <c r="Y90" s="38">
        <f t="shared" si="13"/>
        <v>0</v>
      </c>
    </row>
    <row r="91" spans="2:25">
      <c r="B91" s="36">
        <v>83</v>
      </c>
      <c r="C91" s="96">
        <f t="shared" si="8"/>
        <v>1378467.7871286364</v>
      </c>
      <c r="D91" s="96"/>
      <c r="E91" s="36"/>
      <c r="F91" s="8">
        <v>43696</v>
      </c>
      <c r="G91" s="54" t="s">
        <v>4</v>
      </c>
      <c r="H91" s="97">
        <v>1.3338000000000001</v>
      </c>
      <c r="I91" s="97"/>
      <c r="J91" s="36">
        <v>18</v>
      </c>
      <c r="K91" s="100">
        <f t="shared" si="9"/>
        <v>41354.033613859086</v>
      </c>
      <c r="L91" s="101"/>
      <c r="M91" s="6">
        <f>IF(J91="","",(K91/J91)/LOOKUP(RIGHT($D$2,3),定数!$A$6:$A$13,定数!$B$6:$B$13))</f>
        <v>19.145385932342169</v>
      </c>
      <c r="N91" s="36"/>
      <c r="O91" s="8">
        <v>43696</v>
      </c>
      <c r="P91" s="97">
        <v>1.3320000000000001</v>
      </c>
      <c r="Q91" s="97"/>
      <c r="R91" s="98">
        <f>IF(P91="","",T91*M91*LOOKUP(RIGHT($D$2,3),定数!$A$6:$A$13,定数!$B$6:$B$13))</f>
        <v>-41354.033613859632</v>
      </c>
      <c r="S91" s="98"/>
      <c r="T91" s="99">
        <f t="shared" si="11"/>
        <v>-18.000000000000238</v>
      </c>
      <c r="U91" s="99"/>
      <c r="V91" t="str">
        <f t="shared" ref="V91:W106" si="14">IF(S91&lt;&gt;"",IF(S91&lt;0,1+V90,0),"")</f>
        <v/>
      </c>
      <c r="W91">
        <f t="shared" si="14"/>
        <v>2</v>
      </c>
      <c r="X91" s="37">
        <f t="shared" si="12"/>
        <v>1421100.8114728201</v>
      </c>
      <c r="Y91" s="38">
        <f t="shared" si="13"/>
        <v>2.9999999999999361E-2</v>
      </c>
    </row>
    <row r="92" spans="2:25">
      <c r="B92" s="36">
        <v>84</v>
      </c>
      <c r="C92" s="96">
        <f t="shared" si="8"/>
        <v>1337113.7535147767</v>
      </c>
      <c r="D92" s="96"/>
      <c r="E92" s="36"/>
      <c r="F92" s="8">
        <v>43712</v>
      </c>
      <c r="G92" s="54" t="s">
        <v>3</v>
      </c>
      <c r="H92" s="97">
        <v>1.3166</v>
      </c>
      <c r="I92" s="97"/>
      <c r="J92" s="36">
        <v>22</v>
      </c>
      <c r="K92" s="100">
        <f t="shared" si="9"/>
        <v>40113.4126054433</v>
      </c>
      <c r="L92" s="101"/>
      <c r="M92" s="6">
        <f>IF(J92="","",(K92/J92)/LOOKUP(RIGHT($D$2,3),定数!$A$6:$A$13,定数!$B$6:$B$13))</f>
        <v>15.194474471758827</v>
      </c>
      <c r="N92" s="36"/>
      <c r="O92" s="8">
        <v>43712</v>
      </c>
      <c r="P92" s="97">
        <v>1.3188</v>
      </c>
      <c r="Q92" s="97"/>
      <c r="R92" s="98">
        <f>IF(P92="","",T92*M92*LOOKUP(RIGHT($D$2,3),定数!$A$6:$A$13,定数!$B$6:$B$13))</f>
        <v>-40113.412605442936</v>
      </c>
      <c r="S92" s="98"/>
      <c r="T92" s="99">
        <f t="shared" si="11"/>
        <v>-21.999999999999797</v>
      </c>
      <c r="U92" s="99"/>
      <c r="V92" t="str">
        <f t="shared" si="14"/>
        <v/>
      </c>
      <c r="W92">
        <f t="shared" si="14"/>
        <v>3</v>
      </c>
      <c r="X92" s="37">
        <f t="shared" si="12"/>
        <v>1421100.8114728201</v>
      </c>
      <c r="Y92" s="38">
        <f t="shared" si="13"/>
        <v>5.9099999999999819E-2</v>
      </c>
    </row>
    <row r="93" spans="2:25">
      <c r="B93" s="36">
        <v>85</v>
      </c>
      <c r="C93" s="96">
        <f t="shared" si="8"/>
        <v>1297000.3409093337</v>
      </c>
      <c r="D93" s="96"/>
      <c r="E93" s="36"/>
      <c r="F93" s="8">
        <v>43732</v>
      </c>
      <c r="G93" s="54" t="s">
        <v>3</v>
      </c>
      <c r="H93" s="97">
        <v>1.3489</v>
      </c>
      <c r="I93" s="97"/>
      <c r="J93" s="36">
        <v>31</v>
      </c>
      <c r="K93" s="100">
        <f t="shared" si="9"/>
        <v>38910.010227280007</v>
      </c>
      <c r="L93" s="101"/>
      <c r="M93" s="6">
        <f>IF(J93="","",(K93/J93)/LOOKUP(RIGHT($D$2,3),定数!$A$6:$A$13,定数!$B$6:$B$13))</f>
        <v>10.459680168623658</v>
      </c>
      <c r="N93" s="36"/>
      <c r="O93" s="8">
        <v>43733</v>
      </c>
      <c r="P93" s="97">
        <v>1.3520000000000001</v>
      </c>
      <c r="Q93" s="97"/>
      <c r="R93" s="98">
        <f>IF(P93="","",T93*M93*LOOKUP(RIGHT($D$2,3),定数!$A$6:$A$13,定数!$B$6:$B$13))</f>
        <v>-38910.010227281295</v>
      </c>
      <c r="S93" s="98"/>
      <c r="T93" s="99">
        <f t="shared" si="11"/>
        <v>-31.000000000001027</v>
      </c>
      <c r="U93" s="99"/>
      <c r="V93" t="str">
        <f t="shared" si="14"/>
        <v/>
      </c>
      <c r="W93">
        <f t="shared" si="14"/>
        <v>4</v>
      </c>
      <c r="X93" s="37">
        <f t="shared" si="12"/>
        <v>1421100.8114728201</v>
      </c>
      <c r="Y93" s="38">
        <f t="shared" si="13"/>
        <v>8.7326999999999599E-2</v>
      </c>
    </row>
    <row r="94" spans="2:25">
      <c r="B94" s="36">
        <v>86</v>
      </c>
      <c r="C94" s="96">
        <f t="shared" si="8"/>
        <v>1258090.3306820523</v>
      </c>
      <c r="D94" s="96"/>
      <c r="E94" s="36"/>
      <c r="F94" s="8">
        <v>43795</v>
      </c>
      <c r="G94" s="54" t="s">
        <v>4</v>
      </c>
      <c r="H94" s="97">
        <v>1.3565</v>
      </c>
      <c r="I94" s="97"/>
      <c r="J94" s="36">
        <v>45</v>
      </c>
      <c r="K94" s="100">
        <f t="shared" si="9"/>
        <v>37742.709920461566</v>
      </c>
      <c r="L94" s="101"/>
      <c r="M94" s="6">
        <f>IF(J94="","",(K94/J94)/LOOKUP(RIGHT($D$2,3),定数!$A$6:$A$13,定数!$B$6:$B$13))</f>
        <v>6.9893907260114014</v>
      </c>
      <c r="N94" s="36"/>
      <c r="O94" s="8">
        <v>43798</v>
      </c>
      <c r="P94" s="97">
        <v>1.3619000000000001</v>
      </c>
      <c r="Q94" s="97"/>
      <c r="R94" s="98">
        <f>IF(P94="","",T94*M94*LOOKUP(RIGHT($D$2,3),定数!$A$6:$A$13,定数!$B$6:$B$13))</f>
        <v>45291.251904554476</v>
      </c>
      <c r="S94" s="98"/>
      <c r="T94" s="99">
        <f t="shared" si="11"/>
        <v>54.000000000000711</v>
      </c>
      <c r="U94" s="99"/>
      <c r="V94" t="str">
        <f t="shared" si="14"/>
        <v/>
      </c>
      <c r="W94">
        <f t="shared" si="14"/>
        <v>0</v>
      </c>
      <c r="X94" s="37">
        <f t="shared" si="12"/>
        <v>1421100.8114728201</v>
      </c>
      <c r="Y94" s="38">
        <f t="shared" si="13"/>
        <v>0.11470719000000063</v>
      </c>
    </row>
    <row r="95" spans="2:25">
      <c r="B95" s="36">
        <v>87</v>
      </c>
      <c r="C95" s="96">
        <f t="shared" si="8"/>
        <v>1303381.5825866067</v>
      </c>
      <c r="D95" s="96"/>
      <c r="E95" s="36"/>
      <c r="F95" s="8">
        <v>43810</v>
      </c>
      <c r="G95" s="54" t="s">
        <v>4</v>
      </c>
      <c r="H95" s="97">
        <v>1.3773</v>
      </c>
      <c r="I95" s="97"/>
      <c r="J95" s="36">
        <v>33</v>
      </c>
      <c r="K95" s="100">
        <f t="shared" si="9"/>
        <v>39101.447477598202</v>
      </c>
      <c r="L95" s="101"/>
      <c r="M95" s="6">
        <f>IF(J95="","",(K95/J95)/LOOKUP(RIGHT($D$2,3),定数!$A$6:$A$13,定数!$B$6:$B$13))</f>
        <v>9.8741028983833825</v>
      </c>
      <c r="N95" s="36"/>
      <c r="O95" s="8">
        <v>43810</v>
      </c>
      <c r="P95" s="97">
        <v>1.381</v>
      </c>
      <c r="Q95" s="97"/>
      <c r="R95" s="98">
        <f>IF(P95="","",T95*M95*LOOKUP(RIGHT($D$2,3),定数!$A$6:$A$13,定数!$B$6:$B$13))</f>
        <v>43841.016868822655</v>
      </c>
      <c r="S95" s="98"/>
      <c r="T95" s="99">
        <f t="shared" si="11"/>
        <v>37.000000000000369</v>
      </c>
      <c r="U95" s="99"/>
      <c r="V95" t="str">
        <f t="shared" si="14"/>
        <v/>
      </c>
      <c r="W95">
        <f t="shared" si="14"/>
        <v>0</v>
      </c>
      <c r="X95" s="37">
        <f t="shared" si="12"/>
        <v>1421100.8114728201</v>
      </c>
      <c r="Y95" s="38">
        <f t="shared" si="13"/>
        <v>8.2836648840000193E-2</v>
      </c>
    </row>
    <row r="96" spans="2:25">
      <c r="B96" s="36">
        <v>88</v>
      </c>
      <c r="C96" s="96">
        <f t="shared" si="8"/>
        <v>1347222.5994554295</v>
      </c>
      <c r="D96" s="96"/>
      <c r="E96" s="36"/>
      <c r="F96" s="8">
        <v>43825</v>
      </c>
      <c r="G96" s="54" t="s">
        <v>4</v>
      </c>
      <c r="H96" s="97">
        <v>1.3688</v>
      </c>
      <c r="I96" s="97"/>
      <c r="J96" s="36">
        <v>8</v>
      </c>
      <c r="K96" s="100">
        <f t="shared" si="9"/>
        <v>40416.677983662885</v>
      </c>
      <c r="L96" s="101"/>
      <c r="M96" s="6">
        <f>IF(J96="","",(K96/J96)/LOOKUP(RIGHT($D$2,3),定数!$A$6:$A$13,定数!$B$6:$B$13))</f>
        <v>42.100706232982169</v>
      </c>
      <c r="N96" s="36"/>
      <c r="O96" s="8">
        <v>43825</v>
      </c>
      <c r="P96" s="97">
        <v>1.3694</v>
      </c>
      <c r="Q96" s="97"/>
      <c r="R96" s="98">
        <f>IF(P96="","",T96*M96*LOOKUP(RIGHT($D$2,3),定数!$A$6:$A$13,定数!$B$6:$B$13))</f>
        <v>30312.508487743824</v>
      </c>
      <c r="S96" s="98"/>
      <c r="T96" s="99">
        <f t="shared" si="11"/>
        <v>5.9999999999993392</v>
      </c>
      <c r="U96" s="99"/>
      <c r="V96" t="str">
        <f t="shared" si="14"/>
        <v/>
      </c>
      <c r="W96">
        <f t="shared" si="14"/>
        <v>0</v>
      </c>
      <c r="X96" s="37">
        <f t="shared" si="12"/>
        <v>1421100.8114728201</v>
      </c>
      <c r="Y96" s="38">
        <f t="shared" si="13"/>
        <v>5.1986608846436244E-2</v>
      </c>
    </row>
    <row r="97" spans="2:25">
      <c r="B97" s="36">
        <v>89</v>
      </c>
      <c r="C97" s="96">
        <f t="shared" si="8"/>
        <v>1377535.1079431733</v>
      </c>
      <c r="D97" s="96"/>
      <c r="E97" s="36"/>
      <c r="F97" s="8">
        <v>43826</v>
      </c>
      <c r="G97" s="54" t="s">
        <v>4</v>
      </c>
      <c r="H97" s="97">
        <v>1.3701000000000001</v>
      </c>
      <c r="I97" s="97"/>
      <c r="J97" s="36">
        <v>21</v>
      </c>
      <c r="K97" s="100">
        <f t="shared" si="9"/>
        <v>41326.053238295193</v>
      </c>
      <c r="L97" s="101"/>
      <c r="M97" s="6">
        <f>IF(J97="","",(K97/J97)/LOOKUP(RIGHT($D$2,3),定数!$A$6:$A$13,定数!$B$6:$B$13))</f>
        <v>16.399227475513964</v>
      </c>
      <c r="N97" s="36"/>
      <c r="O97" s="8">
        <v>43826</v>
      </c>
      <c r="P97" s="97">
        <v>1.3724000000000001</v>
      </c>
      <c r="Q97" s="97"/>
      <c r="R97" s="98">
        <f>IF(P97="","",T97*M97*LOOKUP(RIGHT($D$2,3),定数!$A$6:$A$13,定数!$B$6:$B$13))</f>
        <v>45261.867832417927</v>
      </c>
      <c r="S97" s="98"/>
      <c r="T97" s="99">
        <f t="shared" si="11"/>
        <v>22.999999999999687</v>
      </c>
      <c r="U97" s="99"/>
      <c r="V97" t="str">
        <f t="shared" si="14"/>
        <v/>
      </c>
      <c r="W97">
        <f t="shared" si="14"/>
        <v>0</v>
      </c>
      <c r="X97" s="37">
        <f t="shared" si="12"/>
        <v>1421100.8114728201</v>
      </c>
      <c r="Y97" s="38">
        <f t="shared" si="13"/>
        <v>3.065630754548343E-2</v>
      </c>
    </row>
    <row r="98" spans="2:25">
      <c r="B98" s="36">
        <v>90</v>
      </c>
      <c r="C98" s="96">
        <f t="shared" si="8"/>
        <v>1422796.9757755911</v>
      </c>
      <c r="D98" s="96"/>
      <c r="E98" s="36">
        <v>2014</v>
      </c>
      <c r="F98" s="8">
        <v>43471</v>
      </c>
      <c r="G98" s="54" t="s">
        <v>3</v>
      </c>
      <c r="H98" s="97">
        <v>1.3593999999999999</v>
      </c>
      <c r="I98" s="97"/>
      <c r="J98" s="36">
        <v>29</v>
      </c>
      <c r="K98" s="100">
        <f t="shared" si="9"/>
        <v>42683.909273267731</v>
      </c>
      <c r="L98" s="101"/>
      <c r="M98" s="6">
        <f>IF(J98="","",(K98/J98)/LOOKUP(RIGHT($D$2,3),定数!$A$6:$A$13,定数!$B$6:$B$13))</f>
        <v>12.265491170479233</v>
      </c>
      <c r="N98" s="36">
        <v>2014</v>
      </c>
      <c r="O98" s="8">
        <v>43471</v>
      </c>
      <c r="P98" s="97">
        <v>1.3622000000000001</v>
      </c>
      <c r="Q98" s="97"/>
      <c r="R98" s="98">
        <f>IF(P98="","",T98*M98*LOOKUP(RIGHT($D$2,3),定数!$A$6:$A$13,定数!$B$6:$B$13))</f>
        <v>-41212.050332812221</v>
      </c>
      <c r="S98" s="98"/>
      <c r="T98" s="99">
        <f t="shared" si="11"/>
        <v>-28.000000000001357</v>
      </c>
      <c r="U98" s="99"/>
      <c r="V98" t="str">
        <f t="shared" si="14"/>
        <v/>
      </c>
      <c r="W98">
        <f t="shared" si="14"/>
        <v>1</v>
      </c>
      <c r="X98" s="37">
        <f t="shared" si="12"/>
        <v>1422796.9757755911</v>
      </c>
      <c r="Y98" s="38">
        <f t="shared" si="13"/>
        <v>0</v>
      </c>
    </row>
    <row r="99" spans="2:25">
      <c r="B99" s="36">
        <v>91</v>
      </c>
      <c r="C99" s="96">
        <f t="shared" si="8"/>
        <v>1381584.925442779</v>
      </c>
      <c r="D99" s="96"/>
      <c r="E99" s="36"/>
      <c r="F99" s="8">
        <v>43486</v>
      </c>
      <c r="G99" s="54" t="s">
        <v>3</v>
      </c>
      <c r="H99" s="97">
        <v>1.3526</v>
      </c>
      <c r="I99" s="97"/>
      <c r="J99" s="36">
        <v>38</v>
      </c>
      <c r="K99" s="100">
        <f t="shared" si="9"/>
        <v>41447.547763283364</v>
      </c>
      <c r="L99" s="101"/>
      <c r="M99" s="6">
        <f>IF(J99="","",(K99/J99)/LOOKUP(RIGHT($D$2,3),定数!$A$6:$A$13,定数!$B$6:$B$13))</f>
        <v>9.0893745094919662</v>
      </c>
      <c r="N99" s="36"/>
      <c r="O99" s="8">
        <v>43486</v>
      </c>
      <c r="P99" s="97">
        <v>1.3564000000000001</v>
      </c>
      <c r="Q99" s="97"/>
      <c r="R99" s="98">
        <f>IF(P99="","",T99*M99*LOOKUP(RIGHT($D$2,3),定数!$A$6:$A$13,定数!$B$6:$B$13))</f>
        <v>-41447.547763283641</v>
      </c>
      <c r="S99" s="98"/>
      <c r="T99" s="99">
        <f t="shared" si="11"/>
        <v>-38.000000000000256</v>
      </c>
      <c r="U99" s="99"/>
      <c r="V99" t="str">
        <f t="shared" si="14"/>
        <v/>
      </c>
      <c r="W99">
        <f t="shared" si="14"/>
        <v>2</v>
      </c>
      <c r="X99" s="37">
        <f t="shared" si="12"/>
        <v>1422796.9757755911</v>
      </c>
      <c r="Y99" s="38">
        <f t="shared" si="13"/>
        <v>2.8965517241380634E-2</v>
      </c>
    </row>
    <row r="100" spans="2:25">
      <c r="B100" s="36">
        <v>92</v>
      </c>
      <c r="C100" s="96">
        <f t="shared" si="8"/>
        <v>1340137.3776794954</v>
      </c>
      <c r="D100" s="96"/>
      <c r="E100" s="36"/>
      <c r="F100" s="8">
        <v>43499</v>
      </c>
      <c r="G100" s="54" t="s">
        <v>3</v>
      </c>
      <c r="H100" s="97">
        <v>1.3489</v>
      </c>
      <c r="I100" s="97"/>
      <c r="J100" s="36">
        <v>31</v>
      </c>
      <c r="K100" s="100">
        <f t="shared" si="9"/>
        <v>40204.121330384856</v>
      </c>
      <c r="L100" s="101"/>
      <c r="M100" s="6">
        <f>IF(J100="","",(K100/J100)/LOOKUP(RIGHT($D$2,3),定数!$A$6:$A$13,定数!$B$6:$B$13))</f>
        <v>10.807559497415285</v>
      </c>
      <c r="N100" s="36"/>
      <c r="O100" s="8">
        <v>43499</v>
      </c>
      <c r="P100" s="97">
        <v>1.3520000000000001</v>
      </c>
      <c r="Q100" s="97"/>
      <c r="R100" s="98">
        <f>IF(P100="","",T100*M100*LOOKUP(RIGHT($D$2,3),定数!$A$6:$A$13,定数!$B$6:$B$13))</f>
        <v>-40204.121330386188</v>
      </c>
      <c r="S100" s="98"/>
      <c r="T100" s="99">
        <f t="shared" si="11"/>
        <v>-31.000000000001027</v>
      </c>
      <c r="U100" s="99"/>
      <c r="V100" t="str">
        <f t="shared" si="14"/>
        <v/>
      </c>
      <c r="W100">
        <f t="shared" si="14"/>
        <v>3</v>
      </c>
      <c r="X100" s="37">
        <f t="shared" si="12"/>
        <v>1422796.9757755911</v>
      </c>
      <c r="Y100" s="38">
        <f t="shared" si="13"/>
        <v>5.8096551724139411E-2</v>
      </c>
    </row>
    <row r="101" spans="2:25">
      <c r="B101" s="36">
        <v>93</v>
      </c>
      <c r="C101" s="96">
        <f t="shared" si="8"/>
        <v>1299933.2563491091</v>
      </c>
      <c r="D101" s="96"/>
      <c r="E101" s="36"/>
      <c r="F101" s="8">
        <v>43501</v>
      </c>
      <c r="G101" s="54" t="s">
        <v>4</v>
      </c>
      <c r="H101" s="97">
        <v>1.3529</v>
      </c>
      <c r="I101" s="97"/>
      <c r="J101" s="36">
        <v>26</v>
      </c>
      <c r="K101" s="100">
        <f t="shared" si="9"/>
        <v>38997.997690473268</v>
      </c>
      <c r="L101" s="101"/>
      <c r="M101" s="6">
        <f>IF(J101="","",(K101/J101)/LOOKUP(RIGHT($D$2,3),定数!$A$6:$A$13,定数!$B$6:$B$13))</f>
        <v>12.499358234126047</v>
      </c>
      <c r="N101" s="36"/>
      <c r="O101" s="8">
        <v>43502</v>
      </c>
      <c r="P101" s="97">
        <v>1.3503000000000001</v>
      </c>
      <c r="Q101" s="97"/>
      <c r="R101" s="98">
        <f>IF(P101="","",T101*M101*LOOKUP(RIGHT($D$2,3),定数!$A$6:$A$13,定数!$B$6:$B$13))</f>
        <v>-38997.997690472308</v>
      </c>
      <c r="S101" s="98"/>
      <c r="T101" s="99">
        <f t="shared" si="11"/>
        <v>-25.999999999999357</v>
      </c>
      <c r="U101" s="99"/>
      <c r="V101" t="str">
        <f t="shared" si="14"/>
        <v/>
      </c>
      <c r="W101">
        <f t="shared" si="14"/>
        <v>4</v>
      </c>
      <c r="X101" s="37">
        <f t="shared" si="12"/>
        <v>1422796.9757755911</v>
      </c>
      <c r="Y101" s="38">
        <f t="shared" si="13"/>
        <v>8.6353655172416222E-2</v>
      </c>
    </row>
    <row r="102" spans="2:25">
      <c r="B102" s="36">
        <v>94</v>
      </c>
      <c r="C102" s="96">
        <f t="shared" si="8"/>
        <v>1260935.2586586368</v>
      </c>
      <c r="D102" s="96"/>
      <c r="E102" s="36"/>
      <c r="F102" s="8">
        <v>43536</v>
      </c>
      <c r="G102" s="54" t="s">
        <v>3</v>
      </c>
      <c r="H102" s="97">
        <v>1.3855999999999999</v>
      </c>
      <c r="I102" s="97"/>
      <c r="J102" s="36">
        <v>21</v>
      </c>
      <c r="K102" s="100">
        <f t="shared" si="9"/>
        <v>37828.057759759104</v>
      </c>
      <c r="L102" s="101"/>
      <c r="M102" s="6">
        <f>IF(J102="","",(K102/J102)/LOOKUP(RIGHT($D$2,3),定数!$A$6:$A$13,定数!$B$6:$B$13))</f>
        <v>15.011134031650439</v>
      </c>
      <c r="N102" s="36"/>
      <c r="O102" s="8">
        <v>43536</v>
      </c>
      <c r="P102" s="97">
        <v>1.3876999999999999</v>
      </c>
      <c r="Q102" s="97"/>
      <c r="R102" s="98">
        <f>IF(P102="","",T102*M102*LOOKUP(RIGHT($D$2,3),定数!$A$6:$A$13,定数!$B$6:$B$13))</f>
        <v>-37828.057759758936</v>
      </c>
      <c r="S102" s="98"/>
      <c r="T102" s="99">
        <f t="shared" si="11"/>
        <v>-20.999999999999908</v>
      </c>
      <c r="U102" s="99"/>
      <c r="V102" t="str">
        <f t="shared" si="14"/>
        <v/>
      </c>
      <c r="W102">
        <f t="shared" si="14"/>
        <v>5</v>
      </c>
      <c r="X102" s="37">
        <f t="shared" si="12"/>
        <v>1422796.9757755911</v>
      </c>
      <c r="Y102" s="38">
        <f t="shared" si="13"/>
        <v>0.11376304551724303</v>
      </c>
    </row>
    <row r="103" spans="2:25">
      <c r="B103" s="36">
        <v>95</v>
      </c>
      <c r="C103" s="96">
        <f>IF(R102="","",C102+R102)</f>
        <v>1223107.2008988778</v>
      </c>
      <c r="D103" s="96"/>
      <c r="E103" s="36"/>
      <c r="F103" s="8">
        <v>43555</v>
      </c>
      <c r="G103" s="54" t="s">
        <v>3</v>
      </c>
      <c r="H103" s="97">
        <v>1.3735999999999999</v>
      </c>
      <c r="I103" s="97"/>
      <c r="J103" s="36">
        <v>38</v>
      </c>
      <c r="K103" s="100">
        <f t="shared" si="9"/>
        <v>36693.216026966336</v>
      </c>
      <c r="L103" s="101"/>
      <c r="M103" s="6">
        <f>IF(J103="","",(K103/J103)/LOOKUP(RIGHT($D$2,3),定数!$A$6:$A$13,定数!$B$6:$B$13))</f>
        <v>8.0467579006505119</v>
      </c>
      <c r="N103" s="36"/>
      <c r="O103" s="8">
        <v>43555</v>
      </c>
      <c r="P103" s="97">
        <v>1.3774</v>
      </c>
      <c r="Q103" s="97"/>
      <c r="R103" s="98">
        <f>IF(P103="","",T103*M103*LOOKUP(RIGHT($D$2,3),定数!$A$6:$A$13,定数!$B$6:$B$13))</f>
        <v>-36693.216026966584</v>
      </c>
      <c r="S103" s="98"/>
      <c r="T103" s="99">
        <f t="shared" si="11"/>
        <v>-38.000000000000256</v>
      </c>
      <c r="U103" s="99"/>
      <c r="V103" t="str">
        <f t="shared" si="14"/>
        <v/>
      </c>
      <c r="W103">
        <f t="shared" si="14"/>
        <v>6</v>
      </c>
      <c r="X103" s="37">
        <f t="shared" si="12"/>
        <v>1422796.9757755911</v>
      </c>
      <c r="Y103" s="38">
        <f t="shared" si="13"/>
        <v>0.14035015415172569</v>
      </c>
    </row>
    <row r="104" spans="2:25">
      <c r="B104" s="36">
        <v>96</v>
      </c>
      <c r="C104" s="96">
        <f t="shared" si="8"/>
        <v>1186413.9848719111</v>
      </c>
      <c r="D104" s="96"/>
      <c r="E104" s="36"/>
      <c r="F104" s="8">
        <v>43558</v>
      </c>
      <c r="G104" s="54" t="s">
        <v>3</v>
      </c>
      <c r="H104" s="97">
        <v>1.3740000000000001</v>
      </c>
      <c r="I104" s="97"/>
      <c r="J104" s="36">
        <v>68</v>
      </c>
      <c r="K104" s="100">
        <f t="shared" si="9"/>
        <v>35592.419546157333</v>
      </c>
      <c r="L104" s="101"/>
      <c r="M104" s="6">
        <f>IF(J104="","",(K104/J104)/LOOKUP(RIGHT($D$2,3),定数!$A$6:$A$13,定数!$B$6:$B$13))</f>
        <v>4.3618161208526143</v>
      </c>
      <c r="N104" s="36"/>
      <c r="O104" s="8">
        <v>43563</v>
      </c>
      <c r="P104" s="97">
        <v>1.3808</v>
      </c>
      <c r="Q104" s="97"/>
      <c r="R104" s="98">
        <f>IF(P104="","",T104*M104*LOOKUP(RIGHT($D$2,3),定数!$A$6:$A$13,定数!$B$6:$B$13))</f>
        <v>-35592.419546156903</v>
      </c>
      <c r="S104" s="98"/>
      <c r="T104" s="99">
        <f t="shared" si="11"/>
        <v>-67.999999999999176</v>
      </c>
      <c r="U104" s="99"/>
      <c r="V104" t="str">
        <f t="shared" si="14"/>
        <v/>
      </c>
      <c r="W104">
        <f t="shared" si="14"/>
        <v>7</v>
      </c>
      <c r="X104" s="37">
        <f t="shared" si="12"/>
        <v>1422796.9757755911</v>
      </c>
      <c r="Y104" s="38">
        <f t="shared" si="13"/>
        <v>0.16613964952717419</v>
      </c>
    </row>
    <row r="105" spans="2:25">
      <c r="B105" s="36">
        <v>97</v>
      </c>
      <c r="C105" s="96">
        <f t="shared" si="8"/>
        <v>1150821.5653257542</v>
      </c>
      <c r="D105" s="96"/>
      <c r="E105" s="36"/>
      <c r="F105" s="8">
        <v>43643</v>
      </c>
      <c r="G105" s="54" t="s">
        <v>4</v>
      </c>
      <c r="H105" s="97">
        <v>1.3632</v>
      </c>
      <c r="I105" s="97"/>
      <c r="J105" s="36">
        <v>23</v>
      </c>
      <c r="K105" s="100">
        <f t="shared" si="9"/>
        <v>34524.646959772625</v>
      </c>
      <c r="L105" s="101"/>
      <c r="M105" s="6">
        <f>IF(J105="","",(K105/J105)/LOOKUP(RIGHT($D$2,3),定数!$A$6:$A$13,定数!$B$6:$B$13))</f>
        <v>12.508930057888632</v>
      </c>
      <c r="N105" s="36"/>
      <c r="O105" s="8">
        <v>43646</v>
      </c>
      <c r="P105" s="97">
        <v>1.3656999999999999</v>
      </c>
      <c r="Q105" s="97"/>
      <c r="R105" s="98">
        <f>IF(P105="","",T105*M105*LOOKUP(RIGHT($D$2,3),定数!$A$6:$A$13,定数!$B$6:$B$13))</f>
        <v>37526.790173665097</v>
      </c>
      <c r="S105" s="98"/>
      <c r="T105" s="99">
        <f t="shared" si="11"/>
        <v>24.999999999999467</v>
      </c>
      <c r="U105" s="99"/>
      <c r="V105" t="str">
        <f t="shared" si="14"/>
        <v/>
      </c>
      <c r="W105">
        <f t="shared" si="14"/>
        <v>0</v>
      </c>
      <c r="X105" s="37">
        <f t="shared" si="12"/>
        <v>1422796.9757755911</v>
      </c>
      <c r="Y105" s="38">
        <f t="shared" si="13"/>
        <v>0.19115546004135864</v>
      </c>
    </row>
    <row r="106" spans="2:25">
      <c r="B106" s="36">
        <v>98</v>
      </c>
      <c r="C106" s="96">
        <f t="shared" si="8"/>
        <v>1188348.3554994194</v>
      </c>
      <c r="D106" s="96"/>
      <c r="E106" s="36"/>
      <c r="F106" s="8">
        <v>43664</v>
      </c>
      <c r="G106" s="54" t="s">
        <v>3</v>
      </c>
      <c r="H106" s="97">
        <v>1.3520000000000001</v>
      </c>
      <c r="I106" s="97"/>
      <c r="J106" s="36">
        <v>10</v>
      </c>
      <c r="K106" s="100">
        <f t="shared" si="9"/>
        <v>35650.450664982578</v>
      </c>
      <c r="L106" s="101"/>
      <c r="M106" s="6">
        <f>IF(J106="","",(K106/J106)/LOOKUP(RIGHT($D$2,3),定数!$A$6:$A$13,定数!$B$6:$B$13))</f>
        <v>29.708708887485482</v>
      </c>
      <c r="N106" s="36"/>
      <c r="O106" s="8">
        <v>43664</v>
      </c>
      <c r="P106" s="97">
        <v>1.353</v>
      </c>
      <c r="Q106" s="97"/>
      <c r="R106" s="98">
        <f>IF(P106="","",T106*M106*LOOKUP(RIGHT($D$2,3),定数!$A$6:$A$13,定数!$B$6:$B$13))</f>
        <v>-35650.450664978649</v>
      </c>
      <c r="S106" s="98"/>
      <c r="T106" s="99">
        <f t="shared" si="11"/>
        <v>-9.9999999999988987</v>
      </c>
      <c r="U106" s="99"/>
      <c r="V106" t="str">
        <f t="shared" si="14"/>
        <v/>
      </c>
      <c r="W106">
        <f t="shared" si="14"/>
        <v>1</v>
      </c>
      <c r="X106" s="37">
        <f t="shared" si="12"/>
        <v>1422796.9757755911</v>
      </c>
      <c r="Y106" s="38">
        <f t="shared" si="13"/>
        <v>0.1647800946079252</v>
      </c>
    </row>
    <row r="107" spans="2:25">
      <c r="B107" s="36">
        <v>99</v>
      </c>
      <c r="C107" s="96">
        <f t="shared" si="8"/>
        <v>1152697.9048344407</v>
      </c>
      <c r="D107" s="96"/>
      <c r="E107" s="36"/>
      <c r="F107" s="8">
        <v>43668</v>
      </c>
      <c r="G107" s="54" t="s">
        <v>3</v>
      </c>
      <c r="H107" s="97">
        <v>1.3520000000000001</v>
      </c>
      <c r="I107" s="97"/>
      <c r="J107" s="36">
        <v>10</v>
      </c>
      <c r="K107" s="100">
        <f t="shared" si="9"/>
        <v>34580.937145033218</v>
      </c>
      <c r="L107" s="101"/>
      <c r="M107" s="6">
        <f>IF(J107="","",(K107/J107)/LOOKUP(RIGHT($D$2,3),定数!$A$6:$A$13,定数!$B$6:$B$13))</f>
        <v>28.817447620861014</v>
      </c>
      <c r="N107" s="36"/>
      <c r="O107" s="8">
        <v>43668</v>
      </c>
      <c r="P107" s="97">
        <v>1.3512</v>
      </c>
      <c r="Q107" s="97"/>
      <c r="R107" s="98">
        <f>IF(P107="","",T107*M107*LOOKUP(RIGHT($D$2,3),定数!$A$6:$A$13,定数!$B$6:$B$13))</f>
        <v>27664.749716031205</v>
      </c>
      <c r="S107" s="98"/>
      <c r="T107" s="99">
        <f t="shared" si="11"/>
        <v>8.0000000000013394</v>
      </c>
      <c r="U107" s="99"/>
      <c r="V107" t="str">
        <f>IF(S107&lt;&gt;"",IF(S107&lt;0,1+V106,0),"")</f>
        <v/>
      </c>
      <c r="W107">
        <f>IF(T107&lt;&gt;"",IF(T107&lt;0,1+W106,0),"")</f>
        <v>0</v>
      </c>
      <c r="X107" s="37">
        <f t="shared" si="12"/>
        <v>1422796.9757755911</v>
      </c>
      <c r="Y107" s="38">
        <f t="shared" si="13"/>
        <v>0.18983669176968465</v>
      </c>
    </row>
    <row r="108" spans="2:25">
      <c r="B108" s="36">
        <v>100</v>
      </c>
      <c r="C108" s="96">
        <f t="shared" si="8"/>
        <v>1180362.6545504718</v>
      </c>
      <c r="D108" s="96"/>
      <c r="E108" s="36"/>
      <c r="F108" s="8">
        <v>43710</v>
      </c>
      <c r="G108" s="54" t="s">
        <v>3</v>
      </c>
      <c r="H108" s="97">
        <v>1.3113999999999999</v>
      </c>
      <c r="I108" s="97"/>
      <c r="J108" s="36">
        <v>24</v>
      </c>
      <c r="K108" s="100">
        <f t="shared" si="9"/>
        <v>35410.879636514153</v>
      </c>
      <c r="L108" s="101"/>
      <c r="M108" s="6">
        <f>IF(J108="","",(K108/J108)/LOOKUP(RIGHT($D$2,3),定数!$A$6:$A$13,定数!$B$6:$B$13))</f>
        <v>12.295444318234081</v>
      </c>
      <c r="N108" s="36"/>
      <c r="O108" s="8">
        <v>43711</v>
      </c>
      <c r="P108" s="97">
        <v>1.3138000000000001</v>
      </c>
      <c r="Q108" s="97"/>
      <c r="R108" s="98">
        <f>IF(P108="","",T108*M108*LOOKUP(RIGHT($D$2,3),定数!$A$6:$A$13,定数!$B$6:$B$13))</f>
        <v>-35410.879636516802</v>
      </c>
      <c r="S108" s="98"/>
      <c r="T108" s="99">
        <f t="shared" si="11"/>
        <v>-24.000000000001798</v>
      </c>
      <c r="U108" s="99"/>
      <c r="V108" t="str">
        <f>IF(S108&lt;&gt;"",IF(S108&lt;0,1+V107,0),"")</f>
        <v/>
      </c>
      <c r="W108">
        <f>IF(T108&lt;&gt;"",IF(T108&lt;0,1+W107,0),"")</f>
        <v>1</v>
      </c>
      <c r="X108" s="37">
        <f t="shared" si="12"/>
        <v>1422796.9757755911</v>
      </c>
      <c r="Y108" s="38">
        <f t="shared" si="13"/>
        <v>0.17039277237215389</v>
      </c>
    </row>
    <row r="109" spans="2:25">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B2:Y109"/>
  <sheetViews>
    <sheetView zoomScale="115" zoomScaleNormal="115" workbookViewId="0">
      <pane ySplit="8" topLeftCell="A9" activePane="bottomLeft" state="frozen"/>
      <selection pane="bottomLeft" activeCell="B9" sqref="B9"/>
    </sheetView>
  </sheetViews>
  <sheetFormatPr defaultRowHeight="13.2"/>
  <cols>
    <col min="1" max="1" width="2.88671875" customWidth="1"/>
    <col min="2" max="18" width="6.6640625" customWidth="1"/>
    <col min="22" max="22" width="10.88671875" style="22" hidden="1" customWidth="1"/>
    <col min="23" max="23" width="0" hidden="1" customWidth="1"/>
  </cols>
  <sheetData>
    <row r="2" spans="2:25">
      <c r="B2" s="62" t="s">
        <v>5</v>
      </c>
      <c r="C2" s="62"/>
      <c r="D2" s="64" t="s">
        <v>60</v>
      </c>
      <c r="E2" s="64"/>
      <c r="F2" s="62" t="s">
        <v>6</v>
      </c>
      <c r="G2" s="62"/>
      <c r="H2" s="66" t="s">
        <v>85</v>
      </c>
      <c r="I2" s="66"/>
      <c r="J2" s="62" t="s">
        <v>7</v>
      </c>
      <c r="K2" s="62"/>
      <c r="L2" s="63">
        <v>1000000</v>
      </c>
      <c r="M2" s="64"/>
      <c r="N2" s="62" t="s">
        <v>8</v>
      </c>
      <c r="O2" s="62"/>
      <c r="P2" s="65">
        <f>SUM(L2,D4)</f>
        <v>1010205.5391473015</v>
      </c>
      <c r="Q2" s="66"/>
      <c r="R2" s="1"/>
      <c r="S2" s="1"/>
      <c r="T2" s="1"/>
    </row>
    <row r="3" spans="2:25" ht="57" customHeight="1">
      <c r="B3" s="62" t="s">
        <v>9</v>
      </c>
      <c r="C3" s="62"/>
      <c r="D3" s="67" t="s">
        <v>38</v>
      </c>
      <c r="E3" s="67"/>
      <c r="F3" s="67"/>
      <c r="G3" s="67"/>
      <c r="H3" s="67"/>
      <c r="I3" s="67"/>
      <c r="J3" s="62" t="s">
        <v>10</v>
      </c>
      <c r="K3" s="62"/>
      <c r="L3" s="67" t="s">
        <v>87</v>
      </c>
      <c r="M3" s="68"/>
      <c r="N3" s="68"/>
      <c r="O3" s="68"/>
      <c r="P3" s="68"/>
      <c r="Q3" s="68"/>
      <c r="R3" s="1"/>
      <c r="S3" s="1"/>
    </row>
    <row r="4" spans="2:25">
      <c r="B4" s="62" t="s">
        <v>11</v>
      </c>
      <c r="C4" s="62"/>
      <c r="D4" s="69">
        <f>SUM($R$9:$S$993)</f>
        <v>10205.539147301428</v>
      </c>
      <c r="E4" s="69"/>
      <c r="F4" s="62" t="s">
        <v>12</v>
      </c>
      <c r="G4" s="62"/>
      <c r="H4" s="70">
        <f>SUM($T$9:$U$108)</f>
        <v>-452.9999999999855</v>
      </c>
      <c r="I4" s="66"/>
      <c r="J4" s="71"/>
      <c r="K4" s="71"/>
      <c r="L4" s="65"/>
      <c r="M4" s="65"/>
      <c r="N4" s="71" t="s">
        <v>58</v>
      </c>
      <c r="O4" s="71"/>
      <c r="P4" s="72">
        <f>MAX(Y:Y)</f>
        <v>0.27318910901574345</v>
      </c>
      <c r="Q4" s="72"/>
      <c r="R4" s="1"/>
      <c r="S4" s="1"/>
      <c r="T4" s="1"/>
    </row>
    <row r="5" spans="2:25">
      <c r="B5" s="58" t="s">
        <v>15</v>
      </c>
      <c r="C5" s="56">
        <f>COUNTIF($R$9:$R$990,"&gt;0")</f>
        <v>44</v>
      </c>
      <c r="D5" s="55" t="s">
        <v>16</v>
      </c>
      <c r="E5" s="61">
        <f>COUNTIF($R$9:$R$990,"&lt;0")</f>
        <v>56</v>
      </c>
      <c r="F5" s="55" t="s">
        <v>17</v>
      </c>
      <c r="G5" s="56">
        <f>COUNTIF($R$9:$R$990,"=0")</f>
        <v>0</v>
      </c>
      <c r="H5" s="55" t="s">
        <v>18</v>
      </c>
      <c r="I5" s="57">
        <f>C5/SUM(C5,E5,G5)</f>
        <v>0.44</v>
      </c>
      <c r="J5" s="73" t="s">
        <v>19</v>
      </c>
      <c r="K5" s="62"/>
      <c r="L5" s="74">
        <f>MAX(V9:V993)</f>
        <v>3</v>
      </c>
      <c r="M5" s="75"/>
      <c r="N5" s="17" t="s">
        <v>20</v>
      </c>
      <c r="O5" s="9"/>
      <c r="P5" s="74">
        <f>MAX(W9:W993)</f>
        <v>7</v>
      </c>
      <c r="Q5" s="75"/>
      <c r="R5" s="1"/>
      <c r="S5" s="1"/>
      <c r="T5" s="1"/>
    </row>
    <row r="6" spans="2:25">
      <c r="B6" s="11"/>
      <c r="C6" s="13"/>
      <c r="D6" s="14"/>
      <c r="E6" s="10"/>
      <c r="F6" s="11"/>
      <c r="G6" s="10"/>
      <c r="H6" s="11"/>
      <c r="I6" s="16"/>
      <c r="J6" s="11"/>
      <c r="K6" s="11"/>
      <c r="L6" s="10"/>
      <c r="M6" s="10"/>
      <c r="N6" s="12"/>
      <c r="O6" s="12"/>
      <c r="P6" s="10"/>
      <c r="Q6" s="59"/>
      <c r="R6" s="1"/>
      <c r="S6" s="1"/>
      <c r="T6" s="1"/>
    </row>
    <row r="7" spans="2:25">
      <c r="B7" s="76" t="s">
        <v>21</v>
      </c>
      <c r="C7" s="78" t="s">
        <v>22</v>
      </c>
      <c r="D7" s="79"/>
      <c r="E7" s="82" t="s">
        <v>23</v>
      </c>
      <c r="F7" s="83"/>
      <c r="G7" s="83"/>
      <c r="H7" s="83"/>
      <c r="I7" s="84"/>
      <c r="J7" s="85" t="s">
        <v>24</v>
      </c>
      <c r="K7" s="86"/>
      <c r="L7" s="87"/>
      <c r="M7" s="88" t="s">
        <v>25</v>
      </c>
      <c r="N7" s="89" t="s">
        <v>26</v>
      </c>
      <c r="O7" s="90"/>
      <c r="P7" s="90"/>
      <c r="Q7" s="91"/>
      <c r="R7" s="92" t="s">
        <v>27</v>
      </c>
      <c r="S7" s="92"/>
      <c r="T7" s="92"/>
      <c r="U7" s="92"/>
    </row>
    <row r="8" spans="2:25">
      <c r="B8" s="77"/>
      <c r="C8" s="80"/>
      <c r="D8" s="81"/>
      <c r="E8" s="18" t="s">
        <v>28</v>
      </c>
      <c r="F8" s="18" t="s">
        <v>29</v>
      </c>
      <c r="G8" s="18" t="s">
        <v>30</v>
      </c>
      <c r="H8" s="93" t="s">
        <v>31</v>
      </c>
      <c r="I8" s="84"/>
      <c r="J8" s="4" t="s">
        <v>32</v>
      </c>
      <c r="K8" s="94" t="s">
        <v>33</v>
      </c>
      <c r="L8" s="87"/>
      <c r="M8" s="88"/>
      <c r="N8" s="5" t="s">
        <v>28</v>
      </c>
      <c r="O8" s="5" t="s">
        <v>29</v>
      </c>
      <c r="P8" s="95" t="s">
        <v>31</v>
      </c>
      <c r="Q8" s="91"/>
      <c r="R8" s="92" t="s">
        <v>34</v>
      </c>
      <c r="S8" s="92"/>
      <c r="T8" s="92" t="s">
        <v>32</v>
      </c>
      <c r="U8" s="92"/>
      <c r="Y8" t="s">
        <v>57</v>
      </c>
    </row>
    <row r="9" spans="2:25">
      <c r="B9" s="54">
        <v>1</v>
      </c>
      <c r="C9" s="96">
        <f>L2</f>
        <v>1000000</v>
      </c>
      <c r="D9" s="96"/>
      <c r="E9" s="54">
        <v>2010</v>
      </c>
      <c r="F9" s="8">
        <v>43515</v>
      </c>
      <c r="G9" s="54" t="s">
        <v>3</v>
      </c>
      <c r="H9" s="97">
        <v>1.3546</v>
      </c>
      <c r="I9" s="97"/>
      <c r="J9" s="54">
        <v>109</v>
      </c>
      <c r="K9" s="96">
        <f>IF(J9="","",C9*0.03)</f>
        <v>30000</v>
      </c>
      <c r="L9" s="96"/>
      <c r="M9" s="6">
        <f>IF(J9="","",(K9/J9)/LOOKUP(RIGHT($D$2,3),定数!$A$6:$A$13,定数!$B$6:$B$13))</f>
        <v>2.2935779816513762</v>
      </c>
      <c r="N9" s="54">
        <v>2010</v>
      </c>
      <c r="O9" s="8">
        <v>43518</v>
      </c>
      <c r="P9" s="97">
        <v>1.3654999999999999</v>
      </c>
      <c r="Q9" s="97"/>
      <c r="R9" s="98">
        <f>IF(P9="","",T9*M9*LOOKUP(RIGHT($D$2,3),定数!$A$6:$A$13,定数!$B$6:$B$13))</f>
        <v>-29999.999999999753</v>
      </c>
      <c r="S9" s="98"/>
      <c r="T9" s="99">
        <f>IF(P9="","",IF(G9="買",(P9-H9),(H9-P9))*IF(RIGHT($D$2,3)="JPY",100,10000))</f>
        <v>-108.99999999999909</v>
      </c>
      <c r="U9" s="99"/>
      <c r="V9" s="1">
        <f>IF(T9&lt;&gt;"",IF(T9&gt;0,1+V8,0),"")</f>
        <v>0</v>
      </c>
      <c r="W9">
        <f>IF(T9&lt;&gt;"",IF(T9&lt;0,1+W8,0),"")</f>
        <v>1</v>
      </c>
    </row>
    <row r="10" spans="2:25">
      <c r="B10" s="54">
        <v>2</v>
      </c>
      <c r="C10" s="96">
        <f t="shared" ref="C10:C73" si="0">IF(R9="","",C9+R9)</f>
        <v>970000.00000000023</v>
      </c>
      <c r="D10" s="96"/>
      <c r="E10" s="54"/>
      <c r="F10" s="8">
        <v>43518</v>
      </c>
      <c r="G10" s="54" t="s">
        <v>4</v>
      </c>
      <c r="H10" s="97">
        <v>1.3613</v>
      </c>
      <c r="I10" s="97"/>
      <c r="J10" s="54">
        <v>26</v>
      </c>
      <c r="K10" s="100">
        <f>IF(J10="","",C10*0.03)</f>
        <v>29100.000000000007</v>
      </c>
      <c r="L10" s="101"/>
      <c r="M10" s="6">
        <f>IF(J10="","",(K10/J10)/LOOKUP(RIGHT($D$2,3),定数!$A$6:$A$13,定数!$B$6:$B$13))</f>
        <v>9.3269230769230784</v>
      </c>
      <c r="N10" s="54"/>
      <c r="O10" s="8">
        <v>43519</v>
      </c>
      <c r="P10" s="97">
        <v>1.3647</v>
      </c>
      <c r="Q10" s="97"/>
      <c r="R10" s="98">
        <f>IF(P10="","",T10*M10*LOOKUP(RIGHT($D$2,3),定数!$A$6:$A$13,定数!$B$6:$B$13))</f>
        <v>38053.846153846942</v>
      </c>
      <c r="S10" s="98"/>
      <c r="T10" s="99">
        <f>IF(P10="","",IF(G10="買",(P10-H10),(H10-P10))*IF(RIGHT($D$2,3)="JPY",100,10000))</f>
        <v>34.000000000000696</v>
      </c>
      <c r="U10" s="99"/>
      <c r="V10" s="22">
        <f t="shared" ref="V10:V22" si="1">IF(T10&lt;&gt;"",IF(T10&gt;0,1+V9,0),"")</f>
        <v>1</v>
      </c>
      <c r="W10">
        <f t="shared" ref="W10:W73" si="2">IF(T10&lt;&gt;"",IF(T10&lt;0,1+W9,0),"")</f>
        <v>0</v>
      </c>
      <c r="X10" s="37">
        <f>IF(C10&lt;&gt;"",MAX(C10,C9),"")</f>
        <v>1000000</v>
      </c>
    </row>
    <row r="11" spans="2:25">
      <c r="B11" s="54">
        <v>3</v>
      </c>
      <c r="C11" s="96">
        <f t="shared" si="0"/>
        <v>1008053.8461538472</v>
      </c>
      <c r="D11" s="96"/>
      <c r="E11" s="54"/>
      <c r="F11" s="8">
        <v>43534</v>
      </c>
      <c r="G11" s="54" t="s">
        <v>3</v>
      </c>
      <c r="H11" s="97">
        <v>1.3588</v>
      </c>
      <c r="I11" s="97"/>
      <c r="J11" s="54">
        <v>26</v>
      </c>
      <c r="K11" s="100">
        <f t="shared" ref="K11:K74" si="3">IF(J11="","",C11*0.03)</f>
        <v>30241.615384615416</v>
      </c>
      <c r="L11" s="101"/>
      <c r="M11" s="6">
        <f>IF(J11="","",(K11/J11)/LOOKUP(RIGHT($D$2,3),定数!$A$6:$A$13,定数!$B$6:$B$13))</f>
        <v>9.6928254437869921</v>
      </c>
      <c r="N11" s="54"/>
      <c r="O11" s="8">
        <v>43534</v>
      </c>
      <c r="P11" s="97">
        <v>1.3553999999999999</v>
      </c>
      <c r="Q11" s="97"/>
      <c r="R11" s="98">
        <f>IF(P11="","",T11*M11*LOOKUP(RIGHT($D$2,3),定数!$A$6:$A$13,定数!$B$6:$B$13))</f>
        <v>39546.727810651733</v>
      </c>
      <c r="S11" s="98"/>
      <c r="T11" s="99">
        <f>IF(P11="","",IF(G11="買",(P11-H11),(H11-P11))*IF(RIGHT($D$2,3)="JPY",100,10000))</f>
        <v>34.000000000000696</v>
      </c>
      <c r="U11" s="99"/>
      <c r="V11" s="22">
        <f t="shared" si="1"/>
        <v>2</v>
      </c>
      <c r="W11">
        <f t="shared" si="2"/>
        <v>0</v>
      </c>
      <c r="X11" s="37">
        <f>IF(C11&lt;&gt;"",MAX(X10,C11),"")</f>
        <v>1008053.8461538472</v>
      </c>
      <c r="Y11" s="38">
        <f>IF(X11&lt;&gt;"",1-(C11/X11),"")</f>
        <v>0</v>
      </c>
    </row>
    <row r="12" spans="2:25">
      <c r="B12" s="54">
        <v>4</v>
      </c>
      <c r="C12" s="96">
        <f t="shared" si="0"/>
        <v>1047600.5739644989</v>
      </c>
      <c r="D12" s="96"/>
      <c r="E12" s="54"/>
      <c r="F12" s="8">
        <v>43536</v>
      </c>
      <c r="G12" s="54" t="s">
        <v>4</v>
      </c>
      <c r="H12" s="97">
        <v>1.3688</v>
      </c>
      <c r="I12" s="97"/>
      <c r="J12" s="54">
        <v>64</v>
      </c>
      <c r="K12" s="100">
        <f t="shared" si="3"/>
        <v>31428.017218934969</v>
      </c>
      <c r="L12" s="101"/>
      <c r="M12" s="6">
        <f>IF(J12="","",(K12/J12)/LOOKUP(RIGHT($D$2,3),定数!$A$6:$A$13,定数!$B$6:$B$13))</f>
        <v>4.0921897420488245</v>
      </c>
      <c r="N12" s="54"/>
      <c r="O12" s="8">
        <v>43536</v>
      </c>
      <c r="P12" s="97">
        <v>1.3777999999999999</v>
      </c>
      <c r="Q12" s="97"/>
      <c r="R12" s="98">
        <f>IF(P12="","",T12*M12*LOOKUP(RIGHT($D$2,3),定数!$A$6:$A$13,定数!$B$6:$B$13))</f>
        <v>44195.649214126803</v>
      </c>
      <c r="S12" s="98"/>
      <c r="T12" s="99">
        <f t="shared" ref="T12:T75" si="4">IF(P12="","",IF(G12="買",(P12-H12),(H12-P12))*IF(RIGHT($D$2,3)="JPY",100,10000))</f>
        <v>89.999999999998977</v>
      </c>
      <c r="U12" s="99"/>
      <c r="V12" s="22">
        <f t="shared" si="1"/>
        <v>3</v>
      </c>
      <c r="W12">
        <f t="shared" si="2"/>
        <v>0</v>
      </c>
      <c r="X12" s="37">
        <f t="shared" ref="X12:X75" si="5">IF(C12&lt;&gt;"",MAX(X11,C12),"")</f>
        <v>1047600.5739644989</v>
      </c>
      <c r="Y12" s="38">
        <f t="shared" ref="Y12:Y75" si="6">IF(X12&lt;&gt;"",1-(C12/X12),"")</f>
        <v>0</v>
      </c>
    </row>
    <row r="13" spans="2:25">
      <c r="B13" s="54">
        <v>5</v>
      </c>
      <c r="C13" s="96">
        <f t="shared" si="0"/>
        <v>1091796.2231786258</v>
      </c>
      <c r="D13" s="96"/>
      <c r="E13" s="54"/>
      <c r="F13" s="8">
        <v>43541</v>
      </c>
      <c r="G13" s="54" t="s">
        <v>4</v>
      </c>
      <c r="H13" s="97">
        <v>1.3768</v>
      </c>
      <c r="I13" s="97"/>
      <c r="J13" s="54">
        <v>43</v>
      </c>
      <c r="K13" s="100">
        <f t="shared" si="3"/>
        <v>32753.886695358771</v>
      </c>
      <c r="L13" s="101"/>
      <c r="M13" s="6">
        <f>IF(J13="","",(K13/J13)/LOOKUP(RIGHT($D$2,3),定数!$A$6:$A$13,定数!$B$6:$B$13))</f>
        <v>6.3476524603408473</v>
      </c>
      <c r="N13" s="54"/>
      <c r="O13" s="8">
        <v>43542</v>
      </c>
      <c r="P13" s="97">
        <v>1.3725000000000001</v>
      </c>
      <c r="Q13" s="97"/>
      <c r="R13" s="98">
        <f>IF(P13="","",T13*M13*LOOKUP(RIGHT($D$2,3),定数!$A$6:$A$13,定数!$B$6:$B$13))</f>
        <v>-32753.886695358546</v>
      </c>
      <c r="S13" s="98"/>
      <c r="T13" s="99">
        <f t="shared" si="4"/>
        <v>-42.999999999999702</v>
      </c>
      <c r="U13" s="99"/>
      <c r="V13" s="22">
        <f t="shared" si="1"/>
        <v>0</v>
      </c>
      <c r="W13">
        <f t="shared" si="2"/>
        <v>1</v>
      </c>
      <c r="X13" s="37">
        <f t="shared" si="5"/>
        <v>1091796.2231786258</v>
      </c>
      <c r="Y13" s="38">
        <f t="shared" si="6"/>
        <v>0</v>
      </c>
    </row>
    <row r="14" spans="2:25">
      <c r="B14" s="54">
        <v>6</v>
      </c>
      <c r="C14" s="96">
        <f t="shared" si="0"/>
        <v>1059042.3364832674</v>
      </c>
      <c r="D14" s="96"/>
      <c r="E14" s="54"/>
      <c r="F14" s="8">
        <v>43547</v>
      </c>
      <c r="G14" s="54" t="s">
        <v>3</v>
      </c>
      <c r="H14" s="97">
        <v>1.3493999999999999</v>
      </c>
      <c r="I14" s="97"/>
      <c r="J14" s="54">
        <v>69</v>
      </c>
      <c r="K14" s="100">
        <f t="shared" si="3"/>
        <v>31771.270094498021</v>
      </c>
      <c r="L14" s="101"/>
      <c r="M14" s="6">
        <f>IF(J14="","",(K14/J14)/LOOKUP(RIGHT($D$2,3),定数!$A$6:$A$13,定数!$B$6:$B$13))</f>
        <v>3.8371099147944467</v>
      </c>
      <c r="N14" s="54"/>
      <c r="O14" s="8">
        <v>43548</v>
      </c>
      <c r="P14" s="97">
        <v>1.3393999999999999</v>
      </c>
      <c r="Q14" s="97"/>
      <c r="R14" s="98">
        <f>IF(P14="","",T14*M14*LOOKUP(RIGHT($D$2,3),定数!$A$6:$A$13,定数!$B$6:$B$13))</f>
        <v>46045.318977533403</v>
      </c>
      <c r="S14" s="98"/>
      <c r="T14" s="99">
        <f t="shared" si="4"/>
        <v>100.00000000000009</v>
      </c>
      <c r="U14" s="99"/>
      <c r="V14" s="22">
        <f t="shared" si="1"/>
        <v>1</v>
      </c>
      <c r="W14">
        <f t="shared" si="2"/>
        <v>0</v>
      </c>
      <c r="X14" s="37">
        <f t="shared" si="5"/>
        <v>1091796.2231786258</v>
      </c>
      <c r="Y14" s="38">
        <f t="shared" si="6"/>
        <v>2.9999999999999694E-2</v>
      </c>
    </row>
    <row r="15" spans="2:25">
      <c r="B15" s="54">
        <v>7</v>
      </c>
      <c r="C15" s="96">
        <f t="shared" si="0"/>
        <v>1105087.6554608007</v>
      </c>
      <c r="D15" s="96"/>
      <c r="E15" s="54"/>
      <c r="F15" s="8">
        <v>43549</v>
      </c>
      <c r="G15" s="54" t="s">
        <v>3</v>
      </c>
      <c r="H15" s="97">
        <v>1.3317000000000001</v>
      </c>
      <c r="I15" s="97"/>
      <c r="J15" s="54">
        <v>70</v>
      </c>
      <c r="K15" s="100">
        <f t="shared" si="3"/>
        <v>33152.629663824024</v>
      </c>
      <c r="L15" s="101"/>
      <c r="M15" s="6">
        <f>IF(J15="","",(K15/J15)/LOOKUP(RIGHT($D$2,3),定数!$A$6:$A$13,定数!$B$6:$B$13))</f>
        <v>3.9467416266457174</v>
      </c>
      <c r="N15" s="54"/>
      <c r="O15" s="8">
        <v>43550</v>
      </c>
      <c r="P15" s="97">
        <v>1.3387</v>
      </c>
      <c r="Q15" s="97"/>
      <c r="R15" s="98">
        <f>IF(P15="","",T15*M15*LOOKUP(RIGHT($D$2,3),定数!$A$6:$A$13,定数!$B$6:$B$13))</f>
        <v>-33152.629663823522</v>
      </c>
      <c r="S15" s="98"/>
      <c r="T15" s="99">
        <f t="shared" si="4"/>
        <v>-69.999999999998948</v>
      </c>
      <c r="U15" s="99"/>
      <c r="V15" s="22">
        <f t="shared" si="1"/>
        <v>0</v>
      </c>
      <c r="W15">
        <f t="shared" si="2"/>
        <v>1</v>
      </c>
      <c r="X15" s="37">
        <f t="shared" si="5"/>
        <v>1105087.6554608007</v>
      </c>
      <c r="Y15" s="38">
        <f t="shared" si="6"/>
        <v>0</v>
      </c>
    </row>
    <row r="16" spans="2:25">
      <c r="B16" s="54">
        <v>8</v>
      </c>
      <c r="C16" s="96">
        <f t="shared" si="0"/>
        <v>1071935.0257969773</v>
      </c>
      <c r="D16" s="96"/>
      <c r="E16" s="54"/>
      <c r="F16" s="8">
        <v>43556</v>
      </c>
      <c r="G16" s="54" t="s">
        <v>4</v>
      </c>
      <c r="H16" s="97">
        <v>1.3512999999999999</v>
      </c>
      <c r="I16" s="97"/>
      <c r="J16" s="54">
        <v>54</v>
      </c>
      <c r="K16" s="100">
        <f t="shared" si="3"/>
        <v>32158.050773909319</v>
      </c>
      <c r="L16" s="101"/>
      <c r="M16" s="6">
        <f>IF(J16="","",(K16/J16)/LOOKUP(RIGHT($D$2,3),定数!$A$6:$A$13,定数!$B$6:$B$13))</f>
        <v>4.9626621564674878</v>
      </c>
      <c r="N16" s="54"/>
      <c r="O16" s="8">
        <v>43556</v>
      </c>
      <c r="P16" s="97">
        <v>1.359</v>
      </c>
      <c r="Q16" s="97"/>
      <c r="R16" s="98">
        <f>IF(P16="","",T16*M16*LOOKUP(RIGHT($D$2,3),定数!$A$6:$A$13,定数!$B$6:$B$13))</f>
        <v>45854.998325759821</v>
      </c>
      <c r="S16" s="98"/>
      <c r="T16" s="99">
        <f t="shared" si="4"/>
        <v>77.000000000000398</v>
      </c>
      <c r="U16" s="99"/>
      <c r="V16" s="22">
        <f t="shared" si="1"/>
        <v>1</v>
      </c>
      <c r="W16">
        <f t="shared" si="2"/>
        <v>0</v>
      </c>
      <c r="X16" s="37">
        <f t="shared" si="5"/>
        <v>1105087.6554608007</v>
      </c>
      <c r="Y16" s="38">
        <f t="shared" si="6"/>
        <v>2.9999999999999472E-2</v>
      </c>
    </row>
    <row r="17" spans="2:25">
      <c r="B17" s="54">
        <v>9</v>
      </c>
      <c r="C17" s="96">
        <f t="shared" si="0"/>
        <v>1117790.0241227371</v>
      </c>
      <c r="D17" s="96"/>
      <c r="E17" s="54"/>
      <c r="F17" s="8">
        <v>43569</v>
      </c>
      <c r="G17" s="54" t="s">
        <v>4</v>
      </c>
      <c r="H17" s="97">
        <v>1.3653</v>
      </c>
      <c r="I17" s="97"/>
      <c r="J17" s="54">
        <v>58</v>
      </c>
      <c r="K17" s="100">
        <f t="shared" si="3"/>
        <v>33533.700723682115</v>
      </c>
      <c r="L17" s="101"/>
      <c r="M17" s="6">
        <f>IF(J17="","",(K17/J17)/LOOKUP(RIGHT($D$2,3),定数!$A$6:$A$13,定数!$B$6:$B$13))</f>
        <v>4.8180604488049017</v>
      </c>
      <c r="N17" s="54"/>
      <c r="O17" s="8">
        <v>43570</v>
      </c>
      <c r="P17" s="97">
        <v>1.3594999999999999</v>
      </c>
      <c r="Q17" s="97"/>
      <c r="R17" s="98">
        <f>IF(P17="","",T17*M17*LOOKUP(RIGHT($D$2,3),定数!$A$6:$A$13,定数!$B$6:$B$13))</f>
        <v>-33533.700723682268</v>
      </c>
      <c r="S17" s="98"/>
      <c r="T17" s="99">
        <f t="shared" si="4"/>
        <v>-58.00000000000027</v>
      </c>
      <c r="U17" s="99"/>
      <c r="V17" s="22">
        <f t="shared" si="1"/>
        <v>0</v>
      </c>
      <c r="W17">
        <f t="shared" si="2"/>
        <v>1</v>
      </c>
      <c r="X17" s="37">
        <f t="shared" si="5"/>
        <v>1117790.0241227371</v>
      </c>
      <c r="Y17" s="38">
        <f t="shared" si="6"/>
        <v>0</v>
      </c>
    </row>
    <row r="18" spans="2:25">
      <c r="B18" s="54">
        <v>10</v>
      </c>
      <c r="C18" s="96">
        <f t="shared" si="0"/>
        <v>1084256.3233990548</v>
      </c>
      <c r="D18" s="96"/>
      <c r="E18" s="54"/>
      <c r="F18" s="8">
        <v>43594</v>
      </c>
      <c r="G18" s="54" t="s">
        <v>3</v>
      </c>
      <c r="H18" s="97">
        <v>1.2674000000000001</v>
      </c>
      <c r="I18" s="97"/>
      <c r="J18" s="54">
        <v>124</v>
      </c>
      <c r="K18" s="100">
        <f t="shared" si="3"/>
        <v>32527.689701971642</v>
      </c>
      <c r="L18" s="101"/>
      <c r="M18" s="6">
        <f>IF(J18="","",(K18/J18)/LOOKUP(RIGHT($D$2,3),定数!$A$6:$A$13,定数!$B$6:$B$13))</f>
        <v>2.186000652014223</v>
      </c>
      <c r="N18" s="54"/>
      <c r="O18" s="8">
        <v>43595</v>
      </c>
      <c r="P18" s="97">
        <v>1.2929999999999999</v>
      </c>
      <c r="Q18" s="97"/>
      <c r="R18" s="98">
        <f>IF(P18="","",T18*M18*LOOKUP(RIGHT($D$2,3),定数!$A$6:$A$13,定数!$B$6:$B$13))</f>
        <v>-67153.940029876525</v>
      </c>
      <c r="S18" s="98"/>
      <c r="T18" s="99">
        <f t="shared" si="4"/>
        <v>-255.99999999999847</v>
      </c>
      <c r="U18" s="99"/>
      <c r="V18" s="22">
        <f t="shared" si="1"/>
        <v>0</v>
      </c>
      <c r="W18">
        <f t="shared" si="2"/>
        <v>2</v>
      </c>
      <c r="X18" s="37">
        <f t="shared" si="5"/>
        <v>1117790.0241227371</v>
      </c>
      <c r="Y18" s="38">
        <f t="shared" si="6"/>
        <v>3.0000000000000138E-2</v>
      </c>
    </row>
    <row r="19" spans="2:25">
      <c r="B19" s="54">
        <v>11</v>
      </c>
      <c r="C19" s="96">
        <f t="shared" si="0"/>
        <v>1017102.3833691783</v>
      </c>
      <c r="D19" s="96"/>
      <c r="E19" s="54"/>
      <c r="F19" s="8">
        <v>43612</v>
      </c>
      <c r="G19" s="54" t="s">
        <v>3</v>
      </c>
      <c r="H19" s="97">
        <v>1.2224999999999999</v>
      </c>
      <c r="I19" s="97"/>
      <c r="J19" s="54">
        <v>89</v>
      </c>
      <c r="K19" s="100">
        <f t="shared" si="3"/>
        <v>30513.071501075348</v>
      </c>
      <c r="L19" s="101"/>
      <c r="M19" s="6">
        <f>IF(J19="","",(K19/J19)/LOOKUP(RIGHT($D$2,3),定数!$A$6:$A$13,定数!$B$6:$B$13))</f>
        <v>2.8570291667673549</v>
      </c>
      <c r="N19" s="54"/>
      <c r="O19" s="8">
        <v>43612</v>
      </c>
      <c r="P19" s="97">
        <v>1.2314000000000001</v>
      </c>
      <c r="Q19" s="97"/>
      <c r="R19" s="98">
        <f>IF(P19="","",T19*M19*LOOKUP(RIGHT($D$2,3),定数!$A$6:$A$13,定数!$B$6:$B$13))</f>
        <v>-30513.071501075799</v>
      </c>
      <c r="S19" s="98"/>
      <c r="T19" s="99">
        <f t="shared" si="4"/>
        <v>-89.000000000001307</v>
      </c>
      <c r="U19" s="99"/>
      <c r="V19" s="22">
        <f t="shared" si="1"/>
        <v>0</v>
      </c>
      <c r="W19">
        <f t="shared" si="2"/>
        <v>3</v>
      </c>
      <c r="X19" s="37">
        <f t="shared" si="5"/>
        <v>1117790.0241227371</v>
      </c>
      <c r="Y19" s="38">
        <f t="shared" si="6"/>
        <v>9.0077419354838484E-2</v>
      </c>
    </row>
    <row r="20" spans="2:25">
      <c r="B20" s="54">
        <v>12</v>
      </c>
      <c r="C20" s="96">
        <f t="shared" si="0"/>
        <v>986589.31186810252</v>
      </c>
      <c r="D20" s="96"/>
      <c r="E20" s="54"/>
      <c r="F20" s="8">
        <v>43625</v>
      </c>
      <c r="G20" s="54" t="s">
        <v>3</v>
      </c>
      <c r="H20" s="97">
        <v>1.1931</v>
      </c>
      <c r="I20" s="97"/>
      <c r="J20" s="54">
        <v>27</v>
      </c>
      <c r="K20" s="100">
        <f t="shared" si="3"/>
        <v>29597.679356043074</v>
      </c>
      <c r="L20" s="101"/>
      <c r="M20" s="6">
        <f>IF(J20="","",(K20/J20)/LOOKUP(RIGHT($D$2,3),定数!$A$6:$A$13,定数!$B$6:$B$13))</f>
        <v>9.1350862210009502</v>
      </c>
      <c r="N20" s="54"/>
      <c r="O20" s="8">
        <v>43625</v>
      </c>
      <c r="P20" s="97">
        <v>1.1958</v>
      </c>
      <c r="Q20" s="97"/>
      <c r="R20" s="98">
        <f>IF(P20="","",T20*M20*LOOKUP(RIGHT($D$2,3),定数!$A$6:$A$13,定数!$B$6:$B$13))</f>
        <v>-29597.679356042252</v>
      </c>
      <c r="S20" s="98"/>
      <c r="T20" s="99">
        <f t="shared" si="4"/>
        <v>-26.999999999999247</v>
      </c>
      <c r="U20" s="99"/>
      <c r="V20" s="22">
        <f t="shared" si="1"/>
        <v>0</v>
      </c>
      <c r="W20">
        <f t="shared" si="2"/>
        <v>4</v>
      </c>
      <c r="X20" s="37">
        <f t="shared" si="5"/>
        <v>1117790.0241227371</v>
      </c>
      <c r="Y20" s="38">
        <f t="shared" si="6"/>
        <v>0.11737509677419367</v>
      </c>
    </row>
    <row r="21" spans="2:25">
      <c r="B21" s="54">
        <v>13</v>
      </c>
      <c r="C21" s="96">
        <f t="shared" si="0"/>
        <v>956991.63251206023</v>
      </c>
      <c r="D21" s="96"/>
      <c r="E21" s="54"/>
      <c r="F21" s="8">
        <v>43631</v>
      </c>
      <c r="G21" s="54" t="s">
        <v>4</v>
      </c>
      <c r="H21" s="97">
        <v>1.2221</v>
      </c>
      <c r="I21" s="97"/>
      <c r="J21" s="54">
        <v>54</v>
      </c>
      <c r="K21" s="100">
        <f t="shared" si="3"/>
        <v>28709.748975361807</v>
      </c>
      <c r="L21" s="101"/>
      <c r="M21" s="6">
        <f>IF(J21="","",(K21/J21)/LOOKUP(RIGHT($D$2,3),定数!$A$6:$A$13,定数!$B$6:$B$13))</f>
        <v>4.4305168171854641</v>
      </c>
      <c r="N21" s="54"/>
      <c r="O21" s="8">
        <v>43631</v>
      </c>
      <c r="P21" s="97">
        <v>1.2299</v>
      </c>
      <c r="Q21" s="97"/>
      <c r="R21" s="98">
        <f>IF(P21="","",T21*M21*LOOKUP(RIGHT($D$2,3),定数!$A$6:$A$13,定数!$B$6:$B$13))</f>
        <v>41469.637408856091</v>
      </c>
      <c r="S21" s="98"/>
      <c r="T21" s="99">
        <f t="shared" si="4"/>
        <v>78.000000000000284</v>
      </c>
      <c r="U21" s="99"/>
      <c r="V21" s="22">
        <f t="shared" si="1"/>
        <v>1</v>
      </c>
      <c r="W21">
        <f t="shared" si="2"/>
        <v>0</v>
      </c>
      <c r="X21" s="37">
        <f t="shared" si="5"/>
        <v>1117790.0241227371</v>
      </c>
      <c r="Y21" s="38">
        <f t="shared" si="6"/>
        <v>0.14385384387096722</v>
      </c>
    </row>
    <row r="22" spans="2:25">
      <c r="B22" s="54">
        <v>14</v>
      </c>
      <c r="C22" s="96">
        <f t="shared" si="0"/>
        <v>998461.2699209163</v>
      </c>
      <c r="D22" s="96"/>
      <c r="E22" s="54"/>
      <c r="F22" s="8">
        <v>43637</v>
      </c>
      <c r="G22" s="54" t="s">
        <v>4</v>
      </c>
      <c r="H22" s="97">
        <v>1.244</v>
      </c>
      <c r="I22" s="97"/>
      <c r="J22" s="54">
        <v>73</v>
      </c>
      <c r="K22" s="100">
        <f t="shared" si="3"/>
        <v>29953.838097627489</v>
      </c>
      <c r="L22" s="101"/>
      <c r="M22" s="6">
        <f>IF(J22="","",(K22/J22)/LOOKUP(RIGHT($D$2,3),定数!$A$6:$A$13,定数!$B$6:$B$13))</f>
        <v>3.4193879106880698</v>
      </c>
      <c r="N22" s="54"/>
      <c r="O22" s="8">
        <v>43637</v>
      </c>
      <c r="P22" s="97">
        <v>1.2366999999999999</v>
      </c>
      <c r="Q22" s="97"/>
      <c r="R22" s="98">
        <f>IF(P22="","",T22*M22*LOOKUP(RIGHT($D$2,3),定数!$A$6:$A$13,定数!$B$6:$B$13))</f>
        <v>-29953.838097627835</v>
      </c>
      <c r="S22" s="98"/>
      <c r="T22" s="99">
        <f t="shared" si="4"/>
        <v>-73.000000000000838</v>
      </c>
      <c r="U22" s="99"/>
      <c r="V22" s="22">
        <f t="shared" si="1"/>
        <v>0</v>
      </c>
      <c r="W22">
        <f t="shared" si="2"/>
        <v>1</v>
      </c>
      <c r="X22" s="37">
        <f t="shared" si="5"/>
        <v>1117790.0241227371</v>
      </c>
      <c r="Y22" s="38">
        <f t="shared" si="6"/>
        <v>0.10675417710537571</v>
      </c>
    </row>
    <row r="23" spans="2:25">
      <c r="B23" s="54">
        <v>15</v>
      </c>
      <c r="C23" s="96">
        <f t="shared" si="0"/>
        <v>968507.43182328844</v>
      </c>
      <c r="D23" s="96"/>
      <c r="E23" s="54"/>
      <c r="F23" s="8">
        <v>43666</v>
      </c>
      <c r="G23" s="54" t="s">
        <v>4</v>
      </c>
      <c r="H23" s="97">
        <v>1.2950999999999999</v>
      </c>
      <c r="I23" s="97"/>
      <c r="J23" s="54">
        <v>25</v>
      </c>
      <c r="K23" s="100">
        <f t="shared" si="3"/>
        <v>29055.222954698653</v>
      </c>
      <c r="L23" s="101"/>
      <c r="M23" s="6">
        <f>IF(J23="","",(K23/J23)/LOOKUP(RIGHT($D$2,3),定数!$A$6:$A$13,定数!$B$6:$B$13))</f>
        <v>9.6850743182328856</v>
      </c>
      <c r="N23" s="54"/>
      <c r="O23" s="8">
        <v>43666</v>
      </c>
      <c r="P23" s="97">
        <v>1.2985</v>
      </c>
      <c r="Q23" s="97"/>
      <c r="R23" s="98">
        <f>IF(P23="","",T23*M23*LOOKUP(RIGHT($D$2,3),定数!$A$6:$A$13,定数!$B$6:$B$13))</f>
        <v>39515.103218390977</v>
      </c>
      <c r="S23" s="98"/>
      <c r="T23" s="99">
        <f t="shared" si="4"/>
        <v>34.000000000000696</v>
      </c>
      <c r="U23" s="99"/>
      <c r="V23" t="str">
        <f t="shared" ref="V23:W74" si="7">IF(S23&lt;&gt;"",IF(S23&lt;0,1+V22,0),"")</f>
        <v/>
      </c>
      <c r="W23">
        <f t="shared" si="2"/>
        <v>0</v>
      </c>
      <c r="X23" s="37">
        <f t="shared" si="5"/>
        <v>1117790.0241227371</v>
      </c>
      <c r="Y23" s="38">
        <f t="shared" si="6"/>
        <v>0.13355155179221467</v>
      </c>
    </row>
    <row r="24" spans="2:25">
      <c r="B24" s="54">
        <v>16</v>
      </c>
      <c r="C24" s="96">
        <f t="shared" si="0"/>
        <v>1008022.5350416794</v>
      </c>
      <c r="D24" s="96"/>
      <c r="E24" s="54"/>
      <c r="F24" s="8">
        <v>43675</v>
      </c>
      <c r="G24" s="54" t="s">
        <v>4</v>
      </c>
      <c r="H24" s="97">
        <v>1.3007</v>
      </c>
      <c r="I24" s="97"/>
      <c r="J24" s="54">
        <v>39</v>
      </c>
      <c r="K24" s="100">
        <f t="shared" si="3"/>
        <v>30240.676051250382</v>
      </c>
      <c r="L24" s="101"/>
      <c r="M24" s="6">
        <f>IF(J24="","",(K24/J24)/LOOKUP(RIGHT($D$2,3),定数!$A$6:$A$13,定数!$B$6:$B$13))</f>
        <v>6.4616829169338423</v>
      </c>
      <c r="N24" s="54"/>
      <c r="O24" s="8">
        <v>43675</v>
      </c>
      <c r="P24" s="97">
        <v>1.3062</v>
      </c>
      <c r="Q24" s="97"/>
      <c r="R24" s="98">
        <f>IF(P24="","",T24*M24*LOOKUP(RIGHT($D$2,3),定数!$A$6:$A$13,定数!$B$6:$B$13))</f>
        <v>42647.107251763824</v>
      </c>
      <c r="S24" s="98"/>
      <c r="T24" s="99">
        <f t="shared" si="4"/>
        <v>55.000000000000604</v>
      </c>
      <c r="U24" s="99"/>
      <c r="V24" t="str">
        <f t="shared" si="7"/>
        <v/>
      </c>
      <c r="W24">
        <f t="shared" si="2"/>
        <v>0</v>
      </c>
      <c r="X24" s="37">
        <f t="shared" si="5"/>
        <v>1117790.0241227371</v>
      </c>
      <c r="Y24" s="38">
        <f t="shared" si="6"/>
        <v>9.8200455105336371E-2</v>
      </c>
    </row>
    <row r="25" spans="2:25">
      <c r="B25" s="54">
        <v>17</v>
      </c>
      <c r="C25" s="96">
        <f t="shared" si="0"/>
        <v>1050669.6422934432</v>
      </c>
      <c r="D25" s="96"/>
      <c r="E25" s="54"/>
      <c r="F25" s="8">
        <v>43693</v>
      </c>
      <c r="G25" s="54" t="s">
        <v>3</v>
      </c>
      <c r="H25" s="97">
        <v>1.278</v>
      </c>
      <c r="I25" s="97"/>
      <c r="J25" s="54">
        <v>55</v>
      </c>
      <c r="K25" s="100">
        <f t="shared" si="3"/>
        <v>31520.089268803295</v>
      </c>
      <c r="L25" s="101"/>
      <c r="M25" s="6">
        <f>IF(J25="","",(K25/J25)/LOOKUP(RIGHT($D$2,3),定数!$A$6:$A$13,定数!$B$6:$B$13))</f>
        <v>4.7757711013338326</v>
      </c>
      <c r="N25" s="54"/>
      <c r="O25" s="8">
        <v>43693</v>
      </c>
      <c r="P25" s="97">
        <v>1.2835000000000001</v>
      </c>
      <c r="Q25" s="97"/>
      <c r="R25" s="98">
        <f>IF(P25="","",T25*M25*LOOKUP(RIGHT($D$2,3),定数!$A$6:$A$13,定数!$B$6:$B$13))</f>
        <v>-31520.08926880364</v>
      </c>
      <c r="S25" s="98"/>
      <c r="T25" s="99">
        <f t="shared" si="4"/>
        <v>-55.000000000000604</v>
      </c>
      <c r="U25" s="99"/>
      <c r="V25" t="str">
        <f t="shared" si="7"/>
        <v/>
      </c>
      <c r="W25">
        <f t="shared" si="2"/>
        <v>1</v>
      </c>
      <c r="X25" s="37">
        <f t="shared" si="5"/>
        <v>1117790.0241227371</v>
      </c>
      <c r="Y25" s="38">
        <f t="shared" si="6"/>
        <v>6.004739743671561E-2</v>
      </c>
    </row>
    <row r="26" spans="2:25">
      <c r="B26" s="54">
        <v>18</v>
      </c>
      <c r="C26" s="96">
        <f t="shared" si="0"/>
        <v>1019149.5530246396</v>
      </c>
      <c r="D26" s="96"/>
      <c r="E26" s="54"/>
      <c r="F26" s="8">
        <v>43770</v>
      </c>
      <c r="G26" s="54" t="s">
        <v>4</v>
      </c>
      <c r="H26" s="97">
        <v>1.3978999999999999</v>
      </c>
      <c r="I26" s="97"/>
      <c r="J26" s="54">
        <v>85</v>
      </c>
      <c r="K26" s="100">
        <f t="shared" si="3"/>
        <v>30574.486590739187</v>
      </c>
      <c r="L26" s="101"/>
      <c r="M26" s="6">
        <f>IF(J26="","",(K26/J26)/LOOKUP(RIGHT($D$2,3),定数!$A$6:$A$13,定数!$B$6:$B$13))</f>
        <v>2.9974986853665868</v>
      </c>
      <c r="N26" s="54"/>
      <c r="O26" s="8">
        <v>43770</v>
      </c>
      <c r="P26" s="97">
        <v>1.3894</v>
      </c>
      <c r="Q26" s="97"/>
      <c r="R26" s="98">
        <f>IF(P26="","",T26*M26*LOOKUP(RIGHT($D$2,3),定数!$A$6:$A$13,定数!$B$6:$B$13))</f>
        <v>-30574.486590739012</v>
      </c>
      <c r="S26" s="98"/>
      <c r="T26" s="99">
        <f t="shared" si="4"/>
        <v>-84.999999999999517</v>
      </c>
      <c r="U26" s="99"/>
      <c r="V26" t="str">
        <f t="shared" si="7"/>
        <v/>
      </c>
      <c r="W26">
        <f t="shared" si="2"/>
        <v>2</v>
      </c>
      <c r="X26" s="37">
        <f t="shared" si="5"/>
        <v>1117790.0241227371</v>
      </c>
      <c r="Y26" s="38">
        <f t="shared" si="6"/>
        <v>8.824597551361435E-2</v>
      </c>
    </row>
    <row r="27" spans="2:25">
      <c r="B27" s="54">
        <v>19</v>
      </c>
      <c r="C27" s="96">
        <f t="shared" si="0"/>
        <v>988575.06643390062</v>
      </c>
      <c r="D27" s="96"/>
      <c r="E27" s="54"/>
      <c r="F27" s="8">
        <v>43794</v>
      </c>
      <c r="G27" s="54" t="s">
        <v>3</v>
      </c>
      <c r="H27" s="97">
        <v>1.3307</v>
      </c>
      <c r="I27" s="97"/>
      <c r="J27" s="54">
        <v>46</v>
      </c>
      <c r="K27" s="100">
        <f t="shared" si="3"/>
        <v>29657.251993017017</v>
      </c>
      <c r="L27" s="101"/>
      <c r="M27" s="6">
        <f>IF(J27="","",(K27/J27)/LOOKUP(RIGHT($D$2,3),定数!$A$6:$A$13,定数!$B$6:$B$13))</f>
        <v>5.3726905784451118</v>
      </c>
      <c r="N27" s="54"/>
      <c r="O27" s="8">
        <v>43794</v>
      </c>
      <c r="P27" s="97">
        <v>1.3352999999999999</v>
      </c>
      <c r="Q27" s="97"/>
      <c r="R27" s="98">
        <f>IF(P27="","",T27*M27*LOOKUP(RIGHT($D$2,3),定数!$A$6:$A$13,定数!$B$6:$B$13))</f>
        <v>-29657.251993016616</v>
      </c>
      <c r="S27" s="98"/>
      <c r="T27" s="99">
        <f t="shared" si="4"/>
        <v>-45.999999999999375</v>
      </c>
      <c r="U27" s="99"/>
      <c r="V27" t="str">
        <f t="shared" si="7"/>
        <v/>
      </c>
      <c r="W27">
        <f t="shared" si="2"/>
        <v>3</v>
      </c>
      <c r="X27" s="37">
        <f t="shared" si="5"/>
        <v>1117790.0241227371</v>
      </c>
      <c r="Y27" s="38">
        <f t="shared" si="6"/>
        <v>0.11559859624820579</v>
      </c>
    </row>
    <row r="28" spans="2:25">
      <c r="B28" s="54">
        <v>20</v>
      </c>
      <c r="C28" s="96">
        <f t="shared" si="0"/>
        <v>958917.81444088405</v>
      </c>
      <c r="D28" s="96"/>
      <c r="E28" s="54">
        <v>2011</v>
      </c>
      <c r="F28" s="8">
        <v>43469</v>
      </c>
      <c r="G28" s="54" t="s">
        <v>4</v>
      </c>
      <c r="H28" s="97">
        <v>1.3371</v>
      </c>
      <c r="I28" s="97"/>
      <c r="J28" s="54">
        <v>49</v>
      </c>
      <c r="K28" s="100">
        <f t="shared" si="3"/>
        <v>28767.534433226519</v>
      </c>
      <c r="L28" s="101"/>
      <c r="M28" s="6">
        <f>IF(J28="","",(K28/J28)/LOOKUP(RIGHT($D$2,3),定数!$A$6:$A$13,定数!$B$6:$B$13))</f>
        <v>4.8924378287800199</v>
      </c>
      <c r="N28" s="54">
        <v>2011</v>
      </c>
      <c r="O28" s="8">
        <v>43469</v>
      </c>
      <c r="P28" s="97">
        <v>1.3322000000000001</v>
      </c>
      <c r="Q28" s="97"/>
      <c r="R28" s="98">
        <f>IF(P28="","",T28*M28*LOOKUP(RIGHT($D$2,3),定数!$A$6:$A$13,定数!$B$6:$B$13))</f>
        <v>-28767.534433225959</v>
      </c>
      <c r="S28" s="98"/>
      <c r="T28" s="99">
        <f t="shared" si="4"/>
        <v>-48.999999999999048</v>
      </c>
      <c r="U28" s="99"/>
      <c r="V28" t="str">
        <f t="shared" si="7"/>
        <v/>
      </c>
      <c r="W28">
        <f t="shared" si="2"/>
        <v>4</v>
      </c>
      <c r="X28" s="37">
        <f t="shared" si="5"/>
        <v>1117790.0241227371</v>
      </c>
      <c r="Y28" s="38">
        <f t="shared" si="6"/>
        <v>0.14213063836075923</v>
      </c>
    </row>
    <row r="29" spans="2:25">
      <c r="B29" s="54">
        <v>21</v>
      </c>
      <c r="C29" s="96">
        <f t="shared" si="0"/>
        <v>930150.28000765806</v>
      </c>
      <c r="D29" s="96"/>
      <c r="E29" s="54"/>
      <c r="F29" s="8">
        <v>43489</v>
      </c>
      <c r="G29" s="54" t="s">
        <v>4</v>
      </c>
      <c r="H29" s="97">
        <v>1.3579000000000001</v>
      </c>
      <c r="I29" s="97"/>
      <c r="J29" s="54">
        <v>40</v>
      </c>
      <c r="K29" s="100">
        <f t="shared" si="3"/>
        <v>27904.508400229741</v>
      </c>
      <c r="L29" s="101"/>
      <c r="M29" s="6">
        <f>IF(J29="","",(K29/J29)/LOOKUP(RIGHT($D$2,3),定数!$A$6:$A$13,定数!$B$6:$B$13))</f>
        <v>5.8134392500478631</v>
      </c>
      <c r="N29" s="54"/>
      <c r="O29" s="8">
        <v>43489</v>
      </c>
      <c r="P29" s="97">
        <v>1.3634999999999999</v>
      </c>
      <c r="Q29" s="97"/>
      <c r="R29" s="98">
        <f>IF(P29="","",T29*M29*LOOKUP(RIGHT($D$2,3),定数!$A$6:$A$13,定数!$B$6:$B$13))</f>
        <v>39066.311760320437</v>
      </c>
      <c r="S29" s="98"/>
      <c r="T29" s="99">
        <f t="shared" si="4"/>
        <v>55.999999999998273</v>
      </c>
      <c r="U29" s="99"/>
      <c r="V29" t="str">
        <f t="shared" si="7"/>
        <v/>
      </c>
      <c r="W29">
        <f t="shared" si="2"/>
        <v>0</v>
      </c>
      <c r="X29" s="37">
        <f t="shared" si="5"/>
        <v>1117790.0241227371</v>
      </c>
      <c r="Y29" s="38">
        <f t="shared" si="6"/>
        <v>0.16786671920993601</v>
      </c>
    </row>
    <row r="30" spans="2:25">
      <c r="B30" s="54">
        <v>22</v>
      </c>
      <c r="C30" s="96">
        <f t="shared" si="0"/>
        <v>969216.59176797851</v>
      </c>
      <c r="D30" s="96"/>
      <c r="E30" s="54"/>
      <c r="F30" s="8">
        <v>43492</v>
      </c>
      <c r="G30" s="54" t="s">
        <v>4</v>
      </c>
      <c r="H30" s="97">
        <v>1.3708</v>
      </c>
      <c r="I30" s="97"/>
      <c r="J30" s="54">
        <v>67</v>
      </c>
      <c r="K30" s="100">
        <f t="shared" si="3"/>
        <v>29076.497753039355</v>
      </c>
      <c r="L30" s="101"/>
      <c r="M30" s="6">
        <f>IF(J30="","",(K30/J30)/LOOKUP(RIGHT($D$2,3),定数!$A$6:$A$13,定数!$B$6:$B$13))</f>
        <v>3.6164798200297708</v>
      </c>
      <c r="N30" s="54"/>
      <c r="O30" s="8">
        <v>43492</v>
      </c>
      <c r="P30" s="97">
        <v>1.3641000000000001</v>
      </c>
      <c r="Q30" s="97"/>
      <c r="R30" s="98">
        <f>IF(P30="","",T30*M30*LOOKUP(RIGHT($D$2,3),定数!$A$6:$A$13,定数!$B$6:$B$13))</f>
        <v>-29076.49775303905</v>
      </c>
      <c r="S30" s="98"/>
      <c r="T30" s="99">
        <f t="shared" si="4"/>
        <v>-66.999999999999289</v>
      </c>
      <c r="U30" s="99"/>
      <c r="V30" t="str">
        <f t="shared" si="7"/>
        <v/>
      </c>
      <c r="W30">
        <f t="shared" si="2"/>
        <v>1</v>
      </c>
      <c r="X30" s="37">
        <f t="shared" si="5"/>
        <v>1117790.0241227371</v>
      </c>
      <c r="Y30" s="38">
        <f t="shared" si="6"/>
        <v>0.13291712141675438</v>
      </c>
    </row>
    <row r="31" spans="2:25">
      <c r="B31" s="54">
        <v>23</v>
      </c>
      <c r="C31" s="96">
        <f t="shared" si="0"/>
        <v>940140.0940149395</v>
      </c>
      <c r="D31" s="96"/>
      <c r="E31" s="54"/>
      <c r="F31" s="8">
        <v>43505</v>
      </c>
      <c r="G31" s="54" t="s">
        <v>4</v>
      </c>
      <c r="H31" s="97">
        <v>1.3634999999999999</v>
      </c>
      <c r="I31" s="97"/>
      <c r="J31" s="54">
        <v>24</v>
      </c>
      <c r="K31" s="100">
        <f t="shared" si="3"/>
        <v>28204.202820448183</v>
      </c>
      <c r="L31" s="101"/>
      <c r="M31" s="6">
        <f>IF(J31="","",(K31/J31)/LOOKUP(RIGHT($D$2,3),定数!$A$6:$A$13,定数!$B$6:$B$13))</f>
        <v>9.7931259793222871</v>
      </c>
      <c r="N31" s="54"/>
      <c r="O31" s="8">
        <v>43505</v>
      </c>
      <c r="P31" s="97">
        <v>1.3611</v>
      </c>
      <c r="Q31" s="97"/>
      <c r="R31" s="98">
        <f>IF(P31="","",T31*M31*LOOKUP(RIGHT($D$2,3),定数!$A$6:$A$13,定数!$B$6:$B$13))</f>
        <v>-28204.202820447688</v>
      </c>
      <c r="S31" s="98"/>
      <c r="T31" s="99">
        <f t="shared" si="4"/>
        <v>-23.999999999999577</v>
      </c>
      <c r="U31" s="99"/>
      <c r="V31" t="str">
        <f t="shared" si="7"/>
        <v/>
      </c>
      <c r="W31">
        <f t="shared" si="2"/>
        <v>2</v>
      </c>
      <c r="X31" s="37">
        <f t="shared" si="5"/>
        <v>1117790.0241227371</v>
      </c>
      <c r="Y31" s="38">
        <f t="shared" si="6"/>
        <v>0.15892960777425136</v>
      </c>
    </row>
    <row r="32" spans="2:25">
      <c r="B32" s="54">
        <v>24</v>
      </c>
      <c r="C32" s="96">
        <f t="shared" si="0"/>
        <v>911935.89119449176</v>
      </c>
      <c r="D32" s="96"/>
      <c r="E32" s="54"/>
      <c r="F32" s="8">
        <v>43520</v>
      </c>
      <c r="G32" s="54" t="s">
        <v>4</v>
      </c>
      <c r="H32" s="97">
        <v>1.3785000000000001</v>
      </c>
      <c r="I32" s="97"/>
      <c r="J32" s="54">
        <v>82</v>
      </c>
      <c r="K32" s="100">
        <f t="shared" si="3"/>
        <v>27358.076735834751</v>
      </c>
      <c r="L32" s="101"/>
      <c r="M32" s="6">
        <f>IF(J32="","",(K32/J32)/LOOKUP(RIGHT($D$2,3),定数!$A$6:$A$13,定数!$B$6:$B$13))</f>
        <v>2.7802923512027187</v>
      </c>
      <c r="N32" s="54"/>
      <c r="O32" s="8">
        <v>43527</v>
      </c>
      <c r="P32" s="97">
        <v>1.3904000000000001</v>
      </c>
      <c r="Q32" s="97"/>
      <c r="R32" s="98">
        <f>IF(P32="","",T32*M32*LOOKUP(RIGHT($D$2,3),定数!$A$6:$A$13,定数!$B$6:$B$13))</f>
        <v>39702.574775174893</v>
      </c>
      <c r="S32" s="98"/>
      <c r="T32" s="99">
        <f t="shared" si="4"/>
        <v>119.00000000000021</v>
      </c>
      <c r="U32" s="99"/>
      <c r="V32" t="str">
        <f t="shared" si="7"/>
        <v/>
      </c>
      <c r="W32">
        <f t="shared" si="2"/>
        <v>0</v>
      </c>
      <c r="X32" s="37">
        <f t="shared" si="5"/>
        <v>1117790.0241227371</v>
      </c>
      <c r="Y32" s="38">
        <f t="shared" si="6"/>
        <v>0.18416171954102345</v>
      </c>
    </row>
    <row r="33" spans="2:25">
      <c r="B33" s="54">
        <v>25</v>
      </c>
      <c r="C33" s="96">
        <f t="shared" si="0"/>
        <v>951638.46596966661</v>
      </c>
      <c r="D33" s="96"/>
      <c r="E33" s="54"/>
      <c r="F33" s="8">
        <v>43545</v>
      </c>
      <c r="G33" s="54" t="s">
        <v>4</v>
      </c>
      <c r="H33" s="97">
        <v>1.4218</v>
      </c>
      <c r="I33" s="97"/>
      <c r="J33" s="54">
        <v>78</v>
      </c>
      <c r="K33" s="100">
        <f t="shared" si="3"/>
        <v>28549.153979089999</v>
      </c>
      <c r="L33" s="101"/>
      <c r="M33" s="6">
        <f>IF(J33="","",(K33/J33)/LOOKUP(RIGHT($D$2,3),定数!$A$6:$A$13,定数!$B$6:$B$13))</f>
        <v>3.0501232883643161</v>
      </c>
      <c r="N33" s="54"/>
      <c r="O33" s="8">
        <v>43547</v>
      </c>
      <c r="P33" s="97">
        <v>1.4139999999999999</v>
      </c>
      <c r="Q33" s="97"/>
      <c r="R33" s="98">
        <f>IF(P33="","",T33*M33*LOOKUP(RIGHT($D$2,3),定数!$A$6:$A$13,定数!$B$6:$B$13))</f>
        <v>-28549.153979090101</v>
      </c>
      <c r="S33" s="98"/>
      <c r="T33" s="99">
        <f t="shared" si="4"/>
        <v>-78.000000000000284</v>
      </c>
      <c r="U33" s="99"/>
      <c r="V33" t="str">
        <f t="shared" si="7"/>
        <v/>
      </c>
      <c r="W33">
        <f t="shared" si="2"/>
        <v>1</v>
      </c>
      <c r="X33" s="37">
        <f t="shared" si="5"/>
        <v>1117790.0241227371</v>
      </c>
      <c r="Y33" s="38">
        <f t="shared" si="6"/>
        <v>0.14864290659908996</v>
      </c>
    </row>
    <row r="34" spans="2:25">
      <c r="B34" s="54">
        <v>26</v>
      </c>
      <c r="C34" s="96">
        <f t="shared" si="0"/>
        <v>923089.31199057656</v>
      </c>
      <c r="D34" s="96"/>
      <c r="E34" s="54"/>
      <c r="F34" s="8">
        <v>43554</v>
      </c>
      <c r="G34" s="54" t="s">
        <v>4</v>
      </c>
      <c r="H34" s="97">
        <v>1.4107000000000001</v>
      </c>
      <c r="I34" s="97"/>
      <c r="J34" s="54">
        <v>56</v>
      </c>
      <c r="K34" s="100">
        <f t="shared" si="3"/>
        <v>27692.679359717295</v>
      </c>
      <c r="L34" s="101"/>
      <c r="M34" s="6">
        <f>IF(J34="","",(K34/J34)/LOOKUP(RIGHT($D$2,3),定数!$A$6:$A$13,定数!$B$6:$B$13))</f>
        <v>4.1209344285293588</v>
      </c>
      <c r="N34" s="54"/>
      <c r="O34" s="8">
        <v>43555</v>
      </c>
      <c r="P34" s="97">
        <v>1.4189000000000001</v>
      </c>
      <c r="Q34" s="97"/>
      <c r="R34" s="98">
        <f>IF(P34="","",T34*M34*LOOKUP(RIGHT($D$2,3),定数!$A$6:$A$13,定数!$B$6:$B$13))</f>
        <v>40549.994776728825</v>
      </c>
      <c r="S34" s="98"/>
      <c r="T34" s="99">
        <f t="shared" si="4"/>
        <v>81.999999999999858</v>
      </c>
      <c r="U34" s="99"/>
      <c r="V34" t="str">
        <f t="shared" si="7"/>
        <v/>
      </c>
      <c r="W34">
        <f t="shared" si="2"/>
        <v>0</v>
      </c>
      <c r="X34" s="37">
        <f t="shared" si="5"/>
        <v>1117790.0241227371</v>
      </c>
      <c r="Y34" s="38">
        <f t="shared" si="6"/>
        <v>0.17418361940111726</v>
      </c>
    </row>
    <row r="35" spans="2:25">
      <c r="B35" s="54">
        <v>27</v>
      </c>
      <c r="C35" s="96">
        <f t="shared" si="0"/>
        <v>963639.30676730536</v>
      </c>
      <c r="D35" s="96"/>
      <c r="E35" s="54"/>
      <c r="F35" s="8">
        <v>43560</v>
      </c>
      <c r="G35" s="54" t="s">
        <v>4</v>
      </c>
      <c r="H35" s="97">
        <v>1.4228000000000001</v>
      </c>
      <c r="I35" s="97"/>
      <c r="J35" s="54">
        <v>32</v>
      </c>
      <c r="K35" s="100">
        <f t="shared" si="3"/>
        <v>28909.179203019161</v>
      </c>
      <c r="L35" s="101"/>
      <c r="M35" s="6">
        <f>IF(J35="","",(K35/J35)/LOOKUP(RIGHT($D$2,3),定数!$A$6:$A$13,定数!$B$6:$B$13))</f>
        <v>7.5284320841195731</v>
      </c>
      <c r="N35" s="54"/>
      <c r="O35" s="8">
        <v>43560</v>
      </c>
      <c r="P35" s="97">
        <v>1.4196</v>
      </c>
      <c r="Q35" s="97"/>
      <c r="R35" s="98">
        <f>IF(P35="","",T35*M35*LOOKUP(RIGHT($D$2,3),定数!$A$6:$A$13,定数!$B$6:$B$13))</f>
        <v>-28909.17920301999</v>
      </c>
      <c r="S35" s="98"/>
      <c r="T35" s="99">
        <f t="shared" si="4"/>
        <v>-32.000000000000917</v>
      </c>
      <c r="U35" s="99"/>
      <c r="V35" t="str">
        <f t="shared" si="7"/>
        <v/>
      </c>
      <c r="W35">
        <f t="shared" si="2"/>
        <v>1</v>
      </c>
      <c r="X35" s="37">
        <f t="shared" si="5"/>
        <v>1117790.0241227371</v>
      </c>
      <c r="Y35" s="38">
        <f t="shared" si="6"/>
        <v>0.13790668553909502</v>
      </c>
    </row>
    <row r="36" spans="2:25">
      <c r="B36" s="54">
        <v>28</v>
      </c>
      <c r="C36" s="96">
        <f t="shared" si="0"/>
        <v>934730.12756428542</v>
      </c>
      <c r="D36" s="96"/>
      <c r="E36" s="54"/>
      <c r="F36" s="8">
        <v>43563</v>
      </c>
      <c r="G36" s="54" t="s">
        <v>4</v>
      </c>
      <c r="H36" s="97">
        <v>1.4317</v>
      </c>
      <c r="I36" s="97"/>
      <c r="J36" s="54">
        <v>27</v>
      </c>
      <c r="K36" s="100">
        <f t="shared" si="3"/>
        <v>28041.903826928563</v>
      </c>
      <c r="L36" s="101"/>
      <c r="M36" s="6">
        <f>IF(J36="","",(K36/J36)/LOOKUP(RIGHT($D$2,3),定数!$A$6:$A$13,定数!$B$6:$B$13))</f>
        <v>8.6549085885581984</v>
      </c>
      <c r="N36" s="54"/>
      <c r="O36" s="8">
        <v>43563</v>
      </c>
      <c r="P36" s="97">
        <v>1.4354</v>
      </c>
      <c r="Q36" s="97"/>
      <c r="R36" s="98">
        <f>IF(P36="","",T36*M36*LOOKUP(RIGHT($D$2,3),定数!$A$6:$A$13,定数!$B$6:$B$13))</f>
        <v>38427.794133198782</v>
      </c>
      <c r="S36" s="98"/>
      <c r="T36" s="99">
        <f t="shared" si="4"/>
        <v>37.000000000000369</v>
      </c>
      <c r="U36" s="99"/>
      <c r="V36" t="str">
        <f t="shared" si="7"/>
        <v/>
      </c>
      <c r="W36">
        <f t="shared" si="2"/>
        <v>0</v>
      </c>
      <c r="X36" s="37">
        <f t="shared" si="5"/>
        <v>1117790.0241227371</v>
      </c>
      <c r="Y36" s="38">
        <f t="shared" si="6"/>
        <v>0.16376948497292287</v>
      </c>
    </row>
    <row r="37" spans="2:25">
      <c r="B37" s="54">
        <v>29</v>
      </c>
      <c r="C37" s="96">
        <f t="shared" si="0"/>
        <v>973157.92169748421</v>
      </c>
      <c r="D37" s="96"/>
      <c r="E37" s="54"/>
      <c r="F37" s="8">
        <v>43568</v>
      </c>
      <c r="G37" s="54" t="s">
        <v>4</v>
      </c>
      <c r="H37" s="97">
        <v>1.4483999999999999</v>
      </c>
      <c r="I37" s="97"/>
      <c r="J37" s="54">
        <v>32</v>
      </c>
      <c r="K37" s="100">
        <f t="shared" si="3"/>
        <v>29194.737650924526</v>
      </c>
      <c r="L37" s="101"/>
      <c r="M37" s="6">
        <f>IF(J37="","",(K37/J37)/LOOKUP(RIGHT($D$2,3),定数!$A$6:$A$13,定数!$B$6:$B$13))</f>
        <v>7.6027962632615953</v>
      </c>
      <c r="N37" s="54"/>
      <c r="O37" s="8">
        <v>43568</v>
      </c>
      <c r="P37" s="97">
        <v>1.4453</v>
      </c>
      <c r="Q37" s="97"/>
      <c r="R37" s="98">
        <f>IF(P37="","",T37*M37*LOOKUP(RIGHT($D$2,3),定数!$A$6:$A$13,定数!$B$6:$B$13))</f>
        <v>-28282.402099332045</v>
      </c>
      <c r="S37" s="98"/>
      <c r="T37" s="99">
        <f t="shared" si="4"/>
        <v>-30.999999999998806</v>
      </c>
      <c r="U37" s="99"/>
      <c r="V37" t="str">
        <f t="shared" si="7"/>
        <v/>
      </c>
      <c r="W37">
        <f t="shared" si="2"/>
        <v>1</v>
      </c>
      <c r="X37" s="37">
        <f t="shared" si="5"/>
        <v>1117790.0241227371</v>
      </c>
      <c r="Y37" s="38">
        <f t="shared" si="6"/>
        <v>0.12939111935514269</v>
      </c>
    </row>
    <row r="38" spans="2:25">
      <c r="B38" s="54">
        <v>30</v>
      </c>
      <c r="C38" s="96">
        <f t="shared" si="0"/>
        <v>944875.51959815214</v>
      </c>
      <c r="D38" s="96"/>
      <c r="E38" s="54"/>
      <c r="F38" s="8">
        <v>43577</v>
      </c>
      <c r="G38" s="54" t="s">
        <v>4</v>
      </c>
      <c r="H38" s="97">
        <v>1.4576</v>
      </c>
      <c r="I38" s="97"/>
      <c r="J38" s="54">
        <v>34</v>
      </c>
      <c r="K38" s="100">
        <f t="shared" si="3"/>
        <v>28346.265587944563</v>
      </c>
      <c r="L38" s="101"/>
      <c r="M38" s="6">
        <f>IF(J38="","",(K38/J38)/LOOKUP(RIGHT($D$2,3),定数!$A$6:$A$13,定数!$B$6:$B$13))</f>
        <v>6.9476141146922954</v>
      </c>
      <c r="N38" s="54"/>
      <c r="O38" s="8">
        <v>43577</v>
      </c>
      <c r="P38" s="97">
        <v>1.4541999999999999</v>
      </c>
      <c r="Q38" s="97"/>
      <c r="R38" s="98">
        <f>IF(P38="","",T38*M38*LOOKUP(RIGHT($D$2,3),定数!$A$6:$A$13,定数!$B$6:$B$13))</f>
        <v>-28346.265587945145</v>
      </c>
      <c r="S38" s="98"/>
      <c r="T38" s="99">
        <f t="shared" si="4"/>
        <v>-34.000000000000696</v>
      </c>
      <c r="U38" s="99"/>
      <c r="V38" t="str">
        <f t="shared" si="7"/>
        <v/>
      </c>
      <c r="W38">
        <f t="shared" si="2"/>
        <v>2</v>
      </c>
      <c r="X38" s="37">
        <f t="shared" si="5"/>
        <v>1117790.0241227371</v>
      </c>
      <c r="Y38" s="38">
        <f t="shared" si="6"/>
        <v>0.15469318994888293</v>
      </c>
    </row>
    <row r="39" spans="2:25">
      <c r="B39" s="54">
        <v>31</v>
      </c>
      <c r="C39" s="96">
        <f t="shared" si="0"/>
        <v>916529.25401020702</v>
      </c>
      <c r="D39" s="96"/>
      <c r="E39" s="54"/>
      <c r="F39" s="8">
        <v>43584</v>
      </c>
      <c r="G39" s="54" t="s">
        <v>4</v>
      </c>
      <c r="H39" s="97">
        <v>1.4839</v>
      </c>
      <c r="I39" s="97"/>
      <c r="J39" s="54">
        <v>36</v>
      </c>
      <c r="K39" s="100">
        <f t="shared" si="3"/>
        <v>27495.877620306208</v>
      </c>
      <c r="L39" s="101"/>
      <c r="M39" s="6">
        <f>IF(J39="","",(K39/J39)/LOOKUP(RIGHT($D$2,3),定数!$A$6:$A$13,定数!$B$6:$B$13))</f>
        <v>6.3647864861819929</v>
      </c>
      <c r="N39" s="54"/>
      <c r="O39" s="8">
        <v>43584</v>
      </c>
      <c r="P39" s="97">
        <v>1.4802999999999999</v>
      </c>
      <c r="Q39" s="97"/>
      <c r="R39" s="98">
        <f>IF(P39="","",T39*M39*LOOKUP(RIGHT($D$2,3),定数!$A$6:$A$13,定数!$B$6:$B$13))</f>
        <v>-27495.877620306572</v>
      </c>
      <c r="S39" s="98"/>
      <c r="T39" s="99">
        <f t="shared" si="4"/>
        <v>-36.000000000000476</v>
      </c>
      <c r="U39" s="99"/>
      <c r="V39" t="str">
        <f t="shared" si="7"/>
        <v/>
      </c>
      <c r="W39">
        <f t="shared" si="2"/>
        <v>3</v>
      </c>
      <c r="X39" s="37">
        <f t="shared" si="5"/>
        <v>1117790.0241227371</v>
      </c>
      <c r="Y39" s="38">
        <f t="shared" si="6"/>
        <v>0.18005239425041686</v>
      </c>
    </row>
    <row r="40" spans="2:25">
      <c r="B40" s="54">
        <v>32</v>
      </c>
      <c r="C40" s="96">
        <f t="shared" si="0"/>
        <v>889033.37638990046</v>
      </c>
      <c r="D40" s="96"/>
      <c r="E40" s="54"/>
      <c r="F40" s="8">
        <v>43604</v>
      </c>
      <c r="G40" s="54" t="s">
        <v>4</v>
      </c>
      <c r="H40" s="97">
        <v>1.4283999999999999</v>
      </c>
      <c r="I40" s="97"/>
      <c r="J40" s="54">
        <v>73</v>
      </c>
      <c r="K40" s="100">
        <f t="shared" si="3"/>
        <v>26671.001291697012</v>
      </c>
      <c r="L40" s="101"/>
      <c r="M40" s="6">
        <f>IF(J40="","",(K40/J40)/LOOKUP(RIGHT($D$2,3),定数!$A$6:$A$13,定数!$B$6:$B$13))</f>
        <v>3.0446348506503438</v>
      </c>
      <c r="N40" s="54"/>
      <c r="O40" s="8">
        <v>43604</v>
      </c>
      <c r="P40" s="97">
        <v>1.4211</v>
      </c>
      <c r="Q40" s="97"/>
      <c r="R40" s="98">
        <f>IF(P40="","",T40*M40*LOOKUP(RIGHT($D$2,3),定数!$A$6:$A$13,定数!$B$6:$B$13))</f>
        <v>-26671.00129169651</v>
      </c>
      <c r="S40" s="98"/>
      <c r="T40" s="99">
        <f t="shared" si="4"/>
        <v>-72.999999999998622</v>
      </c>
      <c r="U40" s="99"/>
      <c r="V40" t="str">
        <f t="shared" si="7"/>
        <v/>
      </c>
      <c r="W40">
        <f t="shared" si="2"/>
        <v>4</v>
      </c>
      <c r="X40" s="37">
        <f t="shared" si="5"/>
        <v>1117790.0241227371</v>
      </c>
      <c r="Y40" s="38">
        <f t="shared" si="6"/>
        <v>0.20465082242290478</v>
      </c>
    </row>
    <row r="41" spans="2:25">
      <c r="B41" s="54">
        <v>33</v>
      </c>
      <c r="C41" s="96">
        <f t="shared" si="0"/>
        <v>862362.37509820389</v>
      </c>
      <c r="D41" s="96"/>
      <c r="E41" s="54"/>
      <c r="F41" s="8">
        <v>43638</v>
      </c>
      <c r="G41" s="54" t="s">
        <v>4</v>
      </c>
      <c r="H41" s="97">
        <v>1.4381999999999999</v>
      </c>
      <c r="I41" s="97"/>
      <c r="J41" s="54">
        <v>38</v>
      </c>
      <c r="K41" s="100">
        <f t="shared" si="3"/>
        <v>25870.871252946115</v>
      </c>
      <c r="L41" s="101"/>
      <c r="M41" s="6">
        <f>IF(J41="","",(K41/J41)/LOOKUP(RIGHT($D$2,3),定数!$A$6:$A$13,定数!$B$6:$B$13))</f>
        <v>5.6734366782776569</v>
      </c>
      <c r="N41" s="54"/>
      <c r="O41" s="8">
        <v>43638</v>
      </c>
      <c r="P41" s="97">
        <v>1.4435</v>
      </c>
      <c r="Q41" s="97"/>
      <c r="R41" s="98">
        <f>IF(P41="","",T41*M41*LOOKUP(RIGHT($D$2,3),定数!$A$6:$A$13,定数!$B$6:$B$13))</f>
        <v>36083.057273846462</v>
      </c>
      <c r="S41" s="98"/>
      <c r="T41" s="99">
        <f t="shared" si="4"/>
        <v>53.000000000000824</v>
      </c>
      <c r="U41" s="99"/>
      <c r="V41" t="str">
        <f t="shared" si="7"/>
        <v/>
      </c>
      <c r="W41">
        <f t="shared" si="2"/>
        <v>0</v>
      </c>
      <c r="X41" s="37">
        <f t="shared" si="5"/>
        <v>1117790.0241227371</v>
      </c>
      <c r="Y41" s="38">
        <f t="shared" si="6"/>
        <v>0.22851129775021717</v>
      </c>
    </row>
    <row r="42" spans="2:25">
      <c r="B42" s="54">
        <v>34</v>
      </c>
      <c r="C42" s="96">
        <f t="shared" si="0"/>
        <v>898445.43237205036</v>
      </c>
      <c r="D42" s="96"/>
      <c r="E42" s="54"/>
      <c r="F42" s="8">
        <v>43645</v>
      </c>
      <c r="G42" s="54" t="s">
        <v>4</v>
      </c>
      <c r="H42" s="97">
        <v>1.4440999999999999</v>
      </c>
      <c r="I42" s="97"/>
      <c r="J42" s="54">
        <v>96</v>
      </c>
      <c r="K42" s="100">
        <f t="shared" si="3"/>
        <v>26953.36297116151</v>
      </c>
      <c r="L42" s="101"/>
      <c r="M42" s="6">
        <f>IF(J42="","",(K42/J42)/LOOKUP(RIGHT($D$2,3),定数!$A$6:$A$13,定数!$B$6:$B$13))</f>
        <v>2.3397016468022143</v>
      </c>
      <c r="N42" s="54"/>
      <c r="O42" s="8">
        <v>43652</v>
      </c>
      <c r="P42" s="97">
        <v>1.4345000000000001</v>
      </c>
      <c r="Q42" s="97"/>
      <c r="R42" s="98">
        <f>IF(P42="","",T42*M42*LOOKUP(RIGHT($D$2,3),定数!$A$6:$A$13,定数!$B$6:$B$13))</f>
        <v>-26953.362971161034</v>
      </c>
      <c r="S42" s="98"/>
      <c r="T42" s="99">
        <f t="shared" si="4"/>
        <v>-95.999999999998309</v>
      </c>
      <c r="U42" s="99"/>
      <c r="V42" t="str">
        <f t="shared" si="7"/>
        <v/>
      </c>
      <c r="W42">
        <f t="shared" si="2"/>
        <v>1</v>
      </c>
      <c r="X42" s="37">
        <f t="shared" si="5"/>
        <v>1117790.0241227371</v>
      </c>
      <c r="Y42" s="38">
        <f t="shared" si="6"/>
        <v>0.19623058626134415</v>
      </c>
    </row>
    <row r="43" spans="2:25">
      <c r="B43" s="54">
        <v>35</v>
      </c>
      <c r="C43" s="96">
        <f t="shared" si="0"/>
        <v>871492.06940088933</v>
      </c>
      <c r="D43" s="96"/>
      <c r="E43" s="54"/>
      <c r="F43" s="8">
        <v>43666</v>
      </c>
      <c r="G43" s="54" t="s">
        <v>4</v>
      </c>
      <c r="H43" s="97">
        <v>1.4219999999999999</v>
      </c>
      <c r="I43" s="97"/>
      <c r="J43" s="54">
        <v>53</v>
      </c>
      <c r="K43" s="100">
        <f t="shared" si="3"/>
        <v>26144.762082026678</v>
      </c>
      <c r="L43" s="101"/>
      <c r="M43" s="6">
        <f>IF(J43="","",(K43/J43)/LOOKUP(RIGHT($D$2,3),定数!$A$6:$A$13,定数!$B$6:$B$13))</f>
        <v>4.1108116481174024</v>
      </c>
      <c r="N43" s="54"/>
      <c r="O43" s="8">
        <v>43667</v>
      </c>
      <c r="P43" s="97">
        <v>1.4167000000000001</v>
      </c>
      <c r="Q43" s="97"/>
      <c r="R43" s="98">
        <f>IF(P43="","",T43*M43*LOOKUP(RIGHT($D$2,3),定数!$A$6:$A$13,定数!$B$6:$B$13))</f>
        <v>-26144.762082025991</v>
      </c>
      <c r="S43" s="98"/>
      <c r="T43" s="99">
        <f t="shared" si="4"/>
        <v>-52.999999999998607</v>
      </c>
      <c r="U43" s="99"/>
      <c r="V43" t="str">
        <f t="shared" si="7"/>
        <v/>
      </c>
      <c r="W43">
        <f t="shared" si="2"/>
        <v>2</v>
      </c>
      <c r="X43" s="37">
        <f t="shared" si="5"/>
        <v>1117790.0241227371</v>
      </c>
      <c r="Y43" s="38">
        <f t="shared" si="6"/>
        <v>0.22034366867350341</v>
      </c>
    </row>
    <row r="44" spans="2:25">
      <c r="B44" s="54">
        <v>36</v>
      </c>
      <c r="C44" s="96">
        <f t="shared" si="0"/>
        <v>845347.30731886334</v>
      </c>
      <c r="D44" s="96"/>
      <c r="E44" s="54"/>
      <c r="F44" s="8">
        <v>43671</v>
      </c>
      <c r="G44" s="54" t="s">
        <v>4</v>
      </c>
      <c r="H44" s="97">
        <v>1.4379</v>
      </c>
      <c r="I44" s="97"/>
      <c r="J44" s="54">
        <v>56</v>
      </c>
      <c r="K44" s="100">
        <f t="shared" si="3"/>
        <v>25360.419219565898</v>
      </c>
      <c r="L44" s="101"/>
      <c r="M44" s="6">
        <f>IF(J44="","",(K44/J44)/LOOKUP(RIGHT($D$2,3),定数!$A$6:$A$13,定数!$B$6:$B$13))</f>
        <v>3.7738719076734966</v>
      </c>
      <c r="N44" s="54"/>
      <c r="O44" s="8">
        <v>43672</v>
      </c>
      <c r="P44" s="97">
        <v>1.4459</v>
      </c>
      <c r="Q44" s="97"/>
      <c r="R44" s="98">
        <f>IF(P44="","",T44*M44*LOOKUP(RIGHT($D$2,3),定数!$A$6:$A$13,定数!$B$6:$B$13))</f>
        <v>36229.1703136656</v>
      </c>
      <c r="S44" s="98"/>
      <c r="T44" s="99">
        <f t="shared" si="4"/>
        <v>80.000000000000071</v>
      </c>
      <c r="U44" s="99"/>
      <c r="V44" t="str">
        <f t="shared" si="7"/>
        <v/>
      </c>
      <c r="W44">
        <f t="shared" si="2"/>
        <v>0</v>
      </c>
      <c r="X44" s="37">
        <f t="shared" si="5"/>
        <v>1117790.0241227371</v>
      </c>
      <c r="Y44" s="38">
        <f t="shared" si="6"/>
        <v>0.2437333586132977</v>
      </c>
    </row>
    <row r="45" spans="2:25">
      <c r="B45" s="54">
        <v>37</v>
      </c>
      <c r="C45" s="96">
        <f t="shared" si="0"/>
        <v>881576.47763252899</v>
      </c>
      <c r="D45" s="96"/>
      <c r="E45" s="54"/>
      <c r="F45" s="8">
        <v>43679</v>
      </c>
      <c r="G45" s="54" t="s">
        <v>3</v>
      </c>
      <c r="H45" s="97">
        <v>1.4182999999999999</v>
      </c>
      <c r="I45" s="97"/>
      <c r="J45" s="54">
        <v>100</v>
      </c>
      <c r="K45" s="100">
        <f t="shared" si="3"/>
        <v>26447.29432897587</v>
      </c>
      <c r="L45" s="101"/>
      <c r="M45" s="6">
        <f>IF(J45="","",(K45/J45)/LOOKUP(RIGHT($D$2,3),定数!$A$6:$A$13,定数!$B$6:$B$13))</f>
        <v>2.2039411940813225</v>
      </c>
      <c r="N45" s="54"/>
      <c r="O45" s="8">
        <v>43680</v>
      </c>
      <c r="P45" s="97">
        <v>1.4282999999999999</v>
      </c>
      <c r="Q45" s="97"/>
      <c r="R45" s="98">
        <f>IF(P45="","",T45*M45*LOOKUP(RIGHT($D$2,3),定数!$A$6:$A$13,定数!$B$6:$B$13))</f>
        <v>-26447.294328975891</v>
      </c>
      <c r="S45" s="98"/>
      <c r="T45" s="99">
        <f t="shared" si="4"/>
        <v>-100.00000000000009</v>
      </c>
      <c r="U45" s="99"/>
      <c r="V45" t="str">
        <f t="shared" si="7"/>
        <v/>
      </c>
      <c r="W45">
        <f t="shared" si="2"/>
        <v>1</v>
      </c>
      <c r="X45" s="37">
        <f t="shared" si="5"/>
        <v>1117790.0241227371</v>
      </c>
      <c r="Y45" s="38">
        <f t="shared" si="6"/>
        <v>0.21132193112529607</v>
      </c>
    </row>
    <row r="46" spans="2:25">
      <c r="B46" s="54">
        <v>38</v>
      </c>
      <c r="C46" s="96">
        <f t="shared" si="0"/>
        <v>855129.18330355315</v>
      </c>
      <c r="D46" s="96"/>
      <c r="E46" s="54"/>
      <c r="F46" s="8">
        <v>43708</v>
      </c>
      <c r="G46" s="54" t="s">
        <v>3</v>
      </c>
      <c r="H46" s="97">
        <v>1.4428000000000001</v>
      </c>
      <c r="I46" s="97"/>
      <c r="J46" s="54">
        <v>31</v>
      </c>
      <c r="K46" s="100">
        <f t="shared" si="3"/>
        <v>25653.875499106594</v>
      </c>
      <c r="L46" s="101"/>
      <c r="M46" s="6">
        <f>IF(J46="","",(K46/J46)/LOOKUP(RIGHT($D$2,3),定数!$A$6:$A$13,定数!$B$6:$B$13))</f>
        <v>6.8962030911576866</v>
      </c>
      <c r="N46" s="54"/>
      <c r="O46" s="8">
        <v>43708</v>
      </c>
      <c r="P46" s="97">
        <v>1.4384999999999999</v>
      </c>
      <c r="Q46" s="97"/>
      <c r="R46" s="98">
        <f>IF(P46="","",T46*M46*LOOKUP(RIGHT($D$2,3),定数!$A$6:$A$13,定数!$B$6:$B$13))</f>
        <v>35584.407950375258</v>
      </c>
      <c r="S46" s="98"/>
      <c r="T46" s="99">
        <f t="shared" si="4"/>
        <v>43.000000000001926</v>
      </c>
      <c r="U46" s="99"/>
      <c r="V46" t="str">
        <f t="shared" si="7"/>
        <v/>
      </c>
      <c r="W46">
        <f t="shared" si="2"/>
        <v>0</v>
      </c>
      <c r="X46" s="37">
        <f t="shared" si="5"/>
        <v>1117790.0241227371</v>
      </c>
      <c r="Y46" s="38">
        <f t="shared" si="6"/>
        <v>0.23498227319153719</v>
      </c>
    </row>
    <row r="47" spans="2:25">
      <c r="B47" s="54">
        <v>39</v>
      </c>
      <c r="C47" s="96">
        <f t="shared" si="0"/>
        <v>890713.59125392837</v>
      </c>
      <c r="D47" s="96"/>
      <c r="E47" s="54"/>
      <c r="F47" s="8">
        <v>43715</v>
      </c>
      <c r="G47" s="54" t="s">
        <v>3</v>
      </c>
      <c r="H47" s="97">
        <v>1.4035</v>
      </c>
      <c r="I47" s="97"/>
      <c r="J47" s="54">
        <v>114</v>
      </c>
      <c r="K47" s="100">
        <f t="shared" si="3"/>
        <v>26721.40773761785</v>
      </c>
      <c r="L47" s="101"/>
      <c r="M47" s="6">
        <f>IF(J47="","",(K47/J47)/LOOKUP(RIGHT($D$2,3),定数!$A$6:$A$13,定数!$B$6:$B$13))</f>
        <v>1.9533192790656322</v>
      </c>
      <c r="N47" s="54"/>
      <c r="O47" s="8">
        <v>43717</v>
      </c>
      <c r="P47" s="97">
        <v>1.387</v>
      </c>
      <c r="Q47" s="97"/>
      <c r="R47" s="98">
        <f>IF(P47="","",T47*M47*LOOKUP(RIGHT($D$2,3),定数!$A$6:$A$13,定数!$B$6:$B$13))</f>
        <v>38675.721725499425</v>
      </c>
      <c r="S47" s="98"/>
      <c r="T47" s="99">
        <f t="shared" si="4"/>
        <v>164.9999999999996</v>
      </c>
      <c r="U47" s="99"/>
      <c r="V47" t="str">
        <f t="shared" si="7"/>
        <v/>
      </c>
      <c r="W47">
        <f t="shared" si="2"/>
        <v>0</v>
      </c>
      <c r="X47" s="37">
        <f t="shared" si="5"/>
        <v>1117790.0241227371</v>
      </c>
      <c r="Y47" s="38">
        <f t="shared" si="6"/>
        <v>0.2031476645598288</v>
      </c>
    </row>
    <row r="48" spans="2:25">
      <c r="B48" s="54">
        <v>40</v>
      </c>
      <c r="C48" s="96">
        <f t="shared" si="0"/>
        <v>929389.31297942775</v>
      </c>
      <c r="D48" s="96"/>
      <c r="E48" s="54"/>
      <c r="F48" s="8">
        <v>43722</v>
      </c>
      <c r="G48" s="54" t="s">
        <v>4</v>
      </c>
      <c r="H48" s="97">
        <v>1.3729</v>
      </c>
      <c r="I48" s="97"/>
      <c r="J48" s="54">
        <v>93</v>
      </c>
      <c r="K48" s="100">
        <f t="shared" si="3"/>
        <v>27881.679389382833</v>
      </c>
      <c r="L48" s="101"/>
      <c r="M48" s="6">
        <f>IF(J48="","",(K48/J48)/LOOKUP(RIGHT($D$2,3),定数!$A$6:$A$13,定数!$B$6:$B$13))</f>
        <v>2.498358368224268</v>
      </c>
      <c r="N48" s="54"/>
      <c r="O48" s="8">
        <v>43723</v>
      </c>
      <c r="P48" s="97">
        <v>1.3866000000000001</v>
      </c>
      <c r="Q48" s="97"/>
      <c r="R48" s="98">
        <f>IF(P48="","",T48*M48*LOOKUP(RIGHT($D$2,3),定数!$A$6:$A$13,定数!$B$6:$B$13))</f>
        <v>41073.011573607102</v>
      </c>
      <c r="S48" s="98"/>
      <c r="T48" s="99">
        <f t="shared" si="4"/>
        <v>137.00000000000045</v>
      </c>
      <c r="U48" s="99"/>
      <c r="V48" t="str">
        <f t="shared" si="7"/>
        <v/>
      </c>
      <c r="W48">
        <f t="shared" si="2"/>
        <v>0</v>
      </c>
      <c r="X48" s="37">
        <f t="shared" si="5"/>
        <v>1117790.0241227371</v>
      </c>
      <c r="Y48" s="38">
        <f t="shared" si="6"/>
        <v>0.16854749736308461</v>
      </c>
    </row>
    <row r="49" spans="2:25">
      <c r="B49" s="54">
        <v>41</v>
      </c>
      <c r="C49" s="96">
        <f t="shared" si="0"/>
        <v>970462.32455303485</v>
      </c>
      <c r="D49" s="96"/>
      <c r="E49" s="54"/>
      <c r="F49" s="8">
        <v>43731</v>
      </c>
      <c r="G49" s="54" t="s">
        <v>3</v>
      </c>
      <c r="H49" s="97">
        <v>1.3466</v>
      </c>
      <c r="I49" s="97"/>
      <c r="J49" s="54">
        <v>80</v>
      </c>
      <c r="K49" s="100">
        <f t="shared" si="3"/>
        <v>29113.869736591045</v>
      </c>
      <c r="L49" s="101"/>
      <c r="M49" s="6">
        <f>IF(J49="","",(K49/J49)/LOOKUP(RIGHT($D$2,3),定数!$A$6:$A$13,定数!$B$6:$B$13))</f>
        <v>3.0326947642282338</v>
      </c>
      <c r="N49" s="54"/>
      <c r="O49" s="8">
        <v>43734</v>
      </c>
      <c r="P49" s="97">
        <v>1.3546</v>
      </c>
      <c r="Q49" s="97"/>
      <c r="R49" s="98">
        <f>IF(P49="","",T49*M49*LOOKUP(RIGHT($D$2,3),定数!$A$6:$A$13,定数!$B$6:$B$13))</f>
        <v>-29113.86973659107</v>
      </c>
      <c r="S49" s="98"/>
      <c r="T49" s="99">
        <f t="shared" si="4"/>
        <v>-80.000000000000071</v>
      </c>
      <c r="U49" s="99"/>
      <c r="V49" t="str">
        <f t="shared" si="7"/>
        <v/>
      </c>
      <c r="W49">
        <f t="shared" si="2"/>
        <v>1</v>
      </c>
      <c r="X49" s="37">
        <f t="shared" si="5"/>
        <v>1117790.0241227371</v>
      </c>
      <c r="Y49" s="38">
        <f t="shared" si="6"/>
        <v>0.13180266095622728</v>
      </c>
    </row>
    <row r="50" spans="2:25">
      <c r="B50" s="54">
        <v>42</v>
      </c>
      <c r="C50" s="96">
        <f t="shared" si="0"/>
        <v>941348.45481644373</v>
      </c>
      <c r="D50" s="96"/>
      <c r="E50" s="54"/>
      <c r="F50" s="8">
        <v>43758</v>
      </c>
      <c r="G50" s="54" t="s">
        <v>3</v>
      </c>
      <c r="H50" s="97">
        <v>1.3749</v>
      </c>
      <c r="I50" s="97"/>
      <c r="J50" s="54">
        <v>34</v>
      </c>
      <c r="K50" s="100">
        <f t="shared" si="3"/>
        <v>28240.453644493311</v>
      </c>
      <c r="L50" s="101"/>
      <c r="M50" s="6">
        <f>IF(J50="","",(K50/J50)/LOOKUP(RIGHT($D$2,3),定数!$A$6:$A$13,定数!$B$6:$B$13))</f>
        <v>6.921679814826792</v>
      </c>
      <c r="N50" s="54"/>
      <c r="O50" s="8">
        <v>43758</v>
      </c>
      <c r="P50" s="97">
        <v>1.3702000000000001</v>
      </c>
      <c r="Q50" s="97"/>
      <c r="R50" s="98">
        <f>IF(P50="","",T50*M50*LOOKUP(RIGHT($D$2,3),定数!$A$6:$A$13,定数!$B$6:$B$13))</f>
        <v>39038.274155622494</v>
      </c>
      <c r="S50" s="98"/>
      <c r="T50" s="99">
        <f t="shared" si="4"/>
        <v>46.999999999999261</v>
      </c>
      <c r="U50" s="99"/>
      <c r="V50" t="str">
        <f t="shared" si="7"/>
        <v/>
      </c>
      <c r="W50">
        <f t="shared" si="2"/>
        <v>0</v>
      </c>
      <c r="X50" s="37">
        <f t="shared" si="5"/>
        <v>1117790.0241227371</v>
      </c>
      <c r="Y50" s="38">
        <f t="shared" si="6"/>
        <v>0.15784858112754052</v>
      </c>
    </row>
    <row r="51" spans="2:25">
      <c r="B51" s="54">
        <v>43</v>
      </c>
      <c r="C51" s="96">
        <f t="shared" si="0"/>
        <v>980386.72897206619</v>
      </c>
      <c r="D51" s="96"/>
      <c r="E51" s="54"/>
      <c r="F51" s="8">
        <v>43762</v>
      </c>
      <c r="G51" s="54" t="s">
        <v>4</v>
      </c>
      <c r="H51" s="97">
        <v>1.3872</v>
      </c>
      <c r="I51" s="97"/>
      <c r="J51" s="54">
        <v>51</v>
      </c>
      <c r="K51" s="100">
        <f t="shared" si="3"/>
        <v>29411.601869161987</v>
      </c>
      <c r="L51" s="101"/>
      <c r="M51" s="6">
        <f>IF(J51="","",(K51/J51)/LOOKUP(RIGHT($D$2,3),定数!$A$6:$A$13,定数!$B$6:$B$13))</f>
        <v>4.8058172988826771</v>
      </c>
      <c r="N51" s="54"/>
      <c r="O51" s="8">
        <v>43762</v>
      </c>
      <c r="P51" s="97">
        <v>1.3944000000000001</v>
      </c>
      <c r="Q51" s="97"/>
      <c r="R51" s="98">
        <f>IF(P51="","",T51*M51*LOOKUP(RIGHT($D$2,3),定数!$A$6:$A$13,定数!$B$6:$B$13))</f>
        <v>41522.261462346876</v>
      </c>
      <c r="S51" s="98"/>
      <c r="T51" s="99">
        <f t="shared" si="4"/>
        <v>72.000000000000952</v>
      </c>
      <c r="U51" s="99"/>
      <c r="V51" t="str">
        <f t="shared" si="7"/>
        <v/>
      </c>
      <c r="W51">
        <f t="shared" si="2"/>
        <v>0</v>
      </c>
      <c r="X51" s="37">
        <f t="shared" si="5"/>
        <v>1117790.0241227371</v>
      </c>
      <c r="Y51" s="38">
        <f t="shared" si="6"/>
        <v>0.12292406640371267</v>
      </c>
    </row>
    <row r="52" spans="2:25">
      <c r="B52" s="54">
        <v>44</v>
      </c>
      <c r="C52" s="96">
        <f t="shared" si="0"/>
        <v>1021908.9904344131</v>
      </c>
      <c r="D52" s="96"/>
      <c r="E52" s="54"/>
      <c r="F52" s="8">
        <v>43777</v>
      </c>
      <c r="G52" s="54" t="s">
        <v>3</v>
      </c>
      <c r="H52" s="97">
        <v>1.3740000000000001</v>
      </c>
      <c r="I52" s="97"/>
      <c r="J52" s="54">
        <v>35</v>
      </c>
      <c r="K52" s="100">
        <f t="shared" si="3"/>
        <v>30657.26971303239</v>
      </c>
      <c r="L52" s="101"/>
      <c r="M52" s="6">
        <f>IF(J52="","",(K52/J52)/LOOKUP(RIGHT($D$2,3),定数!$A$6:$A$13,定数!$B$6:$B$13))</f>
        <v>7.2993499316743788</v>
      </c>
      <c r="N52" s="54"/>
      <c r="O52" s="8">
        <v>43777</v>
      </c>
      <c r="P52" s="97">
        <v>1.3774999999999999</v>
      </c>
      <c r="Q52" s="97"/>
      <c r="R52" s="98">
        <f>IF(P52="","",T52*M52*LOOKUP(RIGHT($D$2,3),定数!$A$6:$A$13,定数!$B$6:$B$13))</f>
        <v>-30657.269713030961</v>
      </c>
      <c r="S52" s="98"/>
      <c r="T52" s="99">
        <f t="shared" si="4"/>
        <v>-34.999999999998366</v>
      </c>
      <c r="U52" s="99"/>
      <c r="V52" t="str">
        <f t="shared" si="7"/>
        <v/>
      </c>
      <c r="W52">
        <f t="shared" si="2"/>
        <v>1</v>
      </c>
      <c r="X52" s="37">
        <f t="shared" si="5"/>
        <v>1117790.0241227371</v>
      </c>
      <c r="Y52" s="38">
        <f t="shared" si="6"/>
        <v>8.577732098081059E-2</v>
      </c>
    </row>
    <row r="53" spans="2:25">
      <c r="B53" s="54">
        <v>45</v>
      </c>
      <c r="C53" s="96">
        <f t="shared" si="0"/>
        <v>991251.72072138207</v>
      </c>
      <c r="D53" s="96"/>
      <c r="E53" s="54"/>
      <c r="F53" s="8">
        <v>43793</v>
      </c>
      <c r="G53" s="54" t="s">
        <v>3</v>
      </c>
      <c r="H53" s="97">
        <v>1.3353999999999999</v>
      </c>
      <c r="I53" s="97"/>
      <c r="J53" s="54">
        <v>58</v>
      </c>
      <c r="K53" s="100">
        <f t="shared" si="3"/>
        <v>29737.551621641462</v>
      </c>
      <c r="L53" s="101"/>
      <c r="M53" s="6">
        <f>IF(J53="","",(K53/J53)/LOOKUP(RIGHT($D$2,3),定数!$A$6:$A$13,定数!$B$6:$B$13))</f>
        <v>4.2726367272473365</v>
      </c>
      <c r="N53" s="54"/>
      <c r="O53" s="8">
        <v>43794</v>
      </c>
      <c r="P53" s="97">
        <v>1.327</v>
      </c>
      <c r="Q53" s="97"/>
      <c r="R53" s="98">
        <f>IF(P53="","",T53*M53*LOOKUP(RIGHT($D$2,3),定数!$A$6:$A$13,定数!$B$6:$B$13))</f>
        <v>43068.178210652964</v>
      </c>
      <c r="S53" s="98"/>
      <c r="T53" s="99">
        <f t="shared" si="4"/>
        <v>83.999999999999631</v>
      </c>
      <c r="U53" s="99"/>
      <c r="V53" t="str">
        <f t="shared" si="7"/>
        <v/>
      </c>
      <c r="W53">
        <f t="shared" si="2"/>
        <v>0</v>
      </c>
      <c r="X53" s="37">
        <f t="shared" si="5"/>
        <v>1117790.0241227371</v>
      </c>
      <c r="Y53" s="38">
        <f t="shared" si="6"/>
        <v>0.11320400135138509</v>
      </c>
    </row>
    <row r="54" spans="2:25">
      <c r="B54" s="54">
        <v>46</v>
      </c>
      <c r="C54" s="96">
        <f t="shared" si="0"/>
        <v>1034319.8989320351</v>
      </c>
      <c r="D54" s="96"/>
      <c r="E54" s="54"/>
      <c r="F54" s="8">
        <v>43798</v>
      </c>
      <c r="G54" s="54" t="s">
        <v>4</v>
      </c>
      <c r="H54" s="97">
        <v>1.3352999999999999</v>
      </c>
      <c r="I54" s="97"/>
      <c r="J54" s="54">
        <v>60</v>
      </c>
      <c r="K54" s="100">
        <f t="shared" si="3"/>
        <v>31029.59696796105</v>
      </c>
      <c r="L54" s="101"/>
      <c r="M54" s="6">
        <f>IF(J54="","",(K54/J54)/LOOKUP(RIGHT($D$2,3),定数!$A$6:$A$13,定数!$B$6:$B$13))</f>
        <v>4.3096662455501455</v>
      </c>
      <c r="N54" s="54"/>
      <c r="O54" s="8">
        <v>43799</v>
      </c>
      <c r="P54" s="97">
        <v>1.3292999999999999</v>
      </c>
      <c r="Q54" s="97"/>
      <c r="R54" s="98">
        <f>IF(P54="","",T54*M54*LOOKUP(RIGHT($D$2,3),定数!$A$6:$A$13,定数!$B$6:$B$13))</f>
        <v>-31029.596967961075</v>
      </c>
      <c r="S54" s="98"/>
      <c r="T54" s="99">
        <f t="shared" si="4"/>
        <v>-60.000000000000057</v>
      </c>
      <c r="U54" s="99"/>
      <c r="V54" t="str">
        <f t="shared" si="7"/>
        <v/>
      </c>
      <c r="W54">
        <f t="shared" si="2"/>
        <v>1</v>
      </c>
      <c r="X54" s="37">
        <f t="shared" si="5"/>
        <v>1117790.0241227371</v>
      </c>
      <c r="Y54" s="38">
        <f t="shared" si="6"/>
        <v>7.4674244168721149E-2</v>
      </c>
    </row>
    <row r="55" spans="2:25">
      <c r="B55" s="54">
        <v>47</v>
      </c>
      <c r="C55" s="96">
        <f t="shared" si="0"/>
        <v>1003290.301964074</v>
      </c>
      <c r="D55" s="96"/>
      <c r="E55" s="54">
        <v>2012</v>
      </c>
      <c r="F55" s="8">
        <v>43489</v>
      </c>
      <c r="G55" s="54" t="s">
        <v>4</v>
      </c>
      <c r="H55" s="97">
        <v>1.3013999999999999</v>
      </c>
      <c r="I55" s="97"/>
      <c r="J55" s="54">
        <v>62</v>
      </c>
      <c r="K55" s="100">
        <f t="shared" si="3"/>
        <v>30098.709058922221</v>
      </c>
      <c r="L55" s="101"/>
      <c r="M55" s="6">
        <f>IF(J55="","",(K55/J55)/LOOKUP(RIGHT($D$2,3),定数!$A$6:$A$13,定数!$B$6:$B$13))</f>
        <v>4.0455254111454595</v>
      </c>
      <c r="N55" s="54">
        <v>2012</v>
      </c>
      <c r="O55" s="8">
        <v>43490</v>
      </c>
      <c r="P55" s="97">
        <v>1.2951999999999999</v>
      </c>
      <c r="Q55" s="97"/>
      <c r="R55" s="98">
        <f>IF(P55="","",T55*M55*LOOKUP(RIGHT($D$2,3),定数!$A$6:$A$13,定数!$B$6:$B$13))</f>
        <v>-30098.709058922137</v>
      </c>
      <c r="S55" s="98"/>
      <c r="T55" s="99">
        <f t="shared" si="4"/>
        <v>-61.999999999999829</v>
      </c>
      <c r="U55" s="99"/>
      <c r="V55" t="str">
        <f t="shared" si="7"/>
        <v/>
      </c>
      <c r="W55">
        <f t="shared" si="2"/>
        <v>2</v>
      </c>
      <c r="X55" s="37">
        <f t="shared" si="5"/>
        <v>1117790.0241227371</v>
      </c>
      <c r="Y55" s="38">
        <f t="shared" si="6"/>
        <v>0.1024340168436596</v>
      </c>
    </row>
    <row r="56" spans="2:25">
      <c r="B56" s="54">
        <v>48</v>
      </c>
      <c r="C56" s="96">
        <f t="shared" si="0"/>
        <v>973191.59290515189</v>
      </c>
      <c r="D56" s="96"/>
      <c r="E56" s="54"/>
      <c r="F56" s="8">
        <v>43496</v>
      </c>
      <c r="G56" s="54" t="s">
        <v>4</v>
      </c>
      <c r="H56" s="97">
        <v>1.3198000000000001</v>
      </c>
      <c r="I56" s="97"/>
      <c r="J56" s="54">
        <v>39</v>
      </c>
      <c r="K56" s="100">
        <f t="shared" si="3"/>
        <v>29195.747787154556</v>
      </c>
      <c r="L56" s="101"/>
      <c r="M56" s="6">
        <f>IF(J56="","",(K56/J56)/LOOKUP(RIGHT($D$2,3),定数!$A$6:$A$13,定数!$B$6:$B$13))</f>
        <v>6.2384076468278966</v>
      </c>
      <c r="N56" s="54"/>
      <c r="O56" s="8">
        <v>43496</v>
      </c>
      <c r="P56" s="97">
        <v>1.3159000000000001</v>
      </c>
      <c r="Q56" s="97"/>
      <c r="R56" s="98">
        <f>IF(P56="","",T56*M56*LOOKUP(RIGHT($D$2,3),定数!$A$6:$A$13,定数!$B$6:$B$13))</f>
        <v>-29195.747787154662</v>
      </c>
      <c r="S56" s="98"/>
      <c r="T56" s="99">
        <f t="shared" si="4"/>
        <v>-39.000000000000142</v>
      </c>
      <c r="U56" s="99"/>
      <c r="V56" t="str">
        <f t="shared" si="7"/>
        <v/>
      </c>
      <c r="W56">
        <f t="shared" si="2"/>
        <v>3</v>
      </c>
      <c r="X56" s="37">
        <f t="shared" si="5"/>
        <v>1117790.0241227371</v>
      </c>
      <c r="Y56" s="38">
        <f t="shared" si="6"/>
        <v>0.12936099633834974</v>
      </c>
    </row>
    <row r="57" spans="2:25">
      <c r="B57" s="54">
        <v>49</v>
      </c>
      <c r="C57" s="96">
        <f t="shared" si="0"/>
        <v>943995.84511799726</v>
      </c>
      <c r="D57" s="96"/>
      <c r="E57" s="54"/>
      <c r="F57" s="8" t="s">
        <v>86</v>
      </c>
      <c r="G57" s="54" t="s">
        <v>4</v>
      </c>
      <c r="H57" s="97">
        <v>1.3471</v>
      </c>
      <c r="I57" s="97"/>
      <c r="J57" s="54">
        <v>82</v>
      </c>
      <c r="K57" s="100">
        <f t="shared" si="3"/>
        <v>28319.875353539916</v>
      </c>
      <c r="L57" s="101"/>
      <c r="M57" s="6">
        <f>IF(J57="","",(K57/J57)/LOOKUP(RIGHT($D$2,3),定数!$A$6:$A$13,定数!$B$6:$B$13))</f>
        <v>2.8780361131646255</v>
      </c>
      <c r="N57" s="54"/>
      <c r="O57" s="8" t="s">
        <v>86</v>
      </c>
      <c r="P57" s="97">
        <v>1.3389</v>
      </c>
      <c r="Q57" s="97"/>
      <c r="R57" s="98">
        <f>IF(P57="","",T57*M57*LOOKUP(RIGHT($D$2,3),定数!$A$6:$A$13,定数!$B$6:$B$13))</f>
        <v>-28319.875353539865</v>
      </c>
      <c r="S57" s="98"/>
      <c r="T57" s="99">
        <f t="shared" si="4"/>
        <v>-81.999999999999858</v>
      </c>
      <c r="U57" s="99"/>
      <c r="V57" t="str">
        <f t="shared" si="7"/>
        <v/>
      </c>
      <c r="W57">
        <f t="shared" si="2"/>
        <v>4</v>
      </c>
      <c r="X57" s="37">
        <f t="shared" si="5"/>
        <v>1117790.0241227371</v>
      </c>
      <c r="Y57" s="38">
        <f t="shared" si="6"/>
        <v>0.15548016644819929</v>
      </c>
    </row>
    <row r="58" spans="2:25">
      <c r="B58" s="54">
        <v>50</v>
      </c>
      <c r="C58" s="96">
        <f t="shared" si="0"/>
        <v>915675.96976445743</v>
      </c>
      <c r="D58" s="96"/>
      <c r="E58" s="54"/>
      <c r="F58" s="8">
        <v>43530</v>
      </c>
      <c r="G58" s="54" t="s">
        <v>3</v>
      </c>
      <c r="H58" s="97">
        <v>1.3177000000000001</v>
      </c>
      <c r="I58" s="97"/>
      <c r="J58" s="54">
        <v>32</v>
      </c>
      <c r="K58" s="100">
        <f t="shared" si="3"/>
        <v>27470.279092933721</v>
      </c>
      <c r="L58" s="101"/>
      <c r="M58" s="6">
        <f>IF(J58="","",(K58/J58)/LOOKUP(RIGHT($D$2,3),定数!$A$6:$A$13,定数!$B$6:$B$13))</f>
        <v>7.1537185137848232</v>
      </c>
      <c r="N58" s="54"/>
      <c r="O58" s="8">
        <v>43530</v>
      </c>
      <c r="P58" s="97">
        <v>1.3132999999999999</v>
      </c>
      <c r="Q58" s="97"/>
      <c r="R58" s="98">
        <f>IF(P58="","",T58*M58*LOOKUP(RIGHT($D$2,3),定数!$A$6:$A$13,定数!$B$6:$B$13))</f>
        <v>37771.633752785427</v>
      </c>
      <c r="S58" s="98"/>
      <c r="T58" s="99">
        <f t="shared" si="4"/>
        <v>44.000000000001819</v>
      </c>
      <c r="U58" s="99"/>
      <c r="V58" t="str">
        <f t="shared" si="7"/>
        <v/>
      </c>
      <c r="W58">
        <f t="shared" si="2"/>
        <v>0</v>
      </c>
      <c r="X58" s="37">
        <f t="shared" si="5"/>
        <v>1117790.0241227371</v>
      </c>
      <c r="Y58" s="38">
        <f t="shared" si="6"/>
        <v>0.1808157614547532</v>
      </c>
    </row>
    <row r="59" spans="2:25">
      <c r="B59" s="54">
        <v>51</v>
      </c>
      <c r="C59" s="96">
        <f t="shared" si="0"/>
        <v>953447.60351724282</v>
      </c>
      <c r="D59" s="96"/>
      <c r="E59" s="54"/>
      <c r="F59" s="8">
        <v>43531</v>
      </c>
      <c r="G59" s="54" t="s">
        <v>3</v>
      </c>
      <c r="H59" s="97">
        <v>1.3119000000000001</v>
      </c>
      <c r="I59" s="97"/>
      <c r="J59" s="54">
        <v>46</v>
      </c>
      <c r="K59" s="100">
        <f t="shared" si="3"/>
        <v>28603.428105517283</v>
      </c>
      <c r="L59" s="101"/>
      <c r="M59" s="6">
        <f>IF(J59="","",(K59/J59)/LOOKUP(RIGHT($D$2,3),定数!$A$6:$A$13,定数!$B$6:$B$13))</f>
        <v>5.1817804538980585</v>
      </c>
      <c r="N59" s="54"/>
      <c r="O59" s="8">
        <v>43532</v>
      </c>
      <c r="P59" s="97">
        <v>1.3165</v>
      </c>
      <c r="Q59" s="97"/>
      <c r="R59" s="98">
        <f>IF(P59="","",T59*M59*LOOKUP(RIGHT($D$2,3),定数!$A$6:$A$13,定数!$B$6:$B$13))</f>
        <v>-28603.428105516894</v>
      </c>
      <c r="S59" s="98"/>
      <c r="T59" s="99">
        <f t="shared" si="4"/>
        <v>-45.999999999999375</v>
      </c>
      <c r="U59" s="99"/>
      <c r="V59" t="str">
        <f t="shared" si="7"/>
        <v/>
      </c>
      <c r="W59">
        <f t="shared" si="2"/>
        <v>1</v>
      </c>
      <c r="X59" s="37">
        <f t="shared" si="5"/>
        <v>1117790.0241227371</v>
      </c>
      <c r="Y59" s="38">
        <f t="shared" si="6"/>
        <v>0.14702441161476043</v>
      </c>
    </row>
    <row r="60" spans="2:25">
      <c r="B60" s="54">
        <v>52</v>
      </c>
      <c r="C60" s="96">
        <f t="shared" si="0"/>
        <v>924844.17541172588</v>
      </c>
      <c r="D60" s="96"/>
      <c r="E60" s="54"/>
      <c r="F60" s="8">
        <v>43558</v>
      </c>
      <c r="G60" s="54" t="s">
        <v>4</v>
      </c>
      <c r="H60" s="97">
        <v>1.3355999999999999</v>
      </c>
      <c r="I60" s="97"/>
      <c r="J60" s="54">
        <v>32</v>
      </c>
      <c r="K60" s="100">
        <f t="shared" si="3"/>
        <v>27745.325262351776</v>
      </c>
      <c r="L60" s="101"/>
      <c r="M60" s="6">
        <f>IF(J60="","",(K60/J60)/LOOKUP(RIGHT($D$2,3),定数!$A$6:$A$13,定数!$B$6:$B$13))</f>
        <v>7.2253451204041088</v>
      </c>
      <c r="N60" s="54"/>
      <c r="O60" s="8">
        <v>43558</v>
      </c>
      <c r="P60" s="97">
        <v>1.3324</v>
      </c>
      <c r="Q60" s="97"/>
      <c r="R60" s="98">
        <f>IF(P60="","",T60*M60*LOOKUP(RIGHT($D$2,3),定数!$A$6:$A$13,定数!$B$6:$B$13))</f>
        <v>-27745.325262350649</v>
      </c>
      <c r="S60" s="98"/>
      <c r="T60" s="99">
        <f t="shared" si="4"/>
        <v>-31.999999999998696</v>
      </c>
      <c r="U60" s="99"/>
      <c r="V60" t="str">
        <f t="shared" si="7"/>
        <v/>
      </c>
      <c r="W60">
        <f t="shared" si="2"/>
        <v>2</v>
      </c>
      <c r="X60" s="37">
        <f t="shared" si="5"/>
        <v>1117790.0241227371</v>
      </c>
      <c r="Y60" s="38">
        <f t="shared" si="6"/>
        <v>0.17261367926631732</v>
      </c>
    </row>
    <row r="61" spans="2:25">
      <c r="B61" s="54">
        <v>53</v>
      </c>
      <c r="C61" s="96">
        <f t="shared" si="0"/>
        <v>897098.85014937527</v>
      </c>
      <c r="D61" s="96"/>
      <c r="E61" s="54"/>
      <c r="F61" s="8">
        <v>43574</v>
      </c>
      <c r="G61" s="54" t="s">
        <v>4</v>
      </c>
      <c r="H61" s="97">
        <v>1.3128</v>
      </c>
      <c r="I61" s="97"/>
      <c r="J61" s="54">
        <v>19</v>
      </c>
      <c r="K61" s="100">
        <f t="shared" si="3"/>
        <v>26912.965504481257</v>
      </c>
      <c r="L61" s="101"/>
      <c r="M61" s="6">
        <f>IF(J61="","",(K61/J61)/LOOKUP(RIGHT($D$2,3),定数!$A$6:$A$13,定数!$B$6:$B$13))</f>
        <v>11.803932238807569</v>
      </c>
      <c r="N61" s="54"/>
      <c r="O61" s="8">
        <v>43574</v>
      </c>
      <c r="P61" s="97">
        <v>1.3109</v>
      </c>
      <c r="Q61" s="97"/>
      <c r="R61" s="98">
        <f>IF(P61="","",T61*M61*LOOKUP(RIGHT($D$2,3),定数!$A$6:$A$13,定数!$B$6:$B$13))</f>
        <v>-26912.965504481439</v>
      </c>
      <c r="S61" s="98"/>
      <c r="T61" s="99">
        <f t="shared" si="4"/>
        <v>-19.000000000000128</v>
      </c>
      <c r="U61" s="99"/>
      <c r="V61" t="str">
        <f t="shared" si="7"/>
        <v/>
      </c>
      <c r="W61">
        <f t="shared" si="2"/>
        <v>3</v>
      </c>
      <c r="X61" s="37">
        <f t="shared" si="5"/>
        <v>1117790.0241227371</v>
      </c>
      <c r="Y61" s="38">
        <f t="shared" si="6"/>
        <v>0.19743526888832674</v>
      </c>
    </row>
    <row r="62" spans="2:25">
      <c r="B62" s="54">
        <v>54</v>
      </c>
      <c r="C62" s="96">
        <f t="shared" si="0"/>
        <v>870185.88464489381</v>
      </c>
      <c r="D62" s="96"/>
      <c r="E62" s="54"/>
      <c r="F62" s="8">
        <v>43586</v>
      </c>
      <c r="G62" s="54" t="s">
        <v>4</v>
      </c>
      <c r="H62" s="97">
        <v>1.3277000000000001</v>
      </c>
      <c r="I62" s="97"/>
      <c r="J62" s="54">
        <v>35</v>
      </c>
      <c r="K62" s="100">
        <f t="shared" si="3"/>
        <v>26105.576539346814</v>
      </c>
      <c r="L62" s="101"/>
      <c r="M62" s="6">
        <f>IF(J62="","",(K62/J62)/LOOKUP(RIGHT($D$2,3),定数!$A$6:$A$13,定数!$B$6:$B$13))</f>
        <v>6.2156134617492418</v>
      </c>
      <c r="N62" s="54"/>
      <c r="O62" s="8">
        <v>43586</v>
      </c>
      <c r="P62" s="97">
        <v>1.3242</v>
      </c>
      <c r="Q62" s="97"/>
      <c r="R62" s="98">
        <f>IF(P62="","",T62*M62*LOOKUP(RIGHT($D$2,3),定数!$A$6:$A$13,定数!$B$6:$B$13))</f>
        <v>-26105.57653934725</v>
      </c>
      <c r="S62" s="98"/>
      <c r="T62" s="99">
        <f t="shared" si="4"/>
        <v>-35.000000000000583</v>
      </c>
      <c r="U62" s="99"/>
      <c r="V62" t="str">
        <f t="shared" si="7"/>
        <v/>
      </c>
      <c r="W62">
        <f t="shared" si="2"/>
        <v>4</v>
      </c>
      <c r="X62" s="37">
        <f t="shared" si="5"/>
        <v>1117790.0241227371</v>
      </c>
      <c r="Y62" s="38">
        <f t="shared" si="6"/>
        <v>0.22151221082167716</v>
      </c>
    </row>
    <row r="63" spans="2:25">
      <c r="B63" s="54">
        <v>55</v>
      </c>
      <c r="C63" s="96">
        <f t="shared" si="0"/>
        <v>844080.30810554652</v>
      </c>
      <c r="D63" s="96"/>
      <c r="E63" s="54"/>
      <c r="F63" s="8">
        <v>43589</v>
      </c>
      <c r="G63" s="54" t="s">
        <v>3</v>
      </c>
      <c r="H63" s="97">
        <v>1.3144</v>
      </c>
      <c r="I63" s="97"/>
      <c r="J63" s="54">
        <v>19</v>
      </c>
      <c r="K63" s="100">
        <f t="shared" si="3"/>
        <v>25322.409243166396</v>
      </c>
      <c r="L63" s="101"/>
      <c r="M63" s="6">
        <f>IF(J63="","",(K63/J63)/LOOKUP(RIGHT($D$2,3),定数!$A$6:$A$13,定数!$B$6:$B$13))</f>
        <v>11.106319843494033</v>
      </c>
      <c r="N63" s="54"/>
      <c r="O63" s="8">
        <v>43589</v>
      </c>
      <c r="P63" s="97">
        <v>1.3120000000000001</v>
      </c>
      <c r="Q63" s="97"/>
      <c r="R63" s="98">
        <f>IF(P63="","",T63*M63*LOOKUP(RIGHT($D$2,3),定数!$A$6:$A$13,定数!$B$6:$B$13))</f>
        <v>31986.201149262255</v>
      </c>
      <c r="S63" s="98"/>
      <c r="T63" s="99">
        <f t="shared" si="4"/>
        <v>23.999999999999577</v>
      </c>
      <c r="U63" s="99"/>
      <c r="V63" t="str">
        <f t="shared" si="7"/>
        <v/>
      </c>
      <c r="W63">
        <f t="shared" si="2"/>
        <v>0</v>
      </c>
      <c r="X63" s="37">
        <f t="shared" si="5"/>
        <v>1117790.0241227371</v>
      </c>
      <c r="Y63" s="38">
        <f t="shared" si="6"/>
        <v>0.24486684449702723</v>
      </c>
    </row>
    <row r="64" spans="2:25">
      <c r="B64" s="54">
        <v>56</v>
      </c>
      <c r="C64" s="96">
        <f t="shared" si="0"/>
        <v>876066.50925480877</v>
      </c>
      <c r="D64" s="96"/>
      <c r="E64" s="54"/>
      <c r="F64" s="8">
        <v>43594</v>
      </c>
      <c r="G64" s="54" t="s">
        <v>3</v>
      </c>
      <c r="H64" s="97">
        <v>1.3002</v>
      </c>
      <c r="I64" s="97"/>
      <c r="J64" s="54">
        <v>41</v>
      </c>
      <c r="K64" s="100">
        <f t="shared" si="3"/>
        <v>26281.995277644262</v>
      </c>
      <c r="L64" s="101"/>
      <c r="M64" s="6">
        <f>IF(J64="","",(K64/J64)/LOOKUP(RIGHT($D$2,3),定数!$A$6:$A$13,定数!$B$6:$B$13))</f>
        <v>5.3418689588707853</v>
      </c>
      <c r="N64" s="54"/>
      <c r="O64" s="8">
        <v>43594</v>
      </c>
      <c r="P64" s="97">
        <v>1.2945</v>
      </c>
      <c r="Q64" s="97"/>
      <c r="R64" s="98">
        <f>IF(P64="","",T64*M64*LOOKUP(RIGHT($D$2,3),定数!$A$6:$A$13,定数!$B$6:$B$13))</f>
        <v>36538.383678676415</v>
      </c>
      <c r="S64" s="98"/>
      <c r="T64" s="99">
        <f t="shared" si="4"/>
        <v>57.000000000000384</v>
      </c>
      <c r="U64" s="99"/>
      <c r="V64" t="str">
        <f t="shared" si="7"/>
        <v/>
      </c>
      <c r="W64">
        <f t="shared" si="2"/>
        <v>0</v>
      </c>
      <c r="X64" s="37">
        <f t="shared" si="5"/>
        <v>1117790.0241227371</v>
      </c>
      <c r="Y64" s="38">
        <f t="shared" si="6"/>
        <v>0.21625127228849406</v>
      </c>
    </row>
    <row r="65" spans="2:25">
      <c r="B65" s="54">
        <v>57</v>
      </c>
      <c r="C65" s="96">
        <f t="shared" si="0"/>
        <v>912604.89293348521</v>
      </c>
      <c r="D65" s="96"/>
      <c r="E65" s="54"/>
      <c r="F65" s="8">
        <v>43636</v>
      </c>
      <c r="G65" s="54" t="s">
        <v>4</v>
      </c>
      <c r="H65" s="97">
        <v>1.2725</v>
      </c>
      <c r="I65" s="97"/>
      <c r="J65" s="54">
        <v>88</v>
      </c>
      <c r="K65" s="100">
        <f t="shared" si="3"/>
        <v>27378.146788004557</v>
      </c>
      <c r="L65" s="101"/>
      <c r="M65" s="6">
        <f>IF(J65="","",(K65/J65)/LOOKUP(RIGHT($D$2,3),定数!$A$6:$A$13,定数!$B$6:$B$13))</f>
        <v>2.5926275367428557</v>
      </c>
      <c r="N65" s="54"/>
      <c r="O65" s="8">
        <v>43637</v>
      </c>
      <c r="P65" s="97">
        <v>1.2637</v>
      </c>
      <c r="Q65" s="97"/>
      <c r="R65" s="98">
        <f>IF(P65="","",T65*M65*LOOKUP(RIGHT($D$2,3),定数!$A$6:$A$13,定数!$B$6:$B$13))</f>
        <v>-27378.146788004302</v>
      </c>
      <c r="S65" s="98"/>
      <c r="T65" s="99">
        <f t="shared" si="4"/>
        <v>-87.99999999999919</v>
      </c>
      <c r="U65" s="99"/>
      <c r="V65" t="str">
        <f t="shared" si="7"/>
        <v/>
      </c>
      <c r="W65">
        <f t="shared" si="2"/>
        <v>1</v>
      </c>
      <c r="X65" s="37">
        <f t="shared" si="5"/>
        <v>1117790.0241227371</v>
      </c>
      <c r="Y65" s="38">
        <f t="shared" si="6"/>
        <v>0.18356321559613586</v>
      </c>
    </row>
    <row r="66" spans="2:25">
      <c r="B66" s="54">
        <v>58</v>
      </c>
      <c r="C66" s="96">
        <f t="shared" si="0"/>
        <v>885226.74614548089</v>
      </c>
      <c r="D66" s="96"/>
      <c r="E66" s="54"/>
      <c r="F66" s="8">
        <v>43650</v>
      </c>
      <c r="G66" s="54" t="s">
        <v>3</v>
      </c>
      <c r="H66" s="97">
        <v>1.2574000000000001</v>
      </c>
      <c r="I66" s="97"/>
      <c r="J66" s="54">
        <v>27</v>
      </c>
      <c r="K66" s="100">
        <f t="shared" si="3"/>
        <v>26556.802384364426</v>
      </c>
      <c r="L66" s="101"/>
      <c r="M66" s="6">
        <f>IF(J66="","",(K66/J66)/LOOKUP(RIGHT($D$2,3),定数!$A$6:$A$13,定数!$B$6:$B$13))</f>
        <v>8.1965439457914897</v>
      </c>
      <c r="N66" s="54"/>
      <c r="O66" s="8">
        <v>43650</v>
      </c>
      <c r="P66" s="97">
        <v>1.2536</v>
      </c>
      <c r="Q66" s="97"/>
      <c r="R66" s="98">
        <f>IF(P66="","",T66*M66*LOOKUP(RIGHT($D$2,3),定数!$A$6:$A$13,定数!$B$6:$B$13))</f>
        <v>37376.240392809443</v>
      </c>
      <c r="S66" s="98"/>
      <c r="T66" s="99">
        <f t="shared" si="4"/>
        <v>38.000000000000256</v>
      </c>
      <c r="U66" s="99"/>
      <c r="V66" t="str">
        <f t="shared" si="7"/>
        <v/>
      </c>
      <c r="W66">
        <f t="shared" si="2"/>
        <v>0</v>
      </c>
      <c r="X66" s="37">
        <f t="shared" si="5"/>
        <v>1117790.0241227371</v>
      </c>
      <c r="Y66" s="38">
        <f t="shared" si="6"/>
        <v>0.20805631912825162</v>
      </c>
    </row>
    <row r="67" spans="2:25">
      <c r="B67" s="54">
        <v>59</v>
      </c>
      <c r="C67" s="96">
        <f t="shared" si="0"/>
        <v>922602.98653829028</v>
      </c>
      <c r="D67" s="96"/>
      <c r="E67" s="54"/>
      <c r="F67" s="8">
        <v>43665</v>
      </c>
      <c r="G67" s="54" t="s">
        <v>4</v>
      </c>
      <c r="H67" s="97">
        <v>1.2287999999999999</v>
      </c>
      <c r="I67" s="97"/>
      <c r="J67" s="54">
        <v>14</v>
      </c>
      <c r="K67" s="100">
        <f t="shared" si="3"/>
        <v>27678.089596148708</v>
      </c>
      <c r="L67" s="101"/>
      <c r="M67" s="6">
        <f>IF(J67="","",(K67/J67)/LOOKUP(RIGHT($D$2,3),定数!$A$6:$A$13,定数!$B$6:$B$13))</f>
        <v>16.475053331040897</v>
      </c>
      <c r="N67" s="54"/>
      <c r="O67" s="8">
        <v>43665</v>
      </c>
      <c r="P67" s="97">
        <v>1.2305999999999999</v>
      </c>
      <c r="Q67" s="97"/>
      <c r="R67" s="98">
        <f>IF(P67="","",T67*M67*LOOKUP(RIGHT($D$2,3),定数!$A$6:$A$13,定数!$B$6:$B$13))</f>
        <v>35586.115195048806</v>
      </c>
      <c r="S67" s="98"/>
      <c r="T67" s="99">
        <f t="shared" si="4"/>
        <v>18.000000000000238</v>
      </c>
      <c r="U67" s="99"/>
      <c r="V67" t="str">
        <f t="shared" si="7"/>
        <v/>
      </c>
      <c r="W67">
        <f t="shared" si="2"/>
        <v>0</v>
      </c>
      <c r="X67" s="37">
        <f t="shared" si="5"/>
        <v>1117790.0241227371</v>
      </c>
      <c r="Y67" s="38">
        <f t="shared" si="6"/>
        <v>0.17461869704699984</v>
      </c>
    </row>
    <row r="68" spans="2:25">
      <c r="B68" s="54">
        <v>60</v>
      </c>
      <c r="C68" s="96">
        <f>IF(R67="","",C67+R67)</f>
        <v>958189.10173333914</v>
      </c>
      <c r="D68" s="96"/>
      <c r="E68" s="54"/>
      <c r="F68" s="8">
        <v>43666</v>
      </c>
      <c r="G68" s="54" t="s">
        <v>3</v>
      </c>
      <c r="H68" s="97">
        <v>1.2251000000000001</v>
      </c>
      <c r="I68" s="97"/>
      <c r="J68" s="54">
        <v>32</v>
      </c>
      <c r="K68" s="100">
        <f t="shared" si="3"/>
        <v>28745.673052000173</v>
      </c>
      <c r="L68" s="101"/>
      <c r="M68" s="6">
        <f>IF(J68="","",(K68/J68)/LOOKUP(RIGHT($D$2,3),定数!$A$6:$A$13,定数!$B$6:$B$13))</f>
        <v>7.4858523572917113</v>
      </c>
      <c r="N68" s="54"/>
      <c r="O68" s="8">
        <v>43666</v>
      </c>
      <c r="P68" s="97">
        <v>1.2206999999999999</v>
      </c>
      <c r="Q68" s="97"/>
      <c r="R68" s="98">
        <f>IF(P68="","",T68*M68*LOOKUP(RIGHT($D$2,3),定数!$A$6:$A$13,定数!$B$6:$B$13))</f>
        <v>39525.300446501868</v>
      </c>
      <c r="S68" s="98"/>
      <c r="T68" s="99">
        <f t="shared" si="4"/>
        <v>44.000000000001819</v>
      </c>
      <c r="U68" s="99"/>
      <c r="V68" t="str">
        <f t="shared" si="7"/>
        <v/>
      </c>
      <c r="W68">
        <f t="shared" si="2"/>
        <v>0</v>
      </c>
      <c r="X68" s="37">
        <f t="shared" si="5"/>
        <v>1117790.0241227371</v>
      </c>
      <c r="Y68" s="38">
        <f t="shared" si="6"/>
        <v>0.14278256107595499</v>
      </c>
    </row>
    <row r="69" spans="2:25">
      <c r="B69" s="54">
        <v>61</v>
      </c>
      <c r="C69" s="96">
        <f t="shared" si="0"/>
        <v>997714.40217984095</v>
      </c>
      <c r="D69" s="96"/>
      <c r="E69" s="54"/>
      <c r="F69" s="8">
        <v>43706</v>
      </c>
      <c r="G69" s="54" t="s">
        <v>4</v>
      </c>
      <c r="H69" s="97">
        <v>1.2571000000000001</v>
      </c>
      <c r="I69" s="97"/>
      <c r="J69" s="54">
        <v>40</v>
      </c>
      <c r="K69" s="100">
        <f t="shared" si="3"/>
        <v>29931.432065395227</v>
      </c>
      <c r="L69" s="101"/>
      <c r="M69" s="6">
        <f>IF(J69="","",(K69/J69)/LOOKUP(RIGHT($D$2,3),定数!$A$6:$A$13,定数!$B$6:$B$13))</f>
        <v>6.2357150136240058</v>
      </c>
      <c r="N69" s="54"/>
      <c r="O69" s="8">
        <v>43706</v>
      </c>
      <c r="P69" s="97">
        <v>1.2531000000000001</v>
      </c>
      <c r="Q69" s="97"/>
      <c r="R69" s="98">
        <f>IF(P69="","",T69*M69*LOOKUP(RIGHT($D$2,3),定数!$A$6:$A$13,定数!$B$6:$B$13))</f>
        <v>-29931.432065395256</v>
      </c>
      <c r="S69" s="98"/>
      <c r="T69" s="99">
        <f t="shared" si="4"/>
        <v>-40.000000000000036</v>
      </c>
      <c r="U69" s="99"/>
      <c r="V69" t="str">
        <f t="shared" si="7"/>
        <v/>
      </c>
      <c r="W69">
        <f t="shared" si="2"/>
        <v>1</v>
      </c>
      <c r="X69" s="37">
        <f t="shared" si="5"/>
        <v>1117790.0241227371</v>
      </c>
      <c r="Y69" s="38">
        <f t="shared" si="6"/>
        <v>0.10742234172033682</v>
      </c>
    </row>
    <row r="70" spans="2:25">
      <c r="B70" s="54">
        <v>62</v>
      </c>
      <c r="C70" s="96">
        <f t="shared" si="0"/>
        <v>967782.97011444566</v>
      </c>
      <c r="D70" s="96"/>
      <c r="E70" s="54"/>
      <c r="F70" s="8">
        <v>43711</v>
      </c>
      <c r="G70" s="54" t="s">
        <v>4</v>
      </c>
      <c r="H70" s="97">
        <v>1.2577</v>
      </c>
      <c r="I70" s="97"/>
      <c r="J70" s="54">
        <v>17</v>
      </c>
      <c r="K70" s="100">
        <f t="shared" si="3"/>
        <v>29033.48910343337</v>
      </c>
      <c r="L70" s="101"/>
      <c r="M70" s="6">
        <f>IF(J70="","",(K70/J70)/LOOKUP(RIGHT($D$2,3),定数!$A$6:$A$13,定数!$B$6:$B$13))</f>
        <v>14.232102501683023</v>
      </c>
      <c r="N70" s="54"/>
      <c r="O70" s="8">
        <v>43711</v>
      </c>
      <c r="P70" s="97">
        <v>1.26</v>
      </c>
      <c r="Q70" s="97"/>
      <c r="R70" s="98">
        <f>IF(P70="","",T70*M70*LOOKUP(RIGHT($D$2,3),定数!$A$6:$A$13,定数!$B$6:$B$13))</f>
        <v>39280.602904644613</v>
      </c>
      <c r="S70" s="98"/>
      <c r="T70" s="99">
        <f t="shared" si="4"/>
        <v>22.999999999999687</v>
      </c>
      <c r="U70" s="99"/>
      <c r="V70" t="str">
        <f t="shared" si="7"/>
        <v/>
      </c>
      <c r="W70">
        <f t="shared" si="2"/>
        <v>0</v>
      </c>
      <c r="X70" s="37">
        <f t="shared" si="5"/>
        <v>1117790.0241227371</v>
      </c>
      <c r="Y70" s="38">
        <f t="shared" si="6"/>
        <v>0.13419967146872669</v>
      </c>
    </row>
    <row r="71" spans="2:25">
      <c r="B71" s="54">
        <v>63</v>
      </c>
      <c r="C71" s="96">
        <f t="shared" si="0"/>
        <v>1007063.5730190902</v>
      </c>
      <c r="D71" s="96"/>
      <c r="E71" s="54"/>
      <c r="F71" s="8">
        <v>43720</v>
      </c>
      <c r="G71" s="54" t="s">
        <v>4</v>
      </c>
      <c r="H71" s="97">
        <v>1.2815000000000001</v>
      </c>
      <c r="I71" s="97"/>
      <c r="J71" s="54">
        <v>48</v>
      </c>
      <c r="K71" s="100">
        <f t="shared" si="3"/>
        <v>30211.907190572707</v>
      </c>
      <c r="L71" s="101"/>
      <c r="M71" s="6">
        <f>IF(J71="","",(K71/J71)/LOOKUP(RIGHT($D$2,3),定数!$A$6:$A$13,定数!$B$6:$B$13))</f>
        <v>5.2451227761410957</v>
      </c>
      <c r="N71" s="54"/>
      <c r="O71" s="8">
        <v>43720</v>
      </c>
      <c r="P71" s="97">
        <v>1.2883</v>
      </c>
      <c r="Q71" s="97"/>
      <c r="R71" s="98">
        <f>IF(P71="","",T71*M71*LOOKUP(RIGHT($D$2,3),定数!$A$6:$A$13,定数!$B$6:$B$13))</f>
        <v>42800.201853310828</v>
      </c>
      <c r="S71" s="98"/>
      <c r="T71" s="99">
        <f t="shared" si="4"/>
        <v>67.999999999999176</v>
      </c>
      <c r="U71" s="99"/>
      <c r="V71" t="str">
        <f t="shared" si="7"/>
        <v/>
      </c>
      <c r="W71">
        <f t="shared" si="2"/>
        <v>0</v>
      </c>
      <c r="X71" s="37">
        <f t="shared" si="5"/>
        <v>1117790.0241227371</v>
      </c>
      <c r="Y71" s="38">
        <f t="shared" si="6"/>
        <v>9.9058364016575529E-2</v>
      </c>
    </row>
    <row r="72" spans="2:25">
      <c r="B72" s="54">
        <v>64</v>
      </c>
      <c r="C72" s="96">
        <f t="shared" si="0"/>
        <v>1049863.774872401</v>
      </c>
      <c r="D72" s="96"/>
      <c r="E72" s="54"/>
      <c r="F72" s="8">
        <v>43733</v>
      </c>
      <c r="G72" s="54" t="s">
        <v>3</v>
      </c>
      <c r="H72" s="97">
        <v>1.2929999999999999</v>
      </c>
      <c r="I72" s="97"/>
      <c r="J72" s="54">
        <v>23</v>
      </c>
      <c r="K72" s="100">
        <f t="shared" si="3"/>
        <v>31495.913246172029</v>
      </c>
      <c r="L72" s="101"/>
      <c r="M72" s="6">
        <f>IF(J72="","",(K72/J72)/LOOKUP(RIGHT($D$2,3),定数!$A$6:$A$13,定数!$B$6:$B$13))</f>
        <v>11.411562770352186</v>
      </c>
      <c r="N72" s="54"/>
      <c r="O72" s="8">
        <v>43733</v>
      </c>
      <c r="P72" s="97">
        <v>1.2899</v>
      </c>
      <c r="Q72" s="97"/>
      <c r="R72" s="98">
        <f>IF(P72="","",T72*M72*LOOKUP(RIGHT($D$2,3),定数!$A$6:$A$13,定数!$B$6:$B$13))</f>
        <v>42451.013505708492</v>
      </c>
      <c r="S72" s="98"/>
      <c r="T72" s="99">
        <f t="shared" si="4"/>
        <v>30.999999999998806</v>
      </c>
      <c r="U72" s="99"/>
      <c r="V72" t="str">
        <f t="shared" si="7"/>
        <v/>
      </c>
      <c r="W72">
        <f t="shared" si="2"/>
        <v>0</v>
      </c>
      <c r="X72" s="37">
        <f t="shared" si="5"/>
        <v>1117790.0241227371</v>
      </c>
      <c r="Y72" s="38">
        <f t="shared" si="6"/>
        <v>6.0768344487280523E-2</v>
      </c>
    </row>
    <row r="73" spans="2:25">
      <c r="B73" s="54">
        <v>65</v>
      </c>
      <c r="C73" s="96">
        <f t="shared" si="0"/>
        <v>1092314.7883781095</v>
      </c>
      <c r="D73" s="96"/>
      <c r="E73" s="54"/>
      <c r="F73" s="8">
        <v>43735</v>
      </c>
      <c r="G73" s="54" t="s">
        <v>3</v>
      </c>
      <c r="H73" s="97">
        <v>1.2862</v>
      </c>
      <c r="I73" s="97"/>
      <c r="J73" s="54">
        <v>39</v>
      </c>
      <c r="K73" s="100">
        <f t="shared" si="3"/>
        <v>32769.443651343281</v>
      </c>
      <c r="L73" s="101"/>
      <c r="M73" s="6">
        <f>IF(J73="","",(K73/J73)/LOOKUP(RIGHT($D$2,3),定数!$A$6:$A$13,定数!$B$6:$B$13))</f>
        <v>7.0020178742186499</v>
      </c>
      <c r="N73" s="54"/>
      <c r="O73" s="8">
        <v>43735</v>
      </c>
      <c r="P73" s="97">
        <v>1.2901</v>
      </c>
      <c r="Q73" s="97"/>
      <c r="R73" s="98">
        <f>IF(P73="","",T73*M73*LOOKUP(RIGHT($D$2,3),定数!$A$6:$A$13,定数!$B$6:$B$13))</f>
        <v>-32769.443651343405</v>
      </c>
      <c r="S73" s="98"/>
      <c r="T73" s="99">
        <f t="shared" si="4"/>
        <v>-39.000000000000142</v>
      </c>
      <c r="U73" s="99"/>
      <c r="V73" t="str">
        <f t="shared" si="7"/>
        <v/>
      </c>
      <c r="W73">
        <f t="shared" si="2"/>
        <v>1</v>
      </c>
      <c r="X73" s="37">
        <f t="shared" si="5"/>
        <v>1117790.0241227371</v>
      </c>
      <c r="Y73" s="38">
        <f t="shared" si="6"/>
        <v>2.2790716677419942E-2</v>
      </c>
    </row>
    <row r="74" spans="2:25">
      <c r="B74" s="54">
        <v>66</v>
      </c>
      <c r="C74" s="96">
        <f t="shared" ref="C74:C108" si="8">IF(R73="","",C73+R73)</f>
        <v>1059545.344726766</v>
      </c>
      <c r="D74" s="96"/>
      <c r="E74" s="54"/>
      <c r="F74" s="8">
        <v>43749</v>
      </c>
      <c r="G74" s="54" t="s">
        <v>3</v>
      </c>
      <c r="H74" s="97">
        <v>1.2870999999999999</v>
      </c>
      <c r="I74" s="97"/>
      <c r="J74" s="54">
        <v>42</v>
      </c>
      <c r="K74" s="100">
        <f t="shared" si="3"/>
        <v>31786.360341802978</v>
      </c>
      <c r="L74" s="101"/>
      <c r="M74" s="6">
        <f>IF(J74="","",(K74/J74)/LOOKUP(RIGHT($D$2,3),定数!$A$6:$A$13,定数!$B$6:$B$13))</f>
        <v>6.3068175281355119</v>
      </c>
      <c r="N74" s="54"/>
      <c r="O74" s="8">
        <v>43749</v>
      </c>
      <c r="P74" s="97">
        <v>1.2912999999999999</v>
      </c>
      <c r="Q74" s="97"/>
      <c r="R74" s="98">
        <f>IF(P74="","",T74*M74*LOOKUP(RIGHT($D$2,3),定数!$A$6:$A$13,定数!$B$6:$B$13))</f>
        <v>-31786.360341802843</v>
      </c>
      <c r="S74" s="98"/>
      <c r="T74" s="99">
        <f t="shared" si="4"/>
        <v>-41.999999999999815</v>
      </c>
      <c r="U74" s="99"/>
      <c r="V74" t="str">
        <f t="shared" si="7"/>
        <v/>
      </c>
      <c r="W74">
        <f t="shared" si="7"/>
        <v>2</v>
      </c>
      <c r="X74" s="37">
        <f t="shared" si="5"/>
        <v>1117790.0241227371</v>
      </c>
      <c r="Y74" s="38">
        <f t="shared" si="6"/>
        <v>5.2106995177097493E-2</v>
      </c>
    </row>
    <row r="75" spans="2:25">
      <c r="B75" s="54">
        <v>67</v>
      </c>
      <c r="C75" s="96">
        <f t="shared" si="8"/>
        <v>1027758.9843849632</v>
      </c>
      <c r="D75" s="96"/>
      <c r="E75" s="54"/>
      <c r="F75" s="8">
        <v>43760</v>
      </c>
      <c r="G75" s="54" t="s">
        <v>3</v>
      </c>
      <c r="H75" s="97">
        <v>1.3032999999999999</v>
      </c>
      <c r="I75" s="97"/>
      <c r="J75" s="54">
        <v>33</v>
      </c>
      <c r="K75" s="100">
        <f t="shared" ref="K75:K108" si="9">IF(J75="","",C75*0.03)</f>
        <v>30832.769531548893</v>
      </c>
      <c r="L75" s="101"/>
      <c r="M75" s="6">
        <f>IF(J75="","",(K75/J75)/LOOKUP(RIGHT($D$2,3),定数!$A$6:$A$13,定数!$B$6:$B$13))</f>
        <v>7.7860529120072961</v>
      </c>
      <c r="N75" s="54"/>
      <c r="O75" s="8">
        <v>43760</v>
      </c>
      <c r="P75" s="97">
        <v>1.3066</v>
      </c>
      <c r="Q75" s="97"/>
      <c r="R75" s="98">
        <f>IF(P75="","",T75*M75*LOOKUP(RIGHT($D$2,3),定数!$A$6:$A$13,定数!$B$6:$B$13))</f>
        <v>-30832.769531549646</v>
      </c>
      <c r="S75" s="98"/>
      <c r="T75" s="99">
        <f t="shared" si="4"/>
        <v>-33.00000000000081</v>
      </c>
      <c r="U75" s="99"/>
      <c r="V75" t="str">
        <f t="shared" ref="V75:W90" si="10">IF(S75&lt;&gt;"",IF(S75&lt;0,1+V74,0),"")</f>
        <v/>
      </c>
      <c r="W75">
        <f t="shared" si="10"/>
        <v>3</v>
      </c>
      <c r="X75" s="37">
        <f t="shared" si="5"/>
        <v>1117790.0241227371</v>
      </c>
      <c r="Y75" s="38">
        <f t="shared" si="6"/>
        <v>8.0543785321784411E-2</v>
      </c>
    </row>
    <row r="76" spans="2:25">
      <c r="B76" s="54">
        <v>68</v>
      </c>
      <c r="C76" s="96">
        <f t="shared" si="8"/>
        <v>996926.21485341352</v>
      </c>
      <c r="D76" s="96"/>
      <c r="E76" s="54"/>
      <c r="F76" s="8">
        <v>43782</v>
      </c>
      <c r="G76" s="54" t="s">
        <v>3</v>
      </c>
      <c r="H76" s="97">
        <v>1.2707999999999999</v>
      </c>
      <c r="I76" s="97"/>
      <c r="J76" s="54">
        <v>8</v>
      </c>
      <c r="K76" s="100">
        <f t="shared" si="9"/>
        <v>29907.786445602404</v>
      </c>
      <c r="L76" s="101"/>
      <c r="M76" s="6">
        <f>IF(J76="","",(K76/J76)/LOOKUP(RIGHT($D$2,3),定数!$A$6:$A$13,定数!$B$6:$B$13))</f>
        <v>31.153944214169169</v>
      </c>
      <c r="N76" s="54"/>
      <c r="O76" s="8">
        <v>43782</v>
      </c>
      <c r="P76" s="97">
        <v>1.2699</v>
      </c>
      <c r="Q76" s="97"/>
      <c r="R76" s="98">
        <f>IF(P76="","",T76*M76*LOOKUP(RIGHT($D$2,3),定数!$A$6:$A$13,定数!$B$6:$B$13))</f>
        <v>33646.259751298996</v>
      </c>
      <c r="S76" s="98"/>
      <c r="T76" s="99">
        <f t="shared" ref="T76:T108" si="11">IF(P76="","",IF(G76="買",(P76-H76),(H76-P76))*IF(RIGHT($D$2,3)="JPY",100,10000))</f>
        <v>8.9999999999990088</v>
      </c>
      <c r="U76" s="99"/>
      <c r="V76" t="str">
        <f t="shared" si="10"/>
        <v/>
      </c>
      <c r="W76">
        <f t="shared" si="10"/>
        <v>0</v>
      </c>
      <c r="X76" s="37">
        <f t="shared" ref="X76:X108" si="12">IF(C76&lt;&gt;"",MAX(X75,C76),"")</f>
        <v>1117790.0241227371</v>
      </c>
      <c r="Y76" s="38">
        <f t="shared" ref="Y76:Y108" si="13">IF(X76&lt;&gt;"",1-(C76/X76),"")</f>
        <v>0.10812747176213156</v>
      </c>
    </row>
    <row r="77" spans="2:25">
      <c r="B77" s="54">
        <v>69</v>
      </c>
      <c r="C77" s="96">
        <f t="shared" si="8"/>
        <v>1030572.4746047126</v>
      </c>
      <c r="D77" s="96"/>
      <c r="E77" s="54"/>
      <c r="F77" s="8">
        <v>43813</v>
      </c>
      <c r="G77" s="54" t="s">
        <v>4</v>
      </c>
      <c r="H77" s="97">
        <v>1.3075000000000001</v>
      </c>
      <c r="I77" s="97"/>
      <c r="J77" s="54">
        <v>35</v>
      </c>
      <c r="K77" s="100">
        <f t="shared" si="9"/>
        <v>30917.174238141375</v>
      </c>
      <c r="L77" s="101"/>
      <c r="M77" s="6">
        <f>IF(J77="","",(K77/J77)/LOOKUP(RIGHT($D$2,3),定数!$A$6:$A$13,定数!$B$6:$B$13))</f>
        <v>7.3612319614622326</v>
      </c>
      <c r="N77" s="54"/>
      <c r="O77" s="8">
        <v>43813</v>
      </c>
      <c r="P77" s="97">
        <v>1.3123</v>
      </c>
      <c r="Q77" s="97"/>
      <c r="R77" s="98">
        <f>IF(P77="","",T77*M77*LOOKUP(RIGHT($D$2,3),定数!$A$6:$A$13,定数!$B$6:$B$13))</f>
        <v>42400.696098021712</v>
      </c>
      <c r="S77" s="98"/>
      <c r="T77" s="99">
        <f t="shared" si="11"/>
        <v>47.999999999999154</v>
      </c>
      <c r="U77" s="99"/>
      <c r="V77" t="str">
        <f t="shared" si="10"/>
        <v/>
      </c>
      <c r="W77">
        <f t="shared" si="10"/>
        <v>0</v>
      </c>
      <c r="X77" s="37">
        <f t="shared" si="12"/>
        <v>1117790.0241227371</v>
      </c>
      <c r="Y77" s="38">
        <f t="shared" si="13"/>
        <v>7.802677393410673E-2</v>
      </c>
    </row>
    <row r="78" spans="2:25">
      <c r="B78" s="54">
        <v>70</v>
      </c>
      <c r="C78" s="96">
        <f t="shared" si="8"/>
        <v>1072973.1707027343</v>
      </c>
      <c r="D78" s="96"/>
      <c r="E78" s="54"/>
      <c r="F78" s="8">
        <v>43817</v>
      </c>
      <c r="G78" s="54" t="s">
        <v>4</v>
      </c>
      <c r="H78" s="97">
        <v>1.3178000000000001</v>
      </c>
      <c r="I78" s="97"/>
      <c r="J78" s="54">
        <v>23</v>
      </c>
      <c r="K78" s="100">
        <f t="shared" si="9"/>
        <v>32189.195121082026</v>
      </c>
      <c r="L78" s="101"/>
      <c r="M78" s="6">
        <f>IF(J78="","",(K78/J78)/LOOKUP(RIGHT($D$2,3),定数!$A$6:$A$13,定数!$B$6:$B$13))</f>
        <v>11.662751855464503</v>
      </c>
      <c r="N78" s="54"/>
      <c r="O78" s="8">
        <v>43817</v>
      </c>
      <c r="P78" s="97">
        <v>1.3209</v>
      </c>
      <c r="Q78" s="97"/>
      <c r="R78" s="98">
        <f>IF(P78="","",T78*M78*LOOKUP(RIGHT($D$2,3),定数!$A$6:$A$13,定数!$B$6:$B$13))</f>
        <v>43385.436902326284</v>
      </c>
      <c r="S78" s="98"/>
      <c r="T78" s="99">
        <f t="shared" si="11"/>
        <v>30.999999999998806</v>
      </c>
      <c r="U78" s="99"/>
      <c r="V78" t="str">
        <f t="shared" si="10"/>
        <v/>
      </c>
      <c r="W78">
        <f t="shared" si="10"/>
        <v>0</v>
      </c>
      <c r="X78" s="37">
        <f t="shared" si="12"/>
        <v>1117790.0241227371</v>
      </c>
      <c r="Y78" s="38">
        <f t="shared" si="13"/>
        <v>4.0094161204539236E-2</v>
      </c>
    </row>
    <row r="79" spans="2:25">
      <c r="B79" s="54">
        <v>71</v>
      </c>
      <c r="C79" s="96">
        <f t="shared" si="8"/>
        <v>1116358.6076050606</v>
      </c>
      <c r="D79" s="96"/>
      <c r="E79" s="54">
        <v>2013</v>
      </c>
      <c r="F79" s="8">
        <v>1.22</v>
      </c>
      <c r="G79" s="54" t="s">
        <v>3</v>
      </c>
      <c r="H79" s="97">
        <v>1.3307</v>
      </c>
      <c r="I79" s="97"/>
      <c r="J79" s="54">
        <v>13</v>
      </c>
      <c r="K79" s="100">
        <f t="shared" si="9"/>
        <v>33490.758228151819</v>
      </c>
      <c r="L79" s="101"/>
      <c r="M79" s="6">
        <f>IF(J79="","",(K79/J79)/LOOKUP(RIGHT($D$2,3),定数!$A$6:$A$13,定数!$B$6:$B$13))</f>
        <v>21.46843476163578</v>
      </c>
      <c r="N79" s="54">
        <v>2013</v>
      </c>
      <c r="O79" s="8">
        <v>43487</v>
      </c>
      <c r="P79" s="97">
        <v>1.3320000000000001</v>
      </c>
      <c r="Q79" s="97"/>
      <c r="R79" s="98">
        <f>IF(P79="","",T79*M79*LOOKUP(RIGHT($D$2,3),定数!$A$6:$A$13,定数!$B$6:$B$13))</f>
        <v>-33490.758228153849</v>
      </c>
      <c r="S79" s="98"/>
      <c r="T79" s="99">
        <f t="shared" si="11"/>
        <v>-13.000000000000789</v>
      </c>
      <c r="U79" s="99"/>
      <c r="V79" t="str">
        <f t="shared" si="10"/>
        <v/>
      </c>
      <c r="W79">
        <f t="shared" si="10"/>
        <v>1</v>
      </c>
      <c r="X79" s="37">
        <f t="shared" si="12"/>
        <v>1117790.0241227371</v>
      </c>
      <c r="Y79" s="38">
        <f t="shared" si="13"/>
        <v>1.2805772880286614E-3</v>
      </c>
    </row>
    <row r="80" spans="2:25">
      <c r="B80" s="54">
        <v>72</v>
      </c>
      <c r="C80" s="96">
        <f t="shared" si="8"/>
        <v>1082867.8493769066</v>
      </c>
      <c r="D80" s="96"/>
      <c r="E80" s="54"/>
      <c r="F80" s="8">
        <v>43564</v>
      </c>
      <c r="G80" s="54" t="s">
        <v>4</v>
      </c>
      <c r="H80" s="97">
        <v>1.3021</v>
      </c>
      <c r="I80" s="97"/>
      <c r="J80" s="54">
        <v>30</v>
      </c>
      <c r="K80" s="100">
        <f t="shared" si="9"/>
        <v>32486.035481307197</v>
      </c>
      <c r="L80" s="101"/>
      <c r="M80" s="6">
        <f>IF(J80="","",(K80/J80)/LOOKUP(RIGHT($D$2,3),定数!$A$6:$A$13,定数!$B$6:$B$13))</f>
        <v>9.0238987448075552</v>
      </c>
      <c r="N80" s="54"/>
      <c r="O80" s="8">
        <v>43564</v>
      </c>
      <c r="P80" s="97">
        <v>1.3061</v>
      </c>
      <c r="Q80" s="97"/>
      <c r="R80" s="98">
        <f>IF(P80="","",T80*M80*LOOKUP(RIGHT($D$2,3),定数!$A$6:$A$13,定数!$B$6:$B$13))</f>
        <v>43314.713975076302</v>
      </c>
      <c r="S80" s="98"/>
      <c r="T80" s="99">
        <f t="shared" si="11"/>
        <v>40.000000000000036</v>
      </c>
      <c r="U80" s="99"/>
      <c r="V80" t="str">
        <f t="shared" si="10"/>
        <v/>
      </c>
      <c r="W80">
        <f t="shared" si="10"/>
        <v>0</v>
      </c>
      <c r="X80" s="37">
        <f t="shared" si="12"/>
        <v>1117790.0241227371</v>
      </c>
      <c r="Y80" s="38">
        <f t="shared" si="13"/>
        <v>3.1242159969389616E-2</v>
      </c>
    </row>
    <row r="81" spans="2:25">
      <c r="B81" s="54">
        <v>73</v>
      </c>
      <c r="C81" s="96">
        <f t="shared" si="8"/>
        <v>1126182.563351983</v>
      </c>
      <c r="D81" s="96"/>
      <c r="E81" s="54"/>
      <c r="F81" s="8">
        <v>43606</v>
      </c>
      <c r="G81" s="54" t="s">
        <v>4</v>
      </c>
      <c r="H81" s="97">
        <v>1.2888999999999999</v>
      </c>
      <c r="I81" s="97"/>
      <c r="J81" s="54">
        <v>49</v>
      </c>
      <c r="K81" s="100">
        <f t="shared" si="9"/>
        <v>33785.476900559486</v>
      </c>
      <c r="L81" s="101"/>
      <c r="M81" s="6">
        <f>IF(J81="","",(K81/J81)/LOOKUP(RIGHT($D$2,3),定数!$A$6:$A$13,定数!$B$6:$B$13))</f>
        <v>5.745829404857056</v>
      </c>
      <c r="N81" s="54"/>
      <c r="O81" s="8">
        <v>43607</v>
      </c>
      <c r="P81" s="97">
        <v>1.2959000000000001</v>
      </c>
      <c r="Q81" s="97"/>
      <c r="R81" s="98">
        <f>IF(P81="","",T81*M81*LOOKUP(RIGHT($D$2,3),定数!$A$6:$A$13,定数!$B$6:$B$13))</f>
        <v>48264.967000800076</v>
      </c>
      <c r="S81" s="98"/>
      <c r="T81" s="99">
        <f t="shared" si="11"/>
        <v>70.000000000001165</v>
      </c>
      <c r="U81" s="99"/>
      <c r="V81" t="str">
        <f t="shared" si="10"/>
        <v/>
      </c>
      <c r="W81">
        <f t="shared" si="10"/>
        <v>0</v>
      </c>
      <c r="X81" s="37">
        <f t="shared" si="12"/>
        <v>1126182.563351983</v>
      </c>
      <c r="Y81" s="38">
        <f t="shared" si="13"/>
        <v>0</v>
      </c>
    </row>
    <row r="82" spans="2:25">
      <c r="B82" s="54">
        <v>74</v>
      </c>
      <c r="C82" s="96">
        <f t="shared" si="8"/>
        <v>1174447.5303527832</v>
      </c>
      <c r="D82" s="96"/>
      <c r="E82" s="54"/>
      <c r="F82" s="8">
        <v>43608</v>
      </c>
      <c r="G82" s="54" t="s">
        <v>4</v>
      </c>
      <c r="H82" s="97">
        <v>1.2918000000000001</v>
      </c>
      <c r="I82" s="97"/>
      <c r="J82" s="54">
        <v>43</v>
      </c>
      <c r="K82" s="100">
        <f t="shared" si="9"/>
        <v>35233.425910583494</v>
      </c>
      <c r="L82" s="101"/>
      <c r="M82" s="6">
        <f>IF(J82="","",(K82/J82)/LOOKUP(RIGHT($D$2,3),定数!$A$6:$A$13,定数!$B$6:$B$13))</f>
        <v>6.8281833160045533</v>
      </c>
      <c r="N82" s="54"/>
      <c r="O82" s="8">
        <v>43609</v>
      </c>
      <c r="P82" s="97">
        <v>1.2978000000000001</v>
      </c>
      <c r="Q82" s="97"/>
      <c r="R82" s="98">
        <f>IF(P82="","",T82*M82*LOOKUP(RIGHT($D$2,3),定数!$A$6:$A$13,定数!$B$6:$B$13))</f>
        <v>49162.91987523283</v>
      </c>
      <c r="S82" s="98"/>
      <c r="T82" s="99">
        <f t="shared" si="11"/>
        <v>60.000000000000057</v>
      </c>
      <c r="U82" s="99"/>
      <c r="V82" t="str">
        <f t="shared" si="10"/>
        <v/>
      </c>
      <c r="W82">
        <f t="shared" si="10"/>
        <v>0</v>
      </c>
      <c r="X82" s="37">
        <f t="shared" si="12"/>
        <v>1174447.5303527832</v>
      </c>
      <c r="Y82" s="38">
        <f t="shared" si="13"/>
        <v>0</v>
      </c>
    </row>
    <row r="83" spans="2:25">
      <c r="B83" s="54">
        <v>75</v>
      </c>
      <c r="C83" s="96">
        <f t="shared" si="8"/>
        <v>1223610.4502280159</v>
      </c>
      <c r="D83" s="96"/>
      <c r="E83" s="54"/>
      <c r="F83" s="8">
        <v>43621</v>
      </c>
      <c r="G83" s="54" t="s">
        <v>4</v>
      </c>
      <c r="H83" s="97">
        <v>1.3089999999999999</v>
      </c>
      <c r="I83" s="97"/>
      <c r="J83" s="54">
        <v>48</v>
      </c>
      <c r="K83" s="100">
        <f t="shared" si="9"/>
        <v>36708.313506840474</v>
      </c>
      <c r="L83" s="101"/>
      <c r="M83" s="6">
        <f>IF(J83="","",(K83/J83)/LOOKUP(RIGHT($D$2,3),定数!$A$6:$A$13,定数!$B$6:$B$13))</f>
        <v>6.372971094937582</v>
      </c>
      <c r="N83" s="54"/>
      <c r="O83" s="8">
        <v>43622</v>
      </c>
      <c r="P83" s="97">
        <v>1.3139000000000001</v>
      </c>
      <c r="Q83" s="97"/>
      <c r="R83" s="98">
        <f>IF(P83="","",T83*M83*LOOKUP(RIGHT($D$2,3),定数!$A$6:$A$13,定数!$B$6:$B$13))</f>
        <v>37473.070038233949</v>
      </c>
      <c r="S83" s="98"/>
      <c r="T83" s="99">
        <f t="shared" si="11"/>
        <v>49.000000000001265</v>
      </c>
      <c r="U83" s="99"/>
      <c r="V83" t="str">
        <f t="shared" si="10"/>
        <v/>
      </c>
      <c r="W83">
        <f t="shared" si="10"/>
        <v>0</v>
      </c>
      <c r="X83" s="37">
        <f t="shared" si="12"/>
        <v>1223610.4502280159</v>
      </c>
      <c r="Y83" s="38">
        <f t="shared" si="13"/>
        <v>0</v>
      </c>
    </row>
    <row r="84" spans="2:25">
      <c r="B84" s="54">
        <v>76</v>
      </c>
      <c r="C84" s="96">
        <f>IF(R83="","",C83+R83)</f>
        <v>1261083.5202662498</v>
      </c>
      <c r="D84" s="96"/>
      <c r="E84" s="54"/>
      <c r="F84" s="8">
        <v>43627</v>
      </c>
      <c r="G84" s="54" t="s">
        <v>4</v>
      </c>
      <c r="H84" s="97">
        <v>1.3315999999999999</v>
      </c>
      <c r="I84" s="97"/>
      <c r="J84" s="54">
        <v>85</v>
      </c>
      <c r="K84" s="100">
        <f t="shared" si="9"/>
        <v>37832.505607987492</v>
      </c>
      <c r="L84" s="101"/>
      <c r="M84" s="6">
        <f>IF(J84="","",(K84/J84)/LOOKUP(RIGHT($D$2,3),定数!$A$6:$A$13,定数!$B$6:$B$13))</f>
        <v>3.7090691772536757</v>
      </c>
      <c r="N84" s="54"/>
      <c r="O84" s="8">
        <v>43636</v>
      </c>
      <c r="P84" s="97">
        <v>1.3230999999999999</v>
      </c>
      <c r="Q84" s="97"/>
      <c r="R84" s="98">
        <f>IF(P84="","",T84*M84*LOOKUP(RIGHT($D$2,3),定数!$A$6:$A$13,定数!$B$6:$B$13))</f>
        <v>-37832.505607987281</v>
      </c>
      <c r="S84" s="98"/>
      <c r="T84" s="99">
        <f t="shared" si="11"/>
        <v>-84.999999999999517</v>
      </c>
      <c r="U84" s="99"/>
      <c r="V84" t="str">
        <f t="shared" si="10"/>
        <v/>
      </c>
      <c r="W84">
        <f t="shared" si="10"/>
        <v>1</v>
      </c>
      <c r="X84" s="37">
        <f t="shared" si="12"/>
        <v>1261083.5202662498</v>
      </c>
      <c r="Y84" s="38">
        <f t="shared" si="13"/>
        <v>0</v>
      </c>
    </row>
    <row r="85" spans="2:25">
      <c r="B85" s="54">
        <v>77</v>
      </c>
      <c r="C85" s="96">
        <f t="shared" si="8"/>
        <v>1223251.0146582625</v>
      </c>
      <c r="D85" s="96"/>
      <c r="E85" s="54"/>
      <c r="F85" s="8">
        <v>43637</v>
      </c>
      <c r="G85" s="54" t="s">
        <v>3</v>
      </c>
      <c r="H85" s="97">
        <v>1.3212999999999999</v>
      </c>
      <c r="I85" s="97"/>
      <c r="J85" s="54">
        <v>42</v>
      </c>
      <c r="K85" s="100">
        <f t="shared" si="9"/>
        <v>36697.530439747876</v>
      </c>
      <c r="L85" s="101"/>
      <c r="M85" s="6">
        <f>IF(J85="","",(K85/J85)/LOOKUP(RIGHT($D$2,3),定数!$A$6:$A$13,定数!$B$6:$B$13))</f>
        <v>7.281256039632515</v>
      </c>
      <c r="N85" s="54"/>
      <c r="O85" s="8">
        <v>43637</v>
      </c>
      <c r="P85" s="97">
        <v>1.3152999999999999</v>
      </c>
      <c r="Q85" s="97"/>
      <c r="R85" s="98">
        <f>IF(P85="","",T85*M85*LOOKUP(RIGHT($D$2,3),定数!$A$6:$A$13,定数!$B$6:$B$13))</f>
        <v>52425.043485354159</v>
      </c>
      <c r="S85" s="98"/>
      <c r="T85" s="99">
        <f t="shared" si="11"/>
        <v>60.000000000000057</v>
      </c>
      <c r="U85" s="99"/>
      <c r="V85" t="str">
        <f t="shared" si="10"/>
        <v/>
      </c>
      <c r="W85">
        <f t="shared" si="10"/>
        <v>0</v>
      </c>
      <c r="X85" s="37">
        <f t="shared" si="12"/>
        <v>1261083.5202662498</v>
      </c>
      <c r="Y85" s="38">
        <f t="shared" si="13"/>
        <v>2.9999999999999805E-2</v>
      </c>
    </row>
    <row r="86" spans="2:25">
      <c r="B86" s="54">
        <v>78</v>
      </c>
      <c r="C86" s="96">
        <f t="shared" si="8"/>
        <v>1275676.0581436167</v>
      </c>
      <c r="D86" s="96"/>
      <c r="E86" s="54"/>
      <c r="F86" s="8">
        <v>43669</v>
      </c>
      <c r="G86" s="54" t="s">
        <v>4</v>
      </c>
      <c r="H86" s="97">
        <v>1.3197000000000001</v>
      </c>
      <c r="I86" s="97"/>
      <c r="J86" s="54">
        <v>36</v>
      </c>
      <c r="K86" s="100">
        <f t="shared" si="9"/>
        <v>38270.2817443085</v>
      </c>
      <c r="L86" s="101"/>
      <c r="M86" s="6">
        <f>IF(J86="","",(K86/J86)/LOOKUP(RIGHT($D$2,3),定数!$A$6:$A$13,定数!$B$6:$B$13))</f>
        <v>8.8588615148862271</v>
      </c>
      <c r="N86" s="54"/>
      <c r="O86" s="8">
        <v>43670</v>
      </c>
      <c r="P86" s="97">
        <v>1.3245</v>
      </c>
      <c r="Q86" s="97"/>
      <c r="R86" s="98">
        <f>IF(P86="","",T86*M86*LOOKUP(RIGHT($D$2,3),定数!$A$6:$A$13,定数!$B$6:$B$13))</f>
        <v>51027.042325743772</v>
      </c>
      <c r="S86" s="98"/>
      <c r="T86" s="99">
        <f t="shared" si="11"/>
        <v>47.999999999999154</v>
      </c>
      <c r="U86" s="99"/>
      <c r="V86" t="str">
        <f t="shared" si="10"/>
        <v/>
      </c>
      <c r="W86">
        <f t="shared" si="10"/>
        <v>0</v>
      </c>
      <c r="X86" s="37">
        <f t="shared" si="12"/>
        <v>1275676.0581436167</v>
      </c>
      <c r="Y86" s="38">
        <f t="shared" si="13"/>
        <v>0</v>
      </c>
    </row>
    <row r="87" spans="2:25">
      <c r="B87" s="54">
        <v>79</v>
      </c>
      <c r="C87" s="96">
        <f t="shared" si="8"/>
        <v>1326703.1004693604</v>
      </c>
      <c r="D87" s="96"/>
      <c r="E87" s="54"/>
      <c r="F87" s="8">
        <v>43671</v>
      </c>
      <c r="G87" s="54" t="s">
        <v>4</v>
      </c>
      <c r="H87" s="97">
        <v>1.3241000000000001</v>
      </c>
      <c r="I87" s="97"/>
      <c r="J87" s="54">
        <v>32</v>
      </c>
      <c r="K87" s="100">
        <f t="shared" si="9"/>
        <v>39801.093014080812</v>
      </c>
      <c r="L87" s="101"/>
      <c r="M87" s="6">
        <f>IF(J87="","",(K87/J87)/LOOKUP(RIGHT($D$2,3),定数!$A$6:$A$13,定数!$B$6:$B$13))</f>
        <v>10.364867972416878</v>
      </c>
      <c r="N87" s="54"/>
      <c r="O87" s="8">
        <v>43671</v>
      </c>
      <c r="P87" s="97">
        <v>1.3284</v>
      </c>
      <c r="Q87" s="97"/>
      <c r="R87" s="98">
        <f>IF(P87="","",T87*M87*LOOKUP(RIGHT($D$2,3),定数!$A$6:$A$13,定数!$B$6:$B$13))</f>
        <v>53482.718737670722</v>
      </c>
      <c r="S87" s="98"/>
      <c r="T87" s="99">
        <f t="shared" si="11"/>
        <v>42.999999999999702</v>
      </c>
      <c r="U87" s="99"/>
      <c r="V87" t="str">
        <f t="shared" si="10"/>
        <v/>
      </c>
      <c r="W87">
        <f t="shared" si="10"/>
        <v>0</v>
      </c>
      <c r="X87" s="37">
        <f t="shared" si="12"/>
        <v>1326703.1004693604</v>
      </c>
      <c r="Y87" s="38">
        <f t="shared" si="13"/>
        <v>0</v>
      </c>
    </row>
    <row r="88" spans="2:25">
      <c r="B88" s="54">
        <v>80</v>
      </c>
      <c r="C88" s="96">
        <f t="shared" si="8"/>
        <v>1380185.819207031</v>
      </c>
      <c r="D88" s="96"/>
      <c r="E88" s="54"/>
      <c r="F88" s="8">
        <v>43675</v>
      </c>
      <c r="G88" s="54" t="s">
        <v>4</v>
      </c>
      <c r="H88" s="97">
        <v>1.3292999999999999</v>
      </c>
      <c r="I88" s="97"/>
      <c r="J88" s="54">
        <v>33</v>
      </c>
      <c r="K88" s="100">
        <f t="shared" si="9"/>
        <v>41405.574576210929</v>
      </c>
      <c r="L88" s="101"/>
      <c r="M88" s="6">
        <f>IF(J88="","",(K88/J88)/LOOKUP(RIGHT($D$2,3),定数!$A$6:$A$13,定数!$B$6:$B$13))</f>
        <v>10.455953175810841</v>
      </c>
      <c r="N88" s="54"/>
      <c r="O88" s="8">
        <v>43675</v>
      </c>
      <c r="P88" s="97">
        <v>1.3260000000000001</v>
      </c>
      <c r="Q88" s="97"/>
      <c r="R88" s="98">
        <f>IF(P88="","",T88*M88*LOOKUP(RIGHT($D$2,3),定数!$A$6:$A$13,定数!$B$6:$B$13))</f>
        <v>-41405.574576209161</v>
      </c>
      <c r="S88" s="98"/>
      <c r="T88" s="99">
        <f t="shared" si="11"/>
        <v>-32.999999999998586</v>
      </c>
      <c r="U88" s="99"/>
      <c r="V88" t="str">
        <f t="shared" si="10"/>
        <v/>
      </c>
      <c r="W88">
        <f t="shared" si="10"/>
        <v>1</v>
      </c>
      <c r="X88" s="37">
        <f t="shared" si="12"/>
        <v>1380185.819207031</v>
      </c>
      <c r="Y88" s="38">
        <f t="shared" si="13"/>
        <v>0</v>
      </c>
    </row>
    <row r="89" spans="2:25">
      <c r="B89" s="54">
        <v>81</v>
      </c>
      <c r="C89" s="96">
        <f t="shared" si="8"/>
        <v>1338780.244630822</v>
      </c>
      <c r="D89" s="96"/>
      <c r="E89" s="54"/>
      <c r="F89" s="8">
        <v>43677</v>
      </c>
      <c r="G89" s="54" t="s">
        <v>3</v>
      </c>
      <c r="H89" s="97">
        <v>1.3255999999999999</v>
      </c>
      <c r="I89" s="97"/>
      <c r="J89" s="54">
        <v>13</v>
      </c>
      <c r="K89" s="100">
        <f t="shared" si="9"/>
        <v>40163.407338924655</v>
      </c>
      <c r="L89" s="101"/>
      <c r="M89" s="6">
        <f>IF(J89="","",(K89/J89)/LOOKUP(RIGHT($D$2,3),定数!$A$6:$A$13,定数!$B$6:$B$13))</f>
        <v>25.74577393520811</v>
      </c>
      <c r="N89" s="54"/>
      <c r="O89" s="8">
        <v>43677</v>
      </c>
      <c r="P89" s="97">
        <v>1.3269</v>
      </c>
      <c r="Q89" s="97"/>
      <c r="R89" s="98">
        <f>IF(P89="","",T89*M89*LOOKUP(RIGHT($D$2,3),定数!$A$6:$A$13,定数!$B$6:$B$13))</f>
        <v>-40163.407338927085</v>
      </c>
      <c r="S89" s="98"/>
      <c r="T89" s="99">
        <f t="shared" si="11"/>
        <v>-13.000000000000789</v>
      </c>
      <c r="U89" s="99"/>
      <c r="V89" t="str">
        <f t="shared" si="10"/>
        <v/>
      </c>
      <c r="W89">
        <f t="shared" si="10"/>
        <v>2</v>
      </c>
      <c r="X89" s="37">
        <f t="shared" si="12"/>
        <v>1380185.819207031</v>
      </c>
      <c r="Y89" s="38">
        <f t="shared" si="13"/>
        <v>2.9999999999998694E-2</v>
      </c>
    </row>
    <row r="90" spans="2:25">
      <c r="B90" s="54">
        <v>82</v>
      </c>
      <c r="C90" s="96">
        <f t="shared" si="8"/>
        <v>1298616.8372918949</v>
      </c>
      <c r="D90" s="96"/>
      <c r="E90" s="54"/>
      <c r="F90" s="8">
        <v>43691</v>
      </c>
      <c r="G90" s="54" t="s">
        <v>3</v>
      </c>
      <c r="H90" s="97">
        <v>1.3247</v>
      </c>
      <c r="I90" s="97"/>
      <c r="J90" s="54">
        <v>25</v>
      </c>
      <c r="K90" s="100">
        <f t="shared" si="9"/>
        <v>38958.505118756846</v>
      </c>
      <c r="L90" s="101"/>
      <c r="M90" s="6">
        <f>IF(J90="","",(K90/J90)/LOOKUP(RIGHT($D$2,3),定数!$A$6:$A$13,定数!$B$6:$B$13))</f>
        <v>12.986168372918948</v>
      </c>
      <c r="N90" s="54"/>
      <c r="O90" s="8">
        <v>43692</v>
      </c>
      <c r="P90" s="97">
        <v>1.3271999999999999</v>
      </c>
      <c r="Q90" s="97"/>
      <c r="R90" s="98">
        <f>IF(P90="","",T90*M90*LOOKUP(RIGHT($D$2,3),定数!$A$6:$A$13,定数!$B$6:$B$13))</f>
        <v>-38958.505118756017</v>
      </c>
      <c r="S90" s="98"/>
      <c r="T90" s="99">
        <f t="shared" si="11"/>
        <v>-24.999999999999467</v>
      </c>
      <c r="U90" s="99"/>
      <c r="V90" t="str">
        <f t="shared" si="10"/>
        <v/>
      </c>
      <c r="W90">
        <f t="shared" si="10"/>
        <v>3</v>
      </c>
      <c r="X90" s="37">
        <f t="shared" si="12"/>
        <v>1380185.819207031</v>
      </c>
      <c r="Y90" s="38">
        <f t="shared" si="13"/>
        <v>5.9100000000000374E-2</v>
      </c>
    </row>
    <row r="91" spans="2:25">
      <c r="B91" s="54">
        <v>83</v>
      </c>
      <c r="C91" s="96">
        <f t="shared" si="8"/>
        <v>1259658.3321731389</v>
      </c>
      <c r="D91" s="96"/>
      <c r="E91" s="54"/>
      <c r="F91" s="8">
        <v>43696</v>
      </c>
      <c r="G91" s="54" t="s">
        <v>4</v>
      </c>
      <c r="H91" s="97">
        <v>1.3338000000000001</v>
      </c>
      <c r="I91" s="97"/>
      <c r="J91" s="54">
        <v>18</v>
      </c>
      <c r="K91" s="100">
        <f t="shared" si="9"/>
        <v>37789.749965194162</v>
      </c>
      <c r="L91" s="101"/>
      <c r="M91" s="6">
        <f>IF(J91="","",(K91/J91)/LOOKUP(RIGHT($D$2,3),定数!$A$6:$A$13,定数!$B$6:$B$13))</f>
        <v>17.495254613515819</v>
      </c>
      <c r="N91" s="54"/>
      <c r="O91" s="8">
        <v>43696</v>
      </c>
      <c r="P91" s="97">
        <v>1.3320000000000001</v>
      </c>
      <c r="Q91" s="97"/>
      <c r="R91" s="98">
        <f>IF(P91="","",T91*M91*LOOKUP(RIGHT($D$2,3),定数!$A$6:$A$13,定数!$B$6:$B$13))</f>
        <v>-37789.749965194671</v>
      </c>
      <c r="S91" s="98"/>
      <c r="T91" s="99">
        <f t="shared" si="11"/>
        <v>-18.000000000000238</v>
      </c>
      <c r="U91" s="99"/>
      <c r="V91" t="str">
        <f t="shared" ref="V91:W106" si="14">IF(S91&lt;&gt;"",IF(S91&lt;0,1+V90,0),"")</f>
        <v/>
      </c>
      <c r="W91">
        <f t="shared" si="14"/>
        <v>4</v>
      </c>
      <c r="X91" s="37">
        <f t="shared" si="12"/>
        <v>1380185.819207031</v>
      </c>
      <c r="Y91" s="38">
        <f t="shared" si="13"/>
        <v>8.7326999999999821E-2</v>
      </c>
    </row>
    <row r="92" spans="2:25">
      <c r="B92" s="54">
        <v>84</v>
      </c>
      <c r="C92" s="96">
        <f t="shared" si="8"/>
        <v>1221868.5822079442</v>
      </c>
      <c r="D92" s="96"/>
      <c r="E92" s="54"/>
      <c r="F92" s="8">
        <v>43712</v>
      </c>
      <c r="G92" s="54" t="s">
        <v>3</v>
      </c>
      <c r="H92" s="97">
        <v>1.3166</v>
      </c>
      <c r="I92" s="97"/>
      <c r="J92" s="54">
        <v>22</v>
      </c>
      <c r="K92" s="100">
        <f t="shared" si="9"/>
        <v>36656.057466238322</v>
      </c>
      <c r="L92" s="101"/>
      <c r="M92" s="6">
        <f>IF(J92="","",(K92/J92)/LOOKUP(RIGHT($D$2,3),定数!$A$6:$A$13,定数!$B$6:$B$13))</f>
        <v>13.884870252362999</v>
      </c>
      <c r="N92" s="54"/>
      <c r="O92" s="8">
        <v>43712</v>
      </c>
      <c r="P92" s="97">
        <v>1.3188</v>
      </c>
      <c r="Q92" s="97"/>
      <c r="R92" s="98">
        <f>IF(P92="","",T92*M92*LOOKUP(RIGHT($D$2,3),定数!$A$6:$A$13,定数!$B$6:$B$13))</f>
        <v>-36656.05746623798</v>
      </c>
      <c r="S92" s="98"/>
      <c r="T92" s="99">
        <f t="shared" si="11"/>
        <v>-21.999999999999797</v>
      </c>
      <c r="U92" s="99"/>
      <c r="V92" t="str">
        <f t="shared" si="14"/>
        <v/>
      </c>
      <c r="W92">
        <f t="shared" si="14"/>
        <v>5</v>
      </c>
      <c r="X92" s="37">
        <f t="shared" si="12"/>
        <v>1380185.819207031</v>
      </c>
      <c r="Y92" s="38">
        <f t="shared" si="13"/>
        <v>0.11470719000000018</v>
      </c>
    </row>
    <row r="93" spans="2:25">
      <c r="B93" s="54">
        <v>85</v>
      </c>
      <c r="C93" s="96">
        <f t="shared" si="8"/>
        <v>1185212.5247417062</v>
      </c>
      <c r="D93" s="96"/>
      <c r="E93" s="54"/>
      <c r="F93" s="8">
        <v>43732</v>
      </c>
      <c r="G93" s="54" t="s">
        <v>3</v>
      </c>
      <c r="H93" s="97">
        <v>1.3489</v>
      </c>
      <c r="I93" s="97"/>
      <c r="J93" s="54">
        <v>31</v>
      </c>
      <c r="K93" s="100">
        <f t="shared" si="9"/>
        <v>35556.375742251184</v>
      </c>
      <c r="L93" s="101"/>
      <c r="M93" s="6">
        <f>IF(J93="","",(K93/J93)/LOOKUP(RIGHT($D$2,3),定数!$A$6:$A$13,定数!$B$6:$B$13))</f>
        <v>9.5581655221105333</v>
      </c>
      <c r="N93" s="54"/>
      <c r="O93" s="8">
        <v>43733</v>
      </c>
      <c r="P93" s="97">
        <v>1.3520000000000001</v>
      </c>
      <c r="Q93" s="97"/>
      <c r="R93" s="98">
        <f>IF(P93="","",T93*M93*LOOKUP(RIGHT($D$2,3),定数!$A$6:$A$13,定数!$B$6:$B$13))</f>
        <v>-35556.375742252363</v>
      </c>
      <c r="S93" s="98"/>
      <c r="T93" s="99">
        <f t="shared" si="11"/>
        <v>-31.000000000001027</v>
      </c>
      <c r="U93" s="99"/>
      <c r="V93" t="str">
        <f t="shared" si="14"/>
        <v/>
      </c>
      <c r="W93">
        <f t="shared" si="14"/>
        <v>6</v>
      </c>
      <c r="X93" s="37">
        <f t="shared" si="12"/>
        <v>1380185.819207031</v>
      </c>
      <c r="Y93" s="38">
        <f t="shared" si="13"/>
        <v>0.14126597429999999</v>
      </c>
    </row>
    <row r="94" spans="2:25">
      <c r="B94" s="54">
        <v>86</v>
      </c>
      <c r="C94" s="96">
        <f t="shared" si="8"/>
        <v>1149656.1489994538</v>
      </c>
      <c r="D94" s="96"/>
      <c r="E94" s="54"/>
      <c r="F94" s="8">
        <v>43795</v>
      </c>
      <c r="G94" s="54" t="s">
        <v>4</v>
      </c>
      <c r="H94" s="97">
        <v>1.3565</v>
      </c>
      <c r="I94" s="97"/>
      <c r="J94" s="54">
        <v>45</v>
      </c>
      <c r="K94" s="100">
        <f t="shared" si="9"/>
        <v>34489.684469983615</v>
      </c>
      <c r="L94" s="101"/>
      <c r="M94" s="6">
        <f>IF(J94="","",(K94/J94)/LOOKUP(RIGHT($D$2,3),定数!$A$6:$A$13,定数!$B$6:$B$13))</f>
        <v>6.3869786055525219</v>
      </c>
      <c r="N94" s="54"/>
      <c r="O94" s="8">
        <v>43804</v>
      </c>
      <c r="P94" s="97">
        <v>1.3628</v>
      </c>
      <c r="Q94" s="97"/>
      <c r="R94" s="98">
        <f>IF(P94="","",T94*M94*LOOKUP(RIGHT($D$2,3),定数!$A$6:$A$13,定数!$B$6:$B$13))</f>
        <v>48285.558257976852</v>
      </c>
      <c r="S94" s="98"/>
      <c r="T94" s="99">
        <f t="shared" si="11"/>
        <v>62.999999999999723</v>
      </c>
      <c r="U94" s="99"/>
      <c r="V94" t="str">
        <f t="shared" si="14"/>
        <v/>
      </c>
      <c r="W94">
        <f t="shared" si="14"/>
        <v>0</v>
      </c>
      <c r="X94" s="37">
        <f t="shared" si="12"/>
        <v>1380185.819207031</v>
      </c>
      <c r="Y94" s="38">
        <f t="shared" si="13"/>
        <v>0.16702799507100086</v>
      </c>
    </row>
    <row r="95" spans="2:25">
      <c r="B95" s="54">
        <v>87</v>
      </c>
      <c r="C95" s="96">
        <f t="shared" si="8"/>
        <v>1197941.7072574305</v>
      </c>
      <c r="D95" s="96"/>
      <c r="E95" s="54"/>
      <c r="F95" s="8">
        <v>43810</v>
      </c>
      <c r="G95" s="54" t="s">
        <v>4</v>
      </c>
      <c r="H95" s="97">
        <v>1.3773</v>
      </c>
      <c r="I95" s="97"/>
      <c r="J95" s="54">
        <v>33</v>
      </c>
      <c r="K95" s="100">
        <f t="shared" si="9"/>
        <v>35938.251217722915</v>
      </c>
      <c r="L95" s="101"/>
      <c r="M95" s="6">
        <f>IF(J95="","",(K95/J95)/LOOKUP(RIGHT($D$2,3),定数!$A$6:$A$13,定数!$B$6:$B$13))</f>
        <v>9.0753159640714429</v>
      </c>
      <c r="N95" s="54"/>
      <c r="O95" s="8">
        <v>43811</v>
      </c>
      <c r="P95" s="97">
        <v>1.3740000000000001</v>
      </c>
      <c r="Q95" s="97"/>
      <c r="R95" s="98">
        <f>IF(P95="","",T95*M95*LOOKUP(RIGHT($D$2,3),定数!$A$6:$A$13,定数!$B$6:$B$13))</f>
        <v>-35938.251217721379</v>
      </c>
      <c r="S95" s="98"/>
      <c r="T95" s="99">
        <f t="shared" si="11"/>
        <v>-32.999999999998586</v>
      </c>
      <c r="U95" s="99"/>
      <c r="V95" t="str">
        <f t="shared" si="14"/>
        <v/>
      </c>
      <c r="W95">
        <f t="shared" si="14"/>
        <v>1</v>
      </c>
      <c r="X95" s="37">
        <f t="shared" si="12"/>
        <v>1380185.819207031</v>
      </c>
      <c r="Y95" s="38">
        <f t="shared" si="13"/>
        <v>0.13204317086398309</v>
      </c>
    </row>
    <row r="96" spans="2:25">
      <c r="B96" s="54">
        <v>88</v>
      </c>
      <c r="C96" s="96">
        <f t="shared" si="8"/>
        <v>1162003.456039709</v>
      </c>
      <c r="D96" s="96"/>
      <c r="E96" s="54"/>
      <c r="F96" s="8">
        <v>43825</v>
      </c>
      <c r="G96" s="54" t="s">
        <v>4</v>
      </c>
      <c r="H96" s="97">
        <v>1.3688</v>
      </c>
      <c r="I96" s="97"/>
      <c r="J96" s="54">
        <v>8</v>
      </c>
      <c r="K96" s="100">
        <f t="shared" si="9"/>
        <v>34860.103681191271</v>
      </c>
      <c r="L96" s="101"/>
      <c r="M96" s="6">
        <f>IF(J96="","",(K96/J96)/LOOKUP(RIGHT($D$2,3),定数!$A$6:$A$13,定数!$B$6:$B$13))</f>
        <v>36.31260800124091</v>
      </c>
      <c r="N96" s="54"/>
      <c r="O96" s="8">
        <v>43825</v>
      </c>
      <c r="P96" s="97">
        <v>1.3694999999999999</v>
      </c>
      <c r="Q96" s="97"/>
      <c r="R96" s="98">
        <f>IF(P96="","",T96*M96*LOOKUP(RIGHT($D$2,3),定数!$A$6:$A$13,定数!$B$6:$B$13))</f>
        <v>30502.590721039007</v>
      </c>
      <c r="S96" s="98"/>
      <c r="T96" s="99">
        <f t="shared" si="11"/>
        <v>6.9999999999992291</v>
      </c>
      <c r="U96" s="99"/>
      <c r="V96" t="str">
        <f t="shared" si="14"/>
        <v/>
      </c>
      <c r="W96">
        <f t="shared" si="14"/>
        <v>0</v>
      </c>
      <c r="X96" s="37">
        <f t="shared" si="12"/>
        <v>1380185.819207031</v>
      </c>
      <c r="Y96" s="38">
        <f t="shared" si="13"/>
        <v>0.15808187573806265</v>
      </c>
    </row>
    <row r="97" spans="2:25">
      <c r="B97" s="54">
        <v>89</v>
      </c>
      <c r="C97" s="96">
        <f t="shared" si="8"/>
        <v>1192506.0467607481</v>
      </c>
      <c r="D97" s="96"/>
      <c r="E97" s="54"/>
      <c r="F97" s="8">
        <v>43826</v>
      </c>
      <c r="G97" s="54" t="s">
        <v>4</v>
      </c>
      <c r="H97" s="97">
        <v>1.3701000000000001</v>
      </c>
      <c r="I97" s="97"/>
      <c r="J97" s="54">
        <v>21</v>
      </c>
      <c r="K97" s="100">
        <f t="shared" si="9"/>
        <v>35775.18140282244</v>
      </c>
      <c r="L97" s="101"/>
      <c r="M97" s="6">
        <f>IF(J97="","",(K97/J97)/LOOKUP(RIGHT($D$2,3),定数!$A$6:$A$13,定数!$B$6:$B$13))</f>
        <v>14.196500556675572</v>
      </c>
      <c r="N97" s="54"/>
      <c r="O97" s="8">
        <v>43826</v>
      </c>
      <c r="P97" s="97">
        <v>1.3729</v>
      </c>
      <c r="Q97" s="97"/>
      <c r="R97" s="98">
        <f>IF(P97="","",T97*M97*LOOKUP(RIGHT($D$2,3),定数!$A$6:$A$13,定数!$B$6:$B$13))</f>
        <v>47700.24187042845</v>
      </c>
      <c r="S97" s="98"/>
      <c r="T97" s="99">
        <f t="shared" si="11"/>
        <v>27.999999999999137</v>
      </c>
      <c r="U97" s="99"/>
      <c r="V97" t="str">
        <f t="shared" si="14"/>
        <v/>
      </c>
      <c r="W97">
        <f t="shared" si="14"/>
        <v>0</v>
      </c>
      <c r="X97" s="37">
        <f t="shared" si="12"/>
        <v>1380185.819207031</v>
      </c>
      <c r="Y97" s="38">
        <f t="shared" si="13"/>
        <v>0.13598152497618909</v>
      </c>
    </row>
    <row r="98" spans="2:25">
      <c r="B98" s="54">
        <v>90</v>
      </c>
      <c r="C98" s="96">
        <f t="shared" si="8"/>
        <v>1240206.2886311766</v>
      </c>
      <c r="D98" s="96"/>
      <c r="E98" s="54">
        <v>2014</v>
      </c>
      <c r="F98" s="8">
        <v>43471</v>
      </c>
      <c r="G98" s="54" t="s">
        <v>3</v>
      </c>
      <c r="H98" s="97">
        <v>1.3593999999999999</v>
      </c>
      <c r="I98" s="97"/>
      <c r="J98" s="54">
        <v>29</v>
      </c>
      <c r="K98" s="100">
        <f t="shared" si="9"/>
        <v>37206.188658935294</v>
      </c>
      <c r="L98" s="101"/>
      <c r="M98" s="6">
        <f>IF(J98="","",(K98/J98)/LOOKUP(RIGHT($D$2,3),定数!$A$6:$A$13,定数!$B$6:$B$13))</f>
        <v>10.691433522682557</v>
      </c>
      <c r="N98" s="54">
        <v>2014</v>
      </c>
      <c r="O98" s="8">
        <v>43471</v>
      </c>
      <c r="P98" s="97">
        <v>1.3622000000000001</v>
      </c>
      <c r="Q98" s="97"/>
      <c r="R98" s="98">
        <f>IF(P98="","",T98*M98*LOOKUP(RIGHT($D$2,3),定数!$A$6:$A$13,定数!$B$6:$B$13))</f>
        <v>-35923.216636215133</v>
      </c>
      <c r="S98" s="98"/>
      <c r="T98" s="99">
        <f t="shared" si="11"/>
        <v>-28.000000000001357</v>
      </c>
      <c r="U98" s="99"/>
      <c r="V98" t="str">
        <f t="shared" si="14"/>
        <v/>
      </c>
      <c r="W98">
        <f t="shared" si="14"/>
        <v>1</v>
      </c>
      <c r="X98" s="37">
        <f t="shared" si="12"/>
        <v>1380185.819207031</v>
      </c>
      <c r="Y98" s="38">
        <f t="shared" si="13"/>
        <v>0.10142078597523774</v>
      </c>
    </row>
    <row r="99" spans="2:25">
      <c r="B99" s="54">
        <v>91</v>
      </c>
      <c r="C99" s="96">
        <f t="shared" si="8"/>
        <v>1204283.0719949615</v>
      </c>
      <c r="D99" s="96"/>
      <c r="E99" s="54"/>
      <c r="F99" s="8">
        <v>43486</v>
      </c>
      <c r="G99" s="54" t="s">
        <v>3</v>
      </c>
      <c r="H99" s="97">
        <v>1.3526</v>
      </c>
      <c r="I99" s="97"/>
      <c r="J99" s="54">
        <v>38</v>
      </c>
      <c r="K99" s="100">
        <f t="shared" si="9"/>
        <v>36128.492159848844</v>
      </c>
      <c r="L99" s="101"/>
      <c r="M99" s="6">
        <f>IF(J99="","",(K99/J99)/LOOKUP(RIGHT($D$2,3),定数!$A$6:$A$13,定数!$B$6:$B$13))</f>
        <v>7.9229149473352729</v>
      </c>
      <c r="N99" s="54"/>
      <c r="O99" s="8">
        <v>43486</v>
      </c>
      <c r="P99" s="97">
        <v>1.3564000000000001</v>
      </c>
      <c r="Q99" s="97"/>
      <c r="R99" s="98">
        <f>IF(P99="","",T99*M99*LOOKUP(RIGHT($D$2,3),定数!$A$6:$A$13,定数!$B$6:$B$13))</f>
        <v>-36128.492159849084</v>
      </c>
      <c r="S99" s="98"/>
      <c r="T99" s="99">
        <f t="shared" si="11"/>
        <v>-38.000000000000256</v>
      </c>
      <c r="U99" s="99"/>
      <c r="V99" t="str">
        <f t="shared" si="14"/>
        <v/>
      </c>
      <c r="W99">
        <f t="shared" si="14"/>
        <v>2</v>
      </c>
      <c r="X99" s="37">
        <f t="shared" si="12"/>
        <v>1380185.819207031</v>
      </c>
      <c r="Y99" s="38">
        <f t="shared" si="13"/>
        <v>0.12744859769181827</v>
      </c>
    </row>
    <row r="100" spans="2:25">
      <c r="B100" s="54">
        <v>92</v>
      </c>
      <c r="C100" s="96">
        <f t="shared" si="8"/>
        <v>1168154.5798351124</v>
      </c>
      <c r="D100" s="96"/>
      <c r="E100" s="54"/>
      <c r="F100" s="8">
        <v>43499</v>
      </c>
      <c r="G100" s="54" t="s">
        <v>3</v>
      </c>
      <c r="H100" s="97">
        <v>1.3489</v>
      </c>
      <c r="I100" s="97"/>
      <c r="J100" s="54">
        <v>31</v>
      </c>
      <c r="K100" s="100">
        <f t="shared" si="9"/>
        <v>35044.637395053374</v>
      </c>
      <c r="L100" s="101"/>
      <c r="M100" s="6">
        <f>IF(J100="","",(K100/J100)/LOOKUP(RIGHT($D$2,3),定数!$A$6:$A$13,定数!$B$6:$B$13))</f>
        <v>9.420601450283165</v>
      </c>
      <c r="N100" s="54"/>
      <c r="O100" s="8">
        <v>43499</v>
      </c>
      <c r="P100" s="97">
        <v>1.3520000000000001</v>
      </c>
      <c r="Q100" s="97"/>
      <c r="R100" s="98">
        <f>IF(P100="","",T100*M100*LOOKUP(RIGHT($D$2,3),定数!$A$6:$A$13,定数!$B$6:$B$13))</f>
        <v>-35044.637395054539</v>
      </c>
      <c r="S100" s="98"/>
      <c r="T100" s="99">
        <f t="shared" si="11"/>
        <v>-31.000000000001027</v>
      </c>
      <c r="U100" s="99"/>
      <c r="V100" t="str">
        <f t="shared" si="14"/>
        <v/>
      </c>
      <c r="W100">
        <f t="shared" si="14"/>
        <v>3</v>
      </c>
      <c r="X100" s="37">
        <f t="shared" si="12"/>
        <v>1380185.819207031</v>
      </c>
      <c r="Y100" s="38">
        <f t="shared" si="13"/>
        <v>0.15362513976106384</v>
      </c>
    </row>
    <row r="101" spans="2:25">
      <c r="B101" s="54">
        <v>93</v>
      </c>
      <c r="C101" s="96">
        <f t="shared" si="8"/>
        <v>1133109.9424400579</v>
      </c>
      <c r="D101" s="96"/>
      <c r="E101" s="54"/>
      <c r="F101" s="8">
        <v>43501</v>
      </c>
      <c r="G101" s="54" t="s">
        <v>4</v>
      </c>
      <c r="H101" s="97">
        <v>1.3529</v>
      </c>
      <c r="I101" s="97"/>
      <c r="J101" s="54">
        <v>26</v>
      </c>
      <c r="K101" s="100">
        <f t="shared" si="9"/>
        <v>33993.298273201734</v>
      </c>
      <c r="L101" s="101"/>
      <c r="M101" s="6">
        <f>IF(J101="","",(K101/J101)/LOOKUP(RIGHT($D$2,3),定数!$A$6:$A$13,定数!$B$6:$B$13))</f>
        <v>10.895287908077478</v>
      </c>
      <c r="N101" s="54"/>
      <c r="O101" s="8">
        <v>43502</v>
      </c>
      <c r="P101" s="97">
        <v>1.3503000000000001</v>
      </c>
      <c r="Q101" s="97"/>
      <c r="R101" s="98">
        <f>IF(P101="","",T101*M101*LOOKUP(RIGHT($D$2,3),定数!$A$6:$A$13,定数!$B$6:$B$13))</f>
        <v>-33993.29827320089</v>
      </c>
      <c r="S101" s="98"/>
      <c r="T101" s="99">
        <f t="shared" si="11"/>
        <v>-25.999999999999357</v>
      </c>
      <c r="U101" s="99"/>
      <c r="V101" t="str">
        <f t="shared" si="14"/>
        <v/>
      </c>
      <c r="W101">
        <f t="shared" si="14"/>
        <v>4</v>
      </c>
      <c r="X101" s="37">
        <f t="shared" si="12"/>
        <v>1380185.819207031</v>
      </c>
      <c r="Y101" s="38">
        <f t="shared" si="13"/>
        <v>0.17901638556823285</v>
      </c>
    </row>
    <row r="102" spans="2:25">
      <c r="B102" s="54">
        <v>94</v>
      </c>
      <c r="C102" s="96">
        <f t="shared" si="8"/>
        <v>1099116.644166857</v>
      </c>
      <c r="D102" s="96"/>
      <c r="E102" s="54"/>
      <c r="F102" s="8">
        <v>43536</v>
      </c>
      <c r="G102" s="54" t="s">
        <v>3</v>
      </c>
      <c r="H102" s="97">
        <v>1.3855999999999999</v>
      </c>
      <c r="I102" s="97"/>
      <c r="J102" s="54">
        <v>21</v>
      </c>
      <c r="K102" s="100">
        <f t="shared" si="9"/>
        <v>32973.499325005709</v>
      </c>
      <c r="L102" s="101"/>
      <c r="M102" s="6">
        <f>IF(J102="","",(K102/J102)/LOOKUP(RIGHT($D$2,3),定数!$A$6:$A$13,定数!$B$6:$B$13))</f>
        <v>13.084721954367346</v>
      </c>
      <c r="N102" s="54"/>
      <c r="O102" s="8">
        <v>43536</v>
      </c>
      <c r="P102" s="97">
        <v>1.3876999999999999</v>
      </c>
      <c r="Q102" s="97"/>
      <c r="R102" s="98">
        <f>IF(P102="","",T102*M102*LOOKUP(RIGHT($D$2,3),定数!$A$6:$A$13,定数!$B$6:$B$13))</f>
        <v>-32973.499325005563</v>
      </c>
      <c r="S102" s="98"/>
      <c r="T102" s="99">
        <f t="shared" si="11"/>
        <v>-20.999999999999908</v>
      </c>
      <c r="U102" s="99"/>
      <c r="V102" t="str">
        <f t="shared" si="14"/>
        <v/>
      </c>
      <c r="W102">
        <f t="shared" si="14"/>
        <v>5</v>
      </c>
      <c r="X102" s="37">
        <f t="shared" si="12"/>
        <v>1380185.819207031</v>
      </c>
      <c r="Y102" s="38">
        <f t="shared" si="13"/>
        <v>0.20364589400118527</v>
      </c>
    </row>
    <row r="103" spans="2:25">
      <c r="B103" s="54">
        <v>95</v>
      </c>
      <c r="C103" s="96">
        <f>IF(R102="","",C102+R102)</f>
        <v>1066143.1448418514</v>
      </c>
      <c r="D103" s="96"/>
      <c r="E103" s="54"/>
      <c r="F103" s="8">
        <v>43555</v>
      </c>
      <c r="G103" s="54" t="s">
        <v>3</v>
      </c>
      <c r="H103" s="97">
        <v>1.3735999999999999</v>
      </c>
      <c r="I103" s="97"/>
      <c r="J103" s="54">
        <v>38</v>
      </c>
      <c r="K103" s="100">
        <f t="shared" si="9"/>
        <v>31984.294345255541</v>
      </c>
      <c r="L103" s="101"/>
      <c r="M103" s="6">
        <f>IF(J103="","",(K103/J103)/LOOKUP(RIGHT($D$2,3),定数!$A$6:$A$13,定数!$B$6:$B$13))</f>
        <v>7.0140996371174431</v>
      </c>
      <c r="N103" s="54"/>
      <c r="O103" s="8">
        <v>43555</v>
      </c>
      <c r="P103" s="97">
        <v>1.3774</v>
      </c>
      <c r="Q103" s="97"/>
      <c r="R103" s="98">
        <f>IF(P103="","",T103*M103*LOOKUP(RIGHT($D$2,3),定数!$A$6:$A$13,定数!$B$6:$B$13))</f>
        <v>-31984.294345255752</v>
      </c>
      <c r="S103" s="98"/>
      <c r="T103" s="99">
        <f t="shared" si="11"/>
        <v>-38.000000000000256</v>
      </c>
      <c r="U103" s="99"/>
      <c r="V103" t="str">
        <f t="shared" si="14"/>
        <v/>
      </c>
      <c r="W103">
        <f t="shared" si="14"/>
        <v>6</v>
      </c>
      <c r="X103" s="37">
        <f t="shared" si="12"/>
        <v>1380185.819207031</v>
      </c>
      <c r="Y103" s="38">
        <f t="shared" si="13"/>
        <v>0.22753651718114953</v>
      </c>
    </row>
    <row r="104" spans="2:25">
      <c r="B104" s="54">
        <v>96</v>
      </c>
      <c r="C104" s="96">
        <f t="shared" si="8"/>
        <v>1034158.8504965957</v>
      </c>
      <c r="D104" s="96"/>
      <c r="E104" s="54"/>
      <c r="F104" s="8">
        <v>43558</v>
      </c>
      <c r="G104" s="54" t="s">
        <v>3</v>
      </c>
      <c r="H104" s="97">
        <v>1.3740000000000001</v>
      </c>
      <c r="I104" s="97"/>
      <c r="J104" s="54">
        <v>68</v>
      </c>
      <c r="K104" s="100">
        <f t="shared" si="9"/>
        <v>31024.76551489787</v>
      </c>
      <c r="L104" s="101"/>
      <c r="M104" s="6">
        <f>IF(J104="","",(K104/J104)/LOOKUP(RIGHT($D$2,3),定数!$A$6:$A$13,定数!$B$6:$B$13))</f>
        <v>3.8020545974139548</v>
      </c>
      <c r="N104" s="54"/>
      <c r="O104" s="8">
        <v>43563</v>
      </c>
      <c r="P104" s="97">
        <v>1.3808</v>
      </c>
      <c r="Q104" s="97"/>
      <c r="R104" s="98">
        <f>IF(P104="","",T104*M104*LOOKUP(RIGHT($D$2,3),定数!$A$6:$A$13,定数!$B$6:$B$13))</f>
        <v>-31024.765514897495</v>
      </c>
      <c r="S104" s="98"/>
      <c r="T104" s="99">
        <f t="shared" si="11"/>
        <v>-67.999999999999176</v>
      </c>
      <c r="U104" s="99"/>
      <c r="V104" t="str">
        <f t="shared" si="14"/>
        <v/>
      </c>
      <c r="W104">
        <f t="shared" si="14"/>
        <v>7</v>
      </c>
      <c r="X104" s="37">
        <f t="shared" si="12"/>
        <v>1380185.819207031</v>
      </c>
      <c r="Y104" s="38">
        <f t="shared" si="13"/>
        <v>0.25071042166571522</v>
      </c>
    </row>
    <row r="105" spans="2:25">
      <c r="B105" s="54">
        <v>97</v>
      </c>
      <c r="C105" s="96">
        <f t="shared" si="8"/>
        <v>1003134.0849816982</v>
      </c>
      <c r="D105" s="96"/>
      <c r="E105" s="54"/>
      <c r="F105" s="8">
        <v>43643</v>
      </c>
      <c r="G105" s="54" t="s">
        <v>4</v>
      </c>
      <c r="H105" s="97">
        <v>1.3632</v>
      </c>
      <c r="I105" s="97"/>
      <c r="J105" s="54">
        <v>23</v>
      </c>
      <c r="K105" s="100">
        <f t="shared" si="9"/>
        <v>30094.022549450943</v>
      </c>
      <c r="L105" s="101"/>
      <c r="M105" s="6">
        <f>IF(J105="","",(K105/J105)/LOOKUP(RIGHT($D$2,3),定数!$A$6:$A$13,定数!$B$6:$B$13))</f>
        <v>10.903631358496717</v>
      </c>
      <c r="N105" s="54"/>
      <c r="O105" s="8">
        <v>43646</v>
      </c>
      <c r="P105" s="97">
        <v>1.3662000000000001</v>
      </c>
      <c r="Q105" s="97"/>
      <c r="R105" s="98">
        <f>IF(P105="","",T105*M105*LOOKUP(RIGHT($D$2,3),定数!$A$6:$A$13,定数!$B$6:$B$13))</f>
        <v>39253.072890589669</v>
      </c>
      <c r="S105" s="98"/>
      <c r="T105" s="99">
        <f t="shared" si="11"/>
        <v>30.000000000001137</v>
      </c>
      <c r="U105" s="99"/>
      <c r="V105" t="str">
        <f t="shared" si="14"/>
        <v/>
      </c>
      <c r="W105">
        <f t="shared" si="14"/>
        <v>0</v>
      </c>
      <c r="X105" s="37">
        <f t="shared" si="12"/>
        <v>1380185.819207031</v>
      </c>
      <c r="Y105" s="38">
        <f t="shared" si="13"/>
        <v>0.27318910901574345</v>
      </c>
    </row>
    <row r="106" spans="2:25">
      <c r="B106" s="54">
        <v>98</v>
      </c>
      <c r="C106" s="96">
        <f t="shared" si="8"/>
        <v>1042387.1578722879</v>
      </c>
      <c r="D106" s="96"/>
      <c r="E106" s="54"/>
      <c r="F106" s="8">
        <v>43664</v>
      </c>
      <c r="G106" s="54" t="s">
        <v>3</v>
      </c>
      <c r="H106" s="97">
        <v>1.3520000000000001</v>
      </c>
      <c r="I106" s="97"/>
      <c r="J106" s="54">
        <v>10</v>
      </c>
      <c r="K106" s="100">
        <f t="shared" si="9"/>
        <v>31271.614736168634</v>
      </c>
      <c r="L106" s="101"/>
      <c r="M106" s="6">
        <f>IF(J106="","",(K106/J106)/LOOKUP(RIGHT($D$2,3),定数!$A$6:$A$13,定数!$B$6:$B$13))</f>
        <v>26.059678946807196</v>
      </c>
      <c r="N106" s="54"/>
      <c r="O106" s="8">
        <v>43664</v>
      </c>
      <c r="P106" s="97">
        <v>1.353</v>
      </c>
      <c r="Q106" s="97"/>
      <c r="R106" s="98">
        <f>IF(P106="","",T106*M106*LOOKUP(RIGHT($D$2,3),定数!$A$6:$A$13,定数!$B$6:$B$13))</f>
        <v>-31271.614736165189</v>
      </c>
      <c r="S106" s="98"/>
      <c r="T106" s="99">
        <f t="shared" si="11"/>
        <v>-9.9999999999988987</v>
      </c>
      <c r="U106" s="99"/>
      <c r="V106" t="str">
        <f t="shared" si="14"/>
        <v/>
      </c>
      <c r="W106">
        <f t="shared" si="14"/>
        <v>1</v>
      </c>
      <c r="X106" s="37">
        <f t="shared" si="12"/>
        <v>1380185.819207031</v>
      </c>
      <c r="Y106" s="38">
        <f t="shared" si="13"/>
        <v>0.24474868284679319</v>
      </c>
    </row>
    <row r="107" spans="2:25">
      <c r="B107" s="54">
        <v>99</v>
      </c>
      <c r="C107" s="96">
        <f t="shared" si="8"/>
        <v>1011115.5431361228</v>
      </c>
      <c r="D107" s="96"/>
      <c r="E107" s="54"/>
      <c r="F107" s="8">
        <v>43668</v>
      </c>
      <c r="G107" s="54" t="s">
        <v>3</v>
      </c>
      <c r="H107" s="97">
        <v>1.3520000000000001</v>
      </c>
      <c r="I107" s="97"/>
      <c r="J107" s="54">
        <v>10</v>
      </c>
      <c r="K107" s="100">
        <f t="shared" si="9"/>
        <v>30333.466294083682</v>
      </c>
      <c r="L107" s="101"/>
      <c r="M107" s="6">
        <f>IF(J107="","",(K107/J107)/LOOKUP(RIGHT($D$2,3),定数!$A$6:$A$13,定数!$B$6:$B$13))</f>
        <v>25.277888578403068</v>
      </c>
      <c r="N107" s="54"/>
      <c r="O107" s="8">
        <v>43668</v>
      </c>
      <c r="P107" s="97">
        <v>1.351</v>
      </c>
      <c r="Q107" s="97"/>
      <c r="R107" s="98">
        <f>IF(P107="","",T107*M107*LOOKUP(RIGHT($D$2,3),定数!$A$6:$A$13,定数!$B$6:$B$13))</f>
        <v>30333.466294087077</v>
      </c>
      <c r="S107" s="98"/>
      <c r="T107" s="99">
        <f t="shared" si="11"/>
        <v>10.000000000001119</v>
      </c>
      <c r="U107" s="99"/>
      <c r="V107" t="str">
        <f>IF(S107&lt;&gt;"",IF(S107&lt;0,1+V106,0),"")</f>
        <v/>
      </c>
      <c r="W107">
        <f>IF(T107&lt;&gt;"",IF(T107&lt;0,1+W106,0),"")</f>
        <v>0</v>
      </c>
      <c r="X107" s="37">
        <f t="shared" si="12"/>
        <v>1380185.819207031</v>
      </c>
      <c r="Y107" s="38">
        <f t="shared" si="13"/>
        <v>0.26740622236138689</v>
      </c>
    </row>
    <row r="108" spans="2:25">
      <c r="B108" s="54">
        <v>100</v>
      </c>
      <c r="C108" s="96">
        <f t="shared" si="8"/>
        <v>1041449.0094302099</v>
      </c>
      <c r="D108" s="96"/>
      <c r="E108" s="54"/>
      <c r="F108" s="8">
        <v>43710</v>
      </c>
      <c r="G108" s="54" t="s">
        <v>3</v>
      </c>
      <c r="H108" s="97">
        <v>1.3113999999999999</v>
      </c>
      <c r="I108" s="97"/>
      <c r="J108" s="54">
        <v>24</v>
      </c>
      <c r="K108" s="100">
        <f t="shared" si="9"/>
        <v>31243.470282906295</v>
      </c>
      <c r="L108" s="101"/>
      <c r="M108" s="6">
        <f>IF(J108="","",(K108/J108)/LOOKUP(RIGHT($D$2,3),定数!$A$6:$A$13,定数!$B$6:$B$13))</f>
        <v>10.848427181564686</v>
      </c>
      <c r="N108" s="54"/>
      <c r="O108" s="8">
        <v>43711</v>
      </c>
      <c r="P108" s="97">
        <v>1.3138000000000001</v>
      </c>
      <c r="Q108" s="97"/>
      <c r="R108" s="98">
        <f>IF(P108="","",T108*M108*LOOKUP(RIGHT($D$2,3),定数!$A$6:$A$13,定数!$B$6:$B$13))</f>
        <v>-31243.470282908635</v>
      </c>
      <c r="S108" s="98"/>
      <c r="T108" s="99">
        <f t="shared" si="11"/>
        <v>-24.000000000001798</v>
      </c>
      <c r="U108" s="99"/>
      <c r="V108" t="str">
        <f>IF(S108&lt;&gt;"",IF(S108&lt;0,1+V107,0),"")</f>
        <v/>
      </c>
      <c r="W108">
        <f>IF(T108&lt;&gt;"",IF(T108&lt;0,1+W107,0),"")</f>
        <v>1</v>
      </c>
      <c r="X108" s="37">
        <f t="shared" si="12"/>
        <v>1380185.819207031</v>
      </c>
      <c r="Y108" s="38">
        <f t="shared" si="13"/>
        <v>0.24542840903222607</v>
      </c>
    </row>
    <row r="109" spans="2:2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15" priority="7" stopIfTrue="1" operator="equal">
      <formula>"買"</formula>
    </cfRule>
    <cfRule type="cellIs" dxfId="14" priority="8" stopIfTrue="1" operator="equal">
      <formula>"売"</formula>
    </cfRule>
  </conditionalFormatting>
  <conditionalFormatting sqref="G9:G11 G14:G45 G47:G108">
    <cfRule type="cellIs" dxfId="13" priority="5" stopIfTrue="1" operator="equal">
      <formula>"買"</formula>
    </cfRule>
    <cfRule type="cellIs" dxfId="12" priority="6"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B2:Y109"/>
  <sheetViews>
    <sheetView zoomScale="115" zoomScaleNormal="115" workbookViewId="0">
      <pane ySplit="8" topLeftCell="A9" activePane="bottomLeft" state="frozen"/>
      <selection pane="bottomLeft" activeCell="B9" sqref="B9"/>
    </sheetView>
  </sheetViews>
  <sheetFormatPr defaultRowHeight="13.2"/>
  <cols>
    <col min="1" max="1" width="2.88671875" customWidth="1"/>
    <col min="2" max="18" width="6.6640625" customWidth="1"/>
    <col min="22" max="22" width="10.88671875" style="22" hidden="1" customWidth="1"/>
    <col min="23" max="23" width="0" hidden="1" customWidth="1"/>
  </cols>
  <sheetData>
    <row r="2" spans="2:25">
      <c r="B2" s="62" t="s">
        <v>5</v>
      </c>
      <c r="C2" s="62"/>
      <c r="D2" s="64" t="s">
        <v>60</v>
      </c>
      <c r="E2" s="64"/>
      <c r="F2" s="62" t="s">
        <v>6</v>
      </c>
      <c r="G2" s="62"/>
      <c r="H2" s="66" t="s">
        <v>85</v>
      </c>
      <c r="I2" s="66"/>
      <c r="J2" s="62" t="s">
        <v>7</v>
      </c>
      <c r="K2" s="62"/>
      <c r="L2" s="63">
        <v>1000000</v>
      </c>
      <c r="M2" s="64"/>
      <c r="N2" s="62" t="s">
        <v>8</v>
      </c>
      <c r="O2" s="62"/>
      <c r="P2" s="65">
        <f>SUM(L2,D4)</f>
        <v>1211184.4606618923</v>
      </c>
      <c r="Q2" s="66"/>
      <c r="R2" s="1"/>
      <c r="S2" s="1"/>
      <c r="T2" s="1"/>
    </row>
    <row r="3" spans="2:25" ht="57" customHeight="1">
      <c r="B3" s="62" t="s">
        <v>9</v>
      </c>
      <c r="C3" s="62"/>
      <c r="D3" s="67" t="s">
        <v>38</v>
      </c>
      <c r="E3" s="67"/>
      <c r="F3" s="67"/>
      <c r="G3" s="67"/>
      <c r="H3" s="67"/>
      <c r="I3" s="67"/>
      <c r="J3" s="62" t="s">
        <v>10</v>
      </c>
      <c r="K3" s="62"/>
      <c r="L3" s="67" t="s">
        <v>88</v>
      </c>
      <c r="M3" s="68"/>
      <c r="N3" s="68"/>
      <c r="O3" s="68"/>
      <c r="P3" s="68"/>
      <c r="Q3" s="68"/>
      <c r="R3" s="1"/>
      <c r="S3" s="1"/>
    </row>
    <row r="4" spans="2:25">
      <c r="B4" s="62" t="s">
        <v>11</v>
      </c>
      <c r="C4" s="62"/>
      <c r="D4" s="69">
        <f>SUM($R$9:$S$993)</f>
        <v>211184.46066189231</v>
      </c>
      <c r="E4" s="69"/>
      <c r="F4" s="62" t="s">
        <v>12</v>
      </c>
      <c r="G4" s="62"/>
      <c r="H4" s="70">
        <f>SUM($T$9:$U$108)</f>
        <v>-113.9999999999898</v>
      </c>
      <c r="I4" s="66"/>
      <c r="J4" s="71"/>
      <c r="K4" s="71"/>
      <c r="L4" s="65"/>
      <c r="M4" s="65"/>
      <c r="N4" s="71" t="s">
        <v>58</v>
      </c>
      <c r="O4" s="71"/>
      <c r="P4" s="72">
        <f>MAX(Y:Y)</f>
        <v>0.27106918689244697</v>
      </c>
      <c r="Q4" s="72"/>
      <c r="R4" s="1"/>
      <c r="S4" s="1"/>
      <c r="T4" s="1"/>
    </row>
    <row r="5" spans="2:25">
      <c r="B5" s="58" t="s">
        <v>15</v>
      </c>
      <c r="C5" s="56">
        <f>COUNTIF($R$9:$R$990,"&gt;0")</f>
        <v>39</v>
      </c>
      <c r="D5" s="55" t="s">
        <v>16</v>
      </c>
      <c r="E5" s="61">
        <f>COUNTIF($R$9:$R$990,"&lt;0")</f>
        <v>61</v>
      </c>
      <c r="F5" s="55" t="s">
        <v>17</v>
      </c>
      <c r="G5" s="56">
        <f>COUNTIF($R$9:$R$990,"=0")</f>
        <v>0</v>
      </c>
      <c r="H5" s="55" t="s">
        <v>18</v>
      </c>
      <c r="I5" s="57">
        <f>C5/SUM(C5,E5,G5)</f>
        <v>0.39</v>
      </c>
      <c r="J5" s="73" t="s">
        <v>19</v>
      </c>
      <c r="K5" s="62"/>
      <c r="L5" s="74">
        <f>MAX(V9:V993)</f>
        <v>1</v>
      </c>
      <c r="M5" s="75"/>
      <c r="N5" s="17" t="s">
        <v>20</v>
      </c>
      <c r="O5" s="9"/>
      <c r="P5" s="74">
        <f>MAX(W9:W993)</f>
        <v>7</v>
      </c>
      <c r="Q5" s="75"/>
      <c r="R5" s="1"/>
      <c r="S5" s="1"/>
      <c r="T5" s="1"/>
    </row>
    <row r="6" spans="2:25">
      <c r="B6" s="11"/>
      <c r="C6" s="13"/>
      <c r="D6" s="14"/>
      <c r="E6" s="10"/>
      <c r="F6" s="11"/>
      <c r="G6" s="10"/>
      <c r="H6" s="11"/>
      <c r="I6" s="16"/>
      <c r="J6" s="11"/>
      <c r="K6" s="11"/>
      <c r="L6" s="10"/>
      <c r="M6" s="10"/>
      <c r="N6" s="12"/>
      <c r="O6" s="12"/>
      <c r="P6" s="10"/>
      <c r="Q6" s="59"/>
      <c r="R6" s="1"/>
      <c r="S6" s="1"/>
      <c r="T6" s="1"/>
    </row>
    <row r="7" spans="2:25">
      <c r="B7" s="76" t="s">
        <v>21</v>
      </c>
      <c r="C7" s="78" t="s">
        <v>22</v>
      </c>
      <c r="D7" s="79"/>
      <c r="E7" s="82" t="s">
        <v>23</v>
      </c>
      <c r="F7" s="83"/>
      <c r="G7" s="83"/>
      <c r="H7" s="83"/>
      <c r="I7" s="84"/>
      <c r="J7" s="85" t="s">
        <v>24</v>
      </c>
      <c r="K7" s="86"/>
      <c r="L7" s="87"/>
      <c r="M7" s="88" t="s">
        <v>25</v>
      </c>
      <c r="N7" s="89" t="s">
        <v>26</v>
      </c>
      <c r="O7" s="90"/>
      <c r="P7" s="90"/>
      <c r="Q7" s="91"/>
      <c r="R7" s="92" t="s">
        <v>27</v>
      </c>
      <c r="S7" s="92"/>
      <c r="T7" s="92"/>
      <c r="U7" s="92"/>
    </row>
    <row r="8" spans="2:25">
      <c r="B8" s="77"/>
      <c r="C8" s="80"/>
      <c r="D8" s="81"/>
      <c r="E8" s="18" t="s">
        <v>28</v>
      </c>
      <c r="F8" s="18" t="s">
        <v>29</v>
      </c>
      <c r="G8" s="18" t="s">
        <v>30</v>
      </c>
      <c r="H8" s="93" t="s">
        <v>31</v>
      </c>
      <c r="I8" s="84"/>
      <c r="J8" s="4" t="s">
        <v>32</v>
      </c>
      <c r="K8" s="94" t="s">
        <v>33</v>
      </c>
      <c r="L8" s="87"/>
      <c r="M8" s="88"/>
      <c r="N8" s="5" t="s">
        <v>28</v>
      </c>
      <c r="O8" s="5" t="s">
        <v>29</v>
      </c>
      <c r="P8" s="95" t="s">
        <v>31</v>
      </c>
      <c r="Q8" s="91"/>
      <c r="R8" s="92" t="s">
        <v>34</v>
      </c>
      <c r="S8" s="92"/>
      <c r="T8" s="92" t="s">
        <v>32</v>
      </c>
      <c r="U8" s="92"/>
      <c r="Y8" t="s">
        <v>57</v>
      </c>
    </row>
    <row r="9" spans="2:25">
      <c r="B9" s="54">
        <v>1</v>
      </c>
      <c r="C9" s="96">
        <f>L2</f>
        <v>1000000</v>
      </c>
      <c r="D9" s="96"/>
      <c r="E9" s="54">
        <v>2010</v>
      </c>
      <c r="F9" s="8">
        <v>43515</v>
      </c>
      <c r="G9" s="54" t="s">
        <v>3</v>
      </c>
      <c r="H9" s="97">
        <v>1.3546</v>
      </c>
      <c r="I9" s="97"/>
      <c r="J9" s="54">
        <v>109</v>
      </c>
      <c r="K9" s="96">
        <f>IF(J9="","",C9*0.03)</f>
        <v>30000</v>
      </c>
      <c r="L9" s="96"/>
      <c r="M9" s="6">
        <f>IF(J9="","",(K9/J9)/LOOKUP(RIGHT($D$2,3),定数!$A$6:$A$13,定数!$B$6:$B$13))</f>
        <v>2.2935779816513762</v>
      </c>
      <c r="N9" s="54">
        <v>2010</v>
      </c>
      <c r="O9" s="8">
        <v>43518</v>
      </c>
      <c r="P9" s="97">
        <v>1.3654999999999999</v>
      </c>
      <c r="Q9" s="97"/>
      <c r="R9" s="98">
        <f>IF(P9="","",T9*M9*LOOKUP(RIGHT($D$2,3),定数!$A$6:$A$13,定数!$B$6:$B$13))</f>
        <v>-29999.999999999753</v>
      </c>
      <c r="S9" s="98"/>
      <c r="T9" s="99">
        <f>IF(P9="","",IF(G9="買",(P9-H9),(H9-P9))*IF(RIGHT($D$2,3)="JPY",100,10000))</f>
        <v>-108.99999999999909</v>
      </c>
      <c r="U9" s="99"/>
      <c r="V9" s="1">
        <f>IF(T9&lt;&gt;"",IF(T9&gt;0,1+V8,0),"")</f>
        <v>0</v>
      </c>
      <c r="W9">
        <f>IF(T9&lt;&gt;"",IF(T9&lt;0,1+W8,0),"")</f>
        <v>1</v>
      </c>
    </row>
    <row r="10" spans="2:25">
      <c r="B10" s="54">
        <v>2</v>
      </c>
      <c r="C10" s="96">
        <f t="shared" ref="C10:C73" si="0">IF(R9="","",C9+R9)</f>
        <v>970000.00000000023</v>
      </c>
      <c r="D10" s="96"/>
      <c r="E10" s="54"/>
      <c r="F10" s="8">
        <v>43518</v>
      </c>
      <c r="G10" s="54" t="s">
        <v>4</v>
      </c>
      <c r="H10" s="97">
        <v>1.3613</v>
      </c>
      <c r="I10" s="97"/>
      <c r="J10" s="54">
        <v>26</v>
      </c>
      <c r="K10" s="100">
        <f>IF(J10="","",C10*0.03)</f>
        <v>29100.000000000007</v>
      </c>
      <c r="L10" s="101"/>
      <c r="M10" s="6">
        <f>IF(J10="","",(K10/J10)/LOOKUP(RIGHT($D$2,3),定数!$A$6:$A$13,定数!$B$6:$B$13))</f>
        <v>9.3269230769230784</v>
      </c>
      <c r="N10" s="54"/>
      <c r="O10" s="8">
        <v>43519</v>
      </c>
      <c r="P10" s="97">
        <v>1.3658999999999999</v>
      </c>
      <c r="Q10" s="97"/>
      <c r="R10" s="98">
        <f>IF(P10="","",T10*M10*LOOKUP(RIGHT($D$2,3),定数!$A$6:$A$13,定数!$B$6:$B$13))</f>
        <v>51484.615384614692</v>
      </c>
      <c r="S10" s="98"/>
      <c r="T10" s="99">
        <f>IF(P10="","",IF(G10="買",(P10-H10),(H10-P10))*IF(RIGHT($D$2,3)="JPY",100,10000))</f>
        <v>45.999999999999375</v>
      </c>
      <c r="U10" s="99"/>
      <c r="V10" s="22">
        <f t="shared" ref="V10:V22" si="1">IF(T10&lt;&gt;"",IF(T10&gt;0,1+V9,0),"")</f>
        <v>1</v>
      </c>
      <c r="W10">
        <f t="shared" ref="W10:W73" si="2">IF(T10&lt;&gt;"",IF(T10&lt;0,1+W9,0),"")</f>
        <v>0</v>
      </c>
      <c r="X10" s="37">
        <f>IF(C10&lt;&gt;"",MAX(C10,C9),"")</f>
        <v>1000000</v>
      </c>
    </row>
    <row r="11" spans="2:25">
      <c r="B11" s="54">
        <v>3</v>
      </c>
      <c r="C11" s="96">
        <f t="shared" si="0"/>
        <v>1021484.6153846149</v>
      </c>
      <c r="D11" s="96"/>
      <c r="E11" s="54"/>
      <c r="F11" s="8">
        <v>43534</v>
      </c>
      <c r="G11" s="54" t="s">
        <v>3</v>
      </c>
      <c r="H11" s="97">
        <v>1.3588</v>
      </c>
      <c r="I11" s="97"/>
      <c r="J11" s="54">
        <v>26</v>
      </c>
      <c r="K11" s="100">
        <f t="shared" ref="K11:K74" si="3">IF(J11="","",C11*0.03)</f>
        <v>30644.538461538446</v>
      </c>
      <c r="L11" s="101"/>
      <c r="M11" s="6">
        <f>IF(J11="","",(K11/J11)/LOOKUP(RIGHT($D$2,3),定数!$A$6:$A$13,定数!$B$6:$B$13))</f>
        <v>9.8219674556212961</v>
      </c>
      <c r="N11" s="54"/>
      <c r="O11" s="8">
        <v>43534</v>
      </c>
      <c r="P11" s="97">
        <v>1.3613999999999999</v>
      </c>
      <c r="Q11" s="97"/>
      <c r="R11" s="98">
        <f>IF(P11="","",T11*M11*LOOKUP(RIGHT($D$2,3),定数!$A$6:$A$13,定数!$B$6:$B$13))</f>
        <v>-30644.538461537686</v>
      </c>
      <c r="S11" s="98"/>
      <c r="T11" s="99">
        <f>IF(P11="","",IF(G11="買",(P11-H11),(H11-P11))*IF(RIGHT($D$2,3)="JPY",100,10000))</f>
        <v>-25.999999999999357</v>
      </c>
      <c r="U11" s="99"/>
      <c r="V11" s="22">
        <f t="shared" si="1"/>
        <v>0</v>
      </c>
      <c r="W11">
        <f t="shared" si="2"/>
        <v>1</v>
      </c>
      <c r="X11" s="37">
        <f>IF(C11&lt;&gt;"",MAX(X10,C11),"")</f>
        <v>1021484.6153846149</v>
      </c>
      <c r="Y11" s="38">
        <f>IF(X11&lt;&gt;"",1-(C11/X11),"")</f>
        <v>0</v>
      </c>
    </row>
    <row r="12" spans="2:25">
      <c r="B12" s="54">
        <v>4</v>
      </c>
      <c r="C12" s="96">
        <f t="shared" si="0"/>
        <v>990840.07692307723</v>
      </c>
      <c r="D12" s="96"/>
      <c r="E12" s="54"/>
      <c r="F12" s="8">
        <v>43536</v>
      </c>
      <c r="G12" s="54" t="s">
        <v>4</v>
      </c>
      <c r="H12" s="97">
        <v>1.3688</v>
      </c>
      <c r="I12" s="97"/>
      <c r="J12" s="54">
        <v>64</v>
      </c>
      <c r="K12" s="100">
        <f t="shared" si="3"/>
        <v>29725.202307692314</v>
      </c>
      <c r="L12" s="101"/>
      <c r="M12" s="6">
        <f>IF(J12="","",(K12/J12)/LOOKUP(RIGHT($D$2,3),定数!$A$6:$A$13,定数!$B$6:$B$13))</f>
        <v>3.8704690504807702</v>
      </c>
      <c r="N12" s="54"/>
      <c r="O12" s="8">
        <v>43541</v>
      </c>
      <c r="P12" s="97">
        <v>1.3809</v>
      </c>
      <c r="Q12" s="97"/>
      <c r="R12" s="98">
        <f>IF(P12="","",T12*M12*LOOKUP(RIGHT($D$2,3),定数!$A$6:$A$13,定数!$B$6:$B$13))</f>
        <v>56199.21061298078</v>
      </c>
      <c r="S12" s="98"/>
      <c r="T12" s="99">
        <f t="shared" ref="T12:T75" si="4">IF(P12="","",IF(G12="買",(P12-H12),(H12-P12))*IF(RIGHT($D$2,3)="JPY",100,10000))</f>
        <v>121</v>
      </c>
      <c r="U12" s="99"/>
      <c r="V12" s="22">
        <f t="shared" si="1"/>
        <v>1</v>
      </c>
      <c r="W12">
        <f t="shared" si="2"/>
        <v>0</v>
      </c>
      <c r="X12" s="37">
        <f t="shared" ref="X12:X75" si="5">IF(C12&lt;&gt;"",MAX(X11,C12),"")</f>
        <v>1021484.6153846149</v>
      </c>
      <c r="Y12" s="38">
        <f t="shared" ref="Y12:Y75" si="6">IF(X12&lt;&gt;"",1-(C12/X12),"")</f>
        <v>2.9999999999999249E-2</v>
      </c>
    </row>
    <row r="13" spans="2:25">
      <c r="B13" s="54">
        <v>5</v>
      </c>
      <c r="C13" s="96">
        <f t="shared" si="0"/>
        <v>1047039.287536058</v>
      </c>
      <c r="D13" s="96"/>
      <c r="E13" s="54"/>
      <c r="F13" s="8">
        <v>43541</v>
      </c>
      <c r="G13" s="54" t="s">
        <v>4</v>
      </c>
      <c r="H13" s="97">
        <v>1.3768</v>
      </c>
      <c r="I13" s="97"/>
      <c r="J13" s="54">
        <v>43</v>
      </c>
      <c r="K13" s="100">
        <f t="shared" si="3"/>
        <v>31411.178626081739</v>
      </c>
      <c r="L13" s="101"/>
      <c r="M13" s="6">
        <f>IF(J13="","",(K13/J13)/LOOKUP(RIGHT($D$2,3),定数!$A$6:$A$13,定数!$B$6:$B$13))</f>
        <v>6.0874377182328949</v>
      </c>
      <c r="N13" s="54"/>
      <c r="O13" s="8">
        <v>43542</v>
      </c>
      <c r="P13" s="97">
        <v>1.3725000000000001</v>
      </c>
      <c r="Q13" s="97"/>
      <c r="R13" s="98">
        <f>IF(P13="","",T13*M13*LOOKUP(RIGHT($D$2,3),定数!$A$6:$A$13,定数!$B$6:$B$13))</f>
        <v>-31411.178626081517</v>
      </c>
      <c r="S13" s="98"/>
      <c r="T13" s="99">
        <f t="shared" si="4"/>
        <v>-42.999999999999702</v>
      </c>
      <c r="U13" s="99"/>
      <c r="V13" s="22">
        <f t="shared" si="1"/>
        <v>0</v>
      </c>
      <c r="W13">
        <f t="shared" si="2"/>
        <v>1</v>
      </c>
      <c r="X13" s="37">
        <f t="shared" si="5"/>
        <v>1047039.287536058</v>
      </c>
      <c r="Y13" s="38">
        <f t="shared" si="6"/>
        <v>0</v>
      </c>
    </row>
    <row r="14" spans="2:25">
      <c r="B14" s="54">
        <v>6</v>
      </c>
      <c r="C14" s="96">
        <f t="shared" si="0"/>
        <v>1015628.1089099764</v>
      </c>
      <c r="D14" s="96"/>
      <c r="E14" s="54"/>
      <c r="F14" s="8">
        <v>43547</v>
      </c>
      <c r="G14" s="54" t="s">
        <v>3</v>
      </c>
      <c r="H14" s="97">
        <v>1.3493999999999999</v>
      </c>
      <c r="I14" s="97"/>
      <c r="J14" s="54">
        <v>69</v>
      </c>
      <c r="K14" s="100">
        <f t="shared" si="3"/>
        <v>30468.843267299293</v>
      </c>
      <c r="L14" s="101"/>
      <c r="M14" s="6">
        <f>IF(J14="","",(K14/J14)/LOOKUP(RIGHT($D$2,3),定数!$A$6:$A$13,定数!$B$6:$B$13))</f>
        <v>3.6798119888042624</v>
      </c>
      <c r="N14" s="54"/>
      <c r="O14" s="8">
        <v>43548</v>
      </c>
      <c r="P14" s="97">
        <v>1.3361000000000001</v>
      </c>
      <c r="Q14" s="97"/>
      <c r="R14" s="98">
        <f>IF(P14="","",T14*M14*LOOKUP(RIGHT($D$2,3),定数!$A$6:$A$13,定数!$B$6:$B$13))</f>
        <v>58729.79934131544</v>
      </c>
      <c r="S14" s="98"/>
      <c r="T14" s="99">
        <f t="shared" si="4"/>
        <v>132.99999999999866</v>
      </c>
      <c r="U14" s="99"/>
      <c r="V14" s="22">
        <f t="shared" si="1"/>
        <v>1</v>
      </c>
      <c r="W14">
        <f t="shared" si="2"/>
        <v>0</v>
      </c>
      <c r="X14" s="37">
        <f t="shared" si="5"/>
        <v>1047039.287536058</v>
      </c>
      <c r="Y14" s="38">
        <f t="shared" si="6"/>
        <v>2.9999999999999805E-2</v>
      </c>
    </row>
    <row r="15" spans="2:25">
      <c r="B15" s="54">
        <v>7</v>
      </c>
      <c r="C15" s="96">
        <f t="shared" si="0"/>
        <v>1074357.9082512918</v>
      </c>
      <c r="D15" s="96"/>
      <c r="E15" s="54"/>
      <c r="F15" s="8">
        <v>43549</v>
      </c>
      <c r="G15" s="54" t="s">
        <v>3</v>
      </c>
      <c r="H15" s="97">
        <v>1.3317000000000001</v>
      </c>
      <c r="I15" s="97"/>
      <c r="J15" s="54">
        <v>70</v>
      </c>
      <c r="K15" s="100">
        <f t="shared" si="3"/>
        <v>32230.737247538753</v>
      </c>
      <c r="L15" s="101"/>
      <c r="M15" s="6">
        <f>IF(J15="","",(K15/J15)/LOOKUP(RIGHT($D$2,3),定数!$A$6:$A$13,定数!$B$6:$B$13))</f>
        <v>3.8369925294688993</v>
      </c>
      <c r="N15" s="54"/>
      <c r="O15" s="8">
        <v>43550</v>
      </c>
      <c r="P15" s="97">
        <v>1.3387</v>
      </c>
      <c r="Q15" s="97"/>
      <c r="R15" s="98">
        <f>IF(P15="","",T15*M15*LOOKUP(RIGHT($D$2,3),定数!$A$6:$A$13,定数!$B$6:$B$13))</f>
        <v>-32230.737247538269</v>
      </c>
      <c r="S15" s="98"/>
      <c r="T15" s="99">
        <f t="shared" si="4"/>
        <v>-69.999999999998948</v>
      </c>
      <c r="U15" s="99"/>
      <c r="V15" s="22">
        <f t="shared" si="1"/>
        <v>0</v>
      </c>
      <c r="W15">
        <f t="shared" si="2"/>
        <v>1</v>
      </c>
      <c r="X15" s="37">
        <f t="shared" si="5"/>
        <v>1074357.9082512918</v>
      </c>
      <c r="Y15" s="38">
        <f t="shared" si="6"/>
        <v>0</v>
      </c>
    </row>
    <row r="16" spans="2:25">
      <c r="B16" s="54">
        <v>8</v>
      </c>
      <c r="C16" s="96">
        <f t="shared" si="0"/>
        <v>1042127.1710037536</v>
      </c>
      <c r="D16" s="96"/>
      <c r="E16" s="54"/>
      <c r="F16" s="8">
        <v>43556</v>
      </c>
      <c r="G16" s="54" t="s">
        <v>4</v>
      </c>
      <c r="H16" s="97">
        <v>1.3512999999999999</v>
      </c>
      <c r="I16" s="97"/>
      <c r="J16" s="54">
        <v>54</v>
      </c>
      <c r="K16" s="100">
        <f t="shared" si="3"/>
        <v>31263.815130112605</v>
      </c>
      <c r="L16" s="101"/>
      <c r="M16" s="6">
        <f>IF(J16="","",(K16/J16)/LOOKUP(RIGHT($D$2,3),定数!$A$6:$A$13,定数!$B$6:$B$13))</f>
        <v>4.8246628287210802</v>
      </c>
      <c r="N16" s="54"/>
      <c r="O16" s="8">
        <v>43561</v>
      </c>
      <c r="P16" s="97">
        <v>1.3459000000000001</v>
      </c>
      <c r="Q16" s="97"/>
      <c r="R16" s="98">
        <f>IF(P16="","",T16*M16*LOOKUP(RIGHT($D$2,3),定数!$A$6:$A$13,定数!$B$6:$B$13))</f>
        <v>-31263.815130111729</v>
      </c>
      <c r="S16" s="98"/>
      <c r="T16" s="99">
        <f t="shared" si="4"/>
        <v>-53.999999999998494</v>
      </c>
      <c r="U16" s="99"/>
      <c r="V16" s="22">
        <f t="shared" si="1"/>
        <v>0</v>
      </c>
      <c r="W16">
        <f t="shared" si="2"/>
        <v>2</v>
      </c>
      <c r="X16" s="37">
        <f t="shared" si="5"/>
        <v>1074357.9082512918</v>
      </c>
      <c r="Y16" s="38">
        <f t="shared" si="6"/>
        <v>2.9999999999999583E-2</v>
      </c>
    </row>
    <row r="17" spans="2:25">
      <c r="B17" s="54">
        <v>9</v>
      </c>
      <c r="C17" s="96">
        <f t="shared" si="0"/>
        <v>1010863.3558736418</v>
      </c>
      <c r="D17" s="96"/>
      <c r="E17" s="54"/>
      <c r="F17" s="8">
        <v>43569</v>
      </c>
      <c r="G17" s="54" t="s">
        <v>4</v>
      </c>
      <c r="H17" s="97">
        <v>1.3653</v>
      </c>
      <c r="I17" s="97"/>
      <c r="J17" s="54">
        <v>58</v>
      </c>
      <c r="K17" s="100">
        <f t="shared" si="3"/>
        <v>30325.900676209254</v>
      </c>
      <c r="L17" s="101"/>
      <c r="M17" s="6">
        <f>IF(J17="","",(K17/J17)/LOOKUP(RIGHT($D$2,3),定数!$A$6:$A$13,定数!$B$6:$B$13))</f>
        <v>4.3571696373863871</v>
      </c>
      <c r="N17" s="54"/>
      <c r="O17" s="8">
        <v>43570</v>
      </c>
      <c r="P17" s="97">
        <v>1.3594999999999999</v>
      </c>
      <c r="Q17" s="97"/>
      <c r="R17" s="98">
        <f>IF(P17="","",T17*M17*LOOKUP(RIGHT($D$2,3),定数!$A$6:$A$13,定数!$B$6:$B$13))</f>
        <v>-30325.900676209392</v>
      </c>
      <c r="S17" s="98"/>
      <c r="T17" s="99">
        <f t="shared" si="4"/>
        <v>-58.00000000000027</v>
      </c>
      <c r="U17" s="99"/>
      <c r="V17" s="22">
        <f t="shared" si="1"/>
        <v>0</v>
      </c>
      <c r="W17">
        <f t="shared" si="2"/>
        <v>3</v>
      </c>
      <c r="X17" s="37">
        <f t="shared" si="5"/>
        <v>1074357.9082512918</v>
      </c>
      <c r="Y17" s="38">
        <f t="shared" si="6"/>
        <v>5.909999999999882E-2</v>
      </c>
    </row>
    <row r="18" spans="2:25">
      <c r="B18" s="54">
        <v>10</v>
      </c>
      <c r="C18" s="96">
        <f t="shared" si="0"/>
        <v>980537.45519743243</v>
      </c>
      <c r="D18" s="96"/>
      <c r="E18" s="54"/>
      <c r="F18" s="8">
        <v>43594</v>
      </c>
      <c r="G18" s="54" t="s">
        <v>3</v>
      </c>
      <c r="H18" s="97">
        <v>1.2674000000000001</v>
      </c>
      <c r="I18" s="97"/>
      <c r="J18" s="54">
        <v>124</v>
      </c>
      <c r="K18" s="100">
        <f t="shared" si="3"/>
        <v>29416.123655922973</v>
      </c>
      <c r="L18" s="101"/>
      <c r="M18" s="6">
        <f>IF(J18="","",(K18/J18)/LOOKUP(RIGHT($D$2,3),定数!$A$6:$A$13,定数!$B$6:$B$13))</f>
        <v>1.9768900306399848</v>
      </c>
      <c r="N18" s="54"/>
      <c r="O18" s="8">
        <v>43595</v>
      </c>
      <c r="P18" s="97">
        <v>1.2929999999999999</v>
      </c>
      <c r="Q18" s="97"/>
      <c r="R18" s="98">
        <f>IF(P18="","",T18*M18*LOOKUP(RIGHT($D$2,3),定数!$A$6:$A$13,定数!$B$6:$B$13))</f>
        <v>-60730.061741259975</v>
      </c>
      <c r="S18" s="98"/>
      <c r="T18" s="99">
        <f t="shared" si="4"/>
        <v>-255.99999999999847</v>
      </c>
      <c r="U18" s="99"/>
      <c r="V18" s="22">
        <f t="shared" si="1"/>
        <v>0</v>
      </c>
      <c r="W18">
        <f t="shared" si="2"/>
        <v>4</v>
      </c>
      <c r="X18" s="37">
        <f t="shared" si="5"/>
        <v>1074357.9082512918</v>
      </c>
      <c r="Y18" s="38">
        <f t="shared" si="6"/>
        <v>8.7326999999998933E-2</v>
      </c>
    </row>
    <row r="19" spans="2:25">
      <c r="B19" s="54">
        <v>11</v>
      </c>
      <c r="C19" s="96">
        <f t="shared" si="0"/>
        <v>919807.39345617243</v>
      </c>
      <c r="D19" s="96"/>
      <c r="E19" s="54"/>
      <c r="F19" s="8">
        <v>43612</v>
      </c>
      <c r="G19" s="54" t="s">
        <v>3</v>
      </c>
      <c r="H19" s="97">
        <v>1.2224999999999999</v>
      </c>
      <c r="I19" s="97"/>
      <c r="J19" s="54">
        <v>89</v>
      </c>
      <c r="K19" s="100">
        <f t="shared" si="3"/>
        <v>27594.221803685174</v>
      </c>
      <c r="L19" s="101"/>
      <c r="M19" s="6">
        <f>IF(J19="","",(K19/J19)/LOOKUP(RIGHT($D$2,3),定数!$A$6:$A$13,定数!$B$6:$B$13))</f>
        <v>2.5837286333038554</v>
      </c>
      <c r="N19" s="54"/>
      <c r="O19" s="8">
        <v>43612</v>
      </c>
      <c r="P19" s="97">
        <v>1.2314000000000001</v>
      </c>
      <c r="Q19" s="97"/>
      <c r="R19" s="98">
        <f>IF(P19="","",T19*M19*LOOKUP(RIGHT($D$2,3),定数!$A$6:$A$13,定数!$B$6:$B$13))</f>
        <v>-27594.221803685581</v>
      </c>
      <c r="S19" s="98"/>
      <c r="T19" s="99">
        <f t="shared" si="4"/>
        <v>-89.000000000001307</v>
      </c>
      <c r="U19" s="99"/>
      <c r="V19" s="22">
        <f t="shared" si="1"/>
        <v>0</v>
      </c>
      <c r="W19">
        <f t="shared" si="2"/>
        <v>5</v>
      </c>
      <c r="X19" s="37">
        <f t="shared" si="5"/>
        <v>1074357.9082512918</v>
      </c>
      <c r="Y19" s="38">
        <f t="shared" si="6"/>
        <v>0.14385384387096645</v>
      </c>
    </row>
    <row r="20" spans="2:25">
      <c r="B20" s="54">
        <v>12</v>
      </c>
      <c r="C20" s="96">
        <f t="shared" si="0"/>
        <v>892213.1716524869</v>
      </c>
      <c r="D20" s="96"/>
      <c r="E20" s="54"/>
      <c r="F20" s="8">
        <v>43625</v>
      </c>
      <c r="G20" s="54" t="s">
        <v>3</v>
      </c>
      <c r="H20" s="97">
        <v>1.1931</v>
      </c>
      <c r="I20" s="97"/>
      <c r="J20" s="54">
        <v>27</v>
      </c>
      <c r="K20" s="100">
        <f t="shared" si="3"/>
        <v>26766.395149574604</v>
      </c>
      <c r="L20" s="101"/>
      <c r="M20" s="6">
        <f>IF(J20="","",(K20/J20)/LOOKUP(RIGHT($D$2,3),定数!$A$6:$A$13,定数!$B$6:$B$13))</f>
        <v>8.2612330708563597</v>
      </c>
      <c r="N20" s="54"/>
      <c r="O20" s="8">
        <v>43625</v>
      </c>
      <c r="P20" s="97">
        <v>1.1958</v>
      </c>
      <c r="Q20" s="97"/>
      <c r="R20" s="98">
        <f>IF(P20="","",T20*M20*LOOKUP(RIGHT($D$2,3),定数!$A$6:$A$13,定数!$B$6:$B$13))</f>
        <v>-26766.395149573858</v>
      </c>
      <c r="S20" s="98"/>
      <c r="T20" s="99">
        <f t="shared" si="4"/>
        <v>-26.999999999999247</v>
      </c>
      <c r="U20" s="99"/>
      <c r="V20" s="22">
        <f t="shared" si="1"/>
        <v>0</v>
      </c>
      <c r="W20">
        <f t="shared" si="2"/>
        <v>6</v>
      </c>
      <c r="X20" s="37">
        <f t="shared" si="5"/>
        <v>1074357.9082512918</v>
      </c>
      <c r="Y20" s="38">
        <f t="shared" si="6"/>
        <v>0.1695382285548378</v>
      </c>
    </row>
    <row r="21" spans="2:25">
      <c r="B21" s="54">
        <v>13</v>
      </c>
      <c r="C21" s="96">
        <f t="shared" si="0"/>
        <v>865446.7765029131</v>
      </c>
      <c r="D21" s="96"/>
      <c r="E21" s="54"/>
      <c r="F21" s="8">
        <v>43631</v>
      </c>
      <c r="G21" s="54" t="s">
        <v>4</v>
      </c>
      <c r="H21" s="97">
        <v>1.2221</v>
      </c>
      <c r="I21" s="97"/>
      <c r="J21" s="54">
        <v>54</v>
      </c>
      <c r="K21" s="100">
        <f t="shared" si="3"/>
        <v>25963.403295087392</v>
      </c>
      <c r="L21" s="101"/>
      <c r="M21" s="6">
        <f>IF(J21="","",(K21/J21)/LOOKUP(RIGHT($D$2,3),定数!$A$6:$A$13,定数!$B$6:$B$13))</f>
        <v>4.0066980393653377</v>
      </c>
      <c r="N21" s="54"/>
      <c r="O21" s="8">
        <v>43631</v>
      </c>
      <c r="P21" s="97">
        <v>1.2325999999999999</v>
      </c>
      <c r="Q21" s="97"/>
      <c r="R21" s="98">
        <f>IF(P21="","",T21*M21*LOOKUP(RIGHT($D$2,3),定数!$A$6:$A$13,定数!$B$6:$B$13))</f>
        <v>50484.395296003044</v>
      </c>
      <c r="S21" s="98"/>
      <c r="T21" s="99">
        <f t="shared" si="4"/>
        <v>104.99999999999955</v>
      </c>
      <c r="U21" s="99"/>
      <c r="V21" s="22">
        <f t="shared" si="1"/>
        <v>1</v>
      </c>
      <c r="W21">
        <f t="shared" si="2"/>
        <v>0</v>
      </c>
      <c r="X21" s="37">
        <f t="shared" si="5"/>
        <v>1074357.9082512918</v>
      </c>
      <c r="Y21" s="38">
        <f t="shared" si="6"/>
        <v>0.19445208169819184</v>
      </c>
    </row>
    <row r="22" spans="2:25">
      <c r="B22" s="54">
        <v>14</v>
      </c>
      <c r="C22" s="96">
        <f t="shared" si="0"/>
        <v>915931.17179891618</v>
      </c>
      <c r="D22" s="96"/>
      <c r="E22" s="54"/>
      <c r="F22" s="8">
        <v>43637</v>
      </c>
      <c r="G22" s="54" t="s">
        <v>4</v>
      </c>
      <c r="H22" s="97">
        <v>1.244</v>
      </c>
      <c r="I22" s="97"/>
      <c r="J22" s="54">
        <v>73</v>
      </c>
      <c r="K22" s="100">
        <f t="shared" si="3"/>
        <v>27477.935153967486</v>
      </c>
      <c r="L22" s="101"/>
      <c r="M22" s="6">
        <f>IF(J22="","",(K22/J22)/LOOKUP(RIGHT($D$2,3),定数!$A$6:$A$13,定数!$B$6:$B$13))</f>
        <v>3.1367505883524531</v>
      </c>
      <c r="N22" s="54"/>
      <c r="O22" s="8">
        <v>43637</v>
      </c>
      <c r="P22" s="97">
        <v>1.2366999999999999</v>
      </c>
      <c r="Q22" s="97"/>
      <c r="R22" s="98">
        <f>IF(P22="","",T22*M22*LOOKUP(RIGHT($D$2,3),定数!$A$6:$A$13,定数!$B$6:$B$13))</f>
        <v>-27477.935153967803</v>
      </c>
      <c r="S22" s="98"/>
      <c r="T22" s="99">
        <f t="shared" si="4"/>
        <v>-73.000000000000838</v>
      </c>
      <c r="U22" s="99"/>
      <c r="V22" s="22">
        <f t="shared" si="1"/>
        <v>0</v>
      </c>
      <c r="W22">
        <f t="shared" si="2"/>
        <v>1</v>
      </c>
      <c r="X22" s="37">
        <f t="shared" si="5"/>
        <v>1074357.9082512918</v>
      </c>
      <c r="Y22" s="38">
        <f t="shared" si="6"/>
        <v>0.14746178646391994</v>
      </c>
    </row>
    <row r="23" spans="2:25">
      <c r="B23" s="54">
        <v>15</v>
      </c>
      <c r="C23" s="96">
        <f t="shared" si="0"/>
        <v>888453.23664494837</v>
      </c>
      <c r="D23" s="96"/>
      <c r="E23" s="54"/>
      <c r="F23" s="8">
        <v>43666</v>
      </c>
      <c r="G23" s="54" t="s">
        <v>4</v>
      </c>
      <c r="H23" s="97">
        <v>1.2950999999999999</v>
      </c>
      <c r="I23" s="97"/>
      <c r="J23" s="54">
        <v>25</v>
      </c>
      <c r="K23" s="100">
        <f t="shared" si="3"/>
        <v>26653.597099348452</v>
      </c>
      <c r="L23" s="101"/>
      <c r="M23" s="6">
        <f>IF(J23="","",(K23/J23)/LOOKUP(RIGHT($D$2,3),定数!$A$6:$A$13,定数!$B$6:$B$13))</f>
        <v>8.8845323664494842</v>
      </c>
      <c r="N23" s="54"/>
      <c r="O23" s="8">
        <v>43666</v>
      </c>
      <c r="P23" s="97">
        <v>1.2997000000000001</v>
      </c>
      <c r="Q23" s="97"/>
      <c r="R23" s="98">
        <f>IF(P23="","",T23*M23*LOOKUP(RIGHT($D$2,3),定数!$A$6:$A$13,定数!$B$6:$B$13))</f>
        <v>49042.618662802852</v>
      </c>
      <c r="S23" s="98"/>
      <c r="T23" s="99">
        <f t="shared" si="4"/>
        <v>46.000000000001592</v>
      </c>
      <c r="U23" s="99"/>
      <c r="V23" t="str">
        <f t="shared" ref="V23:W74" si="7">IF(S23&lt;&gt;"",IF(S23&lt;0,1+V22,0),"")</f>
        <v/>
      </c>
      <c r="W23">
        <f t="shared" si="2"/>
        <v>0</v>
      </c>
      <c r="X23" s="37">
        <f t="shared" si="5"/>
        <v>1074357.9082512918</v>
      </c>
      <c r="Y23" s="38">
        <f t="shared" si="6"/>
        <v>0.17303793287000258</v>
      </c>
    </row>
    <row r="24" spans="2:25">
      <c r="B24" s="54">
        <v>16</v>
      </c>
      <c r="C24" s="96">
        <f t="shared" si="0"/>
        <v>937495.85530775122</v>
      </c>
      <c r="D24" s="96"/>
      <c r="E24" s="54"/>
      <c r="F24" s="8">
        <v>43675</v>
      </c>
      <c r="G24" s="54" t="s">
        <v>4</v>
      </c>
      <c r="H24" s="97">
        <v>1.3007</v>
      </c>
      <c r="I24" s="97"/>
      <c r="J24" s="54">
        <v>39</v>
      </c>
      <c r="K24" s="100">
        <f t="shared" si="3"/>
        <v>28124.875659232537</v>
      </c>
      <c r="L24" s="101"/>
      <c r="M24" s="6">
        <f>IF(J24="","",(K24/J24)/LOOKUP(RIGHT($D$2,3),定数!$A$6:$A$13,定数!$B$6:$B$13))</f>
        <v>6.0095888160753281</v>
      </c>
      <c r="N24" s="54"/>
      <c r="O24" s="8">
        <v>43675</v>
      </c>
      <c r="P24" s="97">
        <v>1.3080000000000001</v>
      </c>
      <c r="Q24" s="97"/>
      <c r="R24" s="98">
        <f>IF(P24="","",T24*M24*LOOKUP(RIGHT($D$2,3),定数!$A$6:$A$13,定数!$B$6:$B$13))</f>
        <v>52643.998028820475</v>
      </c>
      <c r="S24" s="98"/>
      <c r="T24" s="99">
        <f t="shared" si="4"/>
        <v>73.000000000000838</v>
      </c>
      <c r="U24" s="99"/>
      <c r="V24" t="str">
        <f t="shared" si="7"/>
        <v/>
      </c>
      <c r="W24">
        <f t="shared" si="2"/>
        <v>0</v>
      </c>
      <c r="X24" s="37">
        <f t="shared" si="5"/>
        <v>1074357.9082512918</v>
      </c>
      <c r="Y24" s="38">
        <f t="shared" si="6"/>
        <v>0.12738962676442522</v>
      </c>
    </row>
    <row r="25" spans="2:25">
      <c r="B25" s="54">
        <v>17</v>
      </c>
      <c r="C25" s="96">
        <f t="shared" si="0"/>
        <v>990139.85333657172</v>
      </c>
      <c r="D25" s="96"/>
      <c r="E25" s="54"/>
      <c r="F25" s="8">
        <v>43693</v>
      </c>
      <c r="G25" s="54" t="s">
        <v>3</v>
      </c>
      <c r="H25" s="97">
        <v>1.278</v>
      </c>
      <c r="I25" s="97"/>
      <c r="J25" s="54">
        <v>55</v>
      </c>
      <c r="K25" s="100">
        <f t="shared" si="3"/>
        <v>29704.195600097151</v>
      </c>
      <c r="L25" s="101"/>
      <c r="M25" s="6">
        <f>IF(J25="","",(K25/J25)/LOOKUP(RIGHT($D$2,3),定数!$A$6:$A$13,定数!$B$6:$B$13))</f>
        <v>4.5006356969844168</v>
      </c>
      <c r="N25" s="54"/>
      <c r="O25" s="8">
        <v>43693</v>
      </c>
      <c r="P25" s="97">
        <v>1.2835000000000001</v>
      </c>
      <c r="Q25" s="97"/>
      <c r="R25" s="98">
        <f>IF(P25="","",T25*M25*LOOKUP(RIGHT($D$2,3),定数!$A$6:$A$13,定数!$B$6:$B$13))</f>
        <v>-29704.195600097475</v>
      </c>
      <c r="S25" s="98"/>
      <c r="T25" s="99">
        <f t="shared" si="4"/>
        <v>-55.000000000000604</v>
      </c>
      <c r="U25" s="99"/>
      <c r="V25" t="str">
        <f t="shared" si="7"/>
        <v/>
      </c>
      <c r="W25">
        <f t="shared" si="2"/>
        <v>1</v>
      </c>
      <c r="X25" s="37">
        <f t="shared" si="5"/>
        <v>1074357.9082512918</v>
      </c>
      <c r="Y25" s="38">
        <f t="shared" si="6"/>
        <v>7.8389198113503866E-2</v>
      </c>
    </row>
    <row r="26" spans="2:25">
      <c r="B26" s="54">
        <v>18</v>
      </c>
      <c r="C26" s="96">
        <f t="shared" si="0"/>
        <v>960435.65773647418</v>
      </c>
      <c r="D26" s="96"/>
      <c r="E26" s="54"/>
      <c r="F26" s="8">
        <v>43770</v>
      </c>
      <c r="G26" s="54" t="s">
        <v>4</v>
      </c>
      <c r="H26" s="97">
        <v>1.3978999999999999</v>
      </c>
      <c r="I26" s="97"/>
      <c r="J26" s="54">
        <v>85</v>
      </c>
      <c r="K26" s="100">
        <f t="shared" si="3"/>
        <v>28813.069732094224</v>
      </c>
      <c r="L26" s="101"/>
      <c r="M26" s="6">
        <f>IF(J26="","",(K26/J26)/LOOKUP(RIGHT($D$2,3),定数!$A$6:$A$13,定数!$B$6:$B$13))</f>
        <v>2.8248107580484532</v>
      </c>
      <c r="N26" s="54"/>
      <c r="O26" s="8">
        <v>43770</v>
      </c>
      <c r="P26" s="97">
        <v>1.3894</v>
      </c>
      <c r="Q26" s="97"/>
      <c r="R26" s="98">
        <f>IF(P26="","",T26*M26*LOOKUP(RIGHT($D$2,3),定数!$A$6:$A$13,定数!$B$6:$B$13))</f>
        <v>-28813.06973209406</v>
      </c>
      <c r="S26" s="98"/>
      <c r="T26" s="99">
        <f t="shared" si="4"/>
        <v>-84.999999999999517</v>
      </c>
      <c r="U26" s="99"/>
      <c r="V26" t="str">
        <f t="shared" si="7"/>
        <v/>
      </c>
      <c r="W26">
        <f t="shared" si="2"/>
        <v>2</v>
      </c>
      <c r="X26" s="37">
        <f t="shared" si="5"/>
        <v>1074357.9082512918</v>
      </c>
      <c r="Y26" s="38">
        <f t="shared" si="6"/>
        <v>0.1060375221700991</v>
      </c>
    </row>
    <row r="27" spans="2:25">
      <c r="B27" s="54">
        <v>19</v>
      </c>
      <c r="C27" s="96">
        <f t="shared" si="0"/>
        <v>931622.58800438012</v>
      </c>
      <c r="D27" s="96"/>
      <c r="E27" s="54"/>
      <c r="F27" s="8">
        <v>43794</v>
      </c>
      <c r="G27" s="54" t="s">
        <v>3</v>
      </c>
      <c r="H27" s="97">
        <v>1.3307</v>
      </c>
      <c r="I27" s="97"/>
      <c r="J27" s="54">
        <v>46</v>
      </c>
      <c r="K27" s="100">
        <f t="shared" si="3"/>
        <v>27948.677640131402</v>
      </c>
      <c r="L27" s="101"/>
      <c r="M27" s="6">
        <f>IF(J27="","",(K27/J27)/LOOKUP(RIGHT($D$2,3),定数!$A$6:$A$13,定数!$B$6:$B$13))</f>
        <v>5.0631662391542394</v>
      </c>
      <c r="N27" s="54"/>
      <c r="O27" s="8">
        <v>43794</v>
      </c>
      <c r="P27" s="97">
        <v>1.3352999999999999</v>
      </c>
      <c r="Q27" s="97"/>
      <c r="R27" s="98">
        <f>IF(P27="","",T27*M27*LOOKUP(RIGHT($D$2,3),定数!$A$6:$A$13,定数!$B$6:$B$13))</f>
        <v>-27948.67764013102</v>
      </c>
      <c r="S27" s="98"/>
      <c r="T27" s="99">
        <f t="shared" si="4"/>
        <v>-45.999999999999375</v>
      </c>
      <c r="U27" s="99"/>
      <c r="V27" t="str">
        <f t="shared" si="7"/>
        <v/>
      </c>
      <c r="W27">
        <f t="shared" si="2"/>
        <v>3</v>
      </c>
      <c r="X27" s="37">
        <f t="shared" si="5"/>
        <v>1074357.9082512918</v>
      </c>
      <c r="Y27" s="38">
        <f t="shared" si="6"/>
        <v>0.13285639650499603</v>
      </c>
    </row>
    <row r="28" spans="2:25">
      <c r="B28" s="54">
        <v>20</v>
      </c>
      <c r="C28" s="96">
        <f t="shared" si="0"/>
        <v>903673.91036424914</v>
      </c>
      <c r="D28" s="96"/>
      <c r="E28" s="54">
        <v>2011</v>
      </c>
      <c r="F28" s="8">
        <v>43469</v>
      </c>
      <c r="G28" s="54" t="s">
        <v>4</v>
      </c>
      <c r="H28" s="97">
        <v>1.3371</v>
      </c>
      <c r="I28" s="97"/>
      <c r="J28" s="54">
        <v>49</v>
      </c>
      <c r="K28" s="100">
        <f t="shared" si="3"/>
        <v>27110.217310927474</v>
      </c>
      <c r="L28" s="101"/>
      <c r="M28" s="6">
        <f>IF(J28="","",(K28/J28)/LOOKUP(RIGHT($D$2,3),定数!$A$6:$A$13,定数!$B$6:$B$13))</f>
        <v>4.610581175327801</v>
      </c>
      <c r="N28" s="54">
        <v>2011</v>
      </c>
      <c r="O28" s="8">
        <v>43469</v>
      </c>
      <c r="P28" s="97">
        <v>1.3322000000000001</v>
      </c>
      <c r="Q28" s="97"/>
      <c r="R28" s="98">
        <f>IF(P28="","",T28*M28*LOOKUP(RIGHT($D$2,3),定数!$A$6:$A$13,定数!$B$6:$B$13))</f>
        <v>-27110.217310926942</v>
      </c>
      <c r="S28" s="98"/>
      <c r="T28" s="99">
        <f t="shared" si="4"/>
        <v>-48.999999999999048</v>
      </c>
      <c r="U28" s="99"/>
      <c r="V28" t="str">
        <f t="shared" si="7"/>
        <v/>
      </c>
      <c r="W28">
        <f t="shared" si="2"/>
        <v>4</v>
      </c>
      <c r="X28" s="37">
        <f t="shared" si="5"/>
        <v>1074357.9082512918</v>
      </c>
      <c r="Y28" s="38">
        <f t="shared" si="6"/>
        <v>0.15887070460984576</v>
      </c>
    </row>
    <row r="29" spans="2:25">
      <c r="B29" s="54">
        <v>21</v>
      </c>
      <c r="C29" s="96">
        <f t="shared" si="0"/>
        <v>876563.69305332215</v>
      </c>
      <c r="D29" s="96"/>
      <c r="E29" s="54"/>
      <c r="F29" s="8">
        <v>43489</v>
      </c>
      <c r="G29" s="54" t="s">
        <v>4</v>
      </c>
      <c r="H29" s="97">
        <v>1.3579000000000001</v>
      </c>
      <c r="I29" s="97"/>
      <c r="J29" s="54">
        <v>40</v>
      </c>
      <c r="K29" s="100">
        <f t="shared" si="3"/>
        <v>26296.910791599665</v>
      </c>
      <c r="L29" s="101"/>
      <c r="M29" s="6">
        <f>IF(J29="","",(K29/J29)/LOOKUP(RIGHT($D$2,3),定数!$A$6:$A$13,定数!$B$6:$B$13))</f>
        <v>5.4785230815832637</v>
      </c>
      <c r="N29" s="54"/>
      <c r="O29" s="8">
        <v>43489</v>
      </c>
      <c r="P29" s="97">
        <v>1.3653999999999999</v>
      </c>
      <c r="Q29" s="97"/>
      <c r="R29" s="98">
        <f>IF(P29="","",T29*M29*LOOKUP(RIGHT($D$2,3),定数!$A$6:$A$13,定数!$B$6:$B$13))</f>
        <v>49306.707734248324</v>
      </c>
      <c r="S29" s="98"/>
      <c r="T29" s="99">
        <f t="shared" si="4"/>
        <v>74.999999999998408</v>
      </c>
      <c r="U29" s="99"/>
      <c r="V29" t="str">
        <f t="shared" si="7"/>
        <v/>
      </c>
      <c r="W29">
        <f t="shared" si="2"/>
        <v>0</v>
      </c>
      <c r="X29" s="37">
        <f t="shared" si="5"/>
        <v>1074357.9082512918</v>
      </c>
      <c r="Y29" s="38">
        <f t="shared" si="6"/>
        <v>0.1841045834715499</v>
      </c>
    </row>
    <row r="30" spans="2:25">
      <c r="B30" s="54">
        <v>22</v>
      </c>
      <c r="C30" s="96">
        <f t="shared" si="0"/>
        <v>925870.40078757051</v>
      </c>
      <c r="D30" s="96"/>
      <c r="E30" s="54"/>
      <c r="F30" s="8">
        <v>43492</v>
      </c>
      <c r="G30" s="54" t="s">
        <v>4</v>
      </c>
      <c r="H30" s="97">
        <v>1.3708</v>
      </c>
      <c r="I30" s="97"/>
      <c r="J30" s="54">
        <v>67</v>
      </c>
      <c r="K30" s="100">
        <f t="shared" si="3"/>
        <v>27776.112023627113</v>
      </c>
      <c r="L30" s="101"/>
      <c r="M30" s="6">
        <f>IF(J30="","",(K30/J30)/LOOKUP(RIGHT($D$2,3),定数!$A$6:$A$13,定数!$B$6:$B$13))</f>
        <v>3.4547403014461584</v>
      </c>
      <c r="N30" s="54"/>
      <c r="O30" s="8">
        <v>43492</v>
      </c>
      <c r="P30" s="97">
        <v>1.3641000000000001</v>
      </c>
      <c r="Q30" s="97"/>
      <c r="R30" s="98">
        <f>IF(P30="","",T30*M30*LOOKUP(RIGHT($D$2,3),定数!$A$6:$A$13,定数!$B$6:$B$13))</f>
        <v>-27776.112023626818</v>
      </c>
      <c r="S30" s="98"/>
      <c r="T30" s="99">
        <f t="shared" si="4"/>
        <v>-66.999999999999289</v>
      </c>
      <c r="U30" s="99"/>
      <c r="V30" t="str">
        <f t="shared" si="7"/>
        <v/>
      </c>
      <c r="W30">
        <f t="shared" si="2"/>
        <v>1</v>
      </c>
      <c r="X30" s="37">
        <f t="shared" si="5"/>
        <v>1074357.9082512918</v>
      </c>
      <c r="Y30" s="38">
        <f t="shared" si="6"/>
        <v>0.13821046629182554</v>
      </c>
    </row>
    <row r="31" spans="2:25">
      <c r="B31" s="54">
        <v>23</v>
      </c>
      <c r="C31" s="96">
        <f t="shared" si="0"/>
        <v>898094.28876394371</v>
      </c>
      <c r="D31" s="96"/>
      <c r="E31" s="54"/>
      <c r="F31" s="8">
        <v>43505</v>
      </c>
      <c r="G31" s="54" t="s">
        <v>4</v>
      </c>
      <c r="H31" s="97">
        <v>1.3634999999999999</v>
      </c>
      <c r="I31" s="97"/>
      <c r="J31" s="54">
        <v>24</v>
      </c>
      <c r="K31" s="100">
        <f t="shared" si="3"/>
        <v>26942.828662918309</v>
      </c>
      <c r="L31" s="101"/>
      <c r="M31" s="6">
        <f>IF(J31="","",(K31/J31)/LOOKUP(RIGHT($D$2,3),定数!$A$6:$A$13,定数!$B$6:$B$13))</f>
        <v>9.3551488412910793</v>
      </c>
      <c r="N31" s="54"/>
      <c r="O31" s="8">
        <v>43505</v>
      </c>
      <c r="P31" s="97">
        <v>1.3611</v>
      </c>
      <c r="Q31" s="97"/>
      <c r="R31" s="98">
        <f>IF(P31="","",T31*M31*LOOKUP(RIGHT($D$2,3),定数!$A$6:$A$13,定数!$B$6:$B$13))</f>
        <v>-26942.828662917833</v>
      </c>
      <c r="S31" s="98"/>
      <c r="T31" s="99">
        <f t="shared" si="4"/>
        <v>-23.999999999999577</v>
      </c>
      <c r="U31" s="99"/>
      <c r="V31" t="str">
        <f t="shared" si="7"/>
        <v/>
      </c>
      <c r="W31">
        <f t="shared" si="2"/>
        <v>2</v>
      </c>
      <c r="X31" s="37">
        <f t="shared" si="5"/>
        <v>1074357.9082512918</v>
      </c>
      <c r="Y31" s="38">
        <f t="shared" si="6"/>
        <v>0.16406415230307048</v>
      </c>
    </row>
    <row r="32" spans="2:25">
      <c r="B32" s="54">
        <v>24</v>
      </c>
      <c r="C32" s="96">
        <f t="shared" si="0"/>
        <v>871151.46010102588</v>
      </c>
      <c r="D32" s="96"/>
      <c r="E32" s="54"/>
      <c r="F32" s="8">
        <v>43520</v>
      </c>
      <c r="G32" s="54" t="s">
        <v>4</v>
      </c>
      <c r="H32" s="97">
        <v>1.3785000000000001</v>
      </c>
      <c r="I32" s="97"/>
      <c r="J32" s="54">
        <v>82</v>
      </c>
      <c r="K32" s="100">
        <f t="shared" si="3"/>
        <v>26134.543803030774</v>
      </c>
      <c r="L32" s="101"/>
      <c r="M32" s="6">
        <f>IF(J32="","",(K32/J32)/LOOKUP(RIGHT($D$2,3),定数!$A$6:$A$13,定数!$B$6:$B$13))</f>
        <v>2.6559495734787371</v>
      </c>
      <c r="N32" s="54"/>
      <c r="O32" s="8">
        <v>43527</v>
      </c>
      <c r="P32" s="97">
        <v>1.3945000000000001</v>
      </c>
      <c r="Q32" s="97"/>
      <c r="R32" s="98">
        <f>IF(P32="","",T32*M32*LOOKUP(RIGHT($D$2,3),定数!$A$6:$A$13,定数!$B$6:$B$13))</f>
        <v>50994.231810791796</v>
      </c>
      <c r="S32" s="98"/>
      <c r="T32" s="99">
        <f t="shared" si="4"/>
        <v>160.00000000000014</v>
      </c>
      <c r="U32" s="99"/>
      <c r="V32" t="str">
        <f t="shared" si="7"/>
        <v/>
      </c>
      <c r="W32">
        <f t="shared" si="2"/>
        <v>0</v>
      </c>
      <c r="X32" s="37">
        <f t="shared" si="5"/>
        <v>1074357.9082512918</v>
      </c>
      <c r="Y32" s="38">
        <f t="shared" si="6"/>
        <v>0.18914222773397793</v>
      </c>
    </row>
    <row r="33" spans="2:25">
      <c r="B33" s="54">
        <v>25</v>
      </c>
      <c r="C33" s="96">
        <f t="shared" si="0"/>
        <v>922145.69191181764</v>
      </c>
      <c r="D33" s="96"/>
      <c r="E33" s="54"/>
      <c r="F33" s="8">
        <v>43545</v>
      </c>
      <c r="G33" s="54" t="s">
        <v>4</v>
      </c>
      <c r="H33" s="97">
        <v>1.4218</v>
      </c>
      <c r="I33" s="97"/>
      <c r="J33" s="54">
        <v>78</v>
      </c>
      <c r="K33" s="100">
        <f t="shared" si="3"/>
        <v>27664.370757354529</v>
      </c>
      <c r="L33" s="101"/>
      <c r="M33" s="6">
        <f>IF(J33="","",(K33/J33)/LOOKUP(RIGHT($D$2,3),定数!$A$6:$A$13,定数!$B$6:$B$13))</f>
        <v>2.9555951663840307</v>
      </c>
      <c r="N33" s="54"/>
      <c r="O33" s="8">
        <v>43547</v>
      </c>
      <c r="P33" s="97">
        <v>1.4139999999999999</v>
      </c>
      <c r="Q33" s="97"/>
      <c r="R33" s="98">
        <f>IF(P33="","",T33*M33*LOOKUP(RIGHT($D$2,3),定数!$A$6:$A$13,定数!$B$6:$B$13))</f>
        <v>-27664.370757354627</v>
      </c>
      <c r="S33" s="98"/>
      <c r="T33" s="99">
        <f t="shared" si="4"/>
        <v>-78.000000000000284</v>
      </c>
      <c r="U33" s="99"/>
      <c r="V33" t="str">
        <f t="shared" si="7"/>
        <v/>
      </c>
      <c r="W33">
        <f t="shared" si="2"/>
        <v>1</v>
      </c>
      <c r="X33" s="37">
        <f t="shared" si="5"/>
        <v>1074357.9082512918</v>
      </c>
      <c r="Y33" s="38">
        <f t="shared" si="6"/>
        <v>0.14167738252816198</v>
      </c>
    </row>
    <row r="34" spans="2:25">
      <c r="B34" s="54">
        <v>26</v>
      </c>
      <c r="C34" s="96">
        <f t="shared" si="0"/>
        <v>894481.32115446299</v>
      </c>
      <c r="D34" s="96"/>
      <c r="E34" s="54"/>
      <c r="F34" s="8">
        <v>43554</v>
      </c>
      <c r="G34" s="54" t="s">
        <v>4</v>
      </c>
      <c r="H34" s="97">
        <v>1.4107000000000001</v>
      </c>
      <c r="I34" s="97"/>
      <c r="J34" s="54">
        <v>56</v>
      </c>
      <c r="K34" s="100">
        <f t="shared" si="3"/>
        <v>26834.439634633887</v>
      </c>
      <c r="L34" s="101"/>
      <c r="M34" s="6">
        <f>IF(J34="","",(K34/J34)/LOOKUP(RIGHT($D$2,3),定数!$A$6:$A$13,定数!$B$6:$B$13))</f>
        <v>3.9932201837252808</v>
      </c>
      <c r="N34" s="54"/>
      <c r="O34" s="8">
        <v>43555</v>
      </c>
      <c r="P34" s="97">
        <v>1.4216</v>
      </c>
      <c r="Q34" s="97"/>
      <c r="R34" s="98">
        <f>IF(P34="","",T34*M34*LOOKUP(RIGHT($D$2,3),定数!$A$6:$A$13,定数!$B$6:$B$13))</f>
        <v>52231.320003126239</v>
      </c>
      <c r="S34" s="98"/>
      <c r="T34" s="99">
        <f t="shared" si="4"/>
        <v>108.99999999999909</v>
      </c>
      <c r="U34" s="99"/>
      <c r="V34" t="str">
        <f t="shared" si="7"/>
        <v/>
      </c>
      <c r="W34">
        <f t="shared" si="2"/>
        <v>0</v>
      </c>
      <c r="X34" s="37">
        <f t="shared" si="5"/>
        <v>1074357.9082512918</v>
      </c>
      <c r="Y34" s="38">
        <f t="shared" si="6"/>
        <v>0.16742706105231719</v>
      </c>
    </row>
    <row r="35" spans="2:25">
      <c r="B35" s="54">
        <v>27</v>
      </c>
      <c r="C35" s="96">
        <f t="shared" si="0"/>
        <v>946712.64115758927</v>
      </c>
      <c r="D35" s="96"/>
      <c r="E35" s="54"/>
      <c r="F35" s="8">
        <v>43560</v>
      </c>
      <c r="G35" s="54" t="s">
        <v>4</v>
      </c>
      <c r="H35" s="97">
        <v>1.4228000000000001</v>
      </c>
      <c r="I35" s="97"/>
      <c r="J35" s="54">
        <v>32</v>
      </c>
      <c r="K35" s="100">
        <f t="shared" si="3"/>
        <v>28401.379234727676</v>
      </c>
      <c r="L35" s="101"/>
      <c r="M35" s="6">
        <f>IF(J35="","",(K35/J35)/LOOKUP(RIGHT($D$2,3),定数!$A$6:$A$13,定数!$B$6:$B$13))</f>
        <v>7.396192509043666</v>
      </c>
      <c r="N35" s="54"/>
      <c r="O35" s="8">
        <v>43560</v>
      </c>
      <c r="P35" s="97">
        <v>1.4196</v>
      </c>
      <c r="Q35" s="97"/>
      <c r="R35" s="98">
        <f>IF(P35="","",T35*M35*LOOKUP(RIGHT($D$2,3),定数!$A$6:$A$13,定数!$B$6:$B$13))</f>
        <v>-28401.379234728491</v>
      </c>
      <c r="S35" s="98"/>
      <c r="T35" s="99">
        <f t="shared" si="4"/>
        <v>-32.000000000000917</v>
      </c>
      <c r="U35" s="99"/>
      <c r="V35" t="str">
        <f t="shared" si="7"/>
        <v/>
      </c>
      <c r="W35">
        <f t="shared" si="2"/>
        <v>1</v>
      </c>
      <c r="X35" s="37">
        <f t="shared" si="5"/>
        <v>1074357.9082512918</v>
      </c>
      <c r="Y35" s="38">
        <f t="shared" si="6"/>
        <v>0.11881074836733685</v>
      </c>
    </row>
    <row r="36" spans="2:25">
      <c r="B36" s="54">
        <v>28</v>
      </c>
      <c r="C36" s="96">
        <f t="shared" si="0"/>
        <v>918311.26192286075</v>
      </c>
      <c r="D36" s="96"/>
      <c r="E36" s="54"/>
      <c r="F36" s="8">
        <v>43563</v>
      </c>
      <c r="G36" s="54" t="s">
        <v>4</v>
      </c>
      <c r="H36" s="97">
        <v>1.4317</v>
      </c>
      <c r="I36" s="97"/>
      <c r="J36" s="54">
        <v>27</v>
      </c>
      <c r="K36" s="100">
        <f t="shared" si="3"/>
        <v>27549.337857685823</v>
      </c>
      <c r="L36" s="101"/>
      <c r="M36" s="6">
        <f>IF(J36="","",(K36/J36)/LOOKUP(RIGHT($D$2,3),定数!$A$6:$A$13,定数!$B$6:$B$13))</f>
        <v>8.5028820548413027</v>
      </c>
      <c r="N36" s="54"/>
      <c r="O36" s="8">
        <v>43563</v>
      </c>
      <c r="P36" s="97">
        <v>1.4366000000000001</v>
      </c>
      <c r="Q36" s="97"/>
      <c r="R36" s="98">
        <f>IF(P36="","",T36*M36*LOOKUP(RIGHT($D$2,3),定数!$A$6:$A$13,定数!$B$6:$B$13))</f>
        <v>49996.946482468149</v>
      </c>
      <c r="S36" s="98"/>
      <c r="T36" s="99">
        <f t="shared" si="4"/>
        <v>49.000000000001265</v>
      </c>
      <c r="U36" s="99"/>
      <c r="V36" t="str">
        <f t="shared" si="7"/>
        <v/>
      </c>
      <c r="W36">
        <f t="shared" si="2"/>
        <v>0</v>
      </c>
      <c r="X36" s="37">
        <f t="shared" si="5"/>
        <v>1074357.9082512918</v>
      </c>
      <c r="Y36" s="38">
        <f t="shared" si="6"/>
        <v>0.14524642591631753</v>
      </c>
    </row>
    <row r="37" spans="2:25">
      <c r="B37" s="54">
        <v>29</v>
      </c>
      <c r="C37" s="96">
        <f t="shared" si="0"/>
        <v>968308.20840532891</v>
      </c>
      <c r="D37" s="96"/>
      <c r="E37" s="54"/>
      <c r="F37" s="8">
        <v>43568</v>
      </c>
      <c r="G37" s="54" t="s">
        <v>4</v>
      </c>
      <c r="H37" s="97">
        <v>1.4483999999999999</v>
      </c>
      <c r="I37" s="97"/>
      <c r="J37" s="54">
        <v>32</v>
      </c>
      <c r="K37" s="100">
        <f t="shared" si="3"/>
        <v>29049.246252159868</v>
      </c>
      <c r="L37" s="101"/>
      <c r="M37" s="6">
        <f>IF(J37="","",(K37/J37)/LOOKUP(RIGHT($D$2,3),定数!$A$6:$A$13,定数!$B$6:$B$13))</f>
        <v>7.5649078781666326</v>
      </c>
      <c r="N37" s="54"/>
      <c r="O37" s="8">
        <v>43568</v>
      </c>
      <c r="P37" s="97">
        <v>1.4453</v>
      </c>
      <c r="Q37" s="97"/>
      <c r="R37" s="98">
        <f>IF(P37="","",T37*M37*LOOKUP(RIGHT($D$2,3),定数!$A$6:$A$13,定数!$B$6:$B$13))</f>
        <v>-28141.45730677879</v>
      </c>
      <c r="S37" s="98"/>
      <c r="T37" s="99">
        <f t="shared" si="4"/>
        <v>-30.999999999998806</v>
      </c>
      <c r="U37" s="99"/>
      <c r="V37" t="str">
        <f t="shared" si="7"/>
        <v/>
      </c>
      <c r="W37">
        <f t="shared" si="2"/>
        <v>1</v>
      </c>
      <c r="X37" s="37">
        <f t="shared" si="5"/>
        <v>1074357.9082512918</v>
      </c>
      <c r="Y37" s="38">
        <f t="shared" si="6"/>
        <v>9.8709842438426953E-2</v>
      </c>
    </row>
    <row r="38" spans="2:25">
      <c r="B38" s="54">
        <v>30</v>
      </c>
      <c r="C38" s="96">
        <f t="shared" si="0"/>
        <v>940166.75109855016</v>
      </c>
      <c r="D38" s="96"/>
      <c r="E38" s="54"/>
      <c r="F38" s="8">
        <v>43577</v>
      </c>
      <c r="G38" s="54" t="s">
        <v>4</v>
      </c>
      <c r="H38" s="97">
        <v>1.4576</v>
      </c>
      <c r="I38" s="97"/>
      <c r="J38" s="54">
        <v>34</v>
      </c>
      <c r="K38" s="100">
        <f t="shared" si="3"/>
        <v>28205.002532956503</v>
      </c>
      <c r="L38" s="101"/>
      <c r="M38" s="6">
        <f>IF(J38="","",(K38/J38)/LOOKUP(RIGHT($D$2,3),定数!$A$6:$A$13,定数!$B$6:$B$13))</f>
        <v>6.9129908169011038</v>
      </c>
      <c r="N38" s="54"/>
      <c r="O38" s="8">
        <v>43577</v>
      </c>
      <c r="P38" s="97">
        <v>1.4541999999999999</v>
      </c>
      <c r="Q38" s="97"/>
      <c r="R38" s="98">
        <f>IF(P38="","",T38*M38*LOOKUP(RIGHT($D$2,3),定数!$A$6:$A$13,定数!$B$6:$B$13))</f>
        <v>-28205.002532957082</v>
      </c>
      <c r="S38" s="98"/>
      <c r="T38" s="99">
        <f t="shared" si="4"/>
        <v>-34.000000000000696</v>
      </c>
      <c r="U38" s="99"/>
      <c r="V38" t="str">
        <f t="shared" si="7"/>
        <v/>
      </c>
      <c r="W38">
        <f t="shared" si="2"/>
        <v>2</v>
      </c>
      <c r="X38" s="37">
        <f t="shared" si="5"/>
        <v>1074357.9082512918</v>
      </c>
      <c r="Y38" s="38">
        <f t="shared" si="6"/>
        <v>0.12490358764255904</v>
      </c>
    </row>
    <row r="39" spans="2:25">
      <c r="B39" s="54">
        <v>31</v>
      </c>
      <c r="C39" s="96">
        <f t="shared" si="0"/>
        <v>911961.74856559304</v>
      </c>
      <c r="D39" s="96"/>
      <c r="E39" s="54"/>
      <c r="F39" s="8">
        <v>43584</v>
      </c>
      <c r="G39" s="54" t="s">
        <v>4</v>
      </c>
      <c r="H39" s="97">
        <v>1.4839</v>
      </c>
      <c r="I39" s="97"/>
      <c r="J39" s="54">
        <v>36</v>
      </c>
      <c r="K39" s="100">
        <f t="shared" si="3"/>
        <v>27358.85245696779</v>
      </c>
      <c r="L39" s="101"/>
      <c r="M39" s="6">
        <f>IF(J39="","",(K39/J39)/LOOKUP(RIGHT($D$2,3),定数!$A$6:$A$13,定数!$B$6:$B$13))</f>
        <v>6.3330676983721741</v>
      </c>
      <c r="N39" s="54"/>
      <c r="O39" s="8">
        <v>43584</v>
      </c>
      <c r="P39" s="97">
        <v>1.4802999999999999</v>
      </c>
      <c r="Q39" s="97"/>
      <c r="R39" s="98">
        <f>IF(P39="","",T39*M39*LOOKUP(RIGHT($D$2,3),定数!$A$6:$A$13,定数!$B$6:$B$13))</f>
        <v>-27358.852456968154</v>
      </c>
      <c r="S39" s="98"/>
      <c r="T39" s="99">
        <f t="shared" si="4"/>
        <v>-36.000000000000476</v>
      </c>
      <c r="U39" s="99"/>
      <c r="V39" t="str">
        <f t="shared" si="7"/>
        <v/>
      </c>
      <c r="W39">
        <f t="shared" si="2"/>
        <v>3</v>
      </c>
      <c r="X39" s="37">
        <f t="shared" si="5"/>
        <v>1074357.9082512918</v>
      </c>
      <c r="Y39" s="38">
        <f t="shared" si="6"/>
        <v>0.15115648001328286</v>
      </c>
    </row>
    <row r="40" spans="2:25">
      <c r="B40" s="54">
        <v>32</v>
      </c>
      <c r="C40" s="96">
        <f t="shared" si="0"/>
        <v>884602.89610862487</v>
      </c>
      <c r="D40" s="96"/>
      <c r="E40" s="54"/>
      <c r="F40" s="8">
        <v>43604</v>
      </c>
      <c r="G40" s="54" t="s">
        <v>4</v>
      </c>
      <c r="H40" s="97">
        <v>1.4283999999999999</v>
      </c>
      <c r="I40" s="97"/>
      <c r="J40" s="54">
        <v>73</v>
      </c>
      <c r="K40" s="100">
        <f t="shared" si="3"/>
        <v>26538.086883258744</v>
      </c>
      <c r="L40" s="101"/>
      <c r="M40" s="6">
        <f>IF(J40="","",(K40/J40)/LOOKUP(RIGHT($D$2,3),定数!$A$6:$A$13,定数!$B$6:$B$13))</f>
        <v>3.0294619729747425</v>
      </c>
      <c r="N40" s="54"/>
      <c r="O40" s="8">
        <v>43604</v>
      </c>
      <c r="P40" s="97">
        <v>1.4211</v>
      </c>
      <c r="Q40" s="97"/>
      <c r="R40" s="98">
        <f>IF(P40="","",T40*M40*LOOKUP(RIGHT($D$2,3),定数!$A$6:$A$13,定数!$B$6:$B$13))</f>
        <v>-26538.086883258242</v>
      </c>
      <c r="S40" s="98"/>
      <c r="T40" s="99">
        <f t="shared" si="4"/>
        <v>-72.999999999998622</v>
      </c>
      <c r="U40" s="99"/>
      <c r="V40" t="str">
        <f t="shared" si="7"/>
        <v/>
      </c>
      <c r="W40">
        <f t="shared" si="2"/>
        <v>4</v>
      </c>
      <c r="X40" s="37">
        <f t="shared" si="5"/>
        <v>1074357.9082512918</v>
      </c>
      <c r="Y40" s="38">
        <f t="shared" si="6"/>
        <v>0.17662178561288477</v>
      </c>
    </row>
    <row r="41" spans="2:25">
      <c r="B41" s="54">
        <v>33</v>
      </c>
      <c r="C41" s="96">
        <f t="shared" si="0"/>
        <v>858064.80922536668</v>
      </c>
      <c r="D41" s="96"/>
      <c r="E41" s="54"/>
      <c r="F41" s="8">
        <v>43638</v>
      </c>
      <c r="G41" s="54" t="s">
        <v>4</v>
      </c>
      <c r="H41" s="97">
        <v>1.4381999999999999</v>
      </c>
      <c r="I41" s="97"/>
      <c r="J41" s="54">
        <v>38</v>
      </c>
      <c r="K41" s="100">
        <f t="shared" si="3"/>
        <v>25741.944276760998</v>
      </c>
      <c r="L41" s="101"/>
      <c r="M41" s="6">
        <f>IF(J41="","",(K41/J41)/LOOKUP(RIGHT($D$2,3),定数!$A$6:$A$13,定数!$B$6:$B$13))</f>
        <v>5.6451632185879381</v>
      </c>
      <c r="N41" s="54"/>
      <c r="O41" s="8">
        <v>43638</v>
      </c>
      <c r="P41" s="97">
        <v>1.4343999999999999</v>
      </c>
      <c r="Q41" s="97"/>
      <c r="R41" s="98">
        <f>IF(P41="","",T41*M41*LOOKUP(RIGHT($D$2,3),定数!$A$6:$A$13,定数!$B$6:$B$13))</f>
        <v>-25741.944276761173</v>
      </c>
      <c r="S41" s="98"/>
      <c r="T41" s="99">
        <f t="shared" si="4"/>
        <v>-38.000000000000256</v>
      </c>
      <c r="U41" s="99"/>
      <c r="V41" t="str">
        <f t="shared" si="7"/>
        <v/>
      </c>
      <c r="W41">
        <f t="shared" si="2"/>
        <v>5</v>
      </c>
      <c r="X41" s="37">
        <f t="shared" si="5"/>
        <v>1074357.9082512918</v>
      </c>
      <c r="Y41" s="38">
        <f t="shared" si="6"/>
        <v>0.2013231320444977</v>
      </c>
    </row>
    <row r="42" spans="2:25">
      <c r="B42" s="54">
        <v>34</v>
      </c>
      <c r="C42" s="96">
        <f t="shared" si="0"/>
        <v>832322.86494860554</v>
      </c>
      <c r="D42" s="96"/>
      <c r="E42" s="54"/>
      <c r="F42" s="8">
        <v>43645</v>
      </c>
      <c r="G42" s="54" t="s">
        <v>4</v>
      </c>
      <c r="H42" s="97">
        <v>1.4440999999999999</v>
      </c>
      <c r="I42" s="97"/>
      <c r="J42" s="54">
        <v>96</v>
      </c>
      <c r="K42" s="100">
        <f t="shared" si="3"/>
        <v>24969.685948458166</v>
      </c>
      <c r="L42" s="101"/>
      <c r="M42" s="6">
        <f>IF(J42="","",(K42/J42)/LOOKUP(RIGHT($D$2,3),定数!$A$6:$A$13,定数!$B$6:$B$13))</f>
        <v>2.1675074608036602</v>
      </c>
      <c r="N42" s="54"/>
      <c r="O42" s="8">
        <v>43652</v>
      </c>
      <c r="P42" s="97">
        <v>1.4345000000000001</v>
      </c>
      <c r="Q42" s="97"/>
      <c r="R42" s="98">
        <f>IF(P42="","",T42*M42*LOOKUP(RIGHT($D$2,3),定数!$A$6:$A$13,定数!$B$6:$B$13))</f>
        <v>-24969.685948457729</v>
      </c>
      <c r="S42" s="98"/>
      <c r="T42" s="99">
        <f t="shared" si="4"/>
        <v>-95.999999999998309</v>
      </c>
      <c r="U42" s="99"/>
      <c r="V42" t="str">
        <f t="shared" si="7"/>
        <v/>
      </c>
      <c r="W42">
        <f t="shared" si="2"/>
        <v>6</v>
      </c>
      <c r="X42" s="37">
        <f t="shared" si="5"/>
        <v>1074357.9082512918</v>
      </c>
      <c r="Y42" s="38">
        <f t="shared" si="6"/>
        <v>0.22528343808316287</v>
      </c>
    </row>
    <row r="43" spans="2:25">
      <c r="B43" s="54">
        <v>35</v>
      </c>
      <c r="C43" s="96">
        <f t="shared" si="0"/>
        <v>807353.17900014785</v>
      </c>
      <c r="D43" s="96"/>
      <c r="E43" s="54"/>
      <c r="F43" s="8">
        <v>43666</v>
      </c>
      <c r="G43" s="54" t="s">
        <v>4</v>
      </c>
      <c r="H43" s="97">
        <v>1.4219999999999999</v>
      </c>
      <c r="I43" s="97"/>
      <c r="J43" s="54">
        <v>53</v>
      </c>
      <c r="K43" s="100">
        <f t="shared" si="3"/>
        <v>24220.595370004434</v>
      </c>
      <c r="L43" s="101"/>
      <c r="M43" s="6">
        <f>IF(J43="","",(K43/J43)/LOOKUP(RIGHT($D$2,3),定数!$A$6:$A$13,定数!$B$6:$B$13))</f>
        <v>3.8082697122648481</v>
      </c>
      <c r="N43" s="54"/>
      <c r="O43" s="8">
        <v>43667</v>
      </c>
      <c r="P43" s="97">
        <v>1.4167000000000001</v>
      </c>
      <c r="Q43" s="97"/>
      <c r="R43" s="98">
        <f>IF(P43="","",T43*M43*LOOKUP(RIGHT($D$2,3),定数!$A$6:$A$13,定数!$B$6:$B$13))</f>
        <v>-24220.595370003797</v>
      </c>
      <c r="S43" s="98"/>
      <c r="T43" s="99">
        <f t="shared" si="4"/>
        <v>-52.999999999998607</v>
      </c>
      <c r="U43" s="99"/>
      <c r="V43" t="str">
        <f t="shared" si="7"/>
        <v/>
      </c>
      <c r="W43">
        <f t="shared" si="2"/>
        <v>7</v>
      </c>
      <c r="X43" s="37">
        <f t="shared" si="5"/>
        <v>1074357.9082512918</v>
      </c>
      <c r="Y43" s="38">
        <f t="shared" si="6"/>
        <v>0.24852493494066752</v>
      </c>
    </row>
    <row r="44" spans="2:25">
      <c r="B44" s="54">
        <v>36</v>
      </c>
      <c r="C44" s="96">
        <f t="shared" si="0"/>
        <v>783132.58363014401</v>
      </c>
      <c r="D44" s="96"/>
      <c r="E44" s="54"/>
      <c r="F44" s="8">
        <v>43671</v>
      </c>
      <c r="G44" s="54" t="s">
        <v>4</v>
      </c>
      <c r="H44" s="97">
        <v>1.4379</v>
      </c>
      <c r="I44" s="97"/>
      <c r="J44" s="54">
        <v>56</v>
      </c>
      <c r="K44" s="100">
        <f t="shared" si="3"/>
        <v>23493.977508904318</v>
      </c>
      <c r="L44" s="101"/>
      <c r="M44" s="6">
        <f>IF(J44="","",(K44/J44)/LOOKUP(RIGHT($D$2,3),定数!$A$6:$A$13,定数!$B$6:$B$13))</f>
        <v>3.4961276054917141</v>
      </c>
      <c r="N44" s="54"/>
      <c r="O44" s="8">
        <v>43672</v>
      </c>
      <c r="P44" s="97">
        <v>1.4486000000000001</v>
      </c>
      <c r="Q44" s="97"/>
      <c r="R44" s="98">
        <f>IF(P44="","",T44*M44*LOOKUP(RIGHT($D$2,3),定数!$A$6:$A$13,定数!$B$6:$B$13))</f>
        <v>44890.278454514249</v>
      </c>
      <c r="S44" s="98"/>
      <c r="T44" s="99">
        <f t="shared" si="4"/>
        <v>107.00000000000153</v>
      </c>
      <c r="U44" s="99"/>
      <c r="V44" t="str">
        <f t="shared" si="7"/>
        <v/>
      </c>
      <c r="W44">
        <f t="shared" si="2"/>
        <v>0</v>
      </c>
      <c r="X44" s="37">
        <f t="shared" si="5"/>
        <v>1074357.9082512918</v>
      </c>
      <c r="Y44" s="38">
        <f t="shared" si="6"/>
        <v>0.27106918689244697</v>
      </c>
    </row>
    <row r="45" spans="2:25">
      <c r="B45" s="54">
        <v>37</v>
      </c>
      <c r="C45" s="96">
        <f t="shared" si="0"/>
        <v>828022.86208465823</v>
      </c>
      <c r="D45" s="96"/>
      <c r="E45" s="54"/>
      <c r="F45" s="8">
        <v>43679</v>
      </c>
      <c r="G45" s="54" t="s">
        <v>3</v>
      </c>
      <c r="H45" s="97">
        <v>1.4182999999999999</v>
      </c>
      <c r="I45" s="97"/>
      <c r="J45" s="54">
        <v>100</v>
      </c>
      <c r="K45" s="100">
        <f t="shared" si="3"/>
        <v>24840.685862539747</v>
      </c>
      <c r="L45" s="101"/>
      <c r="M45" s="6">
        <f>IF(J45="","",(K45/J45)/LOOKUP(RIGHT($D$2,3),定数!$A$6:$A$13,定数!$B$6:$B$13))</f>
        <v>2.0700571552116456</v>
      </c>
      <c r="N45" s="54"/>
      <c r="O45" s="8">
        <v>43680</v>
      </c>
      <c r="P45" s="97">
        <v>1.4282999999999999</v>
      </c>
      <c r="Q45" s="97"/>
      <c r="R45" s="98">
        <f>IF(P45="","",T45*M45*LOOKUP(RIGHT($D$2,3),定数!$A$6:$A$13,定数!$B$6:$B$13))</f>
        <v>-24840.685862539769</v>
      </c>
      <c r="S45" s="98"/>
      <c r="T45" s="99">
        <f t="shared" si="4"/>
        <v>-100.00000000000009</v>
      </c>
      <c r="U45" s="99"/>
      <c r="V45" t="str">
        <f t="shared" si="7"/>
        <v/>
      </c>
      <c r="W45">
        <f t="shared" si="2"/>
        <v>1</v>
      </c>
      <c r="X45" s="37">
        <f t="shared" si="5"/>
        <v>1074357.9082512918</v>
      </c>
      <c r="Y45" s="38">
        <f t="shared" si="6"/>
        <v>0.22928583135538849</v>
      </c>
    </row>
    <row r="46" spans="2:25">
      <c r="B46" s="54">
        <v>38</v>
      </c>
      <c r="C46" s="96">
        <f t="shared" si="0"/>
        <v>803182.17622211843</v>
      </c>
      <c r="D46" s="96"/>
      <c r="E46" s="54"/>
      <c r="F46" s="8">
        <v>43708</v>
      </c>
      <c r="G46" s="54" t="s">
        <v>3</v>
      </c>
      <c r="H46" s="97">
        <v>1.4428000000000001</v>
      </c>
      <c r="I46" s="97"/>
      <c r="J46" s="54">
        <v>31</v>
      </c>
      <c r="K46" s="100">
        <f t="shared" si="3"/>
        <v>24095.465286663552</v>
      </c>
      <c r="L46" s="101"/>
      <c r="M46" s="6">
        <f>IF(J46="","",(K46/J46)/LOOKUP(RIGHT($D$2,3),定数!$A$6:$A$13,定数!$B$6:$B$13))</f>
        <v>6.477275614694503</v>
      </c>
      <c r="N46" s="54"/>
      <c r="O46" s="8">
        <v>43708</v>
      </c>
      <c r="P46" s="97">
        <v>1.4371</v>
      </c>
      <c r="Q46" s="97"/>
      <c r="R46" s="98">
        <f>IF(P46="","",T46*M46*LOOKUP(RIGHT($D$2,3),定数!$A$6:$A$13,定数!$B$6:$B$13))</f>
        <v>44304.565204510698</v>
      </c>
      <c r="S46" s="98"/>
      <c r="T46" s="99">
        <f t="shared" si="4"/>
        <v>57.000000000000384</v>
      </c>
      <c r="U46" s="99"/>
      <c r="V46" t="str">
        <f t="shared" si="7"/>
        <v/>
      </c>
      <c r="W46">
        <f t="shared" si="2"/>
        <v>0</v>
      </c>
      <c r="X46" s="37">
        <f t="shared" si="5"/>
        <v>1074357.9082512918</v>
      </c>
      <c r="Y46" s="38">
        <f t="shared" si="6"/>
        <v>0.25240725641472683</v>
      </c>
    </row>
    <row r="47" spans="2:25">
      <c r="B47" s="54">
        <v>39</v>
      </c>
      <c r="C47" s="96">
        <f t="shared" si="0"/>
        <v>847486.74142662913</v>
      </c>
      <c r="D47" s="96"/>
      <c r="E47" s="54"/>
      <c r="F47" s="8">
        <v>43715</v>
      </c>
      <c r="G47" s="54" t="s">
        <v>3</v>
      </c>
      <c r="H47" s="97">
        <v>1.4035</v>
      </c>
      <c r="I47" s="97"/>
      <c r="J47" s="54">
        <v>114</v>
      </c>
      <c r="K47" s="100">
        <f t="shared" si="3"/>
        <v>25424.602242798872</v>
      </c>
      <c r="L47" s="101"/>
      <c r="M47" s="6">
        <f>IF(J47="","",(K47/J47)/LOOKUP(RIGHT($D$2,3),定数!$A$6:$A$13,定数!$B$6:$B$13))</f>
        <v>1.8585235557601514</v>
      </c>
      <c r="N47" s="54"/>
      <c r="O47" s="8">
        <v>43717</v>
      </c>
      <c r="P47" s="97">
        <v>1.3814</v>
      </c>
      <c r="Q47" s="97"/>
      <c r="R47" s="98">
        <f>IF(P47="","",T47*M47*LOOKUP(RIGHT($D$2,3),定数!$A$6:$A$13,定数!$B$6:$B$13))</f>
        <v>49288.044698759237</v>
      </c>
      <c r="S47" s="98"/>
      <c r="T47" s="99">
        <f t="shared" si="4"/>
        <v>221.00000000000009</v>
      </c>
      <c r="U47" s="99"/>
      <c r="V47" t="str">
        <f t="shared" si="7"/>
        <v/>
      </c>
      <c r="W47">
        <f t="shared" si="2"/>
        <v>0</v>
      </c>
      <c r="X47" s="37">
        <f t="shared" si="5"/>
        <v>1074357.9082512918</v>
      </c>
      <c r="Y47" s="38">
        <f t="shared" si="6"/>
        <v>0.21116907604276469</v>
      </c>
    </row>
    <row r="48" spans="2:25">
      <c r="B48" s="54">
        <v>40</v>
      </c>
      <c r="C48" s="96">
        <f t="shared" si="0"/>
        <v>896774.78612538835</v>
      </c>
      <c r="D48" s="96"/>
      <c r="E48" s="54"/>
      <c r="F48" s="8">
        <v>43722</v>
      </c>
      <c r="G48" s="54" t="s">
        <v>4</v>
      </c>
      <c r="H48" s="97">
        <v>1.3729</v>
      </c>
      <c r="I48" s="97"/>
      <c r="J48" s="54">
        <v>93</v>
      </c>
      <c r="K48" s="100">
        <f t="shared" si="3"/>
        <v>26903.24358376165</v>
      </c>
      <c r="L48" s="101"/>
      <c r="M48" s="6">
        <f>IF(J48="","",(K48/J48)/LOOKUP(RIGHT($D$2,3),定数!$A$6:$A$13,定数!$B$6:$B$13))</f>
        <v>2.4106849089392162</v>
      </c>
      <c r="N48" s="54"/>
      <c r="O48" s="8">
        <v>43723</v>
      </c>
      <c r="P48" s="97">
        <v>1.3912</v>
      </c>
      <c r="Q48" s="97"/>
      <c r="R48" s="98">
        <f>IF(P48="","",T48*M48*LOOKUP(RIGHT($D$2,3),定数!$A$6:$A$13,定数!$B$6:$B$13))</f>
        <v>52938.640600305138</v>
      </c>
      <c r="S48" s="98"/>
      <c r="T48" s="99">
        <f t="shared" si="4"/>
        <v>182.99999999999983</v>
      </c>
      <c r="U48" s="99"/>
      <c r="V48" t="str">
        <f t="shared" si="7"/>
        <v/>
      </c>
      <c r="W48">
        <f t="shared" si="2"/>
        <v>0</v>
      </c>
      <c r="X48" s="37">
        <f t="shared" si="5"/>
        <v>1074357.9082512918</v>
      </c>
      <c r="Y48" s="38">
        <f t="shared" si="6"/>
        <v>0.165292330202094</v>
      </c>
    </row>
    <row r="49" spans="2:25">
      <c r="B49" s="54">
        <v>41</v>
      </c>
      <c r="C49" s="96">
        <f t="shared" si="0"/>
        <v>949713.42672569351</v>
      </c>
      <c r="D49" s="96"/>
      <c r="E49" s="54"/>
      <c r="F49" s="8">
        <v>43731</v>
      </c>
      <c r="G49" s="54" t="s">
        <v>3</v>
      </c>
      <c r="H49" s="97">
        <v>1.3466</v>
      </c>
      <c r="I49" s="97"/>
      <c r="J49" s="54">
        <v>80</v>
      </c>
      <c r="K49" s="100">
        <f t="shared" si="3"/>
        <v>28491.402801770804</v>
      </c>
      <c r="L49" s="101"/>
      <c r="M49" s="6">
        <f>IF(J49="","",(K49/J49)/LOOKUP(RIGHT($D$2,3),定数!$A$6:$A$13,定数!$B$6:$B$13))</f>
        <v>2.9678544585177922</v>
      </c>
      <c r="N49" s="54"/>
      <c r="O49" s="8">
        <v>43734</v>
      </c>
      <c r="P49" s="97">
        <v>1.3546</v>
      </c>
      <c r="Q49" s="97"/>
      <c r="R49" s="98">
        <f>IF(P49="","",T49*M49*LOOKUP(RIGHT($D$2,3),定数!$A$6:$A$13,定数!$B$6:$B$13))</f>
        <v>-28491.40280177083</v>
      </c>
      <c r="S49" s="98"/>
      <c r="T49" s="99">
        <f t="shared" si="4"/>
        <v>-80.000000000000071</v>
      </c>
      <c r="U49" s="99"/>
      <c r="V49" t="str">
        <f t="shared" si="7"/>
        <v/>
      </c>
      <c r="W49">
        <f t="shared" si="2"/>
        <v>1</v>
      </c>
      <c r="X49" s="37">
        <f t="shared" si="5"/>
        <v>1074357.9082512918</v>
      </c>
      <c r="Y49" s="38">
        <f t="shared" si="6"/>
        <v>0.1160176516301531</v>
      </c>
    </row>
    <row r="50" spans="2:25">
      <c r="B50" s="54">
        <v>42</v>
      </c>
      <c r="C50" s="96">
        <f t="shared" si="0"/>
        <v>921222.02392392268</v>
      </c>
      <c r="D50" s="96"/>
      <c r="E50" s="54"/>
      <c r="F50" s="8">
        <v>43758</v>
      </c>
      <c r="G50" s="54" t="s">
        <v>3</v>
      </c>
      <c r="H50" s="97">
        <v>1.3749</v>
      </c>
      <c r="I50" s="97"/>
      <c r="J50" s="54">
        <v>34</v>
      </c>
      <c r="K50" s="100">
        <f t="shared" si="3"/>
        <v>27636.660717717681</v>
      </c>
      <c r="L50" s="101"/>
      <c r="M50" s="6">
        <f>IF(J50="","",(K50/J50)/LOOKUP(RIGHT($D$2,3),定数!$A$6:$A$13,定数!$B$6:$B$13))</f>
        <v>6.7736913523817845</v>
      </c>
      <c r="N50" s="54"/>
      <c r="O50" s="8">
        <v>43758</v>
      </c>
      <c r="P50" s="97">
        <v>1.3685</v>
      </c>
      <c r="Q50" s="97"/>
      <c r="R50" s="98">
        <f>IF(P50="","",T50*M50*LOOKUP(RIGHT($D$2,3),定数!$A$6:$A$13,定数!$B$6:$B$13))</f>
        <v>52021.94958629179</v>
      </c>
      <c r="S50" s="98"/>
      <c r="T50" s="99">
        <f t="shared" si="4"/>
        <v>63.999999999999616</v>
      </c>
      <c r="U50" s="99"/>
      <c r="V50" t="str">
        <f t="shared" si="7"/>
        <v/>
      </c>
      <c r="W50">
        <f t="shared" si="2"/>
        <v>0</v>
      </c>
      <c r="X50" s="37">
        <f t="shared" si="5"/>
        <v>1074357.9082512918</v>
      </c>
      <c r="Y50" s="38">
        <f t="shared" si="6"/>
        <v>0.14253712208124847</v>
      </c>
    </row>
    <row r="51" spans="2:25">
      <c r="B51" s="54">
        <v>43</v>
      </c>
      <c r="C51" s="96">
        <f t="shared" si="0"/>
        <v>973243.97351021448</v>
      </c>
      <c r="D51" s="96"/>
      <c r="E51" s="54"/>
      <c r="F51" s="8">
        <v>43762</v>
      </c>
      <c r="G51" s="54" t="s">
        <v>4</v>
      </c>
      <c r="H51" s="97">
        <v>1.3872</v>
      </c>
      <c r="I51" s="97"/>
      <c r="J51" s="54">
        <v>51</v>
      </c>
      <c r="K51" s="100">
        <f t="shared" si="3"/>
        <v>29197.319205306434</v>
      </c>
      <c r="L51" s="101"/>
      <c r="M51" s="6">
        <f>IF(J51="","",(K51/J51)/LOOKUP(RIGHT($D$2,3),定数!$A$6:$A$13,定数!$B$6:$B$13))</f>
        <v>4.7708037917167383</v>
      </c>
      <c r="N51" s="54"/>
      <c r="O51" s="8">
        <v>43764</v>
      </c>
      <c r="P51" s="97">
        <v>1.3968</v>
      </c>
      <c r="Q51" s="97"/>
      <c r="R51" s="98">
        <f>IF(P51="","",T51*M51*LOOKUP(RIGHT($D$2,3),定数!$A$6:$A$13,定数!$B$6:$B$13))</f>
        <v>54959.659680577126</v>
      </c>
      <c r="S51" s="98"/>
      <c r="T51" s="99">
        <f t="shared" si="4"/>
        <v>96.000000000000526</v>
      </c>
      <c r="U51" s="99"/>
      <c r="V51" t="str">
        <f t="shared" si="7"/>
        <v/>
      </c>
      <c r="W51">
        <f t="shared" si="2"/>
        <v>0</v>
      </c>
      <c r="X51" s="37">
        <f t="shared" si="5"/>
        <v>1074357.9082512918</v>
      </c>
      <c r="Y51" s="38">
        <f t="shared" si="6"/>
        <v>9.411568897524869E-2</v>
      </c>
    </row>
    <row r="52" spans="2:25">
      <c r="B52" s="54">
        <v>44</v>
      </c>
      <c r="C52" s="96">
        <f t="shared" si="0"/>
        <v>1028203.6331907916</v>
      </c>
      <c r="D52" s="96"/>
      <c r="E52" s="54"/>
      <c r="F52" s="8">
        <v>43777</v>
      </c>
      <c r="G52" s="54" t="s">
        <v>3</v>
      </c>
      <c r="H52" s="97">
        <v>1.3740000000000001</v>
      </c>
      <c r="I52" s="97"/>
      <c r="J52" s="54">
        <v>35</v>
      </c>
      <c r="K52" s="100">
        <f t="shared" si="3"/>
        <v>30846.108995723745</v>
      </c>
      <c r="L52" s="101"/>
      <c r="M52" s="6">
        <f>IF(J52="","",(K52/J52)/LOOKUP(RIGHT($D$2,3),定数!$A$6:$A$13,定数!$B$6:$B$13))</f>
        <v>7.3443116656485108</v>
      </c>
      <c r="N52" s="54"/>
      <c r="O52" s="8">
        <v>43777</v>
      </c>
      <c r="P52" s="97">
        <v>1.3774999999999999</v>
      </c>
      <c r="Q52" s="97"/>
      <c r="R52" s="98">
        <f>IF(P52="","",T52*M52*LOOKUP(RIGHT($D$2,3),定数!$A$6:$A$13,定数!$B$6:$B$13))</f>
        <v>-30846.108995722301</v>
      </c>
      <c r="S52" s="98"/>
      <c r="T52" s="99">
        <f t="shared" si="4"/>
        <v>-34.999999999998366</v>
      </c>
      <c r="U52" s="99"/>
      <c r="V52" t="str">
        <f t="shared" si="7"/>
        <v/>
      </c>
      <c r="W52">
        <f t="shared" si="2"/>
        <v>1</v>
      </c>
      <c r="X52" s="37">
        <f t="shared" si="5"/>
        <v>1074357.9082512918</v>
      </c>
      <c r="Y52" s="38">
        <f t="shared" si="6"/>
        <v>4.2959869058556643E-2</v>
      </c>
    </row>
    <row r="53" spans="2:25">
      <c r="B53" s="54">
        <v>45</v>
      </c>
      <c r="C53" s="96">
        <f t="shared" si="0"/>
        <v>997357.52419506933</v>
      </c>
      <c r="D53" s="96"/>
      <c r="E53" s="54"/>
      <c r="F53" s="8">
        <v>43793</v>
      </c>
      <c r="G53" s="54" t="s">
        <v>3</v>
      </c>
      <c r="H53" s="97">
        <v>1.3353999999999999</v>
      </c>
      <c r="I53" s="97"/>
      <c r="J53" s="54">
        <v>58</v>
      </c>
      <c r="K53" s="100">
        <f t="shared" si="3"/>
        <v>29920.72572585208</v>
      </c>
      <c r="L53" s="101"/>
      <c r="M53" s="6">
        <f>IF(J53="","",(K53/J53)/LOOKUP(RIGHT($D$2,3),定数!$A$6:$A$13,定数!$B$6:$B$13))</f>
        <v>4.2989548456684021</v>
      </c>
      <c r="N53" s="54"/>
      <c r="O53" s="8">
        <v>43794</v>
      </c>
      <c r="P53" s="97">
        <v>1.3242</v>
      </c>
      <c r="Q53" s="97"/>
      <c r="R53" s="98">
        <f>IF(P53="","",T53*M53*LOOKUP(RIGHT($D$2,3),定数!$A$6:$A$13,定数!$B$6:$B$13))</f>
        <v>57777.953125782682</v>
      </c>
      <c r="S53" s="98"/>
      <c r="T53" s="99">
        <f t="shared" si="4"/>
        <v>111.99999999999876</v>
      </c>
      <c r="U53" s="99"/>
      <c r="V53" t="str">
        <f t="shared" si="7"/>
        <v/>
      </c>
      <c r="W53">
        <f t="shared" si="2"/>
        <v>0</v>
      </c>
      <c r="X53" s="37">
        <f t="shared" si="5"/>
        <v>1074357.9082512918</v>
      </c>
      <c r="Y53" s="38">
        <f t="shared" si="6"/>
        <v>7.1671072986798534E-2</v>
      </c>
    </row>
    <row r="54" spans="2:25">
      <c r="B54" s="54">
        <v>46</v>
      </c>
      <c r="C54" s="96">
        <f t="shared" si="0"/>
        <v>1055135.477320852</v>
      </c>
      <c r="D54" s="96"/>
      <c r="E54" s="54"/>
      <c r="F54" s="8">
        <v>43798</v>
      </c>
      <c r="G54" s="54" t="s">
        <v>4</v>
      </c>
      <c r="H54" s="97">
        <v>1.3352999999999999</v>
      </c>
      <c r="I54" s="97"/>
      <c r="J54" s="54">
        <v>60</v>
      </c>
      <c r="K54" s="100">
        <f t="shared" si="3"/>
        <v>31654.064319625559</v>
      </c>
      <c r="L54" s="101"/>
      <c r="M54" s="6">
        <f>IF(J54="","",(K54/J54)/LOOKUP(RIGHT($D$2,3),定数!$A$6:$A$13,定数!$B$6:$B$13))</f>
        <v>4.3963978221702167</v>
      </c>
      <c r="N54" s="54"/>
      <c r="O54" s="8">
        <v>43799</v>
      </c>
      <c r="P54" s="97">
        <v>1.3292999999999999</v>
      </c>
      <c r="Q54" s="97"/>
      <c r="R54" s="98">
        <f>IF(P54="","",T54*M54*LOOKUP(RIGHT($D$2,3),定数!$A$6:$A$13,定数!$B$6:$B$13))</f>
        <v>-31654.064319625588</v>
      </c>
      <c r="S54" s="98"/>
      <c r="T54" s="99">
        <f t="shared" si="4"/>
        <v>-60.000000000000057</v>
      </c>
      <c r="U54" s="99"/>
      <c r="V54" t="str">
        <f t="shared" si="7"/>
        <v/>
      </c>
      <c r="W54">
        <f t="shared" si="2"/>
        <v>1</v>
      </c>
      <c r="X54" s="37">
        <f t="shared" si="5"/>
        <v>1074357.9082512918</v>
      </c>
      <c r="Y54" s="38">
        <f t="shared" si="6"/>
        <v>1.7892017904655E-2</v>
      </c>
    </row>
    <row r="55" spans="2:25">
      <c r="B55" s="54">
        <v>47</v>
      </c>
      <c r="C55" s="96">
        <f t="shared" si="0"/>
        <v>1023481.4130012264</v>
      </c>
      <c r="D55" s="96"/>
      <c r="E55" s="54">
        <v>2012</v>
      </c>
      <c r="F55" s="8">
        <v>43489</v>
      </c>
      <c r="G55" s="54" t="s">
        <v>4</v>
      </c>
      <c r="H55" s="97">
        <v>1.3013999999999999</v>
      </c>
      <c r="I55" s="97"/>
      <c r="J55" s="54">
        <v>62</v>
      </c>
      <c r="K55" s="100">
        <f t="shared" si="3"/>
        <v>30704.442390036791</v>
      </c>
      <c r="L55" s="101"/>
      <c r="M55" s="6">
        <f>IF(J55="","",(K55/J55)/LOOKUP(RIGHT($D$2,3),定数!$A$6:$A$13,定数!$B$6:$B$13))</f>
        <v>4.1269411814565578</v>
      </c>
      <c r="N55" s="54">
        <v>2012</v>
      </c>
      <c r="O55" s="8">
        <v>43490</v>
      </c>
      <c r="P55" s="97">
        <v>1.2951999999999999</v>
      </c>
      <c r="Q55" s="97"/>
      <c r="R55" s="98">
        <f>IF(P55="","",T55*M55*LOOKUP(RIGHT($D$2,3),定数!$A$6:$A$13,定数!$B$6:$B$13))</f>
        <v>-30704.442390036704</v>
      </c>
      <c r="S55" s="98"/>
      <c r="T55" s="99">
        <f t="shared" si="4"/>
        <v>-61.999999999999829</v>
      </c>
      <c r="U55" s="99"/>
      <c r="V55" t="str">
        <f t="shared" si="7"/>
        <v/>
      </c>
      <c r="W55">
        <f t="shared" si="2"/>
        <v>2</v>
      </c>
      <c r="X55" s="37">
        <f t="shared" si="5"/>
        <v>1074357.9082512918</v>
      </c>
      <c r="Y55" s="38">
        <f t="shared" si="6"/>
        <v>4.7355257367515446E-2</v>
      </c>
    </row>
    <row r="56" spans="2:25">
      <c r="B56" s="54">
        <v>48</v>
      </c>
      <c r="C56" s="96">
        <f t="shared" si="0"/>
        <v>992776.97061118972</v>
      </c>
      <c r="D56" s="96"/>
      <c r="E56" s="54"/>
      <c r="F56" s="8">
        <v>43496</v>
      </c>
      <c r="G56" s="54" t="s">
        <v>4</v>
      </c>
      <c r="H56" s="97">
        <v>1.3198000000000001</v>
      </c>
      <c r="I56" s="97"/>
      <c r="J56" s="54">
        <v>39</v>
      </c>
      <c r="K56" s="100">
        <f t="shared" si="3"/>
        <v>29783.309118335692</v>
      </c>
      <c r="L56" s="101"/>
      <c r="M56" s="6">
        <f>IF(J56="","",(K56/J56)/LOOKUP(RIGHT($D$2,3),定数!$A$6:$A$13,定数!$B$6:$B$13))</f>
        <v>6.3639549398153186</v>
      </c>
      <c r="N56" s="54"/>
      <c r="O56" s="8">
        <v>43496</v>
      </c>
      <c r="P56" s="97">
        <v>1.3159000000000001</v>
      </c>
      <c r="Q56" s="97"/>
      <c r="R56" s="98">
        <f>IF(P56="","",T56*M56*LOOKUP(RIGHT($D$2,3),定数!$A$6:$A$13,定数!$B$6:$B$13))</f>
        <v>-29783.309118335797</v>
      </c>
      <c r="S56" s="98"/>
      <c r="T56" s="99">
        <f t="shared" si="4"/>
        <v>-39.000000000000142</v>
      </c>
      <c r="U56" s="99"/>
      <c r="V56" t="str">
        <f t="shared" si="7"/>
        <v/>
      </c>
      <c r="W56">
        <f t="shared" si="2"/>
        <v>3</v>
      </c>
      <c r="X56" s="37">
        <f t="shared" si="5"/>
        <v>1074357.9082512918</v>
      </c>
      <c r="Y56" s="38">
        <f t="shared" si="6"/>
        <v>7.5934599646489853E-2</v>
      </c>
    </row>
    <row r="57" spans="2:25">
      <c r="B57" s="54">
        <v>49</v>
      </c>
      <c r="C57" s="96">
        <f t="shared" si="0"/>
        <v>962993.66149285389</v>
      </c>
      <c r="D57" s="96"/>
      <c r="E57" s="54"/>
      <c r="F57" s="8" t="s">
        <v>86</v>
      </c>
      <c r="G57" s="54" t="s">
        <v>4</v>
      </c>
      <c r="H57" s="97">
        <v>1.3471</v>
      </c>
      <c r="I57" s="97"/>
      <c r="J57" s="54">
        <v>82</v>
      </c>
      <c r="K57" s="100">
        <f t="shared" si="3"/>
        <v>28889.809844785617</v>
      </c>
      <c r="L57" s="101"/>
      <c r="M57" s="6">
        <f>IF(J57="","",(K57/J57)/LOOKUP(RIGHT($D$2,3),定数!$A$6:$A$13,定数!$B$6:$B$13))</f>
        <v>2.9359562850391887</v>
      </c>
      <c r="N57" s="54"/>
      <c r="O57" s="8" t="s">
        <v>86</v>
      </c>
      <c r="P57" s="97">
        <v>1.3389</v>
      </c>
      <c r="Q57" s="97"/>
      <c r="R57" s="98">
        <f>IF(P57="","",T57*M57*LOOKUP(RIGHT($D$2,3),定数!$A$6:$A$13,定数!$B$6:$B$13))</f>
        <v>-28889.809844785566</v>
      </c>
      <c r="S57" s="98"/>
      <c r="T57" s="99">
        <f t="shared" si="4"/>
        <v>-81.999999999999858</v>
      </c>
      <c r="U57" s="99"/>
      <c r="V57" t="str">
        <f t="shared" si="7"/>
        <v/>
      </c>
      <c r="W57">
        <f t="shared" si="2"/>
        <v>4</v>
      </c>
      <c r="X57" s="37">
        <f t="shared" si="5"/>
        <v>1074357.9082512918</v>
      </c>
      <c r="Y57" s="38">
        <f t="shared" si="6"/>
        <v>0.10365656165709525</v>
      </c>
    </row>
    <row r="58" spans="2:25">
      <c r="B58" s="54">
        <v>50</v>
      </c>
      <c r="C58" s="96">
        <f t="shared" si="0"/>
        <v>934103.85164806829</v>
      </c>
      <c r="D58" s="96"/>
      <c r="E58" s="54"/>
      <c r="F58" s="8">
        <v>43530</v>
      </c>
      <c r="G58" s="54" t="s">
        <v>3</v>
      </c>
      <c r="H58" s="97">
        <v>1.3177000000000001</v>
      </c>
      <c r="I58" s="97"/>
      <c r="J58" s="54">
        <v>32</v>
      </c>
      <c r="K58" s="100">
        <f t="shared" si="3"/>
        <v>28023.115549442049</v>
      </c>
      <c r="L58" s="101"/>
      <c r="M58" s="6">
        <f>IF(J58="","",(K58/J58)/LOOKUP(RIGHT($D$2,3),定数!$A$6:$A$13,定数!$B$6:$B$13))</f>
        <v>7.2976863410005333</v>
      </c>
      <c r="N58" s="54"/>
      <c r="O58" s="8">
        <v>43530</v>
      </c>
      <c r="P58" s="97">
        <v>1.3117000000000001</v>
      </c>
      <c r="Q58" s="97"/>
      <c r="R58" s="98">
        <f>IF(P58="","",T58*M58*LOOKUP(RIGHT($D$2,3),定数!$A$6:$A$13,定数!$B$6:$B$13))</f>
        <v>52543.341655203891</v>
      </c>
      <c r="S58" s="98"/>
      <c r="T58" s="99">
        <f t="shared" si="4"/>
        <v>60.000000000000057</v>
      </c>
      <c r="U58" s="99"/>
      <c r="V58" t="str">
        <f t="shared" si="7"/>
        <v/>
      </c>
      <c r="W58">
        <f t="shared" si="2"/>
        <v>0</v>
      </c>
      <c r="X58" s="37">
        <f t="shared" si="5"/>
        <v>1074357.9082512918</v>
      </c>
      <c r="Y58" s="38">
        <f t="shared" si="6"/>
        <v>0.13054686480738242</v>
      </c>
    </row>
    <row r="59" spans="2:25">
      <c r="B59" s="54">
        <v>51</v>
      </c>
      <c r="C59" s="96">
        <f t="shared" si="0"/>
        <v>986647.19330327213</v>
      </c>
      <c r="D59" s="96"/>
      <c r="E59" s="54"/>
      <c r="F59" s="8">
        <v>43531</v>
      </c>
      <c r="G59" s="54" t="s">
        <v>3</v>
      </c>
      <c r="H59" s="97">
        <v>1.3119000000000001</v>
      </c>
      <c r="I59" s="97"/>
      <c r="J59" s="54">
        <v>46</v>
      </c>
      <c r="K59" s="100">
        <f t="shared" si="3"/>
        <v>29599.415799098162</v>
      </c>
      <c r="L59" s="101"/>
      <c r="M59" s="6">
        <f>IF(J59="","",(K59/J59)/LOOKUP(RIGHT($D$2,3),定数!$A$6:$A$13,定数!$B$6:$B$13))</f>
        <v>5.3622130070830005</v>
      </c>
      <c r="N59" s="54"/>
      <c r="O59" s="8">
        <v>43532</v>
      </c>
      <c r="P59" s="97">
        <v>1.3165</v>
      </c>
      <c r="Q59" s="97"/>
      <c r="R59" s="98">
        <f>IF(P59="","",T59*M59*LOOKUP(RIGHT($D$2,3),定数!$A$6:$A$13,定数!$B$6:$B$13))</f>
        <v>-29599.415799097758</v>
      </c>
      <c r="S59" s="98"/>
      <c r="T59" s="99">
        <f t="shared" si="4"/>
        <v>-45.999999999999375</v>
      </c>
      <c r="U59" s="99"/>
      <c r="V59" t="str">
        <f t="shared" si="7"/>
        <v/>
      </c>
      <c r="W59">
        <f t="shared" si="2"/>
        <v>1</v>
      </c>
      <c r="X59" s="37">
        <f t="shared" si="5"/>
        <v>1074357.9082512918</v>
      </c>
      <c r="Y59" s="38">
        <f t="shared" si="6"/>
        <v>8.1640125952797682E-2</v>
      </c>
    </row>
    <row r="60" spans="2:25">
      <c r="B60" s="54">
        <v>52</v>
      </c>
      <c r="C60" s="96">
        <f t="shared" si="0"/>
        <v>957047.77750417439</v>
      </c>
      <c r="D60" s="96"/>
      <c r="E60" s="54"/>
      <c r="F60" s="8">
        <v>43558</v>
      </c>
      <c r="G60" s="54" t="s">
        <v>4</v>
      </c>
      <c r="H60" s="97">
        <v>1.3355999999999999</v>
      </c>
      <c r="I60" s="97"/>
      <c r="J60" s="54">
        <v>32</v>
      </c>
      <c r="K60" s="100">
        <f t="shared" si="3"/>
        <v>28711.433325125232</v>
      </c>
      <c r="L60" s="101"/>
      <c r="M60" s="6">
        <f>IF(J60="","",(K60/J60)/LOOKUP(RIGHT($D$2,3),定数!$A$6:$A$13,定数!$B$6:$B$13))</f>
        <v>7.4769357617513625</v>
      </c>
      <c r="N60" s="54"/>
      <c r="O60" s="8">
        <v>43558</v>
      </c>
      <c r="P60" s="97">
        <v>1.3324</v>
      </c>
      <c r="Q60" s="97"/>
      <c r="R60" s="98">
        <f>IF(P60="","",T60*M60*LOOKUP(RIGHT($D$2,3),定数!$A$6:$A$13,定数!$B$6:$B$13))</f>
        <v>-28711.433325124061</v>
      </c>
      <c r="S60" s="98"/>
      <c r="T60" s="99">
        <f t="shared" si="4"/>
        <v>-31.999999999998696</v>
      </c>
      <c r="U60" s="99"/>
      <c r="V60" t="str">
        <f t="shared" si="7"/>
        <v/>
      </c>
      <c r="W60">
        <f t="shared" si="2"/>
        <v>2</v>
      </c>
      <c r="X60" s="37">
        <f t="shared" si="5"/>
        <v>1074357.9082512918</v>
      </c>
      <c r="Y60" s="38">
        <f t="shared" si="6"/>
        <v>0.10919092217421333</v>
      </c>
    </row>
    <row r="61" spans="2:25">
      <c r="B61" s="54">
        <v>53</v>
      </c>
      <c r="C61" s="96">
        <f t="shared" si="0"/>
        <v>928336.3441790503</v>
      </c>
      <c r="D61" s="96"/>
      <c r="E61" s="54"/>
      <c r="F61" s="8">
        <v>43574</v>
      </c>
      <c r="G61" s="54" t="s">
        <v>4</v>
      </c>
      <c r="H61" s="97">
        <v>1.3128</v>
      </c>
      <c r="I61" s="97"/>
      <c r="J61" s="54">
        <v>19</v>
      </c>
      <c r="K61" s="100">
        <f t="shared" si="3"/>
        <v>27850.090325371508</v>
      </c>
      <c r="L61" s="101"/>
      <c r="M61" s="6">
        <f>IF(J61="","",(K61/J61)/LOOKUP(RIGHT($D$2,3),定数!$A$6:$A$13,定数!$B$6:$B$13))</f>
        <v>12.214951897092766</v>
      </c>
      <c r="N61" s="54"/>
      <c r="O61" s="8">
        <v>43574</v>
      </c>
      <c r="P61" s="97">
        <v>1.3109</v>
      </c>
      <c r="Q61" s="97"/>
      <c r="R61" s="98">
        <f>IF(P61="","",T61*M61*LOOKUP(RIGHT($D$2,3),定数!$A$6:$A$13,定数!$B$6:$B$13))</f>
        <v>-27850.090325371693</v>
      </c>
      <c r="S61" s="98"/>
      <c r="T61" s="99">
        <f t="shared" si="4"/>
        <v>-19.000000000000128</v>
      </c>
      <c r="U61" s="99"/>
      <c r="V61" t="str">
        <f t="shared" si="7"/>
        <v/>
      </c>
      <c r="W61">
        <f t="shared" si="2"/>
        <v>3</v>
      </c>
      <c r="X61" s="37">
        <f t="shared" si="5"/>
        <v>1074357.9082512918</v>
      </c>
      <c r="Y61" s="38">
        <f t="shared" si="6"/>
        <v>0.13591519450898593</v>
      </c>
    </row>
    <row r="62" spans="2:25">
      <c r="B62" s="54">
        <v>54</v>
      </c>
      <c r="C62" s="96">
        <f t="shared" si="0"/>
        <v>900486.25385367859</v>
      </c>
      <c r="D62" s="96"/>
      <c r="E62" s="54"/>
      <c r="F62" s="8">
        <v>43586</v>
      </c>
      <c r="G62" s="54" t="s">
        <v>4</v>
      </c>
      <c r="H62" s="97">
        <v>1.3277000000000001</v>
      </c>
      <c r="I62" s="97"/>
      <c r="J62" s="54">
        <v>35</v>
      </c>
      <c r="K62" s="100">
        <f t="shared" si="3"/>
        <v>27014.587615610355</v>
      </c>
      <c r="L62" s="101"/>
      <c r="M62" s="6">
        <f>IF(J62="","",(K62/J62)/LOOKUP(RIGHT($D$2,3),定数!$A$6:$A$13,定数!$B$6:$B$13))</f>
        <v>6.4320446703834175</v>
      </c>
      <c r="N62" s="54"/>
      <c r="O62" s="8">
        <v>43586</v>
      </c>
      <c r="P62" s="97">
        <v>1.3242</v>
      </c>
      <c r="Q62" s="97"/>
      <c r="R62" s="98">
        <f>IF(P62="","",T62*M62*LOOKUP(RIGHT($D$2,3),定数!$A$6:$A$13,定数!$B$6:$B$13))</f>
        <v>-27014.587615610806</v>
      </c>
      <c r="S62" s="98"/>
      <c r="T62" s="99">
        <f t="shared" si="4"/>
        <v>-35.000000000000583</v>
      </c>
      <c r="U62" s="99"/>
      <c r="V62" t="str">
        <f t="shared" si="7"/>
        <v/>
      </c>
      <c r="W62">
        <f t="shared" si="2"/>
        <v>4</v>
      </c>
      <c r="X62" s="37">
        <f t="shared" si="5"/>
        <v>1074357.9082512918</v>
      </c>
      <c r="Y62" s="38">
        <f t="shared" si="6"/>
        <v>0.16183773867371654</v>
      </c>
    </row>
    <row r="63" spans="2:25">
      <c r="B63" s="54">
        <v>55</v>
      </c>
      <c r="C63" s="96">
        <f t="shared" si="0"/>
        <v>873471.66623806779</v>
      </c>
      <c r="D63" s="96"/>
      <c r="E63" s="54"/>
      <c r="F63" s="8">
        <v>43589</v>
      </c>
      <c r="G63" s="54" t="s">
        <v>3</v>
      </c>
      <c r="H63" s="97">
        <v>1.3144</v>
      </c>
      <c r="I63" s="97"/>
      <c r="J63" s="54">
        <v>19</v>
      </c>
      <c r="K63" s="100">
        <f t="shared" si="3"/>
        <v>26204.149987142031</v>
      </c>
      <c r="L63" s="101"/>
      <c r="M63" s="6">
        <f>IF(J63="","",(K63/J63)/LOOKUP(RIGHT($D$2,3),定数!$A$6:$A$13,定数!$B$6:$B$13))</f>
        <v>11.493048239974575</v>
      </c>
      <c r="N63" s="54"/>
      <c r="O63" s="8">
        <v>43589</v>
      </c>
      <c r="P63" s="97">
        <v>1.3163</v>
      </c>
      <c r="Q63" s="97"/>
      <c r="R63" s="98">
        <f>IF(P63="","",T63*M63*LOOKUP(RIGHT($D$2,3),定数!$A$6:$A$13,定数!$B$6:$B$13))</f>
        <v>-26204.149987142206</v>
      </c>
      <c r="S63" s="98"/>
      <c r="T63" s="99">
        <f t="shared" si="4"/>
        <v>-19.000000000000128</v>
      </c>
      <c r="U63" s="99"/>
      <c r="V63" t="str">
        <f t="shared" si="7"/>
        <v/>
      </c>
      <c r="W63">
        <f t="shared" si="2"/>
        <v>5</v>
      </c>
      <c r="X63" s="37">
        <f t="shared" si="5"/>
        <v>1074357.9082512918</v>
      </c>
      <c r="Y63" s="38">
        <f t="shared" si="6"/>
        <v>0.1869826065135054</v>
      </c>
    </row>
    <row r="64" spans="2:25">
      <c r="B64" s="54">
        <v>56</v>
      </c>
      <c r="C64" s="96">
        <f t="shared" si="0"/>
        <v>847267.5162509256</v>
      </c>
      <c r="D64" s="96"/>
      <c r="E64" s="54"/>
      <c r="F64" s="8">
        <v>43594</v>
      </c>
      <c r="G64" s="54" t="s">
        <v>3</v>
      </c>
      <c r="H64" s="97">
        <v>1.3002</v>
      </c>
      <c r="I64" s="97"/>
      <c r="J64" s="54">
        <v>41</v>
      </c>
      <c r="K64" s="100">
        <f t="shared" si="3"/>
        <v>25418.025487527768</v>
      </c>
      <c r="L64" s="101"/>
      <c r="M64" s="6">
        <f>IF(J64="","",(K64/J64)/LOOKUP(RIGHT($D$2,3),定数!$A$6:$A$13,定数!$B$6:$B$13))</f>
        <v>5.1662653429934489</v>
      </c>
      <c r="N64" s="54"/>
      <c r="O64" s="8">
        <v>43594</v>
      </c>
      <c r="P64" s="97">
        <v>1.2925</v>
      </c>
      <c r="Q64" s="97"/>
      <c r="R64" s="98">
        <f>IF(P64="","",T64*M64*LOOKUP(RIGHT($D$2,3),定数!$A$6:$A$13,定数!$B$6:$B$13))</f>
        <v>47736.291769259711</v>
      </c>
      <c r="S64" s="98"/>
      <c r="T64" s="99">
        <f t="shared" si="4"/>
        <v>77.000000000000398</v>
      </c>
      <c r="U64" s="99"/>
      <c r="V64" t="str">
        <f t="shared" si="7"/>
        <v/>
      </c>
      <c r="W64">
        <f t="shared" si="2"/>
        <v>0</v>
      </c>
      <c r="X64" s="37">
        <f t="shared" si="5"/>
        <v>1074357.9082512918</v>
      </c>
      <c r="Y64" s="38">
        <f t="shared" si="6"/>
        <v>0.2113731283181004</v>
      </c>
    </row>
    <row r="65" spans="2:25">
      <c r="B65" s="54">
        <v>57</v>
      </c>
      <c r="C65" s="96">
        <f t="shared" si="0"/>
        <v>895003.80802018533</v>
      </c>
      <c r="D65" s="96"/>
      <c r="E65" s="54"/>
      <c r="F65" s="8">
        <v>43636</v>
      </c>
      <c r="G65" s="54" t="s">
        <v>4</v>
      </c>
      <c r="H65" s="97">
        <v>1.2725</v>
      </c>
      <c r="I65" s="97"/>
      <c r="J65" s="54">
        <v>88</v>
      </c>
      <c r="K65" s="100">
        <f t="shared" si="3"/>
        <v>26850.114240605559</v>
      </c>
      <c r="L65" s="101"/>
      <c r="M65" s="6">
        <f>IF(J65="","",(K65/J65)/LOOKUP(RIGHT($D$2,3),定数!$A$6:$A$13,定数!$B$6:$B$13))</f>
        <v>2.5426244546027994</v>
      </c>
      <c r="N65" s="54"/>
      <c r="O65" s="8">
        <v>43637</v>
      </c>
      <c r="P65" s="97">
        <v>1.2637</v>
      </c>
      <c r="Q65" s="97"/>
      <c r="R65" s="98">
        <f>IF(P65="","",T65*M65*LOOKUP(RIGHT($D$2,3),定数!$A$6:$A$13,定数!$B$6:$B$13))</f>
        <v>-26850.114240605315</v>
      </c>
      <c r="S65" s="98"/>
      <c r="T65" s="99">
        <f t="shared" si="4"/>
        <v>-87.99999999999919</v>
      </c>
      <c r="U65" s="99"/>
      <c r="V65" t="str">
        <f t="shared" si="7"/>
        <v/>
      </c>
      <c r="W65">
        <f t="shared" si="2"/>
        <v>1</v>
      </c>
      <c r="X65" s="37">
        <f t="shared" si="5"/>
        <v>1074357.9082512918</v>
      </c>
      <c r="Y65" s="38">
        <f t="shared" si="6"/>
        <v>0.16694073627943706</v>
      </c>
    </row>
    <row r="66" spans="2:25">
      <c r="B66" s="54">
        <v>58</v>
      </c>
      <c r="C66" s="96">
        <f t="shared" si="0"/>
        <v>868153.69377958006</v>
      </c>
      <c r="D66" s="96"/>
      <c r="E66" s="54"/>
      <c r="F66" s="8">
        <v>43650</v>
      </c>
      <c r="G66" s="54" t="s">
        <v>3</v>
      </c>
      <c r="H66" s="97">
        <v>1.2574000000000001</v>
      </c>
      <c r="I66" s="97"/>
      <c r="J66" s="54">
        <v>27</v>
      </c>
      <c r="K66" s="100">
        <f t="shared" si="3"/>
        <v>26044.6108133874</v>
      </c>
      <c r="L66" s="101"/>
      <c r="M66" s="6">
        <f>IF(J66="","",(K66/J66)/LOOKUP(RIGHT($D$2,3),定数!$A$6:$A$13,定数!$B$6:$B$13))</f>
        <v>8.0384601275887029</v>
      </c>
      <c r="N66" s="54"/>
      <c r="O66" s="8">
        <v>43650</v>
      </c>
      <c r="P66" s="97">
        <v>1.2524</v>
      </c>
      <c r="Q66" s="97"/>
      <c r="R66" s="98">
        <f>IF(P66="","",T66*M66*LOOKUP(RIGHT($D$2,3),定数!$A$6:$A$13,定数!$B$6:$B$13))</f>
        <v>48230.760765533327</v>
      </c>
      <c r="S66" s="98"/>
      <c r="T66" s="99">
        <f t="shared" si="4"/>
        <v>50.000000000001151</v>
      </c>
      <c r="U66" s="99"/>
      <c r="V66" t="str">
        <f t="shared" si="7"/>
        <v/>
      </c>
      <c r="W66">
        <f t="shared" si="2"/>
        <v>0</v>
      </c>
      <c r="X66" s="37">
        <f t="shared" si="5"/>
        <v>1074357.9082512918</v>
      </c>
      <c r="Y66" s="38">
        <f t="shared" si="6"/>
        <v>0.19193251419105362</v>
      </c>
    </row>
    <row r="67" spans="2:25">
      <c r="B67" s="54">
        <v>59</v>
      </c>
      <c r="C67" s="96">
        <f t="shared" si="0"/>
        <v>916384.45454511337</v>
      </c>
      <c r="D67" s="96"/>
      <c r="E67" s="54"/>
      <c r="F67" s="8">
        <v>43665</v>
      </c>
      <c r="G67" s="54" t="s">
        <v>4</v>
      </c>
      <c r="H67" s="97">
        <v>1.2287999999999999</v>
      </c>
      <c r="I67" s="97"/>
      <c r="J67" s="54">
        <v>14</v>
      </c>
      <c r="K67" s="100">
        <f t="shared" si="3"/>
        <v>27491.533636353401</v>
      </c>
      <c r="L67" s="101"/>
      <c r="M67" s="6">
        <f>IF(J67="","",(K67/J67)/LOOKUP(RIGHT($D$2,3),定数!$A$6:$A$13,定数!$B$6:$B$13))</f>
        <v>16.364008116877024</v>
      </c>
      <c r="N67" s="54"/>
      <c r="O67" s="8">
        <v>43665</v>
      </c>
      <c r="P67" s="97">
        <v>1.2312000000000001</v>
      </c>
      <c r="Q67" s="97"/>
      <c r="R67" s="98">
        <f>IF(P67="","",T67*M67*LOOKUP(RIGHT($D$2,3),定数!$A$6:$A$13,定数!$B$6:$B$13))</f>
        <v>47128.343376609359</v>
      </c>
      <c r="S67" s="98"/>
      <c r="T67" s="99">
        <f t="shared" si="4"/>
        <v>24.000000000001798</v>
      </c>
      <c r="U67" s="99"/>
      <c r="V67" t="str">
        <f t="shared" si="7"/>
        <v/>
      </c>
      <c r="W67">
        <f t="shared" si="2"/>
        <v>0</v>
      </c>
      <c r="X67" s="37">
        <f t="shared" si="5"/>
        <v>1074357.9082512918</v>
      </c>
      <c r="Y67" s="38">
        <f t="shared" si="6"/>
        <v>0.14703987609055558</v>
      </c>
    </row>
    <row r="68" spans="2:25">
      <c r="B68" s="54">
        <v>60</v>
      </c>
      <c r="C68" s="96">
        <f>IF(R67="","",C67+R67)</f>
        <v>963512.79792172275</v>
      </c>
      <c r="D68" s="96"/>
      <c r="E68" s="54"/>
      <c r="F68" s="8">
        <v>43666</v>
      </c>
      <c r="G68" s="54" t="s">
        <v>3</v>
      </c>
      <c r="H68" s="97">
        <v>1.2251000000000001</v>
      </c>
      <c r="I68" s="97"/>
      <c r="J68" s="54">
        <v>32</v>
      </c>
      <c r="K68" s="100">
        <f t="shared" si="3"/>
        <v>28905.383937651681</v>
      </c>
      <c r="L68" s="101"/>
      <c r="M68" s="6">
        <f>IF(J68="","",(K68/J68)/LOOKUP(RIGHT($D$2,3),定数!$A$6:$A$13,定数!$B$6:$B$13))</f>
        <v>7.5274437337634588</v>
      </c>
      <c r="N68" s="54"/>
      <c r="O68" s="8">
        <v>43666</v>
      </c>
      <c r="P68" s="97">
        <v>1.2192000000000001</v>
      </c>
      <c r="Q68" s="97"/>
      <c r="R68" s="98">
        <f>IF(P68="","",T68*M68*LOOKUP(RIGHT($D$2,3),定数!$A$6:$A$13,定数!$B$6:$B$13))</f>
        <v>53294.301635045435</v>
      </c>
      <c r="S68" s="98"/>
      <c r="T68" s="99">
        <f t="shared" si="4"/>
        <v>59.000000000000163</v>
      </c>
      <c r="U68" s="99"/>
      <c r="V68" t="str">
        <f t="shared" si="7"/>
        <v/>
      </c>
      <c r="W68">
        <f t="shared" si="2"/>
        <v>0</v>
      </c>
      <c r="X68" s="37">
        <f t="shared" si="5"/>
        <v>1074357.9082512918</v>
      </c>
      <c r="Y68" s="38">
        <f t="shared" si="6"/>
        <v>0.10317335543235229</v>
      </c>
    </row>
    <row r="69" spans="2:25">
      <c r="B69" s="54">
        <v>61</v>
      </c>
      <c r="C69" s="96">
        <f t="shared" si="0"/>
        <v>1016807.0995567682</v>
      </c>
      <c r="D69" s="96"/>
      <c r="E69" s="54"/>
      <c r="F69" s="8">
        <v>43706</v>
      </c>
      <c r="G69" s="54" t="s">
        <v>4</v>
      </c>
      <c r="H69" s="97">
        <v>1.2571000000000001</v>
      </c>
      <c r="I69" s="97"/>
      <c r="J69" s="54">
        <v>40</v>
      </c>
      <c r="K69" s="100">
        <f t="shared" si="3"/>
        <v>30504.212986703045</v>
      </c>
      <c r="L69" s="101"/>
      <c r="M69" s="6">
        <f>IF(J69="","",(K69/J69)/LOOKUP(RIGHT($D$2,3),定数!$A$6:$A$13,定数!$B$6:$B$13))</f>
        <v>6.3550443722298011</v>
      </c>
      <c r="N69" s="54"/>
      <c r="O69" s="8">
        <v>43706</v>
      </c>
      <c r="P69" s="97">
        <v>1.2531000000000001</v>
      </c>
      <c r="Q69" s="97"/>
      <c r="R69" s="98">
        <f>IF(P69="","",T69*M69*LOOKUP(RIGHT($D$2,3),定数!$A$6:$A$13,定数!$B$6:$B$13))</f>
        <v>-30504.212986703074</v>
      </c>
      <c r="S69" s="98"/>
      <c r="T69" s="99">
        <f t="shared" si="4"/>
        <v>-40.000000000000036</v>
      </c>
      <c r="U69" s="99"/>
      <c r="V69" t="str">
        <f t="shared" si="7"/>
        <v/>
      </c>
      <c r="W69">
        <f t="shared" si="2"/>
        <v>1</v>
      </c>
      <c r="X69" s="37">
        <f t="shared" si="5"/>
        <v>1074357.9082512918</v>
      </c>
      <c r="Y69" s="38">
        <f t="shared" si="6"/>
        <v>5.3567631654704129E-2</v>
      </c>
    </row>
    <row r="70" spans="2:25">
      <c r="B70" s="54">
        <v>62</v>
      </c>
      <c r="C70" s="96">
        <f t="shared" si="0"/>
        <v>986302.88657006517</v>
      </c>
      <c r="D70" s="96"/>
      <c r="E70" s="54"/>
      <c r="F70" s="8">
        <v>43711</v>
      </c>
      <c r="G70" s="54" t="s">
        <v>4</v>
      </c>
      <c r="H70" s="97">
        <v>1.2577</v>
      </c>
      <c r="I70" s="97"/>
      <c r="J70" s="54">
        <v>17</v>
      </c>
      <c r="K70" s="100">
        <f t="shared" si="3"/>
        <v>29589.086597101952</v>
      </c>
      <c r="L70" s="101"/>
      <c r="M70" s="6">
        <f>IF(J70="","",(K70/J70)/LOOKUP(RIGHT($D$2,3),定数!$A$6:$A$13,定数!$B$6:$B$13))</f>
        <v>14.504454214265662</v>
      </c>
      <c r="N70" s="54"/>
      <c r="O70" s="8">
        <v>43711</v>
      </c>
      <c r="P70" s="97">
        <v>1.2606999999999999</v>
      </c>
      <c r="Q70" s="97"/>
      <c r="R70" s="98">
        <f>IF(P70="","",T70*M70*LOOKUP(RIGHT($D$2,3),定数!$A$6:$A$13,定数!$B$6:$B$13))</f>
        <v>52216.035171354495</v>
      </c>
      <c r="S70" s="98"/>
      <c r="T70" s="99">
        <f t="shared" si="4"/>
        <v>29.999999999998916</v>
      </c>
      <c r="U70" s="99"/>
      <c r="V70" t="str">
        <f t="shared" si="7"/>
        <v/>
      </c>
      <c r="W70">
        <f t="shared" si="2"/>
        <v>0</v>
      </c>
      <c r="X70" s="37">
        <f t="shared" si="5"/>
        <v>1074357.9082512918</v>
      </c>
      <c r="Y70" s="38">
        <f t="shared" si="6"/>
        <v>8.1960602705063001E-2</v>
      </c>
    </row>
    <row r="71" spans="2:25">
      <c r="B71" s="54">
        <v>63</v>
      </c>
      <c r="C71" s="96">
        <f t="shared" si="0"/>
        <v>1038518.9217414197</v>
      </c>
      <c r="D71" s="96"/>
      <c r="E71" s="54"/>
      <c r="F71" s="8">
        <v>43720</v>
      </c>
      <c r="G71" s="54" t="s">
        <v>4</v>
      </c>
      <c r="H71" s="97">
        <v>1.2815000000000001</v>
      </c>
      <c r="I71" s="97"/>
      <c r="J71" s="54">
        <v>48</v>
      </c>
      <c r="K71" s="100">
        <f t="shared" si="3"/>
        <v>31155.567652242589</v>
      </c>
      <c r="L71" s="101"/>
      <c r="M71" s="6">
        <f>IF(J71="","",(K71/J71)/LOOKUP(RIGHT($D$2,3),定数!$A$6:$A$13,定数!$B$6:$B$13))</f>
        <v>5.4089527174032268</v>
      </c>
      <c r="N71" s="54"/>
      <c r="O71" s="8">
        <v>43720</v>
      </c>
      <c r="P71" s="97">
        <v>1.2906</v>
      </c>
      <c r="Q71" s="97"/>
      <c r="R71" s="98">
        <f>IF(P71="","",T71*M71*LOOKUP(RIGHT($D$2,3),定数!$A$6:$A$13,定数!$B$6:$B$13))</f>
        <v>59065.7636740425</v>
      </c>
      <c r="S71" s="98"/>
      <c r="T71" s="99">
        <f t="shared" si="4"/>
        <v>90.999999999998863</v>
      </c>
      <c r="U71" s="99"/>
      <c r="V71" t="str">
        <f t="shared" si="7"/>
        <v/>
      </c>
      <c r="W71">
        <f t="shared" si="2"/>
        <v>0</v>
      </c>
      <c r="X71" s="37">
        <f t="shared" si="5"/>
        <v>1074357.9082512918</v>
      </c>
      <c r="Y71" s="38">
        <f t="shared" si="6"/>
        <v>3.335851696592107E-2</v>
      </c>
    </row>
    <row r="72" spans="2:25">
      <c r="B72" s="54">
        <v>64</v>
      </c>
      <c r="C72" s="96">
        <f t="shared" si="0"/>
        <v>1097584.6854154621</v>
      </c>
      <c r="D72" s="96"/>
      <c r="E72" s="54"/>
      <c r="F72" s="8">
        <v>43733</v>
      </c>
      <c r="G72" s="54" t="s">
        <v>3</v>
      </c>
      <c r="H72" s="97">
        <v>1.2929999999999999</v>
      </c>
      <c r="I72" s="97"/>
      <c r="J72" s="54">
        <v>23</v>
      </c>
      <c r="K72" s="100">
        <f t="shared" si="3"/>
        <v>32927.540562463866</v>
      </c>
      <c r="L72" s="101"/>
      <c r="M72" s="6">
        <f>IF(J72="","",(K72/J72)/LOOKUP(RIGHT($D$2,3),定数!$A$6:$A$13,定数!$B$6:$B$13))</f>
        <v>11.930268319733283</v>
      </c>
      <c r="N72" s="54"/>
      <c r="O72" s="8">
        <v>43733</v>
      </c>
      <c r="P72" s="97">
        <v>1.2887999999999999</v>
      </c>
      <c r="Q72" s="97"/>
      <c r="R72" s="98">
        <f>IF(P72="","",T72*M72*LOOKUP(RIGHT($D$2,3),定数!$A$6:$A$13,定数!$B$6:$B$13))</f>
        <v>60128.552331455481</v>
      </c>
      <c r="S72" s="98"/>
      <c r="T72" s="99">
        <f t="shared" si="4"/>
        <v>41.999999999999815</v>
      </c>
      <c r="U72" s="99"/>
      <c r="V72" t="str">
        <f t="shared" si="7"/>
        <v/>
      </c>
      <c r="W72">
        <f t="shared" si="2"/>
        <v>0</v>
      </c>
      <c r="X72" s="37">
        <f t="shared" si="5"/>
        <v>1097584.6854154621</v>
      </c>
      <c r="Y72" s="38">
        <f t="shared" si="6"/>
        <v>0</v>
      </c>
    </row>
    <row r="73" spans="2:25">
      <c r="B73" s="54">
        <v>65</v>
      </c>
      <c r="C73" s="96">
        <f t="shared" si="0"/>
        <v>1157713.2377469176</v>
      </c>
      <c r="D73" s="96"/>
      <c r="E73" s="54"/>
      <c r="F73" s="8">
        <v>43735</v>
      </c>
      <c r="G73" s="54" t="s">
        <v>3</v>
      </c>
      <c r="H73" s="97">
        <v>1.2862</v>
      </c>
      <c r="I73" s="97"/>
      <c r="J73" s="54">
        <v>39</v>
      </c>
      <c r="K73" s="100">
        <f t="shared" si="3"/>
        <v>34731.397132407525</v>
      </c>
      <c r="L73" s="101"/>
      <c r="M73" s="6">
        <f>IF(J73="","",(K73/J73)/LOOKUP(RIGHT($D$2,3),定数!$A$6:$A$13,定数!$B$6:$B$13))</f>
        <v>7.4212387035058809</v>
      </c>
      <c r="N73" s="54"/>
      <c r="O73" s="8">
        <v>43735</v>
      </c>
      <c r="P73" s="97">
        <v>1.2901</v>
      </c>
      <c r="Q73" s="97"/>
      <c r="R73" s="98">
        <f>IF(P73="","",T73*M73*LOOKUP(RIGHT($D$2,3),定数!$A$6:$A$13,定数!$B$6:$B$13))</f>
        <v>-34731.397132407648</v>
      </c>
      <c r="S73" s="98"/>
      <c r="T73" s="99">
        <f t="shared" si="4"/>
        <v>-39.000000000000142</v>
      </c>
      <c r="U73" s="99"/>
      <c r="V73" t="str">
        <f t="shared" si="7"/>
        <v/>
      </c>
      <c r="W73">
        <f t="shared" si="2"/>
        <v>1</v>
      </c>
      <c r="X73" s="37">
        <f t="shared" si="5"/>
        <v>1157713.2377469176</v>
      </c>
      <c r="Y73" s="38">
        <f t="shared" si="6"/>
        <v>0</v>
      </c>
    </row>
    <row r="74" spans="2:25">
      <c r="B74" s="54">
        <v>66</v>
      </c>
      <c r="C74" s="96">
        <f t="shared" ref="C74:C108" si="8">IF(R73="","",C73+R73)</f>
        <v>1122981.84061451</v>
      </c>
      <c r="D74" s="96"/>
      <c r="E74" s="54"/>
      <c r="F74" s="8">
        <v>43749</v>
      </c>
      <c r="G74" s="54" t="s">
        <v>3</v>
      </c>
      <c r="H74" s="97">
        <v>1.2870999999999999</v>
      </c>
      <c r="I74" s="97"/>
      <c r="J74" s="54">
        <v>42</v>
      </c>
      <c r="K74" s="100">
        <f t="shared" si="3"/>
        <v>33689.455218435302</v>
      </c>
      <c r="L74" s="101"/>
      <c r="M74" s="6">
        <f>IF(J74="","",(K74/J74)/LOOKUP(RIGHT($D$2,3),定数!$A$6:$A$13,定数!$B$6:$B$13))</f>
        <v>6.6844157179435122</v>
      </c>
      <c r="N74" s="54"/>
      <c r="O74" s="8">
        <v>43749</v>
      </c>
      <c r="P74" s="97">
        <v>1.2912999999999999</v>
      </c>
      <c r="Q74" s="97"/>
      <c r="R74" s="98">
        <f>IF(P74="","",T74*M74*LOOKUP(RIGHT($D$2,3),定数!$A$6:$A$13,定数!$B$6:$B$13))</f>
        <v>-33689.455218435149</v>
      </c>
      <c r="S74" s="98"/>
      <c r="T74" s="99">
        <f t="shared" si="4"/>
        <v>-41.999999999999815</v>
      </c>
      <c r="U74" s="99"/>
      <c r="V74" t="str">
        <f t="shared" si="7"/>
        <v/>
      </c>
      <c r="W74">
        <f t="shared" si="7"/>
        <v>2</v>
      </c>
      <c r="X74" s="37">
        <f t="shared" si="5"/>
        <v>1157713.2377469176</v>
      </c>
      <c r="Y74" s="38">
        <f t="shared" si="6"/>
        <v>3.0000000000000138E-2</v>
      </c>
    </row>
    <row r="75" spans="2:25">
      <c r="B75" s="54">
        <v>67</v>
      </c>
      <c r="C75" s="96">
        <f t="shared" si="8"/>
        <v>1089292.385396075</v>
      </c>
      <c r="D75" s="96"/>
      <c r="E75" s="54"/>
      <c r="F75" s="8">
        <v>43760</v>
      </c>
      <c r="G75" s="54" t="s">
        <v>3</v>
      </c>
      <c r="H75" s="97">
        <v>1.3032999999999999</v>
      </c>
      <c r="I75" s="97"/>
      <c r="J75" s="54">
        <v>33</v>
      </c>
      <c r="K75" s="100">
        <f t="shared" ref="K75:K108" si="9">IF(J75="","",C75*0.03)</f>
        <v>32678.771561882248</v>
      </c>
      <c r="L75" s="101"/>
      <c r="M75" s="6">
        <f>IF(J75="","",(K75/J75)/LOOKUP(RIGHT($D$2,3),定数!$A$6:$A$13,定数!$B$6:$B$13))</f>
        <v>8.2522150408793546</v>
      </c>
      <c r="N75" s="54"/>
      <c r="O75" s="8">
        <v>43760</v>
      </c>
      <c r="P75" s="97">
        <v>1.3066</v>
      </c>
      <c r="Q75" s="97"/>
      <c r="R75" s="98">
        <f>IF(P75="","",T75*M75*LOOKUP(RIGHT($D$2,3),定数!$A$6:$A$13,定数!$B$6:$B$13))</f>
        <v>-32678.771561883044</v>
      </c>
      <c r="S75" s="98"/>
      <c r="T75" s="99">
        <f t="shared" si="4"/>
        <v>-33.00000000000081</v>
      </c>
      <c r="U75" s="99"/>
      <c r="V75" t="str">
        <f t="shared" ref="V75:W90" si="10">IF(S75&lt;&gt;"",IF(S75&lt;0,1+V74,0),"")</f>
        <v/>
      </c>
      <c r="W75">
        <f t="shared" si="10"/>
        <v>3</v>
      </c>
      <c r="X75" s="37">
        <f t="shared" si="5"/>
        <v>1157713.2377469176</v>
      </c>
      <c r="Y75" s="38">
        <f t="shared" si="6"/>
        <v>5.9099999999999819E-2</v>
      </c>
    </row>
    <row r="76" spans="2:25">
      <c r="B76" s="54">
        <v>68</v>
      </c>
      <c r="C76" s="96">
        <f t="shared" si="8"/>
        <v>1056613.6138341918</v>
      </c>
      <c r="D76" s="96"/>
      <c r="E76" s="54"/>
      <c r="F76" s="8">
        <v>43782</v>
      </c>
      <c r="G76" s="54" t="s">
        <v>3</v>
      </c>
      <c r="H76" s="97">
        <v>1.2707999999999999</v>
      </c>
      <c r="I76" s="97"/>
      <c r="J76" s="54">
        <v>8</v>
      </c>
      <c r="K76" s="100">
        <f t="shared" si="9"/>
        <v>31698.408415025755</v>
      </c>
      <c r="L76" s="101"/>
      <c r="M76" s="6">
        <f>IF(J76="","",(K76/J76)/LOOKUP(RIGHT($D$2,3),定数!$A$6:$A$13,定数!$B$6:$B$13))</f>
        <v>33.019175432318498</v>
      </c>
      <c r="N76" s="54"/>
      <c r="O76" s="8">
        <v>43782</v>
      </c>
      <c r="P76" s="97">
        <v>1.2696000000000001</v>
      </c>
      <c r="Q76" s="97"/>
      <c r="R76" s="98">
        <f>IF(P76="","",T76*M76*LOOKUP(RIGHT($D$2,3),定数!$A$6:$A$13,定数!$B$6:$B$13))</f>
        <v>47547.612622533401</v>
      </c>
      <c r="S76" s="98"/>
      <c r="T76" s="99">
        <f t="shared" ref="T76:T108" si="11">IF(P76="","",IF(G76="買",(P76-H76),(H76-P76))*IF(RIGHT($D$2,3)="JPY",100,10000))</f>
        <v>11.999999999998678</v>
      </c>
      <c r="U76" s="99"/>
      <c r="V76" t="str">
        <f t="shared" si="10"/>
        <v/>
      </c>
      <c r="W76">
        <f t="shared" si="10"/>
        <v>0</v>
      </c>
      <c r="X76" s="37">
        <f t="shared" ref="X76:X108" si="12">IF(C76&lt;&gt;"",MAX(X75,C76),"")</f>
        <v>1157713.2377469176</v>
      </c>
      <c r="Y76" s="38">
        <f t="shared" ref="Y76:Y108" si="13">IF(X76&lt;&gt;"",1-(C76/X76),"")</f>
        <v>8.7327000000000599E-2</v>
      </c>
    </row>
    <row r="77" spans="2:25">
      <c r="B77" s="54">
        <v>69</v>
      </c>
      <c r="C77" s="96">
        <f t="shared" si="8"/>
        <v>1104161.2264567253</v>
      </c>
      <c r="D77" s="96"/>
      <c r="E77" s="54"/>
      <c r="F77" s="8">
        <v>43813</v>
      </c>
      <c r="G77" s="54" t="s">
        <v>4</v>
      </c>
      <c r="H77" s="97">
        <v>1.3075000000000001</v>
      </c>
      <c r="I77" s="97"/>
      <c r="J77" s="54">
        <v>35</v>
      </c>
      <c r="K77" s="100">
        <f t="shared" si="9"/>
        <v>33124.836793701754</v>
      </c>
      <c r="L77" s="101"/>
      <c r="M77" s="6">
        <f>IF(J77="","",(K77/J77)/LOOKUP(RIGHT($D$2,3),定数!$A$6:$A$13,定数!$B$6:$B$13))</f>
        <v>7.8868659032623221</v>
      </c>
      <c r="N77" s="54"/>
      <c r="O77" s="8">
        <v>43813</v>
      </c>
      <c r="P77" s="97">
        <v>1.3140000000000001</v>
      </c>
      <c r="Q77" s="97"/>
      <c r="R77" s="98">
        <f>IF(P77="","",T77*M77*LOOKUP(RIGHT($D$2,3),定数!$A$6:$A$13,定数!$B$6:$B$13))</f>
        <v>61517.554045445635</v>
      </c>
      <c r="S77" s="98"/>
      <c r="T77" s="99">
        <f t="shared" si="11"/>
        <v>64.999999999999503</v>
      </c>
      <c r="U77" s="99"/>
      <c r="V77" t="str">
        <f t="shared" si="10"/>
        <v/>
      </c>
      <c r="W77">
        <f t="shared" si="10"/>
        <v>0</v>
      </c>
      <c r="X77" s="37">
        <f t="shared" si="12"/>
        <v>1157713.2377469176</v>
      </c>
      <c r="Y77" s="38">
        <f t="shared" si="13"/>
        <v>4.6256715000005166E-2</v>
      </c>
    </row>
    <row r="78" spans="2:25">
      <c r="B78" s="54">
        <v>70</v>
      </c>
      <c r="C78" s="96">
        <f t="shared" si="8"/>
        <v>1165678.7805021708</v>
      </c>
      <c r="D78" s="96"/>
      <c r="E78" s="54"/>
      <c r="F78" s="8">
        <v>43817</v>
      </c>
      <c r="G78" s="54" t="s">
        <v>4</v>
      </c>
      <c r="H78" s="97">
        <v>1.3178000000000001</v>
      </c>
      <c r="I78" s="97"/>
      <c r="J78" s="54">
        <v>23</v>
      </c>
      <c r="K78" s="100">
        <f t="shared" si="9"/>
        <v>34970.36341506512</v>
      </c>
      <c r="L78" s="101"/>
      <c r="M78" s="6">
        <f>IF(J78="","",(K78/J78)/LOOKUP(RIGHT($D$2,3),定数!$A$6:$A$13,定数!$B$6:$B$13))</f>
        <v>12.670421527197506</v>
      </c>
      <c r="N78" s="54"/>
      <c r="O78" s="8">
        <v>43817</v>
      </c>
      <c r="P78" s="97">
        <v>1.3219000000000001</v>
      </c>
      <c r="Q78" s="97"/>
      <c r="R78" s="98">
        <f>IF(P78="","",T78*M78*LOOKUP(RIGHT($D$2,3),定数!$A$6:$A$13,定数!$B$6:$B$13))</f>
        <v>62338.473913811627</v>
      </c>
      <c r="S78" s="98"/>
      <c r="T78" s="99">
        <f t="shared" si="11"/>
        <v>40.999999999999929</v>
      </c>
      <c r="U78" s="99"/>
      <c r="V78" t="str">
        <f t="shared" si="10"/>
        <v/>
      </c>
      <c r="W78">
        <f t="shared" si="10"/>
        <v>0</v>
      </c>
      <c r="X78" s="37">
        <f t="shared" si="12"/>
        <v>1165678.7805021708</v>
      </c>
      <c r="Y78" s="38">
        <f t="shared" si="13"/>
        <v>0</v>
      </c>
    </row>
    <row r="79" spans="2:25">
      <c r="B79" s="54">
        <v>71</v>
      </c>
      <c r="C79" s="96">
        <f t="shared" si="8"/>
        <v>1228017.2544159824</v>
      </c>
      <c r="D79" s="96"/>
      <c r="E79" s="54">
        <v>2013</v>
      </c>
      <c r="F79" s="8">
        <v>1.22</v>
      </c>
      <c r="G79" s="54" t="s">
        <v>3</v>
      </c>
      <c r="H79" s="97">
        <v>1.3307</v>
      </c>
      <c r="I79" s="97"/>
      <c r="J79" s="54">
        <v>13</v>
      </c>
      <c r="K79" s="100">
        <f t="shared" si="9"/>
        <v>36840.517632479474</v>
      </c>
      <c r="L79" s="101"/>
      <c r="M79" s="6">
        <f>IF(J79="","",(K79/J79)/LOOKUP(RIGHT($D$2,3),定数!$A$6:$A$13,定数!$B$6:$B$13))</f>
        <v>23.615716431076585</v>
      </c>
      <c r="N79" s="54">
        <v>2013</v>
      </c>
      <c r="O79" s="8">
        <v>43487</v>
      </c>
      <c r="P79" s="97">
        <v>1.3320000000000001</v>
      </c>
      <c r="Q79" s="97"/>
      <c r="R79" s="98">
        <f>IF(P79="","",T79*M79*LOOKUP(RIGHT($D$2,3),定数!$A$6:$A$13,定数!$B$6:$B$13))</f>
        <v>-36840.517632481708</v>
      </c>
      <c r="S79" s="98"/>
      <c r="T79" s="99">
        <f t="shared" si="11"/>
        <v>-13.000000000000789</v>
      </c>
      <c r="U79" s="99"/>
      <c r="V79" t="str">
        <f t="shared" si="10"/>
        <v/>
      </c>
      <c r="W79">
        <f t="shared" si="10"/>
        <v>1</v>
      </c>
      <c r="X79" s="37">
        <f t="shared" si="12"/>
        <v>1228017.2544159824</v>
      </c>
      <c r="Y79" s="38">
        <f t="shared" si="13"/>
        <v>0</v>
      </c>
    </row>
    <row r="80" spans="2:25">
      <c r="B80" s="54">
        <v>72</v>
      </c>
      <c r="C80" s="96">
        <f t="shared" si="8"/>
        <v>1191176.7367835008</v>
      </c>
      <c r="D80" s="96"/>
      <c r="E80" s="54"/>
      <c r="F80" s="8">
        <v>43564</v>
      </c>
      <c r="G80" s="54" t="s">
        <v>4</v>
      </c>
      <c r="H80" s="97">
        <v>1.3021</v>
      </c>
      <c r="I80" s="97"/>
      <c r="J80" s="54">
        <v>30</v>
      </c>
      <c r="K80" s="100">
        <f t="shared" si="9"/>
        <v>35735.302103505019</v>
      </c>
      <c r="L80" s="101"/>
      <c r="M80" s="6">
        <f>IF(J80="","",(K80/J80)/LOOKUP(RIGHT($D$2,3),定数!$A$6:$A$13,定数!$B$6:$B$13))</f>
        <v>9.9264728065291727</v>
      </c>
      <c r="N80" s="54"/>
      <c r="O80" s="8">
        <v>43564</v>
      </c>
      <c r="P80" s="97">
        <v>1.3075000000000001</v>
      </c>
      <c r="Q80" s="97"/>
      <c r="R80" s="98">
        <f>IF(P80="","",T80*M80*LOOKUP(RIGHT($D$2,3),定数!$A$6:$A$13,定数!$B$6:$B$13))</f>
        <v>64323.543786309885</v>
      </c>
      <c r="S80" s="98"/>
      <c r="T80" s="99">
        <f t="shared" si="11"/>
        <v>54.000000000000711</v>
      </c>
      <c r="U80" s="99"/>
      <c r="V80" t="str">
        <f t="shared" si="10"/>
        <v/>
      </c>
      <c r="W80">
        <f t="shared" si="10"/>
        <v>0</v>
      </c>
      <c r="X80" s="37">
        <f t="shared" si="12"/>
        <v>1228017.2544159824</v>
      </c>
      <c r="Y80" s="38">
        <f t="shared" si="13"/>
        <v>3.0000000000001803E-2</v>
      </c>
    </row>
    <row r="81" spans="2:25">
      <c r="B81" s="54">
        <v>73</v>
      </c>
      <c r="C81" s="96">
        <f t="shared" si="8"/>
        <v>1255500.2805698107</v>
      </c>
      <c r="D81" s="96"/>
      <c r="E81" s="54"/>
      <c r="F81" s="8">
        <v>43606</v>
      </c>
      <c r="G81" s="54" t="s">
        <v>4</v>
      </c>
      <c r="H81" s="97">
        <v>1.2888999999999999</v>
      </c>
      <c r="I81" s="97"/>
      <c r="J81" s="54">
        <v>49</v>
      </c>
      <c r="K81" s="100">
        <f t="shared" si="9"/>
        <v>37665.008417094316</v>
      </c>
      <c r="L81" s="101"/>
      <c r="M81" s="6">
        <f>IF(J81="","",(K81/J81)/LOOKUP(RIGHT($D$2,3),定数!$A$6:$A$13,定数!$B$6:$B$13))</f>
        <v>6.4056136763765847</v>
      </c>
      <c r="N81" s="54"/>
      <c r="O81" s="8">
        <v>43607</v>
      </c>
      <c r="P81" s="97">
        <v>1.2982</v>
      </c>
      <c r="Q81" s="97"/>
      <c r="R81" s="98">
        <f>IF(P81="","",T81*M81*LOOKUP(RIGHT($D$2,3),定数!$A$6:$A$13,定数!$B$6:$B$13))</f>
        <v>71486.648628363342</v>
      </c>
      <c r="S81" s="98"/>
      <c r="T81" s="99">
        <f t="shared" si="11"/>
        <v>93.000000000000853</v>
      </c>
      <c r="U81" s="99"/>
      <c r="V81" t="str">
        <f t="shared" si="10"/>
        <v/>
      </c>
      <c r="W81">
        <f t="shared" si="10"/>
        <v>0</v>
      </c>
      <c r="X81" s="37">
        <f t="shared" si="12"/>
        <v>1255500.2805698107</v>
      </c>
      <c r="Y81" s="38">
        <f t="shared" si="13"/>
        <v>0</v>
      </c>
    </row>
    <row r="82" spans="2:25">
      <c r="B82" s="54">
        <v>74</v>
      </c>
      <c r="C82" s="96">
        <f t="shared" si="8"/>
        <v>1326986.929198174</v>
      </c>
      <c r="D82" s="96"/>
      <c r="E82" s="54"/>
      <c r="F82" s="8">
        <v>43608</v>
      </c>
      <c r="G82" s="54" t="s">
        <v>4</v>
      </c>
      <c r="H82" s="97">
        <v>1.2918000000000001</v>
      </c>
      <c r="I82" s="97"/>
      <c r="J82" s="54">
        <v>43</v>
      </c>
      <c r="K82" s="100">
        <f t="shared" si="9"/>
        <v>39809.607875945221</v>
      </c>
      <c r="L82" s="101"/>
      <c r="M82" s="6">
        <f>IF(J82="","",(K82/J82)/LOOKUP(RIGHT($D$2,3),定数!$A$6:$A$13,定数!$B$6:$B$13))</f>
        <v>7.7150402860358955</v>
      </c>
      <c r="N82" s="54"/>
      <c r="O82" s="8">
        <v>43613</v>
      </c>
      <c r="P82" s="97">
        <v>1.2875000000000001</v>
      </c>
      <c r="Q82" s="97"/>
      <c r="R82" s="98">
        <f>IF(P82="","",T82*M82*LOOKUP(RIGHT($D$2,3),定数!$A$6:$A$13,定数!$B$6:$B$13))</f>
        <v>-39809.607875944945</v>
      </c>
      <c r="S82" s="98"/>
      <c r="T82" s="99">
        <f t="shared" si="11"/>
        <v>-42.999999999999702</v>
      </c>
      <c r="U82" s="99"/>
      <c r="V82" t="str">
        <f t="shared" si="10"/>
        <v/>
      </c>
      <c r="W82">
        <f t="shared" si="10"/>
        <v>1</v>
      </c>
      <c r="X82" s="37">
        <f t="shared" si="12"/>
        <v>1326986.929198174</v>
      </c>
      <c r="Y82" s="38">
        <f t="shared" si="13"/>
        <v>0</v>
      </c>
    </row>
    <row r="83" spans="2:25">
      <c r="B83" s="54">
        <v>75</v>
      </c>
      <c r="C83" s="96">
        <f t="shared" si="8"/>
        <v>1287177.321322229</v>
      </c>
      <c r="D83" s="96"/>
      <c r="E83" s="54"/>
      <c r="F83" s="8">
        <v>43621</v>
      </c>
      <c r="G83" s="54" t="s">
        <v>4</v>
      </c>
      <c r="H83" s="97">
        <v>1.3089999999999999</v>
      </c>
      <c r="I83" s="97"/>
      <c r="J83" s="54">
        <v>48</v>
      </c>
      <c r="K83" s="100">
        <f t="shared" si="9"/>
        <v>38615.319639666872</v>
      </c>
      <c r="L83" s="101"/>
      <c r="M83" s="6">
        <f>IF(J83="","",(K83/J83)/LOOKUP(RIGHT($D$2,3),定数!$A$6:$A$13,定数!$B$6:$B$13))</f>
        <v>6.7040485485532759</v>
      </c>
      <c r="N83" s="54"/>
      <c r="O83" s="8">
        <v>43622</v>
      </c>
      <c r="P83" s="97">
        <v>1.3182</v>
      </c>
      <c r="Q83" s="97"/>
      <c r="R83" s="98">
        <f>IF(P83="","",T83*M83*LOOKUP(RIGHT($D$2,3),定数!$A$6:$A$13,定数!$B$6:$B$13))</f>
        <v>74012.695976028946</v>
      </c>
      <c r="S83" s="98"/>
      <c r="T83" s="99">
        <f t="shared" si="11"/>
        <v>92.000000000000966</v>
      </c>
      <c r="U83" s="99"/>
      <c r="V83" t="str">
        <f t="shared" si="10"/>
        <v/>
      </c>
      <c r="W83">
        <f t="shared" si="10"/>
        <v>0</v>
      </c>
      <c r="X83" s="37">
        <f t="shared" si="12"/>
        <v>1326986.929198174</v>
      </c>
      <c r="Y83" s="38">
        <f t="shared" si="13"/>
        <v>2.9999999999999916E-2</v>
      </c>
    </row>
    <row r="84" spans="2:25">
      <c r="B84" s="54">
        <v>76</v>
      </c>
      <c r="C84" s="96">
        <f>IF(R83="","",C83+R83)</f>
        <v>1361190.0172982579</v>
      </c>
      <c r="D84" s="96"/>
      <c r="E84" s="54"/>
      <c r="F84" s="8">
        <v>43627</v>
      </c>
      <c r="G84" s="54" t="s">
        <v>4</v>
      </c>
      <c r="H84" s="97">
        <v>1.3315999999999999</v>
      </c>
      <c r="I84" s="97"/>
      <c r="J84" s="54">
        <v>85</v>
      </c>
      <c r="K84" s="100">
        <f t="shared" si="9"/>
        <v>40835.700518947735</v>
      </c>
      <c r="L84" s="101"/>
      <c r="M84" s="6">
        <f>IF(J84="","",(K84/J84)/LOOKUP(RIGHT($D$2,3),定数!$A$6:$A$13,定数!$B$6:$B$13))</f>
        <v>4.0035000508772294</v>
      </c>
      <c r="N84" s="54"/>
      <c r="O84" s="8">
        <v>43636</v>
      </c>
      <c r="P84" s="97">
        <v>1.3230999999999999</v>
      </c>
      <c r="Q84" s="97"/>
      <c r="R84" s="98">
        <f>IF(P84="","",T84*M84*LOOKUP(RIGHT($D$2,3),定数!$A$6:$A$13,定数!$B$6:$B$13))</f>
        <v>-40835.700518947509</v>
      </c>
      <c r="S84" s="98"/>
      <c r="T84" s="99">
        <f t="shared" si="11"/>
        <v>-84.999999999999517</v>
      </c>
      <c r="U84" s="99"/>
      <c r="V84" t="str">
        <f t="shared" si="10"/>
        <v/>
      </c>
      <c r="W84">
        <f t="shared" si="10"/>
        <v>1</v>
      </c>
      <c r="X84" s="37">
        <f t="shared" si="12"/>
        <v>1361190.0172982579</v>
      </c>
      <c r="Y84" s="38">
        <f t="shared" si="13"/>
        <v>0</v>
      </c>
    </row>
    <row r="85" spans="2:25">
      <c r="B85" s="54">
        <v>77</v>
      </c>
      <c r="C85" s="96">
        <f t="shared" si="8"/>
        <v>1320354.3167793103</v>
      </c>
      <c r="D85" s="96"/>
      <c r="E85" s="54"/>
      <c r="F85" s="8">
        <v>43637</v>
      </c>
      <c r="G85" s="54" t="s">
        <v>3</v>
      </c>
      <c r="H85" s="97">
        <v>1.3212999999999999</v>
      </c>
      <c r="I85" s="97"/>
      <c r="J85" s="54">
        <v>42</v>
      </c>
      <c r="K85" s="100">
        <f t="shared" si="9"/>
        <v>39610.629503379307</v>
      </c>
      <c r="L85" s="101"/>
      <c r="M85" s="6">
        <f>IF(J85="","",(K85/J85)/LOOKUP(RIGHT($D$2,3),定数!$A$6:$A$13,定数!$B$6:$B$13))</f>
        <v>7.8592518855911324</v>
      </c>
      <c r="N85" s="54"/>
      <c r="O85" s="8">
        <v>43637</v>
      </c>
      <c r="P85" s="97">
        <v>1.3131999999999999</v>
      </c>
      <c r="Q85" s="97"/>
      <c r="R85" s="98">
        <f>IF(P85="","",T85*M85*LOOKUP(RIGHT($D$2,3),定数!$A$6:$A$13,定数!$B$6:$B$13))</f>
        <v>76391.92832794576</v>
      </c>
      <c r="S85" s="98"/>
      <c r="T85" s="99">
        <f t="shared" si="11"/>
        <v>80.999999999999957</v>
      </c>
      <c r="U85" s="99"/>
      <c r="V85" t="str">
        <f t="shared" si="10"/>
        <v/>
      </c>
      <c r="W85">
        <f t="shared" si="10"/>
        <v>0</v>
      </c>
      <c r="X85" s="37">
        <f t="shared" si="12"/>
        <v>1361190.0172982579</v>
      </c>
      <c r="Y85" s="38">
        <f t="shared" si="13"/>
        <v>2.9999999999999916E-2</v>
      </c>
    </row>
    <row r="86" spans="2:25">
      <c r="B86" s="54">
        <v>78</v>
      </c>
      <c r="C86" s="96">
        <f t="shared" si="8"/>
        <v>1396746.2451072561</v>
      </c>
      <c r="D86" s="96"/>
      <c r="E86" s="54"/>
      <c r="F86" s="8">
        <v>43669</v>
      </c>
      <c r="G86" s="54" t="s">
        <v>4</v>
      </c>
      <c r="H86" s="97">
        <v>1.3197000000000001</v>
      </c>
      <c r="I86" s="97"/>
      <c r="J86" s="54">
        <v>36</v>
      </c>
      <c r="K86" s="100">
        <f t="shared" si="9"/>
        <v>41902.38735321768</v>
      </c>
      <c r="L86" s="101"/>
      <c r="M86" s="6">
        <f>IF(J86="","",(K86/J86)/LOOKUP(RIGHT($D$2,3),定数!$A$6:$A$13,定数!$B$6:$B$13))</f>
        <v>9.6996267021337221</v>
      </c>
      <c r="N86" s="54"/>
      <c r="O86" s="8">
        <v>43671</v>
      </c>
      <c r="P86" s="97">
        <v>1.3262</v>
      </c>
      <c r="Q86" s="97"/>
      <c r="R86" s="98">
        <f>IF(P86="","",T86*M86*LOOKUP(RIGHT($D$2,3),定数!$A$6:$A$13,定数!$B$6:$B$13))</f>
        <v>75657.088276642447</v>
      </c>
      <c r="S86" s="98"/>
      <c r="T86" s="99">
        <f t="shared" si="11"/>
        <v>64.999999999999503</v>
      </c>
      <c r="U86" s="99"/>
      <c r="V86" t="str">
        <f t="shared" si="10"/>
        <v/>
      </c>
      <c r="W86">
        <f t="shared" si="10"/>
        <v>0</v>
      </c>
      <c r="X86" s="37">
        <f t="shared" si="12"/>
        <v>1396746.2451072561</v>
      </c>
      <c r="Y86" s="38">
        <f t="shared" si="13"/>
        <v>0</v>
      </c>
    </row>
    <row r="87" spans="2:25">
      <c r="B87" s="54">
        <v>79</v>
      </c>
      <c r="C87" s="96">
        <f t="shared" si="8"/>
        <v>1472403.3333838985</v>
      </c>
      <c r="D87" s="96"/>
      <c r="E87" s="54"/>
      <c r="F87" s="8">
        <v>43671</v>
      </c>
      <c r="G87" s="54" t="s">
        <v>4</v>
      </c>
      <c r="H87" s="97">
        <v>1.3241000000000001</v>
      </c>
      <c r="I87" s="97"/>
      <c r="J87" s="54">
        <v>32</v>
      </c>
      <c r="K87" s="100">
        <f t="shared" si="9"/>
        <v>44172.100001516956</v>
      </c>
      <c r="L87" s="101"/>
      <c r="M87" s="6">
        <f>IF(J87="","",(K87/J87)/LOOKUP(RIGHT($D$2,3),定数!$A$6:$A$13,定数!$B$6:$B$13))</f>
        <v>11.503151042061708</v>
      </c>
      <c r="N87" s="54"/>
      <c r="O87" s="8">
        <v>43676</v>
      </c>
      <c r="P87" s="97">
        <v>1.3299000000000001</v>
      </c>
      <c r="Q87" s="97"/>
      <c r="R87" s="98">
        <f>IF(P87="","",T87*M87*LOOKUP(RIGHT($D$2,3),定数!$A$6:$A$13,定数!$B$6:$B$13))</f>
        <v>80061.931252749855</v>
      </c>
      <c r="S87" s="98"/>
      <c r="T87" s="99">
        <f t="shared" si="11"/>
        <v>58.00000000000027</v>
      </c>
      <c r="U87" s="99"/>
      <c r="V87" t="str">
        <f t="shared" si="10"/>
        <v/>
      </c>
      <c r="W87">
        <f t="shared" si="10"/>
        <v>0</v>
      </c>
      <c r="X87" s="37">
        <f t="shared" si="12"/>
        <v>1472403.3333838985</v>
      </c>
      <c r="Y87" s="38">
        <f t="shared" si="13"/>
        <v>0</v>
      </c>
    </row>
    <row r="88" spans="2:25">
      <c r="B88" s="54">
        <v>80</v>
      </c>
      <c r="C88" s="96">
        <f t="shared" si="8"/>
        <v>1552465.2646366484</v>
      </c>
      <c r="D88" s="96"/>
      <c r="E88" s="54"/>
      <c r="F88" s="8">
        <v>43675</v>
      </c>
      <c r="G88" s="54" t="s">
        <v>4</v>
      </c>
      <c r="H88" s="97">
        <v>1.3292999999999999</v>
      </c>
      <c r="I88" s="97"/>
      <c r="J88" s="54">
        <v>33</v>
      </c>
      <c r="K88" s="100">
        <f t="shared" si="9"/>
        <v>46573.957939099448</v>
      </c>
      <c r="L88" s="101"/>
      <c r="M88" s="6">
        <f>IF(J88="","",(K88/J88)/LOOKUP(RIGHT($D$2,3),定数!$A$6:$A$13,定数!$B$6:$B$13))</f>
        <v>11.761100489671577</v>
      </c>
      <c r="N88" s="54"/>
      <c r="O88" s="8">
        <v>43675</v>
      </c>
      <c r="P88" s="97">
        <v>1.3260000000000001</v>
      </c>
      <c r="Q88" s="97"/>
      <c r="R88" s="98">
        <f>IF(P88="","",T88*M88*LOOKUP(RIGHT($D$2,3),定数!$A$6:$A$13,定数!$B$6:$B$13))</f>
        <v>-46573.957939097447</v>
      </c>
      <c r="S88" s="98"/>
      <c r="T88" s="99">
        <f t="shared" si="11"/>
        <v>-32.999999999998586</v>
      </c>
      <c r="U88" s="99"/>
      <c r="V88" t="str">
        <f t="shared" si="10"/>
        <v/>
      </c>
      <c r="W88">
        <f t="shared" si="10"/>
        <v>1</v>
      </c>
      <c r="X88" s="37">
        <f t="shared" si="12"/>
        <v>1552465.2646366484</v>
      </c>
      <c r="Y88" s="38">
        <f t="shared" si="13"/>
        <v>0</v>
      </c>
    </row>
    <row r="89" spans="2:25">
      <c r="B89" s="54">
        <v>81</v>
      </c>
      <c r="C89" s="96">
        <f t="shared" si="8"/>
        <v>1505891.3066975509</v>
      </c>
      <c r="D89" s="96"/>
      <c r="E89" s="54"/>
      <c r="F89" s="8">
        <v>43677</v>
      </c>
      <c r="G89" s="54" t="s">
        <v>3</v>
      </c>
      <c r="H89" s="97">
        <v>1.3255999999999999</v>
      </c>
      <c r="I89" s="97"/>
      <c r="J89" s="54">
        <v>13</v>
      </c>
      <c r="K89" s="100">
        <f t="shared" si="9"/>
        <v>45176.739200926524</v>
      </c>
      <c r="L89" s="101"/>
      <c r="M89" s="6">
        <f>IF(J89="","",(K89/J89)/LOOKUP(RIGHT($D$2,3),定数!$A$6:$A$13,定数!$B$6:$B$13))</f>
        <v>28.959448205722133</v>
      </c>
      <c r="N89" s="54"/>
      <c r="O89" s="8">
        <v>43677</v>
      </c>
      <c r="P89" s="97">
        <v>1.3269</v>
      </c>
      <c r="Q89" s="97"/>
      <c r="R89" s="98">
        <f>IF(P89="","",T89*M89*LOOKUP(RIGHT($D$2,3),定数!$A$6:$A$13,定数!$B$6:$B$13))</f>
        <v>-45176.739200929267</v>
      </c>
      <c r="S89" s="98"/>
      <c r="T89" s="99">
        <f t="shared" si="11"/>
        <v>-13.000000000000789</v>
      </c>
      <c r="U89" s="99"/>
      <c r="V89" t="str">
        <f t="shared" si="10"/>
        <v/>
      </c>
      <c r="W89">
        <f t="shared" si="10"/>
        <v>2</v>
      </c>
      <c r="X89" s="37">
        <f t="shared" si="12"/>
        <v>1552465.2646366484</v>
      </c>
      <c r="Y89" s="38">
        <f t="shared" si="13"/>
        <v>2.9999999999998694E-2</v>
      </c>
    </row>
    <row r="90" spans="2:25">
      <c r="B90" s="54">
        <v>82</v>
      </c>
      <c r="C90" s="96">
        <f t="shared" si="8"/>
        <v>1460714.5674966217</v>
      </c>
      <c r="D90" s="96"/>
      <c r="E90" s="54"/>
      <c r="F90" s="8">
        <v>43691</v>
      </c>
      <c r="G90" s="54" t="s">
        <v>3</v>
      </c>
      <c r="H90" s="97">
        <v>1.3247</v>
      </c>
      <c r="I90" s="97"/>
      <c r="J90" s="54">
        <v>25</v>
      </c>
      <c r="K90" s="100">
        <f t="shared" si="9"/>
        <v>43821.437024898652</v>
      </c>
      <c r="L90" s="101"/>
      <c r="M90" s="6">
        <f>IF(J90="","",(K90/J90)/LOOKUP(RIGHT($D$2,3),定数!$A$6:$A$13,定数!$B$6:$B$13))</f>
        <v>14.607145674966217</v>
      </c>
      <c r="N90" s="54"/>
      <c r="O90" s="8">
        <v>43692</v>
      </c>
      <c r="P90" s="97">
        <v>1.3271999999999999</v>
      </c>
      <c r="Q90" s="97"/>
      <c r="R90" s="98">
        <f>IF(P90="","",T90*M90*LOOKUP(RIGHT($D$2,3),定数!$A$6:$A$13,定数!$B$6:$B$13))</f>
        <v>-43821.437024897721</v>
      </c>
      <c r="S90" s="98"/>
      <c r="T90" s="99">
        <f t="shared" si="11"/>
        <v>-24.999999999999467</v>
      </c>
      <c r="U90" s="99"/>
      <c r="V90" t="str">
        <f t="shared" si="10"/>
        <v/>
      </c>
      <c r="W90">
        <f t="shared" si="10"/>
        <v>3</v>
      </c>
      <c r="X90" s="37">
        <f t="shared" si="12"/>
        <v>1552465.2646366484</v>
      </c>
      <c r="Y90" s="38">
        <f t="shared" si="13"/>
        <v>5.9100000000000485E-2</v>
      </c>
    </row>
    <row r="91" spans="2:25">
      <c r="B91" s="54">
        <v>83</v>
      </c>
      <c r="C91" s="96">
        <f t="shared" si="8"/>
        <v>1416893.1304717241</v>
      </c>
      <c r="D91" s="96"/>
      <c r="E91" s="54"/>
      <c r="F91" s="8">
        <v>43696</v>
      </c>
      <c r="G91" s="54" t="s">
        <v>4</v>
      </c>
      <c r="H91" s="97">
        <v>1.3338000000000001</v>
      </c>
      <c r="I91" s="97"/>
      <c r="J91" s="54">
        <v>18</v>
      </c>
      <c r="K91" s="100">
        <f t="shared" si="9"/>
        <v>42506.79391415172</v>
      </c>
      <c r="L91" s="101"/>
      <c r="M91" s="6">
        <f>IF(J91="","",(K91/J91)/LOOKUP(RIGHT($D$2,3),定数!$A$6:$A$13,定数!$B$6:$B$13))</f>
        <v>19.679071256551723</v>
      </c>
      <c r="N91" s="54"/>
      <c r="O91" s="8">
        <v>43696</v>
      </c>
      <c r="P91" s="97">
        <v>1.3320000000000001</v>
      </c>
      <c r="Q91" s="97"/>
      <c r="R91" s="98">
        <f>IF(P91="","",T91*M91*LOOKUP(RIGHT($D$2,3),定数!$A$6:$A$13,定数!$B$6:$B$13))</f>
        <v>-42506.79391415228</v>
      </c>
      <c r="S91" s="98"/>
      <c r="T91" s="99">
        <f t="shared" si="11"/>
        <v>-18.000000000000238</v>
      </c>
      <c r="U91" s="99"/>
      <c r="V91" t="str">
        <f t="shared" ref="V91:W106" si="14">IF(S91&lt;&gt;"",IF(S91&lt;0,1+V90,0),"")</f>
        <v/>
      </c>
      <c r="W91">
        <f t="shared" si="14"/>
        <v>4</v>
      </c>
      <c r="X91" s="37">
        <f t="shared" si="12"/>
        <v>1552465.2646366484</v>
      </c>
      <c r="Y91" s="38">
        <f t="shared" si="13"/>
        <v>8.7326999999999821E-2</v>
      </c>
    </row>
    <row r="92" spans="2:25">
      <c r="B92" s="54">
        <v>84</v>
      </c>
      <c r="C92" s="96">
        <f t="shared" si="8"/>
        <v>1374386.3365575718</v>
      </c>
      <c r="D92" s="96"/>
      <c r="E92" s="54"/>
      <c r="F92" s="8">
        <v>43712</v>
      </c>
      <c r="G92" s="54" t="s">
        <v>3</v>
      </c>
      <c r="H92" s="97">
        <v>1.3166</v>
      </c>
      <c r="I92" s="97"/>
      <c r="J92" s="54">
        <v>22</v>
      </c>
      <c r="K92" s="100">
        <f t="shared" si="9"/>
        <v>41231.590096727152</v>
      </c>
      <c r="L92" s="101"/>
      <c r="M92" s="6">
        <f>IF(J92="","",(K92/J92)/LOOKUP(RIGHT($D$2,3),定数!$A$6:$A$13,定数!$B$6:$B$13))</f>
        <v>15.618026551790589</v>
      </c>
      <c r="N92" s="54"/>
      <c r="O92" s="8">
        <v>43712</v>
      </c>
      <c r="P92" s="97">
        <v>1.3188</v>
      </c>
      <c r="Q92" s="97"/>
      <c r="R92" s="98">
        <f>IF(P92="","",T92*M92*LOOKUP(RIGHT($D$2,3),定数!$A$6:$A$13,定数!$B$6:$B$13))</f>
        <v>-41231.590096726773</v>
      </c>
      <c r="S92" s="98"/>
      <c r="T92" s="99">
        <f t="shared" si="11"/>
        <v>-21.999999999999797</v>
      </c>
      <c r="U92" s="99"/>
      <c r="V92" t="str">
        <f t="shared" si="14"/>
        <v/>
      </c>
      <c r="W92">
        <f t="shared" si="14"/>
        <v>5</v>
      </c>
      <c r="X92" s="37">
        <f t="shared" si="12"/>
        <v>1552465.2646366484</v>
      </c>
      <c r="Y92" s="38">
        <f t="shared" si="13"/>
        <v>0.11470719000000018</v>
      </c>
    </row>
    <row r="93" spans="2:25">
      <c r="B93" s="54">
        <v>85</v>
      </c>
      <c r="C93" s="96">
        <f t="shared" si="8"/>
        <v>1333154.746460845</v>
      </c>
      <c r="D93" s="96"/>
      <c r="E93" s="54"/>
      <c r="F93" s="8">
        <v>43732</v>
      </c>
      <c r="G93" s="54" t="s">
        <v>3</v>
      </c>
      <c r="H93" s="97">
        <v>1.3489</v>
      </c>
      <c r="I93" s="97"/>
      <c r="J93" s="54">
        <v>31</v>
      </c>
      <c r="K93" s="100">
        <f t="shared" si="9"/>
        <v>39994.64239382535</v>
      </c>
      <c r="L93" s="101"/>
      <c r="M93" s="6">
        <f>IF(J93="","",(K93/J93)/LOOKUP(RIGHT($D$2,3),定数!$A$6:$A$13,定数!$B$6:$B$13))</f>
        <v>10.751247955329395</v>
      </c>
      <c r="N93" s="54"/>
      <c r="O93" s="8">
        <v>43733</v>
      </c>
      <c r="P93" s="97">
        <v>1.3520000000000001</v>
      </c>
      <c r="Q93" s="97"/>
      <c r="R93" s="98">
        <f>IF(P93="","",T93*M93*LOOKUP(RIGHT($D$2,3),定数!$A$6:$A$13,定数!$B$6:$B$13))</f>
        <v>-39994.642393826674</v>
      </c>
      <c r="S93" s="98"/>
      <c r="T93" s="99">
        <f t="shared" si="11"/>
        <v>-31.000000000001027</v>
      </c>
      <c r="U93" s="99"/>
      <c r="V93" t="str">
        <f t="shared" si="14"/>
        <v/>
      </c>
      <c r="W93">
        <f t="shared" si="14"/>
        <v>6</v>
      </c>
      <c r="X93" s="37">
        <f t="shared" si="12"/>
        <v>1552465.2646366484</v>
      </c>
      <c r="Y93" s="38">
        <f t="shared" si="13"/>
        <v>0.14126597429999999</v>
      </c>
    </row>
    <row r="94" spans="2:25">
      <c r="B94" s="54">
        <v>86</v>
      </c>
      <c r="C94" s="96">
        <f t="shared" si="8"/>
        <v>1293160.1040670183</v>
      </c>
      <c r="D94" s="96"/>
      <c r="E94" s="54"/>
      <c r="F94" s="8">
        <v>43795</v>
      </c>
      <c r="G94" s="54" t="s">
        <v>4</v>
      </c>
      <c r="H94" s="97">
        <v>1.3565</v>
      </c>
      <c r="I94" s="97"/>
      <c r="J94" s="54">
        <v>45</v>
      </c>
      <c r="K94" s="100">
        <f t="shared" si="9"/>
        <v>38794.803122010548</v>
      </c>
      <c r="L94" s="101"/>
      <c r="M94" s="6">
        <f>IF(J94="","",(K94/J94)/LOOKUP(RIGHT($D$2,3),定数!$A$6:$A$13,定数!$B$6:$B$13))</f>
        <v>7.1842228003723241</v>
      </c>
      <c r="N94" s="54"/>
      <c r="O94" s="8">
        <v>43804</v>
      </c>
      <c r="P94" s="97">
        <v>1.365</v>
      </c>
      <c r="Q94" s="97"/>
      <c r="R94" s="98">
        <f>IF(P94="","",T94*M94*LOOKUP(RIGHT($D$2,3),定数!$A$6:$A$13,定数!$B$6:$B$13))</f>
        <v>73279.072563797294</v>
      </c>
      <c r="S94" s="98"/>
      <c r="T94" s="99">
        <f t="shared" si="11"/>
        <v>84.999999999999517</v>
      </c>
      <c r="U94" s="99"/>
      <c r="V94" t="str">
        <f t="shared" si="14"/>
        <v/>
      </c>
      <c r="W94">
        <f t="shared" si="14"/>
        <v>0</v>
      </c>
      <c r="X94" s="37">
        <f t="shared" si="12"/>
        <v>1552465.2646366484</v>
      </c>
      <c r="Y94" s="38">
        <f t="shared" si="13"/>
        <v>0.16702799507100086</v>
      </c>
    </row>
    <row r="95" spans="2:25">
      <c r="B95" s="54">
        <v>87</v>
      </c>
      <c r="C95" s="96">
        <f t="shared" si="8"/>
        <v>1366439.1766308155</v>
      </c>
      <c r="D95" s="96"/>
      <c r="E95" s="54"/>
      <c r="F95" s="8">
        <v>43810</v>
      </c>
      <c r="G95" s="54" t="s">
        <v>4</v>
      </c>
      <c r="H95" s="97">
        <v>1.3773</v>
      </c>
      <c r="I95" s="97"/>
      <c r="J95" s="54">
        <v>33</v>
      </c>
      <c r="K95" s="100">
        <f t="shared" si="9"/>
        <v>40993.175298924463</v>
      </c>
      <c r="L95" s="101"/>
      <c r="M95" s="6">
        <f>IF(J95="","",(K95/J95)/LOOKUP(RIGHT($D$2,3),定数!$A$6:$A$13,定数!$B$6:$B$13))</f>
        <v>10.351811944172844</v>
      </c>
      <c r="N95" s="54"/>
      <c r="O95" s="8">
        <v>43811</v>
      </c>
      <c r="P95" s="97">
        <v>1.3740000000000001</v>
      </c>
      <c r="Q95" s="97"/>
      <c r="R95" s="98">
        <f>IF(P95="","",T95*M95*LOOKUP(RIGHT($D$2,3),定数!$A$6:$A$13,定数!$B$6:$B$13))</f>
        <v>-40993.17529892271</v>
      </c>
      <c r="S95" s="98"/>
      <c r="T95" s="99">
        <f t="shared" si="11"/>
        <v>-32.999999999998586</v>
      </c>
      <c r="U95" s="99"/>
      <c r="V95" t="str">
        <f t="shared" si="14"/>
        <v/>
      </c>
      <c r="W95">
        <f t="shared" si="14"/>
        <v>1</v>
      </c>
      <c r="X95" s="37">
        <f t="shared" si="12"/>
        <v>1552465.2646366484</v>
      </c>
      <c r="Y95" s="38">
        <f t="shared" si="13"/>
        <v>0.11982624812502451</v>
      </c>
    </row>
    <row r="96" spans="2:25">
      <c r="B96" s="54">
        <v>88</v>
      </c>
      <c r="C96" s="96">
        <f t="shared" si="8"/>
        <v>1325446.0013318928</v>
      </c>
      <c r="D96" s="96"/>
      <c r="E96" s="54"/>
      <c r="F96" s="8">
        <v>43825</v>
      </c>
      <c r="G96" s="54" t="s">
        <v>4</v>
      </c>
      <c r="H96" s="97">
        <v>1.3688</v>
      </c>
      <c r="I96" s="97"/>
      <c r="J96" s="54">
        <v>8</v>
      </c>
      <c r="K96" s="100">
        <f t="shared" si="9"/>
        <v>39763.380039956784</v>
      </c>
      <c r="L96" s="101"/>
      <c r="M96" s="6">
        <f>IF(J96="","",(K96/J96)/LOOKUP(RIGHT($D$2,3),定数!$A$6:$A$13,定数!$B$6:$B$13))</f>
        <v>41.420187541621651</v>
      </c>
      <c r="N96" s="54"/>
      <c r="O96" s="8">
        <v>43825</v>
      </c>
      <c r="P96" s="97">
        <v>1.3697999999999999</v>
      </c>
      <c r="Q96" s="97"/>
      <c r="R96" s="98">
        <f>IF(P96="","",T96*M96*LOOKUP(RIGHT($D$2,3),定数!$A$6:$A$13,定数!$B$6:$B$13))</f>
        <v>49704.225049940505</v>
      </c>
      <c r="S96" s="98"/>
      <c r="T96" s="99">
        <f t="shared" si="11"/>
        <v>9.9999999999988987</v>
      </c>
      <c r="U96" s="99"/>
      <c r="V96" t="str">
        <f t="shared" si="14"/>
        <v/>
      </c>
      <c r="W96">
        <f t="shared" si="14"/>
        <v>0</v>
      </c>
      <c r="X96" s="37">
        <f t="shared" si="12"/>
        <v>1552465.2646366484</v>
      </c>
      <c r="Y96" s="38">
        <f t="shared" si="13"/>
        <v>0.14623146068127268</v>
      </c>
    </row>
    <row r="97" spans="2:25">
      <c r="B97" s="54">
        <v>89</v>
      </c>
      <c r="C97" s="96">
        <f t="shared" si="8"/>
        <v>1375150.2263818332</v>
      </c>
      <c r="D97" s="96"/>
      <c r="E97" s="54"/>
      <c r="F97" s="8">
        <v>43826</v>
      </c>
      <c r="G97" s="54" t="s">
        <v>4</v>
      </c>
      <c r="H97" s="97">
        <v>1.3701000000000001</v>
      </c>
      <c r="I97" s="97"/>
      <c r="J97" s="54">
        <v>21</v>
      </c>
      <c r="K97" s="100">
        <f t="shared" si="9"/>
        <v>41254.506791454995</v>
      </c>
      <c r="L97" s="101"/>
      <c r="M97" s="6">
        <f>IF(J97="","",(K97/J97)/LOOKUP(RIGHT($D$2,3),定数!$A$6:$A$13,定数!$B$6:$B$13))</f>
        <v>16.370836028355157</v>
      </c>
      <c r="N97" s="54"/>
      <c r="O97" s="8">
        <v>43826</v>
      </c>
      <c r="P97" s="97">
        <v>1.3738999999999999</v>
      </c>
      <c r="Q97" s="97"/>
      <c r="R97" s="98">
        <f>IF(P97="","",T97*M97*LOOKUP(RIGHT($D$2,3),定数!$A$6:$A$13,定数!$B$6:$B$13))</f>
        <v>74651.012289295657</v>
      </c>
      <c r="S97" s="98"/>
      <c r="T97" s="99">
        <f t="shared" si="11"/>
        <v>37.999999999998039</v>
      </c>
      <c r="U97" s="99"/>
      <c r="V97" t="str">
        <f t="shared" si="14"/>
        <v/>
      </c>
      <c r="W97">
        <f t="shared" si="14"/>
        <v>0</v>
      </c>
      <c r="X97" s="37">
        <f t="shared" si="12"/>
        <v>1552465.2646366484</v>
      </c>
      <c r="Y97" s="38">
        <f t="shared" si="13"/>
        <v>0.1142151404568239</v>
      </c>
    </row>
    <row r="98" spans="2:25">
      <c r="B98" s="54">
        <v>90</v>
      </c>
      <c r="C98" s="96">
        <f t="shared" si="8"/>
        <v>1449801.2386711289</v>
      </c>
      <c r="D98" s="96"/>
      <c r="E98" s="54">
        <v>2014</v>
      </c>
      <c r="F98" s="8">
        <v>43471</v>
      </c>
      <c r="G98" s="54" t="s">
        <v>3</v>
      </c>
      <c r="H98" s="97">
        <v>1.3593999999999999</v>
      </c>
      <c r="I98" s="97"/>
      <c r="J98" s="54">
        <v>29</v>
      </c>
      <c r="K98" s="100">
        <f t="shared" si="9"/>
        <v>43494.037160133863</v>
      </c>
      <c r="L98" s="101"/>
      <c r="M98" s="6">
        <f>IF(J98="","",(K98/J98)/LOOKUP(RIGHT($D$2,3),定数!$A$6:$A$13,定数!$B$6:$B$13))</f>
        <v>12.498286540268351</v>
      </c>
      <c r="N98" s="54">
        <v>2014</v>
      </c>
      <c r="O98" s="8">
        <v>43471</v>
      </c>
      <c r="P98" s="97">
        <v>1.3622000000000001</v>
      </c>
      <c r="Q98" s="97"/>
      <c r="R98" s="98">
        <f>IF(P98="","",T98*M98*LOOKUP(RIGHT($D$2,3),定数!$A$6:$A$13,定数!$B$6:$B$13))</f>
        <v>-41994.242775303697</v>
      </c>
      <c r="S98" s="98"/>
      <c r="T98" s="99">
        <f t="shared" si="11"/>
        <v>-28.000000000001357</v>
      </c>
      <c r="U98" s="99"/>
      <c r="V98" t="str">
        <f t="shared" si="14"/>
        <v/>
      </c>
      <c r="W98">
        <f t="shared" si="14"/>
        <v>1</v>
      </c>
      <c r="X98" s="37">
        <f t="shared" si="12"/>
        <v>1552465.2646366484</v>
      </c>
      <c r="Y98" s="38">
        <f t="shared" si="13"/>
        <v>6.6129676653054026E-2</v>
      </c>
    </row>
    <row r="99" spans="2:25">
      <c r="B99" s="54">
        <v>91</v>
      </c>
      <c r="C99" s="96">
        <f t="shared" si="8"/>
        <v>1407806.9958958251</v>
      </c>
      <c r="D99" s="96"/>
      <c r="E99" s="54"/>
      <c r="F99" s="8">
        <v>43486</v>
      </c>
      <c r="G99" s="54" t="s">
        <v>3</v>
      </c>
      <c r="H99" s="97">
        <v>1.3526</v>
      </c>
      <c r="I99" s="97"/>
      <c r="J99" s="54">
        <v>38</v>
      </c>
      <c r="K99" s="100">
        <f t="shared" si="9"/>
        <v>42234.209876874753</v>
      </c>
      <c r="L99" s="101"/>
      <c r="M99" s="6">
        <f>IF(J99="","",(K99/J99)/LOOKUP(RIGHT($D$2,3),定数!$A$6:$A$13,定数!$B$6:$B$13))</f>
        <v>9.2618881308935865</v>
      </c>
      <c r="N99" s="54"/>
      <c r="O99" s="8">
        <v>43486</v>
      </c>
      <c r="P99" s="97">
        <v>1.3564000000000001</v>
      </c>
      <c r="Q99" s="97"/>
      <c r="R99" s="98">
        <f>IF(P99="","",T99*M99*LOOKUP(RIGHT($D$2,3),定数!$A$6:$A$13,定数!$B$6:$B$13))</f>
        <v>-42234.209876875044</v>
      </c>
      <c r="S99" s="98"/>
      <c r="T99" s="99">
        <f t="shared" si="11"/>
        <v>-38.000000000000256</v>
      </c>
      <c r="U99" s="99"/>
      <c r="V99" t="str">
        <f t="shared" si="14"/>
        <v/>
      </c>
      <c r="W99">
        <f t="shared" si="14"/>
        <v>2</v>
      </c>
      <c r="X99" s="37">
        <f t="shared" si="12"/>
        <v>1552465.2646366484</v>
      </c>
      <c r="Y99" s="38">
        <f t="shared" si="13"/>
        <v>9.3179713605173853E-2</v>
      </c>
    </row>
    <row r="100" spans="2:25">
      <c r="B100" s="54">
        <v>92</v>
      </c>
      <c r="C100" s="96">
        <f t="shared" si="8"/>
        <v>1365572.7860189499</v>
      </c>
      <c r="D100" s="96"/>
      <c r="E100" s="54"/>
      <c r="F100" s="8">
        <v>43499</v>
      </c>
      <c r="G100" s="54" t="s">
        <v>3</v>
      </c>
      <c r="H100" s="97">
        <v>1.3489</v>
      </c>
      <c r="I100" s="97"/>
      <c r="J100" s="54">
        <v>31</v>
      </c>
      <c r="K100" s="100">
        <f t="shared" si="9"/>
        <v>40967.183580568497</v>
      </c>
      <c r="L100" s="101"/>
      <c r="M100" s="6">
        <f>IF(J100="","",(K100/J100)/LOOKUP(RIGHT($D$2,3),定数!$A$6:$A$13,定数!$B$6:$B$13))</f>
        <v>11.012683758217339</v>
      </c>
      <c r="N100" s="54"/>
      <c r="O100" s="8">
        <v>43499</v>
      </c>
      <c r="P100" s="97">
        <v>1.3520000000000001</v>
      </c>
      <c r="Q100" s="97"/>
      <c r="R100" s="98">
        <f>IF(P100="","",T100*M100*LOOKUP(RIGHT($D$2,3),定数!$A$6:$A$13,定数!$B$6:$B$13))</f>
        <v>-40967.183580569857</v>
      </c>
      <c r="S100" s="98"/>
      <c r="T100" s="99">
        <f t="shared" si="11"/>
        <v>-31.000000000001027</v>
      </c>
      <c r="U100" s="99"/>
      <c r="V100" t="str">
        <f t="shared" si="14"/>
        <v/>
      </c>
      <c r="W100">
        <f t="shared" si="14"/>
        <v>3</v>
      </c>
      <c r="X100" s="37">
        <f t="shared" si="12"/>
        <v>1552465.2646366484</v>
      </c>
      <c r="Y100" s="38">
        <f t="shared" si="13"/>
        <v>0.12038432219701889</v>
      </c>
    </row>
    <row r="101" spans="2:25">
      <c r="B101" s="54">
        <v>93</v>
      </c>
      <c r="C101" s="96">
        <f t="shared" si="8"/>
        <v>1324605.60243838</v>
      </c>
      <c r="D101" s="96"/>
      <c r="E101" s="54"/>
      <c r="F101" s="8">
        <v>43501</v>
      </c>
      <c r="G101" s="54" t="s">
        <v>4</v>
      </c>
      <c r="H101" s="97">
        <v>1.3529</v>
      </c>
      <c r="I101" s="97"/>
      <c r="J101" s="54">
        <v>26</v>
      </c>
      <c r="K101" s="100">
        <f t="shared" si="9"/>
        <v>39738.168073151399</v>
      </c>
      <c r="L101" s="101"/>
      <c r="M101" s="6">
        <f>IF(J101="","",(K101/J101)/LOOKUP(RIGHT($D$2,3),定数!$A$6:$A$13,定数!$B$6:$B$13))</f>
        <v>12.736592331138269</v>
      </c>
      <c r="N101" s="54"/>
      <c r="O101" s="8">
        <v>43502</v>
      </c>
      <c r="P101" s="97">
        <v>1.3503000000000001</v>
      </c>
      <c r="Q101" s="97"/>
      <c r="R101" s="98">
        <f>IF(P101="","",T101*M101*LOOKUP(RIGHT($D$2,3),定数!$A$6:$A$13,定数!$B$6:$B$13))</f>
        <v>-39738.168073150417</v>
      </c>
      <c r="S101" s="98"/>
      <c r="T101" s="99">
        <f t="shared" si="11"/>
        <v>-25.999999999999357</v>
      </c>
      <c r="U101" s="99"/>
      <c r="V101" t="str">
        <f t="shared" si="14"/>
        <v/>
      </c>
      <c r="W101">
        <f t="shared" si="14"/>
        <v>4</v>
      </c>
      <c r="X101" s="37">
        <f t="shared" si="12"/>
        <v>1552465.2646366484</v>
      </c>
      <c r="Y101" s="38">
        <f t="shared" si="13"/>
        <v>0.1467727925311092</v>
      </c>
    </row>
    <row r="102" spans="2:25">
      <c r="B102" s="54">
        <v>94</v>
      </c>
      <c r="C102" s="96">
        <f t="shared" si="8"/>
        <v>1284867.4343652297</v>
      </c>
      <c r="D102" s="96"/>
      <c r="E102" s="54"/>
      <c r="F102" s="8">
        <v>43536</v>
      </c>
      <c r="G102" s="54" t="s">
        <v>3</v>
      </c>
      <c r="H102" s="97">
        <v>1.3855999999999999</v>
      </c>
      <c r="I102" s="97"/>
      <c r="J102" s="54">
        <v>21</v>
      </c>
      <c r="K102" s="100">
        <f t="shared" si="9"/>
        <v>38546.023030956887</v>
      </c>
      <c r="L102" s="101"/>
      <c r="M102" s="6">
        <f>IF(J102="","",(K102/J102)/LOOKUP(RIGHT($D$2,3),定数!$A$6:$A$13,定数!$B$6:$B$13))</f>
        <v>15.296040885300352</v>
      </c>
      <c r="N102" s="54"/>
      <c r="O102" s="8">
        <v>43536</v>
      </c>
      <c r="P102" s="97">
        <v>1.3876999999999999</v>
      </c>
      <c r="Q102" s="97"/>
      <c r="R102" s="98">
        <f>IF(P102="","",T102*M102*LOOKUP(RIGHT($D$2,3),定数!$A$6:$A$13,定数!$B$6:$B$13))</f>
        <v>-38546.02303095672</v>
      </c>
      <c r="S102" s="98"/>
      <c r="T102" s="99">
        <f t="shared" si="11"/>
        <v>-20.999999999999908</v>
      </c>
      <c r="U102" s="99"/>
      <c r="V102" t="str">
        <f t="shared" si="14"/>
        <v/>
      </c>
      <c r="W102">
        <f t="shared" si="14"/>
        <v>5</v>
      </c>
      <c r="X102" s="37">
        <f t="shared" si="12"/>
        <v>1552465.2646366484</v>
      </c>
      <c r="Y102" s="38">
        <f t="shared" si="13"/>
        <v>0.17236960875517526</v>
      </c>
    </row>
    <row r="103" spans="2:25">
      <c r="B103" s="54">
        <v>95</v>
      </c>
      <c r="C103" s="96">
        <f>IF(R102="","",C102+R102)</f>
        <v>1246321.4113342729</v>
      </c>
      <c r="D103" s="96"/>
      <c r="E103" s="54"/>
      <c r="F103" s="8">
        <v>43555</v>
      </c>
      <c r="G103" s="54" t="s">
        <v>3</v>
      </c>
      <c r="H103" s="97">
        <v>1.3735999999999999</v>
      </c>
      <c r="I103" s="97"/>
      <c r="J103" s="54">
        <v>38</v>
      </c>
      <c r="K103" s="100">
        <f t="shared" si="9"/>
        <v>37389.642340028186</v>
      </c>
      <c r="L103" s="101"/>
      <c r="M103" s="6">
        <f>IF(J103="","",(K103/J103)/LOOKUP(RIGHT($D$2,3),定数!$A$6:$A$13,定数!$B$6:$B$13))</f>
        <v>8.1994829693044267</v>
      </c>
      <c r="N103" s="54"/>
      <c r="O103" s="8">
        <v>43555</v>
      </c>
      <c r="P103" s="97">
        <v>1.3774</v>
      </c>
      <c r="Q103" s="97"/>
      <c r="R103" s="98">
        <f>IF(P103="","",T103*M103*LOOKUP(RIGHT($D$2,3),定数!$A$6:$A$13,定数!$B$6:$B$13))</f>
        <v>-37389.64234002844</v>
      </c>
      <c r="S103" s="98"/>
      <c r="T103" s="99">
        <f t="shared" si="11"/>
        <v>-38.000000000000256</v>
      </c>
      <c r="U103" s="99"/>
      <c r="V103" t="str">
        <f t="shared" si="14"/>
        <v/>
      </c>
      <c r="W103">
        <f t="shared" si="14"/>
        <v>6</v>
      </c>
      <c r="X103" s="37">
        <f t="shared" si="12"/>
        <v>1552465.2646366484</v>
      </c>
      <c r="Y103" s="38">
        <f t="shared" si="13"/>
        <v>0.19719852049251985</v>
      </c>
    </row>
    <row r="104" spans="2:25">
      <c r="B104" s="54">
        <v>96</v>
      </c>
      <c r="C104" s="96">
        <f t="shared" si="8"/>
        <v>1208931.7689942445</v>
      </c>
      <c r="D104" s="96"/>
      <c r="E104" s="54"/>
      <c r="F104" s="8">
        <v>43558</v>
      </c>
      <c r="G104" s="54" t="s">
        <v>3</v>
      </c>
      <c r="H104" s="97">
        <v>1.3740000000000001</v>
      </c>
      <c r="I104" s="97"/>
      <c r="J104" s="54">
        <v>68</v>
      </c>
      <c r="K104" s="100">
        <f t="shared" si="9"/>
        <v>36267.953069827337</v>
      </c>
      <c r="L104" s="101"/>
      <c r="M104" s="6">
        <f>IF(J104="","",(K104/J104)/LOOKUP(RIGHT($D$2,3),定数!$A$6:$A$13,定数!$B$6:$B$13))</f>
        <v>4.4446020918906051</v>
      </c>
      <c r="N104" s="54"/>
      <c r="O104" s="8">
        <v>43563</v>
      </c>
      <c r="P104" s="97">
        <v>1.3808</v>
      </c>
      <c r="Q104" s="97"/>
      <c r="R104" s="98">
        <f>IF(P104="","",T104*M104*LOOKUP(RIGHT($D$2,3),定数!$A$6:$A$13,定数!$B$6:$B$13))</f>
        <v>-36267.953069826901</v>
      </c>
      <c r="S104" s="98"/>
      <c r="T104" s="99">
        <f t="shared" si="11"/>
        <v>-67.999999999999176</v>
      </c>
      <c r="U104" s="99"/>
      <c r="V104" t="str">
        <f t="shared" si="14"/>
        <v/>
      </c>
      <c r="W104">
        <f t="shared" si="14"/>
        <v>7</v>
      </c>
      <c r="X104" s="37">
        <f t="shared" si="12"/>
        <v>1552465.2646366484</v>
      </c>
      <c r="Y104" s="38">
        <f t="shared" si="13"/>
        <v>0.22128256487774445</v>
      </c>
    </row>
    <row r="105" spans="2:25">
      <c r="B105" s="54">
        <v>97</v>
      </c>
      <c r="C105" s="96">
        <f t="shared" si="8"/>
        <v>1172663.8159244177</v>
      </c>
      <c r="D105" s="96"/>
      <c r="E105" s="54"/>
      <c r="F105" s="8">
        <v>43643</v>
      </c>
      <c r="G105" s="54" t="s">
        <v>4</v>
      </c>
      <c r="H105" s="97">
        <v>1.3632</v>
      </c>
      <c r="I105" s="97"/>
      <c r="J105" s="54">
        <v>23</v>
      </c>
      <c r="K105" s="100">
        <f t="shared" si="9"/>
        <v>35179.914477732527</v>
      </c>
      <c r="L105" s="101"/>
      <c r="M105" s="6">
        <f>IF(J105="","",(K105/J105)/LOOKUP(RIGHT($D$2,3),定数!$A$6:$A$13,定数!$B$6:$B$13))</f>
        <v>12.74634582526541</v>
      </c>
      <c r="N105" s="54"/>
      <c r="O105" s="8">
        <v>43646</v>
      </c>
      <c r="P105" s="97">
        <v>1.3673</v>
      </c>
      <c r="Q105" s="97"/>
      <c r="R105" s="98">
        <f>IF(P105="","",T105*M105*LOOKUP(RIGHT($D$2,3),定数!$A$6:$A$13,定数!$B$6:$B$13))</f>
        <v>62712.02146030571</v>
      </c>
      <c r="S105" s="98"/>
      <c r="T105" s="99">
        <f t="shared" si="11"/>
        <v>40.999999999999929</v>
      </c>
      <c r="U105" s="99"/>
      <c r="V105" t="str">
        <f t="shared" si="14"/>
        <v/>
      </c>
      <c r="W105">
        <f t="shared" si="14"/>
        <v>0</v>
      </c>
      <c r="X105" s="37">
        <f t="shared" si="12"/>
        <v>1552465.2646366484</v>
      </c>
      <c r="Y105" s="38">
        <f t="shared" si="13"/>
        <v>0.24464408793141179</v>
      </c>
    </row>
    <row r="106" spans="2:25">
      <c r="B106" s="54">
        <v>98</v>
      </c>
      <c r="C106" s="96">
        <f t="shared" si="8"/>
        <v>1235375.8373847234</v>
      </c>
      <c r="D106" s="96"/>
      <c r="E106" s="54"/>
      <c r="F106" s="8">
        <v>43664</v>
      </c>
      <c r="G106" s="54" t="s">
        <v>3</v>
      </c>
      <c r="H106" s="97">
        <v>1.3520000000000001</v>
      </c>
      <c r="I106" s="97"/>
      <c r="J106" s="54">
        <v>10</v>
      </c>
      <c r="K106" s="100">
        <f t="shared" si="9"/>
        <v>37061.275121541701</v>
      </c>
      <c r="L106" s="101"/>
      <c r="M106" s="6">
        <f>IF(J106="","",(K106/J106)/LOOKUP(RIGHT($D$2,3),定数!$A$6:$A$13,定数!$B$6:$B$13))</f>
        <v>30.884395934618087</v>
      </c>
      <c r="N106" s="54"/>
      <c r="O106" s="8">
        <v>43664</v>
      </c>
      <c r="P106" s="97">
        <v>1.353</v>
      </c>
      <c r="Q106" s="97"/>
      <c r="R106" s="98">
        <f>IF(P106="","",T106*M106*LOOKUP(RIGHT($D$2,3),定数!$A$6:$A$13,定数!$B$6:$B$13))</f>
        <v>-37061.275121537619</v>
      </c>
      <c r="S106" s="98"/>
      <c r="T106" s="99">
        <f t="shared" si="11"/>
        <v>-9.9999999999988987</v>
      </c>
      <c r="U106" s="99"/>
      <c r="V106" t="str">
        <f t="shared" si="14"/>
        <v/>
      </c>
      <c r="W106">
        <f t="shared" si="14"/>
        <v>1</v>
      </c>
      <c r="X106" s="37">
        <f t="shared" si="12"/>
        <v>1552465.2646366484</v>
      </c>
      <c r="Y106" s="38">
        <f t="shared" si="13"/>
        <v>0.2042489674164395</v>
      </c>
    </row>
    <row r="107" spans="2:25">
      <c r="B107" s="54">
        <v>99</v>
      </c>
      <c r="C107" s="96">
        <f t="shared" si="8"/>
        <v>1198314.5622631856</v>
      </c>
      <c r="D107" s="96"/>
      <c r="E107" s="54"/>
      <c r="F107" s="8">
        <v>43668</v>
      </c>
      <c r="G107" s="54" t="s">
        <v>3</v>
      </c>
      <c r="H107" s="97">
        <v>1.3520000000000001</v>
      </c>
      <c r="I107" s="97"/>
      <c r="J107" s="54">
        <v>10</v>
      </c>
      <c r="K107" s="100">
        <f t="shared" si="9"/>
        <v>35949.436867895565</v>
      </c>
      <c r="L107" s="101"/>
      <c r="M107" s="6">
        <f>IF(J107="","",(K107/J107)/LOOKUP(RIGHT($D$2,3),定数!$A$6:$A$13,定数!$B$6:$B$13))</f>
        <v>29.957864056579638</v>
      </c>
      <c r="N107" s="54"/>
      <c r="O107" s="8">
        <v>43668</v>
      </c>
      <c r="P107" s="97">
        <v>1.3506</v>
      </c>
      <c r="Q107" s="97"/>
      <c r="R107" s="98">
        <f>IF(P107="","",T107*M107*LOOKUP(RIGHT($D$2,3),定数!$A$6:$A$13,定数!$B$6:$B$13))</f>
        <v>50329.211615056236</v>
      </c>
      <c r="S107" s="98"/>
      <c r="T107" s="99">
        <f t="shared" si="11"/>
        <v>14.000000000000679</v>
      </c>
      <c r="U107" s="99"/>
      <c r="V107" t="str">
        <f>IF(S107&lt;&gt;"",IF(S107&lt;0,1+V106,0),"")</f>
        <v/>
      </c>
      <c r="W107">
        <f>IF(T107&lt;&gt;"",IF(T107&lt;0,1+W106,0),"")</f>
        <v>0</v>
      </c>
      <c r="X107" s="37">
        <f t="shared" si="12"/>
        <v>1552465.2646366484</v>
      </c>
      <c r="Y107" s="38">
        <f t="shared" si="13"/>
        <v>0.2281214983939438</v>
      </c>
    </row>
    <row r="108" spans="2:25">
      <c r="B108" s="54">
        <v>100</v>
      </c>
      <c r="C108" s="96">
        <f t="shared" si="8"/>
        <v>1248643.7738782419</v>
      </c>
      <c r="D108" s="96"/>
      <c r="E108" s="54"/>
      <c r="F108" s="8">
        <v>43710</v>
      </c>
      <c r="G108" s="54" t="s">
        <v>3</v>
      </c>
      <c r="H108" s="97">
        <v>1.3113999999999999</v>
      </c>
      <c r="I108" s="97"/>
      <c r="J108" s="54">
        <v>24</v>
      </c>
      <c r="K108" s="100">
        <f t="shared" si="9"/>
        <v>37459.313216347255</v>
      </c>
      <c r="L108" s="101"/>
      <c r="M108" s="6">
        <f>IF(J108="","",(K108/J108)/LOOKUP(RIGHT($D$2,3),定数!$A$6:$A$13,定数!$B$6:$B$13))</f>
        <v>13.006705977898353</v>
      </c>
      <c r="N108" s="54"/>
      <c r="O108" s="8">
        <v>43711</v>
      </c>
      <c r="P108" s="97">
        <v>1.3138000000000001</v>
      </c>
      <c r="Q108" s="97"/>
      <c r="R108" s="98">
        <f>IF(P108="","",T108*M108*LOOKUP(RIGHT($D$2,3),定数!$A$6:$A$13,定数!$B$6:$B$13))</f>
        <v>-37459.313216350063</v>
      </c>
      <c r="S108" s="98"/>
      <c r="T108" s="99">
        <f t="shared" si="11"/>
        <v>-24.000000000001798</v>
      </c>
      <c r="U108" s="99"/>
      <c r="V108" t="str">
        <f>IF(S108&lt;&gt;"",IF(S108&lt;0,1+V107,0),"")</f>
        <v/>
      </c>
      <c r="W108">
        <f>IF(T108&lt;&gt;"",IF(T108&lt;0,1+W107,0),"")</f>
        <v>1</v>
      </c>
      <c r="X108" s="37">
        <f t="shared" si="12"/>
        <v>1552465.2646366484</v>
      </c>
      <c r="Y108" s="38">
        <f t="shared" si="13"/>
        <v>0.19570260132648787</v>
      </c>
    </row>
    <row r="109" spans="2:2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N7:Q7"/>
    <mergeCell ref="R7:U7"/>
    <mergeCell ref="H8:I8"/>
    <mergeCell ref="K8:L8"/>
    <mergeCell ref="P8:Q8"/>
    <mergeCell ref="R8:S8"/>
    <mergeCell ref="T8:U8"/>
    <mergeCell ref="N4:O4"/>
    <mergeCell ref="P4:Q4"/>
    <mergeCell ref="J5:K5"/>
    <mergeCell ref="L5:M5"/>
    <mergeCell ref="P5:Q5"/>
    <mergeCell ref="B7:B8"/>
    <mergeCell ref="C7:D8"/>
    <mergeCell ref="E7:I7"/>
    <mergeCell ref="J7:L7"/>
    <mergeCell ref="M7:M8"/>
    <mergeCell ref="B4:C4"/>
    <mergeCell ref="D4:E4"/>
    <mergeCell ref="F4:G4"/>
    <mergeCell ref="H4:I4"/>
    <mergeCell ref="J4:K4"/>
    <mergeCell ref="L4:M4"/>
    <mergeCell ref="N2:O2"/>
    <mergeCell ref="P2:Q2"/>
    <mergeCell ref="B3:C3"/>
    <mergeCell ref="D3:I3"/>
    <mergeCell ref="J3:K3"/>
    <mergeCell ref="L3:Q3"/>
    <mergeCell ref="B2:C2"/>
    <mergeCell ref="D2:E2"/>
    <mergeCell ref="F2:G2"/>
    <mergeCell ref="H2:I2"/>
    <mergeCell ref="J2:K2"/>
    <mergeCell ref="L2:M2"/>
  </mergeCells>
  <phoneticPr fontId="2"/>
  <conditionalFormatting sqref="G46">
    <cfRule type="cellIs" dxfId="7" priority="7" stopIfTrue="1" operator="equal">
      <formula>"買"</formula>
    </cfRule>
    <cfRule type="cellIs" dxfId="6" priority="8" stopIfTrue="1" operator="equal">
      <formula>"売"</formula>
    </cfRule>
  </conditionalFormatting>
  <conditionalFormatting sqref="G9:G11 G14:G45 G47:G108">
    <cfRule type="cellIs" dxfId="5" priority="5" stopIfTrue="1" operator="equal">
      <formula>"買"</formula>
    </cfRule>
    <cfRule type="cellIs" dxfId="4" priority="6" stopIfTrue="1" operator="equal">
      <formula>"売"</formula>
    </cfRule>
  </conditionalFormatting>
  <conditionalFormatting sqref="G12">
    <cfRule type="cellIs" dxfId="3" priority="3" stopIfTrue="1" operator="equal">
      <formula>"買"</formula>
    </cfRule>
    <cfRule type="cellIs" dxfId="2" priority="4" stopIfTrue="1" operator="equal">
      <formula>"売"</formula>
    </cfRule>
  </conditionalFormatting>
  <conditionalFormatting sqref="G13">
    <cfRule type="cellIs" dxfId="1" priority="1" stopIfTrue="1" operator="equal">
      <formula>"買"</formula>
    </cfRule>
    <cfRule type="cellIs" dxfId="0"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A1641"/>
  <sheetViews>
    <sheetView workbookViewId="0">
      <selection activeCell="A898" sqref="A898:XFD936"/>
    </sheetView>
  </sheetViews>
  <sheetFormatPr defaultRowHeight="13.2"/>
  <cols>
    <col min="1" max="1" width="8.88671875" style="52"/>
  </cols>
  <sheetData>
    <row r="1" spans="1:1">
      <c r="A1" s="52">
        <v>1</v>
      </c>
    </row>
    <row r="40" spans="1:1">
      <c r="A40" s="52">
        <v>3</v>
      </c>
    </row>
    <row r="79" spans="1:1">
      <c r="A79" s="52">
        <v>5</v>
      </c>
    </row>
    <row r="118" spans="1:1">
      <c r="A118" s="52">
        <v>7</v>
      </c>
    </row>
    <row r="157" spans="1:1">
      <c r="A157" s="52">
        <v>8</v>
      </c>
    </row>
    <row r="196" spans="1:1">
      <c r="A196" s="52">
        <v>9</v>
      </c>
    </row>
    <row r="235" spans="1:1">
      <c r="A235" s="52">
        <v>10</v>
      </c>
    </row>
    <row r="274" spans="1:1">
      <c r="A274" s="52">
        <v>11</v>
      </c>
    </row>
    <row r="313" spans="1:1">
      <c r="A313" s="52">
        <v>12</v>
      </c>
    </row>
    <row r="352" spans="1:1">
      <c r="A352" s="52">
        <v>14</v>
      </c>
    </row>
    <row r="391" spans="1:1">
      <c r="A391" s="52">
        <v>17</v>
      </c>
    </row>
    <row r="430" spans="1:1">
      <c r="A430" s="52">
        <v>18</v>
      </c>
    </row>
    <row r="469" spans="1:1">
      <c r="A469" s="52">
        <v>19</v>
      </c>
    </row>
    <row r="508" spans="1:1">
      <c r="A508" s="52">
        <v>20</v>
      </c>
    </row>
    <row r="547" spans="1:1">
      <c r="A547" s="52">
        <v>23</v>
      </c>
    </row>
    <row r="586" spans="1:1">
      <c r="A586" s="52">
        <v>25</v>
      </c>
    </row>
    <row r="625" spans="1:1">
      <c r="A625" s="52">
        <v>27</v>
      </c>
    </row>
    <row r="664" spans="1:1">
      <c r="A664" s="52">
        <v>29</v>
      </c>
    </row>
    <row r="703" spans="1:1">
      <c r="A703" s="52">
        <v>30</v>
      </c>
    </row>
    <row r="742" spans="1:1">
      <c r="A742" s="52">
        <v>31</v>
      </c>
    </row>
    <row r="781" spans="1:1">
      <c r="A781" s="52">
        <v>34</v>
      </c>
    </row>
    <row r="820" spans="1:1">
      <c r="A820" s="52">
        <v>35</v>
      </c>
    </row>
    <row r="859" spans="1:1">
      <c r="A859" s="52">
        <v>41</v>
      </c>
    </row>
    <row r="898" spans="1:1">
      <c r="A898" s="52">
        <v>44</v>
      </c>
    </row>
    <row r="937" spans="1:1">
      <c r="A937" s="52">
        <v>46</v>
      </c>
    </row>
    <row r="976" spans="1:1">
      <c r="A976" s="52">
        <v>47</v>
      </c>
    </row>
    <row r="1015" spans="1:1">
      <c r="A1015" s="52">
        <v>48</v>
      </c>
    </row>
    <row r="1054" spans="1:1">
      <c r="A1054" s="52">
        <v>49</v>
      </c>
    </row>
    <row r="1093" spans="1:1">
      <c r="A1093" s="52">
        <v>51</v>
      </c>
    </row>
    <row r="1133" spans="1:1">
      <c r="A1133" s="52">
        <v>52</v>
      </c>
    </row>
    <row r="1172" spans="1:1">
      <c r="A1172" s="52">
        <v>53</v>
      </c>
    </row>
    <row r="1211" spans="1:1">
      <c r="A1211" s="52">
        <v>54</v>
      </c>
    </row>
    <row r="1250" spans="1:1">
      <c r="A1250" s="52">
        <v>55</v>
      </c>
    </row>
    <row r="1289" spans="1:1">
      <c r="A1289" s="52">
        <v>57</v>
      </c>
    </row>
    <row r="1328" spans="1:1">
      <c r="A1328" s="52">
        <v>61</v>
      </c>
    </row>
    <row r="1367" spans="1:1">
      <c r="A1367" s="52">
        <v>65</v>
      </c>
    </row>
    <row r="1406" spans="1:1">
      <c r="A1406" s="52">
        <v>66</v>
      </c>
    </row>
    <row r="1445" spans="1:1">
      <c r="A1445" s="52">
        <v>67</v>
      </c>
    </row>
    <row r="1484" spans="1:1">
      <c r="A1484" s="52">
        <v>76</v>
      </c>
    </row>
    <row r="1524" spans="1:1">
      <c r="A1524" s="52">
        <v>85</v>
      </c>
    </row>
    <row r="1563" spans="1:1">
      <c r="A1563" s="52">
        <v>92</v>
      </c>
    </row>
    <row r="1602" spans="1:1">
      <c r="A1602" s="52">
        <v>95</v>
      </c>
    </row>
    <row r="1641" spans="1:1">
      <c r="A1641" s="52">
        <v>96</v>
      </c>
    </row>
  </sheetData>
  <phoneticPr fontId="2"/>
  <dataValidations count="1">
    <dataValidation imeMode="off" allowBlank="1" sqref="A1:A1048576"/>
  </dataValidations>
  <pageMargins left="0.7" right="0.7" top="0.75" bottom="0.75"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dimension ref="A1:M30"/>
  <sheetViews>
    <sheetView tabSelected="1" zoomScale="145" zoomScaleNormal="145" zoomScaleSheetLayoutView="100" workbookViewId="0">
      <selection activeCell="E10" sqref="E10"/>
    </sheetView>
  </sheetViews>
  <sheetFormatPr defaultColWidth="9" defaultRowHeight="13.2"/>
  <cols>
    <col min="12" max="12" width="9.88671875" bestFit="1" customWidth="1"/>
  </cols>
  <sheetData>
    <row r="1" spans="1:10">
      <c r="A1" t="s">
        <v>0</v>
      </c>
    </row>
    <row r="2" spans="1:10">
      <c r="A2" s="106" t="s">
        <v>93</v>
      </c>
      <c r="B2" s="107"/>
      <c r="C2" s="107"/>
      <c r="D2" s="107"/>
      <c r="E2" s="107"/>
      <c r="F2" s="107"/>
      <c r="G2" s="107"/>
      <c r="H2" s="107"/>
      <c r="I2" s="107"/>
      <c r="J2" s="107"/>
    </row>
    <row r="3" spans="1:10">
      <c r="A3" s="107"/>
      <c r="B3" s="107"/>
      <c r="C3" s="107"/>
      <c r="D3" s="107"/>
      <c r="E3" s="107"/>
      <c r="F3" s="107"/>
      <c r="G3" s="107"/>
      <c r="H3" s="107"/>
      <c r="I3" s="107"/>
      <c r="J3" s="107"/>
    </row>
    <row r="4" spans="1:10">
      <c r="A4" s="107"/>
      <c r="B4" s="107"/>
      <c r="C4" s="107"/>
      <c r="D4" s="107"/>
      <c r="E4" s="107"/>
      <c r="F4" s="107"/>
      <c r="G4" s="107"/>
      <c r="H4" s="107"/>
      <c r="I4" s="107"/>
      <c r="J4" s="107"/>
    </row>
    <row r="5" spans="1:10">
      <c r="A5" s="107"/>
      <c r="B5" s="107"/>
      <c r="C5" s="107"/>
      <c r="D5" s="107"/>
      <c r="E5" s="107"/>
      <c r="F5" s="107"/>
      <c r="G5" s="107"/>
      <c r="H5" s="107"/>
      <c r="I5" s="107"/>
      <c r="J5" s="107"/>
    </row>
    <row r="6" spans="1:10">
      <c r="A6" s="107"/>
      <c r="B6" s="107"/>
      <c r="C6" s="107"/>
      <c r="D6" s="107"/>
      <c r="E6" s="107"/>
      <c r="F6" s="107"/>
      <c r="G6" s="107"/>
      <c r="H6" s="107"/>
      <c r="I6" s="107"/>
      <c r="J6" s="107"/>
    </row>
    <row r="7" spans="1:10">
      <c r="A7" s="107"/>
      <c r="B7" s="107"/>
      <c r="C7" s="107"/>
      <c r="D7" s="107"/>
      <c r="E7" s="107"/>
      <c r="F7" s="107"/>
      <c r="G7" s="107"/>
      <c r="H7" s="107"/>
      <c r="I7" s="107"/>
      <c r="J7" s="107"/>
    </row>
    <row r="8" spans="1:10">
      <c r="A8" s="107"/>
      <c r="B8" s="107"/>
      <c r="C8" s="107"/>
      <c r="D8" s="107"/>
      <c r="E8" s="107"/>
      <c r="F8" s="107"/>
      <c r="G8" s="107"/>
      <c r="H8" s="107"/>
      <c r="I8" s="107"/>
      <c r="J8" s="107"/>
    </row>
    <row r="9" spans="1:10">
      <c r="A9" s="107"/>
      <c r="B9" s="107"/>
      <c r="C9" s="107"/>
      <c r="D9" s="107"/>
      <c r="E9" s="107"/>
      <c r="F9" s="107"/>
      <c r="G9" s="107"/>
      <c r="H9" s="107"/>
      <c r="I9" s="107"/>
      <c r="J9" s="107"/>
    </row>
    <row r="11" spans="1:10">
      <c r="A11" t="s">
        <v>1</v>
      </c>
    </row>
    <row r="12" spans="1:10" ht="13.2" customHeight="1">
      <c r="A12" s="108" t="s">
        <v>92</v>
      </c>
      <c r="B12" s="108"/>
      <c r="C12" s="108"/>
      <c r="D12" s="108"/>
      <c r="E12" s="108"/>
      <c r="F12" s="108"/>
      <c r="G12" s="108"/>
      <c r="H12" s="108"/>
      <c r="I12" s="108"/>
      <c r="J12" s="108"/>
    </row>
    <row r="13" spans="1:10">
      <c r="A13" s="108"/>
      <c r="B13" s="108"/>
      <c r="C13" s="108"/>
      <c r="D13" s="108"/>
      <c r="E13" s="108"/>
      <c r="F13" s="108"/>
      <c r="G13" s="108"/>
      <c r="H13" s="108"/>
      <c r="I13" s="108"/>
      <c r="J13" s="108"/>
    </row>
    <row r="14" spans="1:10" ht="13.2" hidden="1" customHeight="1">
      <c r="A14" s="108"/>
      <c r="B14" s="108"/>
      <c r="C14" s="108"/>
      <c r="D14" s="108"/>
      <c r="E14" s="108"/>
      <c r="F14" s="108"/>
      <c r="G14" s="108"/>
      <c r="H14" s="108"/>
      <c r="I14" s="108"/>
      <c r="J14" s="108"/>
    </row>
    <row r="15" spans="1:10" ht="13.2" hidden="1" customHeight="1">
      <c r="A15" s="108"/>
      <c r="B15" s="108"/>
      <c r="C15" s="108"/>
      <c r="D15" s="108"/>
      <c r="E15" s="108"/>
      <c r="F15" s="108"/>
      <c r="G15" s="108"/>
      <c r="H15" s="108"/>
      <c r="I15" s="108"/>
      <c r="J15" s="108"/>
    </row>
    <row r="16" spans="1:10" ht="13.2" hidden="1" customHeight="1">
      <c r="A16" s="108"/>
      <c r="B16" s="108"/>
      <c r="C16" s="108"/>
      <c r="D16" s="108"/>
      <c r="E16" s="108"/>
      <c r="F16" s="108"/>
      <c r="G16" s="108"/>
      <c r="H16" s="108"/>
      <c r="I16" s="108"/>
      <c r="J16" s="108"/>
    </row>
    <row r="17" spans="1:13" ht="13.2" hidden="1" customHeight="1">
      <c r="A17" s="108"/>
      <c r="B17" s="108"/>
      <c r="C17" s="108"/>
      <c r="D17" s="108"/>
      <c r="E17" s="108"/>
      <c r="F17" s="108"/>
      <c r="G17" s="108"/>
      <c r="H17" s="108"/>
      <c r="I17" s="108"/>
      <c r="J17" s="108"/>
    </row>
    <row r="18" spans="1:13" ht="13.2" hidden="1" customHeight="1">
      <c r="A18" s="108"/>
      <c r="B18" s="108"/>
      <c r="C18" s="108"/>
      <c r="D18" s="108"/>
      <c r="E18" s="108"/>
      <c r="F18" s="108"/>
      <c r="G18" s="108"/>
      <c r="H18" s="108"/>
      <c r="I18" s="108"/>
      <c r="J18" s="108"/>
    </row>
    <row r="19" spans="1:13" ht="13.2" hidden="1" customHeight="1">
      <c r="A19" s="108"/>
      <c r="B19" s="108"/>
      <c r="C19" s="108"/>
      <c r="D19" s="108"/>
      <c r="E19" s="108"/>
      <c r="F19" s="108"/>
      <c r="G19" s="108"/>
      <c r="H19" s="108"/>
      <c r="I19" s="108"/>
      <c r="J19" s="108"/>
    </row>
    <row r="20" spans="1:13">
      <c r="A20" s="108"/>
      <c r="B20" s="108"/>
      <c r="C20" s="108"/>
      <c r="D20" s="108"/>
      <c r="E20" s="108"/>
      <c r="F20" s="108"/>
      <c r="G20" s="108"/>
      <c r="H20" s="108"/>
      <c r="I20" s="108"/>
      <c r="J20" s="108"/>
    </row>
    <row r="22" spans="1:13">
      <c r="A22" t="s">
        <v>2</v>
      </c>
    </row>
    <row r="23" spans="1:13" ht="13.2" customHeight="1">
      <c r="A23" s="108" t="s">
        <v>94</v>
      </c>
      <c r="B23" s="108"/>
      <c r="C23" s="108"/>
      <c r="D23" s="108"/>
      <c r="E23" s="108"/>
      <c r="F23" s="108"/>
      <c r="G23" s="108"/>
      <c r="H23" s="108"/>
      <c r="I23" s="108"/>
      <c r="J23" s="108"/>
    </row>
    <row r="25" spans="1:13">
      <c r="A25" s="66" t="s">
        <v>63</v>
      </c>
      <c r="B25" s="66" t="s">
        <v>64</v>
      </c>
      <c r="C25" s="66" t="s">
        <v>71</v>
      </c>
      <c r="D25" s="66" t="s">
        <v>72</v>
      </c>
      <c r="E25" s="104" t="s">
        <v>76</v>
      </c>
      <c r="F25" s="66" t="s">
        <v>61</v>
      </c>
      <c r="G25" s="66"/>
      <c r="H25" s="66"/>
      <c r="I25" s="66" t="s">
        <v>62</v>
      </c>
      <c r="J25" s="66"/>
      <c r="K25" s="66"/>
      <c r="L25" s="102" t="s">
        <v>80</v>
      </c>
      <c r="M25" s="102" t="s">
        <v>83</v>
      </c>
    </row>
    <row r="26" spans="1:13" ht="13.8" thickBot="1">
      <c r="A26" s="109"/>
      <c r="B26" s="109"/>
      <c r="C26" s="109"/>
      <c r="D26" s="109"/>
      <c r="E26" s="105"/>
      <c r="F26" s="47" t="s">
        <v>65</v>
      </c>
      <c r="G26" s="47" t="s">
        <v>66</v>
      </c>
      <c r="H26" s="47" t="s">
        <v>67</v>
      </c>
      <c r="I26" s="47" t="s">
        <v>65</v>
      </c>
      <c r="J26" s="47" t="s">
        <v>66</v>
      </c>
      <c r="K26" s="47" t="s">
        <v>67</v>
      </c>
      <c r="L26" s="103"/>
      <c r="M26" s="103"/>
    </row>
    <row r="27" spans="1:13" ht="13.8" thickTop="1">
      <c r="A27" s="43" t="s">
        <v>68</v>
      </c>
      <c r="B27" s="43" t="s">
        <v>69</v>
      </c>
      <c r="C27" s="43" t="s">
        <v>73</v>
      </c>
      <c r="D27" s="43">
        <v>22</v>
      </c>
      <c r="E27" s="48"/>
      <c r="F27" s="44">
        <v>0.47399999999999998</v>
      </c>
      <c r="G27" s="44">
        <v>0.51400000000000001</v>
      </c>
      <c r="H27" s="45">
        <v>0.56799999999999995</v>
      </c>
      <c r="I27" s="46">
        <v>0.73</v>
      </c>
      <c r="J27" s="46">
        <v>0.68</v>
      </c>
      <c r="K27" s="46">
        <v>0.59</v>
      </c>
      <c r="L27" s="110"/>
      <c r="M27" s="48"/>
    </row>
    <row r="28" spans="1:13">
      <c r="A28" s="39"/>
      <c r="B28" s="39"/>
      <c r="C28" s="39" t="s">
        <v>74</v>
      </c>
      <c r="D28" s="39">
        <v>100</v>
      </c>
      <c r="E28" s="49" t="s">
        <v>81</v>
      </c>
      <c r="F28" s="41">
        <v>1.0880000000000001</v>
      </c>
      <c r="G28" s="40">
        <v>0.86899999999999999</v>
      </c>
      <c r="H28" s="40">
        <v>0.307</v>
      </c>
      <c r="I28" s="42">
        <v>0.6</v>
      </c>
      <c r="J28" s="42">
        <v>0.54</v>
      </c>
      <c r="K28" s="42">
        <v>0.41</v>
      </c>
      <c r="L28" s="111" t="s">
        <v>78</v>
      </c>
      <c r="M28" s="49" t="s">
        <v>82</v>
      </c>
    </row>
    <row r="29" spans="1:13">
      <c r="A29" s="39"/>
      <c r="B29" s="39" t="s">
        <v>70</v>
      </c>
      <c r="C29" s="39" t="s">
        <v>75</v>
      </c>
      <c r="D29" s="39">
        <v>100</v>
      </c>
      <c r="E29" s="49" t="s">
        <v>77</v>
      </c>
      <c r="F29" s="40">
        <v>0.72399999999999998</v>
      </c>
      <c r="G29" s="40">
        <v>0.44800000000000001</v>
      </c>
      <c r="H29" s="41">
        <v>0.78800000000000003</v>
      </c>
      <c r="I29" s="42">
        <v>0.54</v>
      </c>
      <c r="J29" s="42">
        <v>0.47</v>
      </c>
      <c r="K29" s="42">
        <v>0.42</v>
      </c>
      <c r="L29" s="111" t="s">
        <v>79</v>
      </c>
      <c r="M29" s="49" t="s">
        <v>82</v>
      </c>
    </row>
    <row r="30" spans="1:13">
      <c r="A30" s="60"/>
      <c r="B30" s="60"/>
      <c r="C30" s="60" t="s">
        <v>89</v>
      </c>
      <c r="D30" s="60">
        <v>100</v>
      </c>
      <c r="E30" s="49" t="s">
        <v>81</v>
      </c>
      <c r="F30" s="40">
        <v>0.14499999999999999</v>
      </c>
      <c r="G30" s="40">
        <v>0.01</v>
      </c>
      <c r="H30" s="41">
        <v>0.21099999999999999</v>
      </c>
      <c r="I30" s="42">
        <v>0.5</v>
      </c>
      <c r="J30" s="42">
        <v>0.44</v>
      </c>
      <c r="K30" s="42">
        <v>0.39</v>
      </c>
      <c r="L30" s="111" t="s">
        <v>90</v>
      </c>
      <c r="M30" s="49" t="s">
        <v>91</v>
      </c>
    </row>
  </sheetData>
  <mergeCells count="12">
    <mergeCell ref="L25:L26"/>
    <mergeCell ref="M25:M26"/>
    <mergeCell ref="E25:E26"/>
    <mergeCell ref="A2:J9"/>
    <mergeCell ref="F25:H25"/>
    <mergeCell ref="I25:K25"/>
    <mergeCell ref="A25:A26"/>
    <mergeCell ref="B25:B26"/>
    <mergeCell ref="C25:C26"/>
    <mergeCell ref="D25:D26"/>
    <mergeCell ref="A23:J23"/>
    <mergeCell ref="A12:J20"/>
  </mergeCells>
  <phoneticPr fontId="2"/>
  <pageMargins left="0.75" right="0.75" top="1" bottom="1" header="0.51111111111111107" footer="0.51111111111111107"/>
  <pageSetup paperSize="9" firstPageNumber="4294963191" orientation="portrait" r:id="rId1"/>
  <headerFooter alignWithMargins="0"/>
</worksheet>
</file>

<file path=xl/worksheets/sheet7.xml><?xml version="1.0" encoding="utf-8"?>
<worksheet xmlns="http://schemas.openxmlformats.org/spreadsheetml/2006/main" xmlns:r="http://schemas.openxmlformats.org/officeDocument/2006/relationships">
  <dimension ref="B2:I12"/>
  <sheetViews>
    <sheetView zoomScaleSheetLayoutView="100" workbookViewId="0">
      <selection activeCell="H6" sqref="H6"/>
    </sheetView>
  </sheetViews>
  <sheetFormatPr defaultColWidth="8.88671875" defaultRowHeight="16.2"/>
  <cols>
    <col min="1" max="1" width="3.109375" style="26" customWidth="1"/>
    <col min="2" max="2" width="13.21875" style="23" customWidth="1"/>
    <col min="3" max="3" width="15.7773437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c r="B2" s="24" t="s">
        <v>39</v>
      </c>
      <c r="C2" s="26"/>
    </row>
    <row r="4" spans="2:9">
      <c r="B4" s="29" t="s">
        <v>42</v>
      </c>
      <c r="C4" s="29" t="s">
        <v>40</v>
      </c>
      <c r="D4" s="29" t="s">
        <v>44</v>
      </c>
      <c r="E4" s="30" t="s">
        <v>41</v>
      </c>
      <c r="F4" s="29" t="s">
        <v>45</v>
      </c>
      <c r="G4" s="30" t="s">
        <v>41</v>
      </c>
      <c r="H4" s="29" t="s">
        <v>46</v>
      </c>
      <c r="I4" s="30" t="s">
        <v>41</v>
      </c>
    </row>
    <row r="5" spans="2:9">
      <c r="B5" s="27" t="s">
        <v>43</v>
      </c>
      <c r="C5" s="28" t="s">
        <v>69</v>
      </c>
      <c r="D5" s="28">
        <v>22</v>
      </c>
      <c r="E5" s="32">
        <v>43606</v>
      </c>
      <c r="F5" s="28">
        <v>100</v>
      </c>
      <c r="G5" s="32">
        <v>43611</v>
      </c>
      <c r="H5" s="28"/>
      <c r="I5" s="32"/>
    </row>
    <row r="6" spans="2:9">
      <c r="B6" s="27" t="s">
        <v>43</v>
      </c>
      <c r="C6" s="28" t="s">
        <v>84</v>
      </c>
      <c r="D6" s="28">
        <v>100</v>
      </c>
      <c r="E6" s="32">
        <v>43617</v>
      </c>
      <c r="F6" s="28">
        <v>100</v>
      </c>
      <c r="G6" s="112">
        <v>43619</v>
      </c>
      <c r="H6" s="28"/>
      <c r="I6" s="33"/>
    </row>
    <row r="7" spans="2:9">
      <c r="B7" s="27" t="s">
        <v>43</v>
      </c>
      <c r="C7" s="28"/>
      <c r="D7" s="28"/>
      <c r="E7" s="33"/>
      <c r="F7" s="28"/>
      <c r="G7" s="33"/>
      <c r="H7" s="28"/>
      <c r="I7" s="33"/>
    </row>
    <row r="8" spans="2:9">
      <c r="B8" s="27" t="s">
        <v>43</v>
      </c>
      <c r="C8" s="28"/>
      <c r="D8" s="28"/>
      <c r="E8" s="33"/>
      <c r="F8" s="28"/>
      <c r="G8" s="33"/>
      <c r="H8" s="28"/>
      <c r="I8" s="33"/>
    </row>
    <row r="9" spans="2:9">
      <c r="B9" s="27" t="s">
        <v>43</v>
      </c>
      <c r="C9" s="28"/>
      <c r="D9" s="28"/>
      <c r="E9" s="33"/>
      <c r="F9" s="28"/>
      <c r="G9" s="33"/>
      <c r="H9" s="28"/>
      <c r="I9" s="33"/>
    </row>
    <row r="10" spans="2:9">
      <c r="B10" s="27" t="s">
        <v>43</v>
      </c>
      <c r="C10" s="28"/>
      <c r="D10" s="28"/>
      <c r="E10" s="33"/>
      <c r="F10" s="28"/>
      <c r="G10" s="33"/>
      <c r="H10" s="28"/>
      <c r="I10" s="33"/>
    </row>
    <row r="11" spans="2:9">
      <c r="B11" s="27" t="s">
        <v>43</v>
      </c>
      <c r="C11" s="28"/>
      <c r="D11" s="28"/>
      <c r="E11" s="33"/>
      <c r="F11" s="28"/>
      <c r="G11" s="33"/>
      <c r="H11" s="28"/>
      <c r="I11" s="33"/>
    </row>
    <row r="12" spans="2:9">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dimension ref="B2:V109"/>
  <sheetViews>
    <sheetView zoomScale="115" zoomScaleNormal="115" workbookViewId="0">
      <pane ySplit="8" topLeftCell="A9" activePane="bottomLeft" state="frozen"/>
      <selection pane="bottomLeft" activeCell="C7" sqref="C7:D8"/>
    </sheetView>
  </sheetViews>
  <sheetFormatPr defaultRowHeight="13.2"/>
  <cols>
    <col min="1" max="1" width="2.88671875" customWidth="1"/>
    <col min="2" max="18" width="6.6640625" customWidth="1"/>
    <col min="22" max="22" width="10.88671875" style="22" bestFit="1" customWidth="1"/>
  </cols>
  <sheetData>
    <row r="2" spans="2:21">
      <c r="B2" s="62" t="s">
        <v>5</v>
      </c>
      <c r="C2" s="62"/>
      <c r="D2" s="66"/>
      <c r="E2" s="66"/>
      <c r="F2" s="62" t="s">
        <v>6</v>
      </c>
      <c r="G2" s="62"/>
      <c r="H2" s="66" t="s">
        <v>36</v>
      </c>
      <c r="I2" s="66"/>
      <c r="J2" s="62" t="s">
        <v>7</v>
      </c>
      <c r="K2" s="62"/>
      <c r="L2" s="65">
        <f>C9</f>
        <v>1000000</v>
      </c>
      <c r="M2" s="66"/>
      <c r="N2" s="62" t="s">
        <v>8</v>
      </c>
      <c r="O2" s="62"/>
      <c r="P2" s="65" t="e">
        <f>C108+R108</f>
        <v>#VALUE!</v>
      </c>
      <c r="Q2" s="66"/>
      <c r="R2" s="1"/>
      <c r="S2" s="1"/>
      <c r="T2" s="1"/>
    </row>
    <row r="3" spans="2:21" ht="57" customHeight="1">
      <c r="B3" s="62" t="s">
        <v>9</v>
      </c>
      <c r="C3" s="62"/>
      <c r="D3" s="67" t="s">
        <v>38</v>
      </c>
      <c r="E3" s="67"/>
      <c r="F3" s="67"/>
      <c r="G3" s="67"/>
      <c r="H3" s="67"/>
      <c r="I3" s="67"/>
      <c r="J3" s="62" t="s">
        <v>10</v>
      </c>
      <c r="K3" s="62"/>
      <c r="L3" s="67" t="s">
        <v>35</v>
      </c>
      <c r="M3" s="68"/>
      <c r="N3" s="68"/>
      <c r="O3" s="68"/>
      <c r="P3" s="68"/>
      <c r="Q3" s="68"/>
      <c r="R3" s="1"/>
      <c r="S3" s="1"/>
    </row>
    <row r="4" spans="2:21">
      <c r="B4" s="62" t="s">
        <v>11</v>
      </c>
      <c r="C4" s="62"/>
      <c r="D4" s="69">
        <f>SUM($R$9:$S$993)</f>
        <v>153684.21052631587</v>
      </c>
      <c r="E4" s="69"/>
      <c r="F4" s="62" t="s">
        <v>12</v>
      </c>
      <c r="G4" s="62"/>
      <c r="H4" s="70">
        <f>SUM($T$9:$U$108)</f>
        <v>292.00000000000017</v>
      </c>
      <c r="I4" s="66"/>
      <c r="J4" s="71" t="s">
        <v>13</v>
      </c>
      <c r="K4" s="71"/>
      <c r="L4" s="65">
        <f>MAX($C$9:$D$990)-C9</f>
        <v>153684.21052631596</v>
      </c>
      <c r="M4" s="65"/>
      <c r="N4" s="71" t="s">
        <v>14</v>
      </c>
      <c r="O4" s="71"/>
      <c r="P4" s="69">
        <f>MIN($C$9:$D$990)-C9</f>
        <v>0</v>
      </c>
      <c r="Q4" s="69"/>
      <c r="R4" s="1"/>
      <c r="S4" s="1"/>
      <c r="T4" s="1"/>
    </row>
    <row r="5" spans="2:21">
      <c r="B5" s="21" t="s">
        <v>15</v>
      </c>
      <c r="C5" s="2">
        <f>COUNTIF($R$9:$R$990,"&gt;0")</f>
        <v>1</v>
      </c>
      <c r="D5" s="20" t="s">
        <v>16</v>
      </c>
      <c r="E5" s="15">
        <f>COUNTIF($R$9:$R$990,"&lt;0")</f>
        <v>0</v>
      </c>
      <c r="F5" s="20" t="s">
        <v>17</v>
      </c>
      <c r="G5" s="2">
        <f>COUNTIF($R$9:$R$990,"=0")</f>
        <v>0</v>
      </c>
      <c r="H5" s="20" t="s">
        <v>18</v>
      </c>
      <c r="I5" s="3">
        <f>C5/SUM(C5,E5,G5)</f>
        <v>1</v>
      </c>
      <c r="J5" s="73" t="s">
        <v>19</v>
      </c>
      <c r="K5" s="62"/>
      <c r="L5" s="74"/>
      <c r="M5" s="75"/>
      <c r="N5" s="17" t="s">
        <v>20</v>
      </c>
      <c r="O5" s="9"/>
      <c r="P5" s="74"/>
      <c r="Q5" s="75"/>
      <c r="R5" s="1"/>
      <c r="S5" s="1"/>
      <c r="T5" s="1"/>
    </row>
    <row r="6" spans="2:21">
      <c r="B6" s="11"/>
      <c r="C6" s="13"/>
      <c r="D6" s="14"/>
      <c r="E6" s="10"/>
      <c r="F6" s="11"/>
      <c r="G6" s="10"/>
      <c r="H6" s="11"/>
      <c r="I6" s="16"/>
      <c r="J6" s="11"/>
      <c r="K6" s="11"/>
      <c r="L6" s="10"/>
      <c r="M6" s="10"/>
      <c r="N6" s="12"/>
      <c r="O6" s="12"/>
      <c r="P6" s="10"/>
      <c r="Q6" s="7"/>
      <c r="R6" s="1"/>
      <c r="S6" s="1"/>
      <c r="T6" s="1"/>
    </row>
    <row r="7" spans="2:21">
      <c r="B7" s="76" t="s">
        <v>21</v>
      </c>
      <c r="C7" s="78" t="s">
        <v>22</v>
      </c>
      <c r="D7" s="79"/>
      <c r="E7" s="82" t="s">
        <v>23</v>
      </c>
      <c r="F7" s="83"/>
      <c r="G7" s="83"/>
      <c r="H7" s="83"/>
      <c r="I7" s="84"/>
      <c r="J7" s="85" t="s">
        <v>24</v>
      </c>
      <c r="K7" s="86"/>
      <c r="L7" s="87"/>
      <c r="M7" s="88" t="s">
        <v>25</v>
      </c>
      <c r="N7" s="89" t="s">
        <v>26</v>
      </c>
      <c r="O7" s="90"/>
      <c r="P7" s="90"/>
      <c r="Q7" s="91"/>
      <c r="R7" s="92" t="s">
        <v>27</v>
      </c>
      <c r="S7" s="92"/>
      <c r="T7" s="92"/>
      <c r="U7" s="92"/>
    </row>
    <row r="8" spans="2:21">
      <c r="B8" s="77"/>
      <c r="C8" s="80"/>
      <c r="D8" s="81"/>
      <c r="E8" s="18" t="s">
        <v>28</v>
      </c>
      <c r="F8" s="18" t="s">
        <v>29</v>
      </c>
      <c r="G8" s="18" t="s">
        <v>30</v>
      </c>
      <c r="H8" s="93" t="s">
        <v>31</v>
      </c>
      <c r="I8" s="84"/>
      <c r="J8" s="4" t="s">
        <v>32</v>
      </c>
      <c r="K8" s="94" t="s">
        <v>33</v>
      </c>
      <c r="L8" s="87"/>
      <c r="M8" s="88"/>
      <c r="N8" s="5" t="s">
        <v>28</v>
      </c>
      <c r="O8" s="5" t="s">
        <v>29</v>
      </c>
      <c r="P8" s="95" t="s">
        <v>31</v>
      </c>
      <c r="Q8" s="91"/>
      <c r="R8" s="92" t="s">
        <v>34</v>
      </c>
      <c r="S8" s="92"/>
      <c r="T8" s="92" t="s">
        <v>32</v>
      </c>
      <c r="U8" s="92"/>
    </row>
    <row r="9" spans="2:21">
      <c r="B9" s="19">
        <v>1</v>
      </c>
      <c r="C9" s="96">
        <v>1000000</v>
      </c>
      <c r="D9" s="96"/>
      <c r="E9" s="19">
        <v>2001</v>
      </c>
      <c r="F9" s="8">
        <v>42111</v>
      </c>
      <c r="G9" s="19" t="s">
        <v>4</v>
      </c>
      <c r="H9" s="97">
        <v>105.33</v>
      </c>
      <c r="I9" s="97"/>
      <c r="J9" s="19">
        <v>57</v>
      </c>
      <c r="K9" s="96">
        <f t="shared" ref="K9:K72" si="0">IF(F9="","",C9*0.03)</f>
        <v>30000</v>
      </c>
      <c r="L9" s="96"/>
      <c r="M9" s="6">
        <f>IF(J9="","",(K9/J9)/1000)</f>
        <v>0.52631578947368418</v>
      </c>
      <c r="N9" s="19">
        <v>2001</v>
      </c>
      <c r="O9" s="8">
        <v>42111</v>
      </c>
      <c r="P9" s="97">
        <v>108.25</v>
      </c>
      <c r="Q9" s="97"/>
      <c r="R9" s="98">
        <f>IF(O9="","",(IF(G9="売",H9-P9,P9-H9))*M9*100000)</f>
        <v>153684.21052631587</v>
      </c>
      <c r="S9" s="98"/>
      <c r="T9" s="99">
        <f>IF(O9="","",IF(R9&lt;0,J9*(-1),IF(G9="買",(P9-H9)*100,(H9-P9)*100)))</f>
        <v>292.00000000000017</v>
      </c>
      <c r="U9" s="99"/>
    </row>
    <row r="10" spans="2:21">
      <c r="B10" s="19">
        <v>2</v>
      </c>
      <c r="C10" s="96">
        <f t="shared" ref="C10:C73" si="1">IF(R9="","",C9+R9)</f>
        <v>1153684.210526316</v>
      </c>
      <c r="D10" s="96"/>
      <c r="E10" s="19"/>
      <c r="F10" s="8"/>
      <c r="G10" s="19" t="s">
        <v>4</v>
      </c>
      <c r="H10" s="97"/>
      <c r="I10" s="97"/>
      <c r="J10" s="19"/>
      <c r="K10" s="96" t="str">
        <f t="shared" si="0"/>
        <v/>
      </c>
      <c r="L10" s="96"/>
      <c r="M10" s="6" t="str">
        <f t="shared" ref="M10:M73" si="2">IF(J10="","",(K10/J10)/1000)</f>
        <v/>
      </c>
      <c r="N10" s="19"/>
      <c r="O10" s="8"/>
      <c r="P10" s="97"/>
      <c r="Q10" s="97"/>
      <c r="R10" s="98" t="str">
        <f t="shared" ref="R10:R73" si="3">IF(O10="","",(IF(G10="売",H10-P10,P10-H10))*M10*100000)</f>
        <v/>
      </c>
      <c r="S10" s="98"/>
      <c r="T10" s="99" t="str">
        <f t="shared" ref="T10:T73" si="4">IF(O10="","",IF(R10&lt;0,J10*(-1),IF(G10="買",(P10-H10)*100,(H10-P10)*100)))</f>
        <v/>
      </c>
      <c r="U10" s="99"/>
    </row>
    <row r="11" spans="2:21">
      <c r="B11" s="19">
        <v>3</v>
      </c>
      <c r="C11" s="96" t="str">
        <f t="shared" si="1"/>
        <v/>
      </c>
      <c r="D11" s="96"/>
      <c r="E11" s="19"/>
      <c r="F11" s="8"/>
      <c r="G11" s="19" t="s">
        <v>4</v>
      </c>
      <c r="H11" s="97"/>
      <c r="I11" s="97"/>
      <c r="J11" s="19"/>
      <c r="K11" s="96" t="str">
        <f t="shared" si="0"/>
        <v/>
      </c>
      <c r="L11" s="96"/>
      <c r="M11" s="6" t="str">
        <f t="shared" si="2"/>
        <v/>
      </c>
      <c r="N11" s="19"/>
      <c r="O11" s="8"/>
      <c r="P11" s="97"/>
      <c r="Q11" s="97"/>
      <c r="R11" s="98" t="str">
        <f t="shared" si="3"/>
        <v/>
      </c>
      <c r="S11" s="98"/>
      <c r="T11" s="99" t="str">
        <f t="shared" si="4"/>
        <v/>
      </c>
      <c r="U11" s="99"/>
    </row>
    <row r="12" spans="2:21">
      <c r="B12" s="19">
        <v>4</v>
      </c>
      <c r="C12" s="96" t="str">
        <f t="shared" si="1"/>
        <v/>
      </c>
      <c r="D12" s="96"/>
      <c r="E12" s="19"/>
      <c r="F12" s="8"/>
      <c r="G12" s="19" t="s">
        <v>3</v>
      </c>
      <c r="H12" s="97"/>
      <c r="I12" s="97"/>
      <c r="J12" s="19"/>
      <c r="K12" s="96" t="str">
        <f t="shared" si="0"/>
        <v/>
      </c>
      <c r="L12" s="96"/>
      <c r="M12" s="6" t="str">
        <f t="shared" si="2"/>
        <v/>
      </c>
      <c r="N12" s="19"/>
      <c r="O12" s="8"/>
      <c r="P12" s="97"/>
      <c r="Q12" s="97"/>
      <c r="R12" s="98" t="str">
        <f t="shared" si="3"/>
        <v/>
      </c>
      <c r="S12" s="98"/>
      <c r="T12" s="99" t="str">
        <f t="shared" si="4"/>
        <v/>
      </c>
      <c r="U12" s="99"/>
    </row>
    <row r="13" spans="2:21">
      <c r="B13" s="19">
        <v>5</v>
      </c>
      <c r="C13" s="96" t="str">
        <f t="shared" si="1"/>
        <v/>
      </c>
      <c r="D13" s="96"/>
      <c r="E13" s="19"/>
      <c r="F13" s="8"/>
      <c r="G13" s="19" t="s">
        <v>3</v>
      </c>
      <c r="H13" s="97"/>
      <c r="I13" s="97"/>
      <c r="J13" s="19"/>
      <c r="K13" s="96" t="str">
        <f t="shared" si="0"/>
        <v/>
      </c>
      <c r="L13" s="96"/>
      <c r="M13" s="6" t="str">
        <f t="shared" si="2"/>
        <v/>
      </c>
      <c r="N13" s="19"/>
      <c r="O13" s="8"/>
      <c r="P13" s="97"/>
      <c r="Q13" s="97"/>
      <c r="R13" s="98" t="str">
        <f t="shared" si="3"/>
        <v/>
      </c>
      <c r="S13" s="98"/>
      <c r="T13" s="99" t="str">
        <f t="shared" si="4"/>
        <v/>
      </c>
      <c r="U13" s="99"/>
    </row>
    <row r="14" spans="2:21">
      <c r="B14" s="19">
        <v>6</v>
      </c>
      <c r="C14" s="96" t="str">
        <f t="shared" si="1"/>
        <v/>
      </c>
      <c r="D14" s="96"/>
      <c r="E14" s="19"/>
      <c r="F14" s="8"/>
      <c r="G14" s="19" t="s">
        <v>4</v>
      </c>
      <c r="H14" s="97"/>
      <c r="I14" s="97"/>
      <c r="J14" s="19"/>
      <c r="K14" s="96" t="str">
        <f t="shared" si="0"/>
        <v/>
      </c>
      <c r="L14" s="96"/>
      <c r="M14" s="6" t="str">
        <f t="shared" si="2"/>
        <v/>
      </c>
      <c r="N14" s="19"/>
      <c r="O14" s="8"/>
      <c r="P14" s="97"/>
      <c r="Q14" s="97"/>
      <c r="R14" s="98" t="str">
        <f t="shared" si="3"/>
        <v/>
      </c>
      <c r="S14" s="98"/>
      <c r="T14" s="99" t="str">
        <f t="shared" si="4"/>
        <v/>
      </c>
      <c r="U14" s="99"/>
    </row>
    <row r="15" spans="2:21">
      <c r="B15" s="19">
        <v>7</v>
      </c>
      <c r="C15" s="96" t="str">
        <f t="shared" si="1"/>
        <v/>
      </c>
      <c r="D15" s="96"/>
      <c r="E15" s="19"/>
      <c r="F15" s="8"/>
      <c r="G15" s="19" t="s">
        <v>4</v>
      </c>
      <c r="H15" s="97"/>
      <c r="I15" s="97"/>
      <c r="J15" s="19"/>
      <c r="K15" s="96" t="str">
        <f t="shared" si="0"/>
        <v/>
      </c>
      <c r="L15" s="96"/>
      <c r="M15" s="6" t="str">
        <f t="shared" si="2"/>
        <v/>
      </c>
      <c r="N15" s="19"/>
      <c r="O15" s="8"/>
      <c r="P15" s="97"/>
      <c r="Q15" s="97"/>
      <c r="R15" s="98" t="str">
        <f t="shared" si="3"/>
        <v/>
      </c>
      <c r="S15" s="98"/>
      <c r="T15" s="99" t="str">
        <f t="shared" si="4"/>
        <v/>
      </c>
      <c r="U15" s="99"/>
    </row>
    <row r="16" spans="2:21">
      <c r="B16" s="19">
        <v>8</v>
      </c>
      <c r="C16" s="96" t="str">
        <f t="shared" si="1"/>
        <v/>
      </c>
      <c r="D16" s="96"/>
      <c r="E16" s="19"/>
      <c r="F16" s="8"/>
      <c r="G16" s="19" t="s">
        <v>4</v>
      </c>
      <c r="H16" s="97"/>
      <c r="I16" s="97"/>
      <c r="J16" s="19"/>
      <c r="K16" s="96" t="str">
        <f t="shared" si="0"/>
        <v/>
      </c>
      <c r="L16" s="96"/>
      <c r="M16" s="6" t="str">
        <f t="shared" si="2"/>
        <v/>
      </c>
      <c r="N16" s="19"/>
      <c r="O16" s="8"/>
      <c r="P16" s="97"/>
      <c r="Q16" s="97"/>
      <c r="R16" s="98" t="str">
        <f t="shared" si="3"/>
        <v/>
      </c>
      <c r="S16" s="98"/>
      <c r="T16" s="99" t="str">
        <f t="shared" si="4"/>
        <v/>
      </c>
      <c r="U16" s="99"/>
    </row>
    <row r="17" spans="2:21">
      <c r="B17" s="19">
        <v>9</v>
      </c>
      <c r="C17" s="96" t="str">
        <f t="shared" si="1"/>
        <v/>
      </c>
      <c r="D17" s="96"/>
      <c r="E17" s="19"/>
      <c r="F17" s="8"/>
      <c r="G17" s="19" t="s">
        <v>4</v>
      </c>
      <c r="H17" s="97"/>
      <c r="I17" s="97"/>
      <c r="J17" s="19"/>
      <c r="K17" s="96" t="str">
        <f t="shared" si="0"/>
        <v/>
      </c>
      <c r="L17" s="96"/>
      <c r="M17" s="6" t="str">
        <f t="shared" si="2"/>
        <v/>
      </c>
      <c r="N17" s="19"/>
      <c r="O17" s="8"/>
      <c r="P17" s="97"/>
      <c r="Q17" s="97"/>
      <c r="R17" s="98" t="str">
        <f t="shared" si="3"/>
        <v/>
      </c>
      <c r="S17" s="98"/>
      <c r="T17" s="99" t="str">
        <f t="shared" si="4"/>
        <v/>
      </c>
      <c r="U17" s="99"/>
    </row>
    <row r="18" spans="2:21">
      <c r="B18" s="19">
        <v>10</v>
      </c>
      <c r="C18" s="96" t="str">
        <f t="shared" si="1"/>
        <v/>
      </c>
      <c r="D18" s="96"/>
      <c r="E18" s="19"/>
      <c r="F18" s="8"/>
      <c r="G18" s="19" t="s">
        <v>4</v>
      </c>
      <c r="H18" s="97"/>
      <c r="I18" s="97"/>
      <c r="J18" s="19"/>
      <c r="K18" s="96" t="str">
        <f t="shared" si="0"/>
        <v/>
      </c>
      <c r="L18" s="96"/>
      <c r="M18" s="6" t="str">
        <f t="shared" si="2"/>
        <v/>
      </c>
      <c r="N18" s="19"/>
      <c r="O18" s="8"/>
      <c r="P18" s="97"/>
      <c r="Q18" s="97"/>
      <c r="R18" s="98" t="str">
        <f t="shared" si="3"/>
        <v/>
      </c>
      <c r="S18" s="98"/>
      <c r="T18" s="99" t="str">
        <f t="shared" si="4"/>
        <v/>
      </c>
      <c r="U18" s="99"/>
    </row>
    <row r="19" spans="2:21">
      <c r="B19" s="19">
        <v>11</v>
      </c>
      <c r="C19" s="96" t="str">
        <f t="shared" si="1"/>
        <v/>
      </c>
      <c r="D19" s="96"/>
      <c r="E19" s="19"/>
      <c r="F19" s="8"/>
      <c r="G19" s="19" t="s">
        <v>4</v>
      </c>
      <c r="H19" s="97"/>
      <c r="I19" s="97"/>
      <c r="J19" s="19"/>
      <c r="K19" s="96" t="str">
        <f t="shared" si="0"/>
        <v/>
      </c>
      <c r="L19" s="96"/>
      <c r="M19" s="6" t="str">
        <f t="shared" si="2"/>
        <v/>
      </c>
      <c r="N19" s="19"/>
      <c r="O19" s="8"/>
      <c r="P19" s="97"/>
      <c r="Q19" s="97"/>
      <c r="R19" s="98" t="str">
        <f t="shared" si="3"/>
        <v/>
      </c>
      <c r="S19" s="98"/>
      <c r="T19" s="99" t="str">
        <f t="shared" si="4"/>
        <v/>
      </c>
      <c r="U19" s="99"/>
    </row>
    <row r="20" spans="2:21">
      <c r="B20" s="19">
        <v>12</v>
      </c>
      <c r="C20" s="96" t="str">
        <f t="shared" si="1"/>
        <v/>
      </c>
      <c r="D20" s="96"/>
      <c r="E20" s="19"/>
      <c r="F20" s="8"/>
      <c r="G20" s="19" t="s">
        <v>4</v>
      </c>
      <c r="H20" s="97"/>
      <c r="I20" s="97"/>
      <c r="J20" s="19"/>
      <c r="K20" s="96" t="str">
        <f t="shared" si="0"/>
        <v/>
      </c>
      <c r="L20" s="96"/>
      <c r="M20" s="6" t="str">
        <f t="shared" si="2"/>
        <v/>
      </c>
      <c r="N20" s="19"/>
      <c r="O20" s="8"/>
      <c r="P20" s="97"/>
      <c r="Q20" s="97"/>
      <c r="R20" s="98" t="str">
        <f t="shared" si="3"/>
        <v/>
      </c>
      <c r="S20" s="98"/>
      <c r="T20" s="99" t="str">
        <f t="shared" si="4"/>
        <v/>
      </c>
      <c r="U20" s="99"/>
    </row>
    <row r="21" spans="2:21">
      <c r="B21" s="19">
        <v>13</v>
      </c>
      <c r="C21" s="96" t="str">
        <f t="shared" si="1"/>
        <v/>
      </c>
      <c r="D21" s="96"/>
      <c r="E21" s="19"/>
      <c r="F21" s="8"/>
      <c r="G21" s="19" t="s">
        <v>4</v>
      </c>
      <c r="H21" s="97"/>
      <c r="I21" s="97"/>
      <c r="J21" s="19"/>
      <c r="K21" s="96" t="str">
        <f t="shared" si="0"/>
        <v/>
      </c>
      <c r="L21" s="96"/>
      <c r="M21" s="6" t="str">
        <f t="shared" si="2"/>
        <v/>
      </c>
      <c r="N21" s="19"/>
      <c r="O21" s="8"/>
      <c r="P21" s="97"/>
      <c r="Q21" s="97"/>
      <c r="R21" s="98" t="str">
        <f t="shared" si="3"/>
        <v/>
      </c>
      <c r="S21" s="98"/>
      <c r="T21" s="99" t="str">
        <f t="shared" si="4"/>
        <v/>
      </c>
      <c r="U21" s="99"/>
    </row>
    <row r="22" spans="2:21">
      <c r="B22" s="19">
        <v>14</v>
      </c>
      <c r="C22" s="96" t="str">
        <f t="shared" si="1"/>
        <v/>
      </c>
      <c r="D22" s="96"/>
      <c r="E22" s="19"/>
      <c r="F22" s="8"/>
      <c r="G22" s="19" t="s">
        <v>3</v>
      </c>
      <c r="H22" s="97"/>
      <c r="I22" s="97"/>
      <c r="J22" s="19"/>
      <c r="K22" s="96" t="str">
        <f t="shared" si="0"/>
        <v/>
      </c>
      <c r="L22" s="96"/>
      <c r="M22" s="6" t="str">
        <f t="shared" si="2"/>
        <v/>
      </c>
      <c r="N22" s="19"/>
      <c r="O22" s="8"/>
      <c r="P22" s="97"/>
      <c r="Q22" s="97"/>
      <c r="R22" s="98" t="str">
        <f t="shared" si="3"/>
        <v/>
      </c>
      <c r="S22" s="98"/>
      <c r="T22" s="99" t="str">
        <f t="shared" si="4"/>
        <v/>
      </c>
      <c r="U22" s="99"/>
    </row>
    <row r="23" spans="2:21">
      <c r="B23" s="19">
        <v>15</v>
      </c>
      <c r="C23" s="96" t="str">
        <f t="shared" si="1"/>
        <v/>
      </c>
      <c r="D23" s="96"/>
      <c r="E23" s="19"/>
      <c r="F23" s="8"/>
      <c r="G23" s="19" t="s">
        <v>4</v>
      </c>
      <c r="H23" s="97"/>
      <c r="I23" s="97"/>
      <c r="J23" s="19"/>
      <c r="K23" s="96" t="str">
        <f t="shared" si="0"/>
        <v/>
      </c>
      <c r="L23" s="96"/>
      <c r="M23" s="6" t="str">
        <f t="shared" si="2"/>
        <v/>
      </c>
      <c r="N23" s="19"/>
      <c r="O23" s="8"/>
      <c r="P23" s="97"/>
      <c r="Q23" s="97"/>
      <c r="R23" s="98" t="str">
        <f t="shared" si="3"/>
        <v/>
      </c>
      <c r="S23" s="98"/>
      <c r="T23" s="99" t="str">
        <f t="shared" si="4"/>
        <v/>
      </c>
      <c r="U23" s="99"/>
    </row>
    <row r="24" spans="2:21">
      <c r="B24" s="19">
        <v>16</v>
      </c>
      <c r="C24" s="96" t="str">
        <f t="shared" si="1"/>
        <v/>
      </c>
      <c r="D24" s="96"/>
      <c r="E24" s="19"/>
      <c r="F24" s="8"/>
      <c r="G24" s="19" t="s">
        <v>4</v>
      </c>
      <c r="H24" s="97"/>
      <c r="I24" s="97"/>
      <c r="J24" s="19"/>
      <c r="K24" s="96" t="str">
        <f t="shared" si="0"/>
        <v/>
      </c>
      <c r="L24" s="96"/>
      <c r="M24" s="6" t="str">
        <f t="shared" si="2"/>
        <v/>
      </c>
      <c r="N24" s="19"/>
      <c r="O24" s="8"/>
      <c r="P24" s="97"/>
      <c r="Q24" s="97"/>
      <c r="R24" s="98" t="str">
        <f t="shared" si="3"/>
        <v/>
      </c>
      <c r="S24" s="98"/>
      <c r="T24" s="99" t="str">
        <f t="shared" si="4"/>
        <v/>
      </c>
      <c r="U24" s="99"/>
    </row>
    <row r="25" spans="2:21">
      <c r="B25" s="19">
        <v>17</v>
      </c>
      <c r="C25" s="96" t="str">
        <f t="shared" si="1"/>
        <v/>
      </c>
      <c r="D25" s="96"/>
      <c r="E25" s="19"/>
      <c r="F25" s="8"/>
      <c r="G25" s="19" t="s">
        <v>4</v>
      </c>
      <c r="H25" s="97"/>
      <c r="I25" s="97"/>
      <c r="J25" s="19"/>
      <c r="K25" s="96" t="str">
        <f t="shared" si="0"/>
        <v/>
      </c>
      <c r="L25" s="96"/>
      <c r="M25" s="6" t="str">
        <f t="shared" si="2"/>
        <v/>
      </c>
      <c r="N25" s="19"/>
      <c r="O25" s="8"/>
      <c r="P25" s="97"/>
      <c r="Q25" s="97"/>
      <c r="R25" s="98" t="str">
        <f t="shared" si="3"/>
        <v/>
      </c>
      <c r="S25" s="98"/>
      <c r="T25" s="99" t="str">
        <f t="shared" si="4"/>
        <v/>
      </c>
      <c r="U25" s="99"/>
    </row>
    <row r="26" spans="2:21">
      <c r="B26" s="19">
        <v>18</v>
      </c>
      <c r="C26" s="96" t="str">
        <f t="shared" si="1"/>
        <v/>
      </c>
      <c r="D26" s="96"/>
      <c r="E26" s="19"/>
      <c r="F26" s="8"/>
      <c r="G26" s="19" t="s">
        <v>4</v>
      </c>
      <c r="H26" s="97"/>
      <c r="I26" s="97"/>
      <c r="J26" s="19"/>
      <c r="K26" s="96" t="str">
        <f t="shared" si="0"/>
        <v/>
      </c>
      <c r="L26" s="96"/>
      <c r="M26" s="6" t="str">
        <f t="shared" si="2"/>
        <v/>
      </c>
      <c r="N26" s="19"/>
      <c r="O26" s="8"/>
      <c r="P26" s="97"/>
      <c r="Q26" s="97"/>
      <c r="R26" s="98" t="str">
        <f t="shared" si="3"/>
        <v/>
      </c>
      <c r="S26" s="98"/>
      <c r="T26" s="99" t="str">
        <f t="shared" si="4"/>
        <v/>
      </c>
      <c r="U26" s="99"/>
    </row>
    <row r="27" spans="2:21">
      <c r="B27" s="19">
        <v>19</v>
      </c>
      <c r="C27" s="96" t="str">
        <f t="shared" si="1"/>
        <v/>
      </c>
      <c r="D27" s="96"/>
      <c r="E27" s="19"/>
      <c r="F27" s="8"/>
      <c r="G27" s="19" t="s">
        <v>3</v>
      </c>
      <c r="H27" s="97"/>
      <c r="I27" s="97"/>
      <c r="J27" s="19"/>
      <c r="K27" s="96" t="str">
        <f t="shared" si="0"/>
        <v/>
      </c>
      <c r="L27" s="96"/>
      <c r="M27" s="6" t="str">
        <f t="shared" si="2"/>
        <v/>
      </c>
      <c r="N27" s="19"/>
      <c r="O27" s="8"/>
      <c r="P27" s="97"/>
      <c r="Q27" s="97"/>
      <c r="R27" s="98" t="str">
        <f t="shared" si="3"/>
        <v/>
      </c>
      <c r="S27" s="98"/>
      <c r="T27" s="99" t="str">
        <f t="shared" si="4"/>
        <v/>
      </c>
      <c r="U27" s="99"/>
    </row>
    <row r="28" spans="2:21">
      <c r="B28" s="19">
        <v>20</v>
      </c>
      <c r="C28" s="96" t="str">
        <f t="shared" si="1"/>
        <v/>
      </c>
      <c r="D28" s="96"/>
      <c r="E28" s="19"/>
      <c r="F28" s="8"/>
      <c r="G28" s="19" t="s">
        <v>4</v>
      </c>
      <c r="H28" s="97"/>
      <c r="I28" s="97"/>
      <c r="J28" s="19"/>
      <c r="K28" s="96" t="str">
        <f t="shared" si="0"/>
        <v/>
      </c>
      <c r="L28" s="96"/>
      <c r="M28" s="6" t="str">
        <f t="shared" si="2"/>
        <v/>
      </c>
      <c r="N28" s="19"/>
      <c r="O28" s="8"/>
      <c r="P28" s="97"/>
      <c r="Q28" s="97"/>
      <c r="R28" s="98" t="str">
        <f t="shared" si="3"/>
        <v/>
      </c>
      <c r="S28" s="98"/>
      <c r="T28" s="99" t="str">
        <f t="shared" si="4"/>
        <v/>
      </c>
      <c r="U28" s="99"/>
    </row>
    <row r="29" spans="2:21">
      <c r="B29" s="19">
        <v>21</v>
      </c>
      <c r="C29" s="96" t="str">
        <f t="shared" si="1"/>
        <v/>
      </c>
      <c r="D29" s="96"/>
      <c r="E29" s="19"/>
      <c r="F29" s="8"/>
      <c r="G29" s="19" t="s">
        <v>3</v>
      </c>
      <c r="H29" s="97"/>
      <c r="I29" s="97"/>
      <c r="J29" s="19"/>
      <c r="K29" s="96" t="str">
        <f t="shared" si="0"/>
        <v/>
      </c>
      <c r="L29" s="96"/>
      <c r="M29" s="6" t="str">
        <f t="shared" si="2"/>
        <v/>
      </c>
      <c r="N29" s="19"/>
      <c r="O29" s="8"/>
      <c r="P29" s="97"/>
      <c r="Q29" s="97"/>
      <c r="R29" s="98" t="str">
        <f t="shared" si="3"/>
        <v/>
      </c>
      <c r="S29" s="98"/>
      <c r="T29" s="99" t="str">
        <f t="shared" si="4"/>
        <v/>
      </c>
      <c r="U29" s="99"/>
    </row>
    <row r="30" spans="2:21">
      <c r="B30" s="19">
        <v>22</v>
      </c>
      <c r="C30" s="96" t="str">
        <f t="shared" si="1"/>
        <v/>
      </c>
      <c r="D30" s="96"/>
      <c r="E30" s="19"/>
      <c r="F30" s="8"/>
      <c r="G30" s="19" t="s">
        <v>3</v>
      </c>
      <c r="H30" s="97"/>
      <c r="I30" s="97"/>
      <c r="J30" s="19"/>
      <c r="K30" s="96" t="str">
        <f t="shared" si="0"/>
        <v/>
      </c>
      <c r="L30" s="96"/>
      <c r="M30" s="6" t="str">
        <f t="shared" si="2"/>
        <v/>
      </c>
      <c r="N30" s="19"/>
      <c r="O30" s="8"/>
      <c r="P30" s="97"/>
      <c r="Q30" s="97"/>
      <c r="R30" s="98" t="str">
        <f t="shared" si="3"/>
        <v/>
      </c>
      <c r="S30" s="98"/>
      <c r="T30" s="99" t="str">
        <f t="shared" si="4"/>
        <v/>
      </c>
      <c r="U30" s="99"/>
    </row>
    <row r="31" spans="2:21">
      <c r="B31" s="19">
        <v>23</v>
      </c>
      <c r="C31" s="96" t="str">
        <f t="shared" si="1"/>
        <v/>
      </c>
      <c r="D31" s="96"/>
      <c r="E31" s="19"/>
      <c r="F31" s="8"/>
      <c r="G31" s="19" t="s">
        <v>3</v>
      </c>
      <c r="H31" s="97"/>
      <c r="I31" s="97"/>
      <c r="J31" s="19"/>
      <c r="K31" s="96" t="str">
        <f t="shared" si="0"/>
        <v/>
      </c>
      <c r="L31" s="96"/>
      <c r="M31" s="6" t="str">
        <f t="shared" si="2"/>
        <v/>
      </c>
      <c r="N31" s="19"/>
      <c r="O31" s="8"/>
      <c r="P31" s="97"/>
      <c r="Q31" s="97"/>
      <c r="R31" s="98" t="str">
        <f t="shared" si="3"/>
        <v/>
      </c>
      <c r="S31" s="98"/>
      <c r="T31" s="99" t="str">
        <f t="shared" si="4"/>
        <v/>
      </c>
      <c r="U31" s="99"/>
    </row>
    <row r="32" spans="2:21">
      <c r="B32" s="19">
        <v>24</v>
      </c>
      <c r="C32" s="96" t="str">
        <f t="shared" si="1"/>
        <v/>
      </c>
      <c r="D32" s="96"/>
      <c r="E32" s="19"/>
      <c r="F32" s="8"/>
      <c r="G32" s="19" t="s">
        <v>3</v>
      </c>
      <c r="H32" s="97"/>
      <c r="I32" s="97"/>
      <c r="J32" s="19"/>
      <c r="K32" s="96" t="str">
        <f t="shared" si="0"/>
        <v/>
      </c>
      <c r="L32" s="96"/>
      <c r="M32" s="6" t="str">
        <f t="shared" si="2"/>
        <v/>
      </c>
      <c r="N32" s="19"/>
      <c r="O32" s="8"/>
      <c r="P32" s="97"/>
      <c r="Q32" s="97"/>
      <c r="R32" s="98" t="str">
        <f t="shared" si="3"/>
        <v/>
      </c>
      <c r="S32" s="98"/>
      <c r="T32" s="99" t="str">
        <f t="shared" si="4"/>
        <v/>
      </c>
      <c r="U32" s="99"/>
    </row>
    <row r="33" spans="2:21">
      <c r="B33" s="19">
        <v>25</v>
      </c>
      <c r="C33" s="96" t="str">
        <f t="shared" si="1"/>
        <v/>
      </c>
      <c r="D33" s="96"/>
      <c r="E33" s="19"/>
      <c r="F33" s="8"/>
      <c r="G33" s="19" t="s">
        <v>4</v>
      </c>
      <c r="H33" s="97"/>
      <c r="I33" s="97"/>
      <c r="J33" s="19"/>
      <c r="K33" s="96" t="str">
        <f t="shared" si="0"/>
        <v/>
      </c>
      <c r="L33" s="96"/>
      <c r="M33" s="6" t="str">
        <f t="shared" si="2"/>
        <v/>
      </c>
      <c r="N33" s="19"/>
      <c r="O33" s="8"/>
      <c r="P33" s="97"/>
      <c r="Q33" s="97"/>
      <c r="R33" s="98" t="str">
        <f t="shared" si="3"/>
        <v/>
      </c>
      <c r="S33" s="98"/>
      <c r="T33" s="99" t="str">
        <f t="shared" si="4"/>
        <v/>
      </c>
      <c r="U33" s="99"/>
    </row>
    <row r="34" spans="2:21">
      <c r="B34" s="19">
        <v>26</v>
      </c>
      <c r="C34" s="96" t="str">
        <f t="shared" si="1"/>
        <v/>
      </c>
      <c r="D34" s="96"/>
      <c r="E34" s="19"/>
      <c r="F34" s="8"/>
      <c r="G34" s="19" t="s">
        <v>3</v>
      </c>
      <c r="H34" s="97"/>
      <c r="I34" s="97"/>
      <c r="J34" s="19"/>
      <c r="K34" s="96" t="str">
        <f t="shared" si="0"/>
        <v/>
      </c>
      <c r="L34" s="96"/>
      <c r="M34" s="6" t="str">
        <f t="shared" si="2"/>
        <v/>
      </c>
      <c r="N34" s="19"/>
      <c r="O34" s="8"/>
      <c r="P34" s="97"/>
      <c r="Q34" s="97"/>
      <c r="R34" s="98" t="str">
        <f t="shared" si="3"/>
        <v/>
      </c>
      <c r="S34" s="98"/>
      <c r="T34" s="99" t="str">
        <f t="shared" si="4"/>
        <v/>
      </c>
      <c r="U34" s="99"/>
    </row>
    <row r="35" spans="2:21">
      <c r="B35" s="19">
        <v>27</v>
      </c>
      <c r="C35" s="96" t="str">
        <f t="shared" si="1"/>
        <v/>
      </c>
      <c r="D35" s="96"/>
      <c r="E35" s="19"/>
      <c r="F35" s="8"/>
      <c r="G35" s="19" t="s">
        <v>3</v>
      </c>
      <c r="H35" s="97"/>
      <c r="I35" s="97"/>
      <c r="J35" s="19"/>
      <c r="K35" s="96" t="str">
        <f t="shared" si="0"/>
        <v/>
      </c>
      <c r="L35" s="96"/>
      <c r="M35" s="6" t="str">
        <f t="shared" si="2"/>
        <v/>
      </c>
      <c r="N35" s="19"/>
      <c r="O35" s="8"/>
      <c r="P35" s="97"/>
      <c r="Q35" s="97"/>
      <c r="R35" s="98" t="str">
        <f t="shared" si="3"/>
        <v/>
      </c>
      <c r="S35" s="98"/>
      <c r="T35" s="99" t="str">
        <f t="shared" si="4"/>
        <v/>
      </c>
      <c r="U35" s="99"/>
    </row>
    <row r="36" spans="2:21">
      <c r="B36" s="19">
        <v>28</v>
      </c>
      <c r="C36" s="96" t="str">
        <f t="shared" si="1"/>
        <v/>
      </c>
      <c r="D36" s="96"/>
      <c r="E36" s="19"/>
      <c r="F36" s="8"/>
      <c r="G36" s="19" t="s">
        <v>3</v>
      </c>
      <c r="H36" s="97"/>
      <c r="I36" s="97"/>
      <c r="J36" s="19"/>
      <c r="K36" s="96" t="str">
        <f t="shared" si="0"/>
        <v/>
      </c>
      <c r="L36" s="96"/>
      <c r="M36" s="6" t="str">
        <f t="shared" si="2"/>
        <v/>
      </c>
      <c r="N36" s="19"/>
      <c r="O36" s="8"/>
      <c r="P36" s="97"/>
      <c r="Q36" s="97"/>
      <c r="R36" s="98" t="str">
        <f t="shared" si="3"/>
        <v/>
      </c>
      <c r="S36" s="98"/>
      <c r="T36" s="99" t="str">
        <f t="shared" si="4"/>
        <v/>
      </c>
      <c r="U36" s="99"/>
    </row>
    <row r="37" spans="2:21">
      <c r="B37" s="19">
        <v>29</v>
      </c>
      <c r="C37" s="96" t="str">
        <f t="shared" si="1"/>
        <v/>
      </c>
      <c r="D37" s="96"/>
      <c r="E37" s="19"/>
      <c r="F37" s="8"/>
      <c r="G37" s="19" t="s">
        <v>3</v>
      </c>
      <c r="H37" s="97"/>
      <c r="I37" s="97"/>
      <c r="J37" s="19"/>
      <c r="K37" s="96" t="str">
        <f t="shared" si="0"/>
        <v/>
      </c>
      <c r="L37" s="96"/>
      <c r="M37" s="6" t="str">
        <f t="shared" si="2"/>
        <v/>
      </c>
      <c r="N37" s="19"/>
      <c r="O37" s="8"/>
      <c r="P37" s="97"/>
      <c r="Q37" s="97"/>
      <c r="R37" s="98" t="str">
        <f t="shared" si="3"/>
        <v/>
      </c>
      <c r="S37" s="98"/>
      <c r="T37" s="99" t="str">
        <f t="shared" si="4"/>
        <v/>
      </c>
      <c r="U37" s="99"/>
    </row>
    <row r="38" spans="2:21">
      <c r="B38" s="19">
        <v>30</v>
      </c>
      <c r="C38" s="96" t="str">
        <f t="shared" si="1"/>
        <v/>
      </c>
      <c r="D38" s="96"/>
      <c r="E38" s="19"/>
      <c r="F38" s="8"/>
      <c r="G38" s="19" t="s">
        <v>4</v>
      </c>
      <c r="H38" s="97"/>
      <c r="I38" s="97"/>
      <c r="J38" s="19"/>
      <c r="K38" s="96" t="str">
        <f t="shared" si="0"/>
        <v/>
      </c>
      <c r="L38" s="96"/>
      <c r="M38" s="6" t="str">
        <f t="shared" si="2"/>
        <v/>
      </c>
      <c r="N38" s="19"/>
      <c r="O38" s="8"/>
      <c r="P38" s="97"/>
      <c r="Q38" s="97"/>
      <c r="R38" s="98" t="str">
        <f t="shared" si="3"/>
        <v/>
      </c>
      <c r="S38" s="98"/>
      <c r="T38" s="99" t="str">
        <f t="shared" si="4"/>
        <v/>
      </c>
      <c r="U38" s="99"/>
    </row>
    <row r="39" spans="2:21">
      <c r="B39" s="19">
        <v>31</v>
      </c>
      <c r="C39" s="96" t="str">
        <f t="shared" si="1"/>
        <v/>
      </c>
      <c r="D39" s="96"/>
      <c r="E39" s="19"/>
      <c r="F39" s="8"/>
      <c r="G39" s="19" t="s">
        <v>4</v>
      </c>
      <c r="H39" s="97"/>
      <c r="I39" s="97"/>
      <c r="J39" s="19"/>
      <c r="K39" s="96" t="str">
        <f t="shared" si="0"/>
        <v/>
      </c>
      <c r="L39" s="96"/>
      <c r="M39" s="6" t="str">
        <f t="shared" si="2"/>
        <v/>
      </c>
      <c r="N39" s="19"/>
      <c r="O39" s="8"/>
      <c r="P39" s="97"/>
      <c r="Q39" s="97"/>
      <c r="R39" s="98" t="str">
        <f t="shared" si="3"/>
        <v/>
      </c>
      <c r="S39" s="98"/>
      <c r="T39" s="99" t="str">
        <f t="shared" si="4"/>
        <v/>
      </c>
      <c r="U39" s="99"/>
    </row>
    <row r="40" spans="2:21">
      <c r="B40" s="19">
        <v>32</v>
      </c>
      <c r="C40" s="96" t="str">
        <f t="shared" si="1"/>
        <v/>
      </c>
      <c r="D40" s="96"/>
      <c r="E40" s="19"/>
      <c r="F40" s="8"/>
      <c r="G40" s="19" t="s">
        <v>4</v>
      </c>
      <c r="H40" s="97"/>
      <c r="I40" s="97"/>
      <c r="J40" s="19"/>
      <c r="K40" s="96" t="str">
        <f t="shared" si="0"/>
        <v/>
      </c>
      <c r="L40" s="96"/>
      <c r="M40" s="6" t="str">
        <f t="shared" si="2"/>
        <v/>
      </c>
      <c r="N40" s="19"/>
      <c r="O40" s="8"/>
      <c r="P40" s="97"/>
      <c r="Q40" s="97"/>
      <c r="R40" s="98" t="str">
        <f t="shared" si="3"/>
        <v/>
      </c>
      <c r="S40" s="98"/>
      <c r="T40" s="99" t="str">
        <f t="shared" si="4"/>
        <v/>
      </c>
      <c r="U40" s="99"/>
    </row>
    <row r="41" spans="2:21">
      <c r="B41" s="19">
        <v>33</v>
      </c>
      <c r="C41" s="96" t="str">
        <f t="shared" si="1"/>
        <v/>
      </c>
      <c r="D41" s="96"/>
      <c r="E41" s="19"/>
      <c r="F41" s="8"/>
      <c r="G41" s="19" t="s">
        <v>3</v>
      </c>
      <c r="H41" s="97"/>
      <c r="I41" s="97"/>
      <c r="J41" s="19"/>
      <c r="K41" s="96" t="str">
        <f t="shared" si="0"/>
        <v/>
      </c>
      <c r="L41" s="96"/>
      <c r="M41" s="6" t="str">
        <f t="shared" si="2"/>
        <v/>
      </c>
      <c r="N41" s="19"/>
      <c r="O41" s="8"/>
      <c r="P41" s="97"/>
      <c r="Q41" s="97"/>
      <c r="R41" s="98" t="str">
        <f t="shared" si="3"/>
        <v/>
      </c>
      <c r="S41" s="98"/>
      <c r="T41" s="99" t="str">
        <f t="shared" si="4"/>
        <v/>
      </c>
      <c r="U41" s="99"/>
    </row>
    <row r="42" spans="2:21">
      <c r="B42" s="19">
        <v>34</v>
      </c>
      <c r="C42" s="96" t="str">
        <f t="shared" si="1"/>
        <v/>
      </c>
      <c r="D42" s="96"/>
      <c r="E42" s="19"/>
      <c r="F42" s="8"/>
      <c r="G42" s="19" t="s">
        <v>4</v>
      </c>
      <c r="H42" s="97"/>
      <c r="I42" s="97"/>
      <c r="J42" s="19"/>
      <c r="K42" s="96" t="str">
        <f t="shared" si="0"/>
        <v/>
      </c>
      <c r="L42" s="96"/>
      <c r="M42" s="6" t="str">
        <f t="shared" si="2"/>
        <v/>
      </c>
      <c r="N42" s="19"/>
      <c r="O42" s="8"/>
      <c r="P42" s="97"/>
      <c r="Q42" s="97"/>
      <c r="R42" s="98" t="str">
        <f t="shared" si="3"/>
        <v/>
      </c>
      <c r="S42" s="98"/>
      <c r="T42" s="99" t="str">
        <f t="shared" si="4"/>
        <v/>
      </c>
      <c r="U42" s="99"/>
    </row>
    <row r="43" spans="2:21">
      <c r="B43" s="19">
        <v>35</v>
      </c>
      <c r="C43" s="96" t="str">
        <f t="shared" si="1"/>
        <v/>
      </c>
      <c r="D43" s="96"/>
      <c r="E43" s="19"/>
      <c r="F43" s="8"/>
      <c r="G43" s="19" t="s">
        <v>3</v>
      </c>
      <c r="H43" s="97"/>
      <c r="I43" s="97"/>
      <c r="J43" s="19"/>
      <c r="K43" s="96" t="str">
        <f t="shared" si="0"/>
        <v/>
      </c>
      <c r="L43" s="96"/>
      <c r="M43" s="6" t="str">
        <f t="shared" si="2"/>
        <v/>
      </c>
      <c r="N43" s="19"/>
      <c r="O43" s="8"/>
      <c r="P43" s="97"/>
      <c r="Q43" s="97"/>
      <c r="R43" s="98" t="str">
        <f t="shared" si="3"/>
        <v/>
      </c>
      <c r="S43" s="98"/>
      <c r="T43" s="99" t="str">
        <f t="shared" si="4"/>
        <v/>
      </c>
      <c r="U43" s="99"/>
    </row>
    <row r="44" spans="2:21">
      <c r="B44" s="19">
        <v>36</v>
      </c>
      <c r="C44" s="96" t="str">
        <f t="shared" si="1"/>
        <v/>
      </c>
      <c r="D44" s="96"/>
      <c r="E44" s="19"/>
      <c r="F44" s="8"/>
      <c r="G44" s="19" t="s">
        <v>4</v>
      </c>
      <c r="H44" s="97"/>
      <c r="I44" s="97"/>
      <c r="J44" s="19"/>
      <c r="K44" s="96" t="str">
        <f t="shared" si="0"/>
        <v/>
      </c>
      <c r="L44" s="96"/>
      <c r="M44" s="6" t="str">
        <f t="shared" si="2"/>
        <v/>
      </c>
      <c r="N44" s="19"/>
      <c r="O44" s="8"/>
      <c r="P44" s="97"/>
      <c r="Q44" s="97"/>
      <c r="R44" s="98" t="str">
        <f t="shared" si="3"/>
        <v/>
      </c>
      <c r="S44" s="98"/>
      <c r="T44" s="99" t="str">
        <f t="shared" si="4"/>
        <v/>
      </c>
      <c r="U44" s="99"/>
    </row>
    <row r="45" spans="2:21">
      <c r="B45" s="19">
        <v>37</v>
      </c>
      <c r="C45" s="96" t="str">
        <f t="shared" si="1"/>
        <v/>
      </c>
      <c r="D45" s="96"/>
      <c r="E45" s="19"/>
      <c r="F45" s="8"/>
      <c r="G45" s="19" t="s">
        <v>3</v>
      </c>
      <c r="H45" s="97"/>
      <c r="I45" s="97"/>
      <c r="J45" s="19"/>
      <c r="K45" s="96" t="str">
        <f t="shared" si="0"/>
        <v/>
      </c>
      <c r="L45" s="96"/>
      <c r="M45" s="6" t="str">
        <f t="shared" si="2"/>
        <v/>
      </c>
      <c r="N45" s="19"/>
      <c r="O45" s="8"/>
      <c r="P45" s="97"/>
      <c r="Q45" s="97"/>
      <c r="R45" s="98" t="str">
        <f t="shared" si="3"/>
        <v/>
      </c>
      <c r="S45" s="98"/>
      <c r="T45" s="99" t="str">
        <f t="shared" si="4"/>
        <v/>
      </c>
      <c r="U45" s="99"/>
    </row>
    <row r="46" spans="2:21">
      <c r="B46" s="19">
        <v>38</v>
      </c>
      <c r="C46" s="96" t="str">
        <f t="shared" si="1"/>
        <v/>
      </c>
      <c r="D46" s="96"/>
      <c r="E46" s="19"/>
      <c r="F46" s="8"/>
      <c r="G46" s="19" t="s">
        <v>4</v>
      </c>
      <c r="H46" s="97"/>
      <c r="I46" s="97"/>
      <c r="J46" s="19"/>
      <c r="K46" s="96" t="str">
        <f t="shared" si="0"/>
        <v/>
      </c>
      <c r="L46" s="96"/>
      <c r="M46" s="6" t="str">
        <f t="shared" si="2"/>
        <v/>
      </c>
      <c r="N46" s="19"/>
      <c r="O46" s="8"/>
      <c r="P46" s="97"/>
      <c r="Q46" s="97"/>
      <c r="R46" s="98" t="str">
        <f t="shared" si="3"/>
        <v/>
      </c>
      <c r="S46" s="98"/>
      <c r="T46" s="99" t="str">
        <f t="shared" si="4"/>
        <v/>
      </c>
      <c r="U46" s="99"/>
    </row>
    <row r="47" spans="2:21">
      <c r="B47" s="19">
        <v>39</v>
      </c>
      <c r="C47" s="96" t="str">
        <f t="shared" si="1"/>
        <v/>
      </c>
      <c r="D47" s="96"/>
      <c r="E47" s="19"/>
      <c r="F47" s="8"/>
      <c r="G47" s="19" t="s">
        <v>4</v>
      </c>
      <c r="H47" s="97"/>
      <c r="I47" s="97"/>
      <c r="J47" s="19"/>
      <c r="K47" s="96" t="str">
        <f t="shared" si="0"/>
        <v/>
      </c>
      <c r="L47" s="96"/>
      <c r="M47" s="6" t="str">
        <f t="shared" si="2"/>
        <v/>
      </c>
      <c r="N47" s="19"/>
      <c r="O47" s="8"/>
      <c r="P47" s="97"/>
      <c r="Q47" s="97"/>
      <c r="R47" s="98" t="str">
        <f t="shared" si="3"/>
        <v/>
      </c>
      <c r="S47" s="98"/>
      <c r="T47" s="99" t="str">
        <f t="shared" si="4"/>
        <v/>
      </c>
      <c r="U47" s="99"/>
    </row>
    <row r="48" spans="2:21">
      <c r="B48" s="19">
        <v>40</v>
      </c>
      <c r="C48" s="96" t="str">
        <f t="shared" si="1"/>
        <v/>
      </c>
      <c r="D48" s="96"/>
      <c r="E48" s="19"/>
      <c r="F48" s="8"/>
      <c r="G48" s="19" t="s">
        <v>37</v>
      </c>
      <c r="H48" s="97"/>
      <c r="I48" s="97"/>
      <c r="J48" s="19"/>
      <c r="K48" s="96" t="str">
        <f t="shared" si="0"/>
        <v/>
      </c>
      <c r="L48" s="96"/>
      <c r="M48" s="6" t="str">
        <f t="shared" si="2"/>
        <v/>
      </c>
      <c r="N48" s="19"/>
      <c r="O48" s="8"/>
      <c r="P48" s="97"/>
      <c r="Q48" s="97"/>
      <c r="R48" s="98" t="str">
        <f t="shared" si="3"/>
        <v/>
      </c>
      <c r="S48" s="98"/>
      <c r="T48" s="99" t="str">
        <f t="shared" si="4"/>
        <v/>
      </c>
      <c r="U48" s="99"/>
    </row>
    <row r="49" spans="2:21">
      <c r="B49" s="19">
        <v>41</v>
      </c>
      <c r="C49" s="96" t="str">
        <f t="shared" si="1"/>
        <v/>
      </c>
      <c r="D49" s="96"/>
      <c r="E49" s="19"/>
      <c r="F49" s="8"/>
      <c r="G49" s="19" t="s">
        <v>4</v>
      </c>
      <c r="H49" s="97"/>
      <c r="I49" s="97"/>
      <c r="J49" s="19"/>
      <c r="K49" s="96" t="str">
        <f t="shared" si="0"/>
        <v/>
      </c>
      <c r="L49" s="96"/>
      <c r="M49" s="6" t="str">
        <f t="shared" si="2"/>
        <v/>
      </c>
      <c r="N49" s="19"/>
      <c r="O49" s="8"/>
      <c r="P49" s="97"/>
      <c r="Q49" s="97"/>
      <c r="R49" s="98" t="str">
        <f t="shared" si="3"/>
        <v/>
      </c>
      <c r="S49" s="98"/>
      <c r="T49" s="99" t="str">
        <f t="shared" si="4"/>
        <v/>
      </c>
      <c r="U49" s="99"/>
    </row>
    <row r="50" spans="2:21">
      <c r="B50" s="19">
        <v>42</v>
      </c>
      <c r="C50" s="96" t="str">
        <f t="shared" si="1"/>
        <v/>
      </c>
      <c r="D50" s="96"/>
      <c r="E50" s="19"/>
      <c r="F50" s="8"/>
      <c r="G50" s="19" t="s">
        <v>4</v>
      </c>
      <c r="H50" s="97"/>
      <c r="I50" s="97"/>
      <c r="J50" s="19"/>
      <c r="K50" s="96" t="str">
        <f t="shared" si="0"/>
        <v/>
      </c>
      <c r="L50" s="96"/>
      <c r="M50" s="6" t="str">
        <f t="shared" si="2"/>
        <v/>
      </c>
      <c r="N50" s="19"/>
      <c r="O50" s="8"/>
      <c r="P50" s="97"/>
      <c r="Q50" s="97"/>
      <c r="R50" s="98" t="str">
        <f t="shared" si="3"/>
        <v/>
      </c>
      <c r="S50" s="98"/>
      <c r="T50" s="99" t="str">
        <f t="shared" si="4"/>
        <v/>
      </c>
      <c r="U50" s="99"/>
    </row>
    <row r="51" spans="2:21">
      <c r="B51" s="19">
        <v>43</v>
      </c>
      <c r="C51" s="96" t="str">
        <f t="shared" si="1"/>
        <v/>
      </c>
      <c r="D51" s="96"/>
      <c r="E51" s="19"/>
      <c r="F51" s="8"/>
      <c r="G51" s="19" t="s">
        <v>3</v>
      </c>
      <c r="H51" s="97"/>
      <c r="I51" s="97"/>
      <c r="J51" s="19"/>
      <c r="K51" s="96" t="str">
        <f t="shared" si="0"/>
        <v/>
      </c>
      <c r="L51" s="96"/>
      <c r="M51" s="6" t="str">
        <f t="shared" si="2"/>
        <v/>
      </c>
      <c r="N51" s="19"/>
      <c r="O51" s="8"/>
      <c r="P51" s="97"/>
      <c r="Q51" s="97"/>
      <c r="R51" s="98" t="str">
        <f t="shared" si="3"/>
        <v/>
      </c>
      <c r="S51" s="98"/>
      <c r="T51" s="99" t="str">
        <f t="shared" si="4"/>
        <v/>
      </c>
      <c r="U51" s="99"/>
    </row>
    <row r="52" spans="2:21">
      <c r="B52" s="19">
        <v>44</v>
      </c>
      <c r="C52" s="96" t="str">
        <f t="shared" si="1"/>
        <v/>
      </c>
      <c r="D52" s="96"/>
      <c r="E52" s="19"/>
      <c r="F52" s="8"/>
      <c r="G52" s="19" t="s">
        <v>3</v>
      </c>
      <c r="H52" s="97"/>
      <c r="I52" s="97"/>
      <c r="J52" s="19"/>
      <c r="K52" s="96" t="str">
        <f t="shared" si="0"/>
        <v/>
      </c>
      <c r="L52" s="96"/>
      <c r="M52" s="6" t="str">
        <f t="shared" si="2"/>
        <v/>
      </c>
      <c r="N52" s="19"/>
      <c r="O52" s="8"/>
      <c r="P52" s="97"/>
      <c r="Q52" s="97"/>
      <c r="R52" s="98" t="str">
        <f t="shared" si="3"/>
        <v/>
      </c>
      <c r="S52" s="98"/>
      <c r="T52" s="99" t="str">
        <f t="shared" si="4"/>
        <v/>
      </c>
      <c r="U52" s="99"/>
    </row>
    <row r="53" spans="2:21">
      <c r="B53" s="19">
        <v>45</v>
      </c>
      <c r="C53" s="96" t="str">
        <f t="shared" si="1"/>
        <v/>
      </c>
      <c r="D53" s="96"/>
      <c r="E53" s="19"/>
      <c r="F53" s="8"/>
      <c r="G53" s="19" t="s">
        <v>4</v>
      </c>
      <c r="H53" s="97"/>
      <c r="I53" s="97"/>
      <c r="J53" s="19"/>
      <c r="K53" s="96" t="str">
        <f t="shared" si="0"/>
        <v/>
      </c>
      <c r="L53" s="96"/>
      <c r="M53" s="6" t="str">
        <f t="shared" si="2"/>
        <v/>
      </c>
      <c r="N53" s="19"/>
      <c r="O53" s="8"/>
      <c r="P53" s="97"/>
      <c r="Q53" s="97"/>
      <c r="R53" s="98" t="str">
        <f t="shared" si="3"/>
        <v/>
      </c>
      <c r="S53" s="98"/>
      <c r="T53" s="99" t="str">
        <f t="shared" si="4"/>
        <v/>
      </c>
      <c r="U53" s="99"/>
    </row>
    <row r="54" spans="2:21">
      <c r="B54" s="19">
        <v>46</v>
      </c>
      <c r="C54" s="96" t="str">
        <f t="shared" si="1"/>
        <v/>
      </c>
      <c r="D54" s="96"/>
      <c r="E54" s="19"/>
      <c r="F54" s="8"/>
      <c r="G54" s="19" t="s">
        <v>4</v>
      </c>
      <c r="H54" s="97"/>
      <c r="I54" s="97"/>
      <c r="J54" s="19"/>
      <c r="K54" s="96" t="str">
        <f t="shared" si="0"/>
        <v/>
      </c>
      <c r="L54" s="96"/>
      <c r="M54" s="6" t="str">
        <f t="shared" si="2"/>
        <v/>
      </c>
      <c r="N54" s="19"/>
      <c r="O54" s="8"/>
      <c r="P54" s="97"/>
      <c r="Q54" s="97"/>
      <c r="R54" s="98" t="str">
        <f t="shared" si="3"/>
        <v/>
      </c>
      <c r="S54" s="98"/>
      <c r="T54" s="99" t="str">
        <f t="shared" si="4"/>
        <v/>
      </c>
      <c r="U54" s="99"/>
    </row>
    <row r="55" spans="2:21">
      <c r="B55" s="19">
        <v>47</v>
      </c>
      <c r="C55" s="96" t="str">
        <f t="shared" si="1"/>
        <v/>
      </c>
      <c r="D55" s="96"/>
      <c r="E55" s="19"/>
      <c r="F55" s="8"/>
      <c r="G55" s="19" t="s">
        <v>3</v>
      </c>
      <c r="H55" s="97"/>
      <c r="I55" s="97"/>
      <c r="J55" s="19"/>
      <c r="K55" s="96" t="str">
        <f t="shared" si="0"/>
        <v/>
      </c>
      <c r="L55" s="96"/>
      <c r="M55" s="6" t="str">
        <f t="shared" si="2"/>
        <v/>
      </c>
      <c r="N55" s="19"/>
      <c r="O55" s="8"/>
      <c r="P55" s="97"/>
      <c r="Q55" s="97"/>
      <c r="R55" s="98" t="str">
        <f t="shared" si="3"/>
        <v/>
      </c>
      <c r="S55" s="98"/>
      <c r="T55" s="99" t="str">
        <f t="shared" si="4"/>
        <v/>
      </c>
      <c r="U55" s="99"/>
    </row>
    <row r="56" spans="2:21">
      <c r="B56" s="19">
        <v>48</v>
      </c>
      <c r="C56" s="96" t="str">
        <f t="shared" si="1"/>
        <v/>
      </c>
      <c r="D56" s="96"/>
      <c r="E56" s="19"/>
      <c r="F56" s="8"/>
      <c r="G56" s="19" t="s">
        <v>3</v>
      </c>
      <c r="H56" s="97"/>
      <c r="I56" s="97"/>
      <c r="J56" s="19"/>
      <c r="K56" s="96" t="str">
        <f t="shared" si="0"/>
        <v/>
      </c>
      <c r="L56" s="96"/>
      <c r="M56" s="6" t="str">
        <f t="shared" si="2"/>
        <v/>
      </c>
      <c r="N56" s="19"/>
      <c r="O56" s="8"/>
      <c r="P56" s="97"/>
      <c r="Q56" s="97"/>
      <c r="R56" s="98" t="str">
        <f t="shared" si="3"/>
        <v/>
      </c>
      <c r="S56" s="98"/>
      <c r="T56" s="99" t="str">
        <f t="shared" si="4"/>
        <v/>
      </c>
      <c r="U56" s="99"/>
    </row>
    <row r="57" spans="2:21">
      <c r="B57" s="19">
        <v>49</v>
      </c>
      <c r="C57" s="96" t="str">
        <f t="shared" si="1"/>
        <v/>
      </c>
      <c r="D57" s="96"/>
      <c r="E57" s="19"/>
      <c r="F57" s="8"/>
      <c r="G57" s="19" t="s">
        <v>3</v>
      </c>
      <c r="H57" s="97"/>
      <c r="I57" s="97"/>
      <c r="J57" s="19"/>
      <c r="K57" s="96" t="str">
        <f t="shared" si="0"/>
        <v/>
      </c>
      <c r="L57" s="96"/>
      <c r="M57" s="6" t="str">
        <f t="shared" si="2"/>
        <v/>
      </c>
      <c r="N57" s="19"/>
      <c r="O57" s="8"/>
      <c r="P57" s="97"/>
      <c r="Q57" s="97"/>
      <c r="R57" s="98" t="str">
        <f t="shared" si="3"/>
        <v/>
      </c>
      <c r="S57" s="98"/>
      <c r="T57" s="99" t="str">
        <f t="shared" si="4"/>
        <v/>
      </c>
      <c r="U57" s="99"/>
    </row>
    <row r="58" spans="2:21">
      <c r="B58" s="19">
        <v>50</v>
      </c>
      <c r="C58" s="96" t="str">
        <f t="shared" si="1"/>
        <v/>
      </c>
      <c r="D58" s="96"/>
      <c r="E58" s="19"/>
      <c r="F58" s="8"/>
      <c r="G58" s="19" t="s">
        <v>3</v>
      </c>
      <c r="H58" s="97"/>
      <c r="I58" s="97"/>
      <c r="J58" s="19"/>
      <c r="K58" s="96" t="str">
        <f t="shared" si="0"/>
        <v/>
      </c>
      <c r="L58" s="96"/>
      <c r="M58" s="6" t="str">
        <f t="shared" si="2"/>
        <v/>
      </c>
      <c r="N58" s="19"/>
      <c r="O58" s="8"/>
      <c r="P58" s="97"/>
      <c r="Q58" s="97"/>
      <c r="R58" s="98" t="str">
        <f t="shared" si="3"/>
        <v/>
      </c>
      <c r="S58" s="98"/>
      <c r="T58" s="99" t="str">
        <f t="shared" si="4"/>
        <v/>
      </c>
      <c r="U58" s="99"/>
    </row>
    <row r="59" spans="2:21">
      <c r="B59" s="19">
        <v>51</v>
      </c>
      <c r="C59" s="96" t="str">
        <f t="shared" si="1"/>
        <v/>
      </c>
      <c r="D59" s="96"/>
      <c r="E59" s="19"/>
      <c r="F59" s="8"/>
      <c r="G59" s="19" t="s">
        <v>3</v>
      </c>
      <c r="H59" s="97"/>
      <c r="I59" s="97"/>
      <c r="J59" s="19"/>
      <c r="K59" s="96" t="str">
        <f t="shared" si="0"/>
        <v/>
      </c>
      <c r="L59" s="96"/>
      <c r="M59" s="6" t="str">
        <f t="shared" si="2"/>
        <v/>
      </c>
      <c r="N59" s="19"/>
      <c r="O59" s="8"/>
      <c r="P59" s="97"/>
      <c r="Q59" s="97"/>
      <c r="R59" s="98" t="str">
        <f t="shared" si="3"/>
        <v/>
      </c>
      <c r="S59" s="98"/>
      <c r="T59" s="99" t="str">
        <f t="shared" si="4"/>
        <v/>
      </c>
      <c r="U59" s="99"/>
    </row>
    <row r="60" spans="2:21">
      <c r="B60" s="19">
        <v>52</v>
      </c>
      <c r="C60" s="96" t="str">
        <f t="shared" si="1"/>
        <v/>
      </c>
      <c r="D60" s="96"/>
      <c r="E60" s="19"/>
      <c r="F60" s="8"/>
      <c r="G60" s="19" t="s">
        <v>3</v>
      </c>
      <c r="H60" s="97"/>
      <c r="I60" s="97"/>
      <c r="J60" s="19"/>
      <c r="K60" s="96" t="str">
        <f t="shared" si="0"/>
        <v/>
      </c>
      <c r="L60" s="96"/>
      <c r="M60" s="6" t="str">
        <f t="shared" si="2"/>
        <v/>
      </c>
      <c r="N60" s="19"/>
      <c r="O60" s="8"/>
      <c r="P60" s="97"/>
      <c r="Q60" s="97"/>
      <c r="R60" s="98" t="str">
        <f t="shared" si="3"/>
        <v/>
      </c>
      <c r="S60" s="98"/>
      <c r="T60" s="99" t="str">
        <f t="shared" si="4"/>
        <v/>
      </c>
      <c r="U60" s="99"/>
    </row>
    <row r="61" spans="2:21">
      <c r="B61" s="19">
        <v>53</v>
      </c>
      <c r="C61" s="96" t="str">
        <f t="shared" si="1"/>
        <v/>
      </c>
      <c r="D61" s="96"/>
      <c r="E61" s="19"/>
      <c r="F61" s="8"/>
      <c r="G61" s="19" t="s">
        <v>3</v>
      </c>
      <c r="H61" s="97"/>
      <c r="I61" s="97"/>
      <c r="J61" s="19"/>
      <c r="K61" s="96" t="str">
        <f t="shared" si="0"/>
        <v/>
      </c>
      <c r="L61" s="96"/>
      <c r="M61" s="6" t="str">
        <f t="shared" si="2"/>
        <v/>
      </c>
      <c r="N61" s="19"/>
      <c r="O61" s="8"/>
      <c r="P61" s="97"/>
      <c r="Q61" s="97"/>
      <c r="R61" s="98" t="str">
        <f t="shared" si="3"/>
        <v/>
      </c>
      <c r="S61" s="98"/>
      <c r="T61" s="99" t="str">
        <f t="shared" si="4"/>
        <v/>
      </c>
      <c r="U61" s="99"/>
    </row>
    <row r="62" spans="2:21">
      <c r="B62" s="19">
        <v>54</v>
      </c>
      <c r="C62" s="96" t="str">
        <f t="shared" si="1"/>
        <v/>
      </c>
      <c r="D62" s="96"/>
      <c r="E62" s="19"/>
      <c r="F62" s="8"/>
      <c r="G62" s="19" t="s">
        <v>3</v>
      </c>
      <c r="H62" s="97"/>
      <c r="I62" s="97"/>
      <c r="J62" s="19"/>
      <c r="K62" s="96" t="str">
        <f t="shared" si="0"/>
        <v/>
      </c>
      <c r="L62" s="96"/>
      <c r="M62" s="6" t="str">
        <f t="shared" si="2"/>
        <v/>
      </c>
      <c r="N62" s="19"/>
      <c r="O62" s="8"/>
      <c r="P62" s="97"/>
      <c r="Q62" s="97"/>
      <c r="R62" s="98" t="str">
        <f t="shared" si="3"/>
        <v/>
      </c>
      <c r="S62" s="98"/>
      <c r="T62" s="99" t="str">
        <f t="shared" si="4"/>
        <v/>
      </c>
      <c r="U62" s="99"/>
    </row>
    <row r="63" spans="2:21">
      <c r="B63" s="19">
        <v>55</v>
      </c>
      <c r="C63" s="96" t="str">
        <f t="shared" si="1"/>
        <v/>
      </c>
      <c r="D63" s="96"/>
      <c r="E63" s="19"/>
      <c r="F63" s="8"/>
      <c r="G63" s="19" t="s">
        <v>4</v>
      </c>
      <c r="H63" s="97"/>
      <c r="I63" s="97"/>
      <c r="J63" s="19"/>
      <c r="K63" s="96" t="str">
        <f t="shared" si="0"/>
        <v/>
      </c>
      <c r="L63" s="96"/>
      <c r="M63" s="6" t="str">
        <f t="shared" si="2"/>
        <v/>
      </c>
      <c r="N63" s="19"/>
      <c r="O63" s="8"/>
      <c r="P63" s="97"/>
      <c r="Q63" s="97"/>
      <c r="R63" s="98" t="str">
        <f t="shared" si="3"/>
        <v/>
      </c>
      <c r="S63" s="98"/>
      <c r="T63" s="99" t="str">
        <f t="shared" si="4"/>
        <v/>
      </c>
      <c r="U63" s="99"/>
    </row>
    <row r="64" spans="2:21">
      <c r="B64" s="19">
        <v>56</v>
      </c>
      <c r="C64" s="96" t="str">
        <f t="shared" si="1"/>
        <v/>
      </c>
      <c r="D64" s="96"/>
      <c r="E64" s="19"/>
      <c r="F64" s="8"/>
      <c r="G64" s="19" t="s">
        <v>3</v>
      </c>
      <c r="H64" s="97"/>
      <c r="I64" s="97"/>
      <c r="J64" s="19"/>
      <c r="K64" s="96" t="str">
        <f t="shared" si="0"/>
        <v/>
      </c>
      <c r="L64" s="96"/>
      <c r="M64" s="6" t="str">
        <f t="shared" si="2"/>
        <v/>
      </c>
      <c r="N64" s="19"/>
      <c r="O64" s="8"/>
      <c r="P64" s="97"/>
      <c r="Q64" s="97"/>
      <c r="R64" s="98" t="str">
        <f t="shared" si="3"/>
        <v/>
      </c>
      <c r="S64" s="98"/>
      <c r="T64" s="99" t="str">
        <f t="shared" si="4"/>
        <v/>
      </c>
      <c r="U64" s="99"/>
    </row>
    <row r="65" spans="2:21">
      <c r="B65" s="19">
        <v>57</v>
      </c>
      <c r="C65" s="96" t="str">
        <f t="shared" si="1"/>
        <v/>
      </c>
      <c r="D65" s="96"/>
      <c r="E65" s="19"/>
      <c r="F65" s="8"/>
      <c r="G65" s="19" t="s">
        <v>3</v>
      </c>
      <c r="H65" s="97"/>
      <c r="I65" s="97"/>
      <c r="J65" s="19"/>
      <c r="K65" s="96" t="str">
        <f t="shared" si="0"/>
        <v/>
      </c>
      <c r="L65" s="96"/>
      <c r="M65" s="6" t="str">
        <f t="shared" si="2"/>
        <v/>
      </c>
      <c r="N65" s="19"/>
      <c r="O65" s="8"/>
      <c r="P65" s="97"/>
      <c r="Q65" s="97"/>
      <c r="R65" s="98" t="str">
        <f t="shared" si="3"/>
        <v/>
      </c>
      <c r="S65" s="98"/>
      <c r="T65" s="99" t="str">
        <f t="shared" si="4"/>
        <v/>
      </c>
      <c r="U65" s="99"/>
    </row>
    <row r="66" spans="2:21">
      <c r="B66" s="19">
        <v>58</v>
      </c>
      <c r="C66" s="96" t="str">
        <f t="shared" si="1"/>
        <v/>
      </c>
      <c r="D66" s="96"/>
      <c r="E66" s="19"/>
      <c r="F66" s="8"/>
      <c r="G66" s="19" t="s">
        <v>3</v>
      </c>
      <c r="H66" s="97"/>
      <c r="I66" s="97"/>
      <c r="J66" s="19"/>
      <c r="K66" s="96" t="str">
        <f t="shared" si="0"/>
        <v/>
      </c>
      <c r="L66" s="96"/>
      <c r="M66" s="6" t="str">
        <f t="shared" si="2"/>
        <v/>
      </c>
      <c r="N66" s="19"/>
      <c r="O66" s="8"/>
      <c r="P66" s="97"/>
      <c r="Q66" s="97"/>
      <c r="R66" s="98" t="str">
        <f t="shared" si="3"/>
        <v/>
      </c>
      <c r="S66" s="98"/>
      <c r="T66" s="99" t="str">
        <f t="shared" si="4"/>
        <v/>
      </c>
      <c r="U66" s="99"/>
    </row>
    <row r="67" spans="2:21">
      <c r="B67" s="19">
        <v>59</v>
      </c>
      <c r="C67" s="96" t="str">
        <f t="shared" si="1"/>
        <v/>
      </c>
      <c r="D67" s="96"/>
      <c r="E67" s="19"/>
      <c r="F67" s="8"/>
      <c r="G67" s="19" t="s">
        <v>3</v>
      </c>
      <c r="H67" s="97"/>
      <c r="I67" s="97"/>
      <c r="J67" s="19"/>
      <c r="K67" s="96" t="str">
        <f t="shared" si="0"/>
        <v/>
      </c>
      <c r="L67" s="96"/>
      <c r="M67" s="6" t="str">
        <f t="shared" si="2"/>
        <v/>
      </c>
      <c r="N67" s="19"/>
      <c r="O67" s="8"/>
      <c r="P67" s="97"/>
      <c r="Q67" s="97"/>
      <c r="R67" s="98" t="str">
        <f t="shared" si="3"/>
        <v/>
      </c>
      <c r="S67" s="98"/>
      <c r="T67" s="99" t="str">
        <f t="shared" si="4"/>
        <v/>
      </c>
      <c r="U67" s="99"/>
    </row>
    <row r="68" spans="2:21">
      <c r="B68" s="19">
        <v>60</v>
      </c>
      <c r="C68" s="96" t="str">
        <f t="shared" si="1"/>
        <v/>
      </c>
      <c r="D68" s="96"/>
      <c r="E68" s="19"/>
      <c r="F68" s="8"/>
      <c r="G68" s="19" t="s">
        <v>4</v>
      </c>
      <c r="H68" s="97"/>
      <c r="I68" s="97"/>
      <c r="J68" s="19"/>
      <c r="K68" s="96" t="str">
        <f t="shared" si="0"/>
        <v/>
      </c>
      <c r="L68" s="96"/>
      <c r="M68" s="6" t="str">
        <f t="shared" si="2"/>
        <v/>
      </c>
      <c r="N68" s="19"/>
      <c r="O68" s="8"/>
      <c r="P68" s="97"/>
      <c r="Q68" s="97"/>
      <c r="R68" s="98" t="str">
        <f t="shared" si="3"/>
        <v/>
      </c>
      <c r="S68" s="98"/>
      <c r="T68" s="99" t="str">
        <f t="shared" si="4"/>
        <v/>
      </c>
      <c r="U68" s="99"/>
    </row>
    <row r="69" spans="2:21">
      <c r="B69" s="19">
        <v>61</v>
      </c>
      <c r="C69" s="96" t="str">
        <f t="shared" si="1"/>
        <v/>
      </c>
      <c r="D69" s="96"/>
      <c r="E69" s="19"/>
      <c r="F69" s="8"/>
      <c r="G69" s="19" t="s">
        <v>4</v>
      </c>
      <c r="H69" s="97"/>
      <c r="I69" s="97"/>
      <c r="J69" s="19"/>
      <c r="K69" s="96" t="str">
        <f t="shared" si="0"/>
        <v/>
      </c>
      <c r="L69" s="96"/>
      <c r="M69" s="6" t="str">
        <f t="shared" si="2"/>
        <v/>
      </c>
      <c r="N69" s="19"/>
      <c r="O69" s="8"/>
      <c r="P69" s="97"/>
      <c r="Q69" s="97"/>
      <c r="R69" s="98" t="str">
        <f t="shared" si="3"/>
        <v/>
      </c>
      <c r="S69" s="98"/>
      <c r="T69" s="99" t="str">
        <f t="shared" si="4"/>
        <v/>
      </c>
      <c r="U69" s="99"/>
    </row>
    <row r="70" spans="2:21">
      <c r="B70" s="19">
        <v>62</v>
      </c>
      <c r="C70" s="96" t="str">
        <f t="shared" si="1"/>
        <v/>
      </c>
      <c r="D70" s="96"/>
      <c r="E70" s="19"/>
      <c r="F70" s="8"/>
      <c r="G70" s="19" t="s">
        <v>3</v>
      </c>
      <c r="H70" s="97"/>
      <c r="I70" s="97"/>
      <c r="J70" s="19"/>
      <c r="K70" s="96" t="str">
        <f t="shared" si="0"/>
        <v/>
      </c>
      <c r="L70" s="96"/>
      <c r="M70" s="6" t="str">
        <f t="shared" si="2"/>
        <v/>
      </c>
      <c r="N70" s="19"/>
      <c r="O70" s="8"/>
      <c r="P70" s="97"/>
      <c r="Q70" s="97"/>
      <c r="R70" s="98" t="str">
        <f t="shared" si="3"/>
        <v/>
      </c>
      <c r="S70" s="98"/>
      <c r="T70" s="99" t="str">
        <f t="shared" si="4"/>
        <v/>
      </c>
      <c r="U70" s="99"/>
    </row>
    <row r="71" spans="2:21">
      <c r="B71" s="19">
        <v>63</v>
      </c>
      <c r="C71" s="96" t="str">
        <f t="shared" si="1"/>
        <v/>
      </c>
      <c r="D71" s="96"/>
      <c r="E71" s="19"/>
      <c r="F71" s="8"/>
      <c r="G71" s="19" t="s">
        <v>4</v>
      </c>
      <c r="H71" s="97"/>
      <c r="I71" s="97"/>
      <c r="J71" s="19"/>
      <c r="K71" s="96" t="str">
        <f t="shared" si="0"/>
        <v/>
      </c>
      <c r="L71" s="96"/>
      <c r="M71" s="6" t="str">
        <f t="shared" si="2"/>
        <v/>
      </c>
      <c r="N71" s="19"/>
      <c r="O71" s="8"/>
      <c r="P71" s="97"/>
      <c r="Q71" s="97"/>
      <c r="R71" s="98" t="str">
        <f t="shared" si="3"/>
        <v/>
      </c>
      <c r="S71" s="98"/>
      <c r="T71" s="99" t="str">
        <f t="shared" si="4"/>
        <v/>
      </c>
      <c r="U71" s="99"/>
    </row>
    <row r="72" spans="2:21">
      <c r="B72" s="19">
        <v>64</v>
      </c>
      <c r="C72" s="96" t="str">
        <f t="shared" si="1"/>
        <v/>
      </c>
      <c r="D72" s="96"/>
      <c r="E72" s="19"/>
      <c r="F72" s="8"/>
      <c r="G72" s="19" t="s">
        <v>3</v>
      </c>
      <c r="H72" s="97"/>
      <c r="I72" s="97"/>
      <c r="J72" s="19"/>
      <c r="K72" s="96" t="str">
        <f t="shared" si="0"/>
        <v/>
      </c>
      <c r="L72" s="96"/>
      <c r="M72" s="6" t="str">
        <f t="shared" si="2"/>
        <v/>
      </c>
      <c r="N72" s="19"/>
      <c r="O72" s="8"/>
      <c r="P72" s="97"/>
      <c r="Q72" s="97"/>
      <c r="R72" s="98" t="str">
        <f t="shared" si="3"/>
        <v/>
      </c>
      <c r="S72" s="98"/>
      <c r="T72" s="99" t="str">
        <f t="shared" si="4"/>
        <v/>
      </c>
      <c r="U72" s="99"/>
    </row>
    <row r="73" spans="2:21">
      <c r="B73" s="19">
        <v>65</v>
      </c>
      <c r="C73" s="96" t="str">
        <f t="shared" si="1"/>
        <v/>
      </c>
      <c r="D73" s="96"/>
      <c r="E73" s="19"/>
      <c r="F73" s="8"/>
      <c r="G73" s="19" t="s">
        <v>4</v>
      </c>
      <c r="H73" s="97"/>
      <c r="I73" s="97"/>
      <c r="J73" s="19"/>
      <c r="K73" s="96" t="str">
        <f t="shared" ref="K73:K108" si="5">IF(F73="","",C73*0.03)</f>
        <v/>
      </c>
      <c r="L73" s="96"/>
      <c r="M73" s="6" t="str">
        <f t="shared" si="2"/>
        <v/>
      </c>
      <c r="N73" s="19"/>
      <c r="O73" s="8"/>
      <c r="P73" s="97"/>
      <c r="Q73" s="97"/>
      <c r="R73" s="98" t="str">
        <f t="shared" si="3"/>
        <v/>
      </c>
      <c r="S73" s="98"/>
      <c r="T73" s="99" t="str">
        <f t="shared" si="4"/>
        <v/>
      </c>
      <c r="U73" s="99"/>
    </row>
    <row r="74" spans="2:21">
      <c r="B74" s="19">
        <v>66</v>
      </c>
      <c r="C74" s="96" t="str">
        <f t="shared" ref="C74:C108" si="6">IF(R73="","",C73+R73)</f>
        <v/>
      </c>
      <c r="D74" s="96"/>
      <c r="E74" s="19"/>
      <c r="F74" s="8"/>
      <c r="G74" s="19" t="s">
        <v>4</v>
      </c>
      <c r="H74" s="97"/>
      <c r="I74" s="97"/>
      <c r="J74" s="19"/>
      <c r="K74" s="96" t="str">
        <f t="shared" si="5"/>
        <v/>
      </c>
      <c r="L74" s="96"/>
      <c r="M74" s="6" t="str">
        <f t="shared" ref="M74:M108" si="7">IF(J74="","",(K74/J74)/1000)</f>
        <v/>
      </c>
      <c r="N74" s="19"/>
      <c r="O74" s="8"/>
      <c r="P74" s="97"/>
      <c r="Q74" s="97"/>
      <c r="R74" s="98" t="str">
        <f t="shared" ref="R74:R108" si="8">IF(O74="","",(IF(G74="売",H74-P74,P74-H74))*M74*100000)</f>
        <v/>
      </c>
      <c r="S74" s="98"/>
      <c r="T74" s="99" t="str">
        <f t="shared" ref="T74:T108" si="9">IF(O74="","",IF(R74&lt;0,J74*(-1),IF(G74="買",(P74-H74)*100,(H74-P74)*100)))</f>
        <v/>
      </c>
      <c r="U74" s="99"/>
    </row>
    <row r="75" spans="2:21">
      <c r="B75" s="19">
        <v>67</v>
      </c>
      <c r="C75" s="96" t="str">
        <f t="shared" si="6"/>
        <v/>
      </c>
      <c r="D75" s="96"/>
      <c r="E75" s="19"/>
      <c r="F75" s="8"/>
      <c r="G75" s="19" t="s">
        <v>3</v>
      </c>
      <c r="H75" s="97"/>
      <c r="I75" s="97"/>
      <c r="J75" s="19"/>
      <c r="K75" s="96" t="str">
        <f t="shared" si="5"/>
        <v/>
      </c>
      <c r="L75" s="96"/>
      <c r="M75" s="6" t="str">
        <f t="shared" si="7"/>
        <v/>
      </c>
      <c r="N75" s="19"/>
      <c r="O75" s="8"/>
      <c r="P75" s="97"/>
      <c r="Q75" s="97"/>
      <c r="R75" s="98" t="str">
        <f t="shared" si="8"/>
        <v/>
      </c>
      <c r="S75" s="98"/>
      <c r="T75" s="99" t="str">
        <f t="shared" si="9"/>
        <v/>
      </c>
      <c r="U75" s="99"/>
    </row>
    <row r="76" spans="2:21">
      <c r="B76" s="19">
        <v>68</v>
      </c>
      <c r="C76" s="96" t="str">
        <f t="shared" si="6"/>
        <v/>
      </c>
      <c r="D76" s="96"/>
      <c r="E76" s="19"/>
      <c r="F76" s="8"/>
      <c r="G76" s="19" t="s">
        <v>3</v>
      </c>
      <c r="H76" s="97"/>
      <c r="I76" s="97"/>
      <c r="J76" s="19"/>
      <c r="K76" s="96" t="str">
        <f t="shared" si="5"/>
        <v/>
      </c>
      <c r="L76" s="96"/>
      <c r="M76" s="6" t="str">
        <f t="shared" si="7"/>
        <v/>
      </c>
      <c r="N76" s="19"/>
      <c r="O76" s="8"/>
      <c r="P76" s="97"/>
      <c r="Q76" s="97"/>
      <c r="R76" s="98" t="str">
        <f t="shared" si="8"/>
        <v/>
      </c>
      <c r="S76" s="98"/>
      <c r="T76" s="99" t="str">
        <f t="shared" si="9"/>
        <v/>
      </c>
      <c r="U76" s="99"/>
    </row>
    <row r="77" spans="2:21">
      <c r="B77" s="19">
        <v>69</v>
      </c>
      <c r="C77" s="96" t="str">
        <f t="shared" si="6"/>
        <v/>
      </c>
      <c r="D77" s="96"/>
      <c r="E77" s="19"/>
      <c r="F77" s="8"/>
      <c r="G77" s="19" t="s">
        <v>3</v>
      </c>
      <c r="H77" s="97"/>
      <c r="I77" s="97"/>
      <c r="J77" s="19"/>
      <c r="K77" s="96" t="str">
        <f t="shared" si="5"/>
        <v/>
      </c>
      <c r="L77" s="96"/>
      <c r="M77" s="6" t="str">
        <f t="shared" si="7"/>
        <v/>
      </c>
      <c r="N77" s="19"/>
      <c r="O77" s="8"/>
      <c r="P77" s="97"/>
      <c r="Q77" s="97"/>
      <c r="R77" s="98" t="str">
        <f t="shared" si="8"/>
        <v/>
      </c>
      <c r="S77" s="98"/>
      <c r="T77" s="99" t="str">
        <f t="shared" si="9"/>
        <v/>
      </c>
      <c r="U77" s="99"/>
    </row>
    <row r="78" spans="2:21">
      <c r="B78" s="19">
        <v>70</v>
      </c>
      <c r="C78" s="96" t="str">
        <f t="shared" si="6"/>
        <v/>
      </c>
      <c r="D78" s="96"/>
      <c r="E78" s="19"/>
      <c r="F78" s="8"/>
      <c r="G78" s="19" t="s">
        <v>4</v>
      </c>
      <c r="H78" s="97"/>
      <c r="I78" s="97"/>
      <c r="J78" s="19"/>
      <c r="K78" s="96" t="str">
        <f t="shared" si="5"/>
        <v/>
      </c>
      <c r="L78" s="96"/>
      <c r="M78" s="6" t="str">
        <f t="shared" si="7"/>
        <v/>
      </c>
      <c r="N78" s="19"/>
      <c r="O78" s="8"/>
      <c r="P78" s="97"/>
      <c r="Q78" s="97"/>
      <c r="R78" s="98" t="str">
        <f t="shared" si="8"/>
        <v/>
      </c>
      <c r="S78" s="98"/>
      <c r="T78" s="99" t="str">
        <f t="shared" si="9"/>
        <v/>
      </c>
      <c r="U78" s="99"/>
    </row>
    <row r="79" spans="2:21">
      <c r="B79" s="19">
        <v>71</v>
      </c>
      <c r="C79" s="96" t="str">
        <f t="shared" si="6"/>
        <v/>
      </c>
      <c r="D79" s="96"/>
      <c r="E79" s="19"/>
      <c r="F79" s="8"/>
      <c r="G79" s="19" t="s">
        <v>3</v>
      </c>
      <c r="H79" s="97"/>
      <c r="I79" s="97"/>
      <c r="J79" s="19"/>
      <c r="K79" s="96" t="str">
        <f t="shared" si="5"/>
        <v/>
      </c>
      <c r="L79" s="96"/>
      <c r="M79" s="6" t="str">
        <f t="shared" si="7"/>
        <v/>
      </c>
      <c r="N79" s="19"/>
      <c r="O79" s="8"/>
      <c r="P79" s="97"/>
      <c r="Q79" s="97"/>
      <c r="R79" s="98" t="str">
        <f t="shared" si="8"/>
        <v/>
      </c>
      <c r="S79" s="98"/>
      <c r="T79" s="99" t="str">
        <f t="shared" si="9"/>
        <v/>
      </c>
      <c r="U79" s="99"/>
    </row>
    <row r="80" spans="2:21">
      <c r="B80" s="19">
        <v>72</v>
      </c>
      <c r="C80" s="96" t="str">
        <f t="shared" si="6"/>
        <v/>
      </c>
      <c r="D80" s="96"/>
      <c r="E80" s="19"/>
      <c r="F80" s="8"/>
      <c r="G80" s="19" t="s">
        <v>4</v>
      </c>
      <c r="H80" s="97"/>
      <c r="I80" s="97"/>
      <c r="J80" s="19"/>
      <c r="K80" s="96" t="str">
        <f t="shared" si="5"/>
        <v/>
      </c>
      <c r="L80" s="96"/>
      <c r="M80" s="6" t="str">
        <f t="shared" si="7"/>
        <v/>
      </c>
      <c r="N80" s="19"/>
      <c r="O80" s="8"/>
      <c r="P80" s="97"/>
      <c r="Q80" s="97"/>
      <c r="R80" s="98" t="str">
        <f t="shared" si="8"/>
        <v/>
      </c>
      <c r="S80" s="98"/>
      <c r="T80" s="99" t="str">
        <f t="shared" si="9"/>
        <v/>
      </c>
      <c r="U80" s="99"/>
    </row>
    <row r="81" spans="2:21">
      <c r="B81" s="19">
        <v>73</v>
      </c>
      <c r="C81" s="96" t="str">
        <f t="shared" si="6"/>
        <v/>
      </c>
      <c r="D81" s="96"/>
      <c r="E81" s="19"/>
      <c r="F81" s="8"/>
      <c r="G81" s="19" t="s">
        <v>3</v>
      </c>
      <c r="H81" s="97"/>
      <c r="I81" s="97"/>
      <c r="J81" s="19"/>
      <c r="K81" s="96" t="str">
        <f t="shared" si="5"/>
        <v/>
      </c>
      <c r="L81" s="96"/>
      <c r="M81" s="6" t="str">
        <f t="shared" si="7"/>
        <v/>
      </c>
      <c r="N81" s="19"/>
      <c r="O81" s="8"/>
      <c r="P81" s="97"/>
      <c r="Q81" s="97"/>
      <c r="R81" s="98" t="str">
        <f t="shared" si="8"/>
        <v/>
      </c>
      <c r="S81" s="98"/>
      <c r="T81" s="99" t="str">
        <f t="shared" si="9"/>
        <v/>
      </c>
      <c r="U81" s="99"/>
    </row>
    <row r="82" spans="2:21">
      <c r="B82" s="19">
        <v>74</v>
      </c>
      <c r="C82" s="96" t="str">
        <f t="shared" si="6"/>
        <v/>
      </c>
      <c r="D82" s="96"/>
      <c r="E82" s="19"/>
      <c r="F82" s="8"/>
      <c r="G82" s="19" t="s">
        <v>3</v>
      </c>
      <c r="H82" s="97"/>
      <c r="I82" s="97"/>
      <c r="J82" s="19"/>
      <c r="K82" s="96" t="str">
        <f t="shared" si="5"/>
        <v/>
      </c>
      <c r="L82" s="96"/>
      <c r="M82" s="6" t="str">
        <f t="shared" si="7"/>
        <v/>
      </c>
      <c r="N82" s="19"/>
      <c r="O82" s="8"/>
      <c r="P82" s="97"/>
      <c r="Q82" s="97"/>
      <c r="R82" s="98" t="str">
        <f t="shared" si="8"/>
        <v/>
      </c>
      <c r="S82" s="98"/>
      <c r="T82" s="99" t="str">
        <f t="shared" si="9"/>
        <v/>
      </c>
      <c r="U82" s="99"/>
    </row>
    <row r="83" spans="2:21">
      <c r="B83" s="19">
        <v>75</v>
      </c>
      <c r="C83" s="96" t="str">
        <f t="shared" si="6"/>
        <v/>
      </c>
      <c r="D83" s="96"/>
      <c r="E83" s="19"/>
      <c r="F83" s="8"/>
      <c r="G83" s="19" t="s">
        <v>3</v>
      </c>
      <c r="H83" s="97"/>
      <c r="I83" s="97"/>
      <c r="J83" s="19"/>
      <c r="K83" s="96" t="str">
        <f t="shared" si="5"/>
        <v/>
      </c>
      <c r="L83" s="96"/>
      <c r="M83" s="6" t="str">
        <f t="shared" si="7"/>
        <v/>
      </c>
      <c r="N83" s="19"/>
      <c r="O83" s="8"/>
      <c r="P83" s="97"/>
      <c r="Q83" s="97"/>
      <c r="R83" s="98" t="str">
        <f t="shared" si="8"/>
        <v/>
      </c>
      <c r="S83" s="98"/>
      <c r="T83" s="99" t="str">
        <f t="shared" si="9"/>
        <v/>
      </c>
      <c r="U83" s="99"/>
    </row>
    <row r="84" spans="2:21">
      <c r="B84" s="19">
        <v>76</v>
      </c>
      <c r="C84" s="96" t="str">
        <f t="shared" si="6"/>
        <v/>
      </c>
      <c r="D84" s="96"/>
      <c r="E84" s="19"/>
      <c r="F84" s="8"/>
      <c r="G84" s="19" t="s">
        <v>3</v>
      </c>
      <c r="H84" s="97"/>
      <c r="I84" s="97"/>
      <c r="J84" s="19"/>
      <c r="K84" s="96" t="str">
        <f t="shared" si="5"/>
        <v/>
      </c>
      <c r="L84" s="96"/>
      <c r="M84" s="6" t="str">
        <f t="shared" si="7"/>
        <v/>
      </c>
      <c r="N84" s="19"/>
      <c r="O84" s="8"/>
      <c r="P84" s="97"/>
      <c r="Q84" s="97"/>
      <c r="R84" s="98" t="str">
        <f t="shared" si="8"/>
        <v/>
      </c>
      <c r="S84" s="98"/>
      <c r="T84" s="99" t="str">
        <f t="shared" si="9"/>
        <v/>
      </c>
      <c r="U84" s="99"/>
    </row>
    <row r="85" spans="2:21">
      <c r="B85" s="19">
        <v>77</v>
      </c>
      <c r="C85" s="96" t="str">
        <f t="shared" si="6"/>
        <v/>
      </c>
      <c r="D85" s="96"/>
      <c r="E85" s="19"/>
      <c r="F85" s="8"/>
      <c r="G85" s="19" t="s">
        <v>4</v>
      </c>
      <c r="H85" s="97"/>
      <c r="I85" s="97"/>
      <c r="J85" s="19"/>
      <c r="K85" s="96" t="str">
        <f t="shared" si="5"/>
        <v/>
      </c>
      <c r="L85" s="96"/>
      <c r="M85" s="6" t="str">
        <f t="shared" si="7"/>
        <v/>
      </c>
      <c r="N85" s="19"/>
      <c r="O85" s="8"/>
      <c r="P85" s="97"/>
      <c r="Q85" s="97"/>
      <c r="R85" s="98" t="str">
        <f t="shared" si="8"/>
        <v/>
      </c>
      <c r="S85" s="98"/>
      <c r="T85" s="99" t="str">
        <f t="shared" si="9"/>
        <v/>
      </c>
      <c r="U85" s="99"/>
    </row>
    <row r="86" spans="2:21">
      <c r="B86" s="19">
        <v>78</v>
      </c>
      <c r="C86" s="96" t="str">
        <f t="shared" si="6"/>
        <v/>
      </c>
      <c r="D86" s="96"/>
      <c r="E86" s="19"/>
      <c r="F86" s="8"/>
      <c r="G86" s="19" t="s">
        <v>3</v>
      </c>
      <c r="H86" s="97"/>
      <c r="I86" s="97"/>
      <c r="J86" s="19"/>
      <c r="K86" s="96" t="str">
        <f t="shared" si="5"/>
        <v/>
      </c>
      <c r="L86" s="96"/>
      <c r="M86" s="6" t="str">
        <f t="shared" si="7"/>
        <v/>
      </c>
      <c r="N86" s="19"/>
      <c r="O86" s="8"/>
      <c r="P86" s="97"/>
      <c r="Q86" s="97"/>
      <c r="R86" s="98" t="str">
        <f t="shared" si="8"/>
        <v/>
      </c>
      <c r="S86" s="98"/>
      <c r="T86" s="99" t="str">
        <f t="shared" si="9"/>
        <v/>
      </c>
      <c r="U86" s="99"/>
    </row>
    <row r="87" spans="2:21">
      <c r="B87" s="19">
        <v>79</v>
      </c>
      <c r="C87" s="96" t="str">
        <f t="shared" si="6"/>
        <v/>
      </c>
      <c r="D87" s="96"/>
      <c r="E87" s="19"/>
      <c r="F87" s="8"/>
      <c r="G87" s="19" t="s">
        <v>4</v>
      </c>
      <c r="H87" s="97"/>
      <c r="I87" s="97"/>
      <c r="J87" s="19"/>
      <c r="K87" s="96" t="str">
        <f t="shared" si="5"/>
        <v/>
      </c>
      <c r="L87" s="96"/>
      <c r="M87" s="6" t="str">
        <f t="shared" si="7"/>
        <v/>
      </c>
      <c r="N87" s="19"/>
      <c r="O87" s="8"/>
      <c r="P87" s="97"/>
      <c r="Q87" s="97"/>
      <c r="R87" s="98" t="str">
        <f t="shared" si="8"/>
        <v/>
      </c>
      <c r="S87" s="98"/>
      <c r="T87" s="99" t="str">
        <f t="shared" si="9"/>
        <v/>
      </c>
      <c r="U87" s="99"/>
    </row>
    <row r="88" spans="2:21">
      <c r="B88" s="19">
        <v>80</v>
      </c>
      <c r="C88" s="96" t="str">
        <f t="shared" si="6"/>
        <v/>
      </c>
      <c r="D88" s="96"/>
      <c r="E88" s="19"/>
      <c r="F88" s="8"/>
      <c r="G88" s="19" t="s">
        <v>4</v>
      </c>
      <c r="H88" s="97"/>
      <c r="I88" s="97"/>
      <c r="J88" s="19"/>
      <c r="K88" s="96" t="str">
        <f t="shared" si="5"/>
        <v/>
      </c>
      <c r="L88" s="96"/>
      <c r="M88" s="6" t="str">
        <f t="shared" si="7"/>
        <v/>
      </c>
      <c r="N88" s="19"/>
      <c r="O88" s="8"/>
      <c r="P88" s="97"/>
      <c r="Q88" s="97"/>
      <c r="R88" s="98" t="str">
        <f t="shared" si="8"/>
        <v/>
      </c>
      <c r="S88" s="98"/>
      <c r="T88" s="99" t="str">
        <f t="shared" si="9"/>
        <v/>
      </c>
      <c r="U88" s="99"/>
    </row>
    <row r="89" spans="2:21">
      <c r="B89" s="19">
        <v>81</v>
      </c>
      <c r="C89" s="96" t="str">
        <f t="shared" si="6"/>
        <v/>
      </c>
      <c r="D89" s="96"/>
      <c r="E89" s="19"/>
      <c r="F89" s="8"/>
      <c r="G89" s="19" t="s">
        <v>4</v>
      </c>
      <c r="H89" s="97"/>
      <c r="I89" s="97"/>
      <c r="J89" s="19"/>
      <c r="K89" s="96" t="str">
        <f t="shared" si="5"/>
        <v/>
      </c>
      <c r="L89" s="96"/>
      <c r="M89" s="6" t="str">
        <f t="shared" si="7"/>
        <v/>
      </c>
      <c r="N89" s="19"/>
      <c r="O89" s="8"/>
      <c r="P89" s="97"/>
      <c r="Q89" s="97"/>
      <c r="R89" s="98" t="str">
        <f t="shared" si="8"/>
        <v/>
      </c>
      <c r="S89" s="98"/>
      <c r="T89" s="99" t="str">
        <f t="shared" si="9"/>
        <v/>
      </c>
      <c r="U89" s="99"/>
    </row>
    <row r="90" spans="2:21">
      <c r="B90" s="19">
        <v>82</v>
      </c>
      <c r="C90" s="96" t="str">
        <f t="shared" si="6"/>
        <v/>
      </c>
      <c r="D90" s="96"/>
      <c r="E90" s="19"/>
      <c r="F90" s="8"/>
      <c r="G90" s="19" t="s">
        <v>4</v>
      </c>
      <c r="H90" s="97"/>
      <c r="I90" s="97"/>
      <c r="J90" s="19"/>
      <c r="K90" s="96" t="str">
        <f t="shared" si="5"/>
        <v/>
      </c>
      <c r="L90" s="96"/>
      <c r="M90" s="6" t="str">
        <f t="shared" si="7"/>
        <v/>
      </c>
      <c r="N90" s="19"/>
      <c r="O90" s="8"/>
      <c r="P90" s="97"/>
      <c r="Q90" s="97"/>
      <c r="R90" s="98" t="str">
        <f t="shared" si="8"/>
        <v/>
      </c>
      <c r="S90" s="98"/>
      <c r="T90" s="99" t="str">
        <f t="shared" si="9"/>
        <v/>
      </c>
      <c r="U90" s="99"/>
    </row>
    <row r="91" spans="2:21">
      <c r="B91" s="19">
        <v>83</v>
      </c>
      <c r="C91" s="96" t="str">
        <f t="shared" si="6"/>
        <v/>
      </c>
      <c r="D91" s="96"/>
      <c r="E91" s="19"/>
      <c r="F91" s="8"/>
      <c r="G91" s="19" t="s">
        <v>4</v>
      </c>
      <c r="H91" s="97"/>
      <c r="I91" s="97"/>
      <c r="J91" s="19"/>
      <c r="K91" s="96" t="str">
        <f t="shared" si="5"/>
        <v/>
      </c>
      <c r="L91" s="96"/>
      <c r="M91" s="6" t="str">
        <f t="shared" si="7"/>
        <v/>
      </c>
      <c r="N91" s="19"/>
      <c r="O91" s="8"/>
      <c r="P91" s="97"/>
      <c r="Q91" s="97"/>
      <c r="R91" s="98" t="str">
        <f t="shared" si="8"/>
        <v/>
      </c>
      <c r="S91" s="98"/>
      <c r="T91" s="99" t="str">
        <f t="shared" si="9"/>
        <v/>
      </c>
      <c r="U91" s="99"/>
    </row>
    <row r="92" spans="2:21">
      <c r="B92" s="19">
        <v>84</v>
      </c>
      <c r="C92" s="96" t="str">
        <f t="shared" si="6"/>
        <v/>
      </c>
      <c r="D92" s="96"/>
      <c r="E92" s="19"/>
      <c r="F92" s="8"/>
      <c r="G92" s="19" t="s">
        <v>3</v>
      </c>
      <c r="H92" s="97"/>
      <c r="I92" s="97"/>
      <c r="J92" s="19"/>
      <c r="K92" s="96" t="str">
        <f t="shared" si="5"/>
        <v/>
      </c>
      <c r="L92" s="96"/>
      <c r="M92" s="6" t="str">
        <f t="shared" si="7"/>
        <v/>
      </c>
      <c r="N92" s="19"/>
      <c r="O92" s="8"/>
      <c r="P92" s="97"/>
      <c r="Q92" s="97"/>
      <c r="R92" s="98" t="str">
        <f t="shared" si="8"/>
        <v/>
      </c>
      <c r="S92" s="98"/>
      <c r="T92" s="99" t="str">
        <f t="shared" si="9"/>
        <v/>
      </c>
      <c r="U92" s="99"/>
    </row>
    <row r="93" spans="2:21">
      <c r="B93" s="19">
        <v>85</v>
      </c>
      <c r="C93" s="96" t="str">
        <f t="shared" si="6"/>
        <v/>
      </c>
      <c r="D93" s="96"/>
      <c r="E93" s="19"/>
      <c r="F93" s="8"/>
      <c r="G93" s="19" t="s">
        <v>4</v>
      </c>
      <c r="H93" s="97"/>
      <c r="I93" s="97"/>
      <c r="J93" s="19"/>
      <c r="K93" s="96" t="str">
        <f t="shared" si="5"/>
        <v/>
      </c>
      <c r="L93" s="96"/>
      <c r="M93" s="6" t="str">
        <f t="shared" si="7"/>
        <v/>
      </c>
      <c r="N93" s="19"/>
      <c r="O93" s="8"/>
      <c r="P93" s="97"/>
      <c r="Q93" s="97"/>
      <c r="R93" s="98" t="str">
        <f t="shared" si="8"/>
        <v/>
      </c>
      <c r="S93" s="98"/>
      <c r="T93" s="99" t="str">
        <f t="shared" si="9"/>
        <v/>
      </c>
      <c r="U93" s="99"/>
    </row>
    <row r="94" spans="2:21">
      <c r="B94" s="19">
        <v>86</v>
      </c>
      <c r="C94" s="96" t="str">
        <f t="shared" si="6"/>
        <v/>
      </c>
      <c r="D94" s="96"/>
      <c r="E94" s="19"/>
      <c r="F94" s="8"/>
      <c r="G94" s="19" t="s">
        <v>3</v>
      </c>
      <c r="H94" s="97"/>
      <c r="I94" s="97"/>
      <c r="J94" s="19"/>
      <c r="K94" s="96" t="str">
        <f t="shared" si="5"/>
        <v/>
      </c>
      <c r="L94" s="96"/>
      <c r="M94" s="6" t="str">
        <f t="shared" si="7"/>
        <v/>
      </c>
      <c r="N94" s="19"/>
      <c r="O94" s="8"/>
      <c r="P94" s="97"/>
      <c r="Q94" s="97"/>
      <c r="R94" s="98" t="str">
        <f t="shared" si="8"/>
        <v/>
      </c>
      <c r="S94" s="98"/>
      <c r="T94" s="99" t="str">
        <f t="shared" si="9"/>
        <v/>
      </c>
      <c r="U94" s="99"/>
    </row>
    <row r="95" spans="2:21">
      <c r="B95" s="19">
        <v>87</v>
      </c>
      <c r="C95" s="96" t="str">
        <f t="shared" si="6"/>
        <v/>
      </c>
      <c r="D95" s="96"/>
      <c r="E95" s="19"/>
      <c r="F95" s="8"/>
      <c r="G95" s="19" t="s">
        <v>4</v>
      </c>
      <c r="H95" s="97"/>
      <c r="I95" s="97"/>
      <c r="J95" s="19"/>
      <c r="K95" s="96" t="str">
        <f t="shared" si="5"/>
        <v/>
      </c>
      <c r="L95" s="96"/>
      <c r="M95" s="6" t="str">
        <f t="shared" si="7"/>
        <v/>
      </c>
      <c r="N95" s="19"/>
      <c r="O95" s="8"/>
      <c r="P95" s="97"/>
      <c r="Q95" s="97"/>
      <c r="R95" s="98" t="str">
        <f t="shared" si="8"/>
        <v/>
      </c>
      <c r="S95" s="98"/>
      <c r="T95" s="99" t="str">
        <f t="shared" si="9"/>
        <v/>
      </c>
      <c r="U95" s="99"/>
    </row>
    <row r="96" spans="2:21">
      <c r="B96" s="19">
        <v>88</v>
      </c>
      <c r="C96" s="96" t="str">
        <f t="shared" si="6"/>
        <v/>
      </c>
      <c r="D96" s="96"/>
      <c r="E96" s="19"/>
      <c r="F96" s="8"/>
      <c r="G96" s="19" t="s">
        <v>3</v>
      </c>
      <c r="H96" s="97"/>
      <c r="I96" s="97"/>
      <c r="J96" s="19"/>
      <c r="K96" s="96" t="str">
        <f t="shared" si="5"/>
        <v/>
      </c>
      <c r="L96" s="96"/>
      <c r="M96" s="6" t="str">
        <f t="shared" si="7"/>
        <v/>
      </c>
      <c r="N96" s="19"/>
      <c r="O96" s="8"/>
      <c r="P96" s="97"/>
      <c r="Q96" s="97"/>
      <c r="R96" s="98" t="str">
        <f t="shared" si="8"/>
        <v/>
      </c>
      <c r="S96" s="98"/>
      <c r="T96" s="99" t="str">
        <f t="shared" si="9"/>
        <v/>
      </c>
      <c r="U96" s="99"/>
    </row>
    <row r="97" spans="2:21">
      <c r="B97" s="19">
        <v>89</v>
      </c>
      <c r="C97" s="96" t="str">
        <f t="shared" si="6"/>
        <v/>
      </c>
      <c r="D97" s="96"/>
      <c r="E97" s="19"/>
      <c r="F97" s="8"/>
      <c r="G97" s="19" t="s">
        <v>4</v>
      </c>
      <c r="H97" s="97"/>
      <c r="I97" s="97"/>
      <c r="J97" s="19"/>
      <c r="K97" s="96" t="str">
        <f t="shared" si="5"/>
        <v/>
      </c>
      <c r="L97" s="96"/>
      <c r="M97" s="6" t="str">
        <f t="shared" si="7"/>
        <v/>
      </c>
      <c r="N97" s="19"/>
      <c r="O97" s="8"/>
      <c r="P97" s="97"/>
      <c r="Q97" s="97"/>
      <c r="R97" s="98" t="str">
        <f t="shared" si="8"/>
        <v/>
      </c>
      <c r="S97" s="98"/>
      <c r="T97" s="99" t="str">
        <f t="shared" si="9"/>
        <v/>
      </c>
      <c r="U97" s="99"/>
    </row>
    <row r="98" spans="2:21">
      <c r="B98" s="19">
        <v>90</v>
      </c>
      <c r="C98" s="96" t="str">
        <f t="shared" si="6"/>
        <v/>
      </c>
      <c r="D98" s="96"/>
      <c r="E98" s="19"/>
      <c r="F98" s="8"/>
      <c r="G98" s="19" t="s">
        <v>3</v>
      </c>
      <c r="H98" s="97"/>
      <c r="I98" s="97"/>
      <c r="J98" s="19"/>
      <c r="K98" s="96" t="str">
        <f t="shared" si="5"/>
        <v/>
      </c>
      <c r="L98" s="96"/>
      <c r="M98" s="6" t="str">
        <f t="shared" si="7"/>
        <v/>
      </c>
      <c r="N98" s="19"/>
      <c r="O98" s="8"/>
      <c r="P98" s="97"/>
      <c r="Q98" s="97"/>
      <c r="R98" s="98" t="str">
        <f t="shared" si="8"/>
        <v/>
      </c>
      <c r="S98" s="98"/>
      <c r="T98" s="99" t="str">
        <f t="shared" si="9"/>
        <v/>
      </c>
      <c r="U98" s="99"/>
    </row>
    <row r="99" spans="2:21">
      <c r="B99" s="19">
        <v>91</v>
      </c>
      <c r="C99" s="96" t="str">
        <f t="shared" si="6"/>
        <v/>
      </c>
      <c r="D99" s="96"/>
      <c r="E99" s="19"/>
      <c r="F99" s="8"/>
      <c r="G99" s="19" t="s">
        <v>4</v>
      </c>
      <c r="H99" s="97"/>
      <c r="I99" s="97"/>
      <c r="J99" s="19"/>
      <c r="K99" s="96" t="str">
        <f t="shared" si="5"/>
        <v/>
      </c>
      <c r="L99" s="96"/>
      <c r="M99" s="6" t="str">
        <f t="shared" si="7"/>
        <v/>
      </c>
      <c r="N99" s="19"/>
      <c r="O99" s="8"/>
      <c r="P99" s="97"/>
      <c r="Q99" s="97"/>
      <c r="R99" s="98" t="str">
        <f t="shared" si="8"/>
        <v/>
      </c>
      <c r="S99" s="98"/>
      <c r="T99" s="99" t="str">
        <f t="shared" si="9"/>
        <v/>
      </c>
      <c r="U99" s="99"/>
    </row>
    <row r="100" spans="2:21">
      <c r="B100" s="19">
        <v>92</v>
      </c>
      <c r="C100" s="96" t="str">
        <f t="shared" si="6"/>
        <v/>
      </c>
      <c r="D100" s="96"/>
      <c r="E100" s="19"/>
      <c r="F100" s="8"/>
      <c r="G100" s="19" t="s">
        <v>4</v>
      </c>
      <c r="H100" s="97"/>
      <c r="I100" s="97"/>
      <c r="J100" s="19"/>
      <c r="K100" s="96" t="str">
        <f t="shared" si="5"/>
        <v/>
      </c>
      <c r="L100" s="96"/>
      <c r="M100" s="6" t="str">
        <f t="shared" si="7"/>
        <v/>
      </c>
      <c r="N100" s="19"/>
      <c r="O100" s="8"/>
      <c r="P100" s="97"/>
      <c r="Q100" s="97"/>
      <c r="R100" s="98" t="str">
        <f t="shared" si="8"/>
        <v/>
      </c>
      <c r="S100" s="98"/>
      <c r="T100" s="99" t="str">
        <f t="shared" si="9"/>
        <v/>
      </c>
      <c r="U100" s="99"/>
    </row>
    <row r="101" spans="2:21">
      <c r="B101" s="19">
        <v>93</v>
      </c>
      <c r="C101" s="96" t="str">
        <f t="shared" si="6"/>
        <v/>
      </c>
      <c r="D101" s="96"/>
      <c r="E101" s="19"/>
      <c r="F101" s="8"/>
      <c r="G101" s="19" t="s">
        <v>3</v>
      </c>
      <c r="H101" s="97"/>
      <c r="I101" s="97"/>
      <c r="J101" s="19"/>
      <c r="K101" s="96" t="str">
        <f t="shared" si="5"/>
        <v/>
      </c>
      <c r="L101" s="96"/>
      <c r="M101" s="6" t="str">
        <f t="shared" si="7"/>
        <v/>
      </c>
      <c r="N101" s="19"/>
      <c r="O101" s="8"/>
      <c r="P101" s="97"/>
      <c r="Q101" s="97"/>
      <c r="R101" s="98" t="str">
        <f t="shared" si="8"/>
        <v/>
      </c>
      <c r="S101" s="98"/>
      <c r="T101" s="99" t="str">
        <f t="shared" si="9"/>
        <v/>
      </c>
      <c r="U101" s="99"/>
    </row>
    <row r="102" spans="2:21">
      <c r="B102" s="19">
        <v>94</v>
      </c>
      <c r="C102" s="96" t="str">
        <f t="shared" si="6"/>
        <v/>
      </c>
      <c r="D102" s="96"/>
      <c r="E102" s="19"/>
      <c r="F102" s="8"/>
      <c r="G102" s="19" t="s">
        <v>3</v>
      </c>
      <c r="H102" s="97"/>
      <c r="I102" s="97"/>
      <c r="J102" s="19"/>
      <c r="K102" s="96" t="str">
        <f t="shared" si="5"/>
        <v/>
      </c>
      <c r="L102" s="96"/>
      <c r="M102" s="6" t="str">
        <f t="shared" si="7"/>
        <v/>
      </c>
      <c r="N102" s="19"/>
      <c r="O102" s="8"/>
      <c r="P102" s="97"/>
      <c r="Q102" s="97"/>
      <c r="R102" s="98" t="str">
        <f t="shared" si="8"/>
        <v/>
      </c>
      <c r="S102" s="98"/>
      <c r="T102" s="99" t="str">
        <f t="shared" si="9"/>
        <v/>
      </c>
      <c r="U102" s="99"/>
    </row>
    <row r="103" spans="2:21">
      <c r="B103" s="19">
        <v>95</v>
      </c>
      <c r="C103" s="96" t="str">
        <f t="shared" si="6"/>
        <v/>
      </c>
      <c r="D103" s="96"/>
      <c r="E103" s="19"/>
      <c r="F103" s="8"/>
      <c r="G103" s="19" t="s">
        <v>3</v>
      </c>
      <c r="H103" s="97"/>
      <c r="I103" s="97"/>
      <c r="J103" s="19"/>
      <c r="K103" s="96" t="str">
        <f t="shared" si="5"/>
        <v/>
      </c>
      <c r="L103" s="96"/>
      <c r="M103" s="6" t="str">
        <f t="shared" si="7"/>
        <v/>
      </c>
      <c r="N103" s="19"/>
      <c r="O103" s="8"/>
      <c r="P103" s="97"/>
      <c r="Q103" s="97"/>
      <c r="R103" s="98" t="str">
        <f t="shared" si="8"/>
        <v/>
      </c>
      <c r="S103" s="98"/>
      <c r="T103" s="99" t="str">
        <f t="shared" si="9"/>
        <v/>
      </c>
      <c r="U103" s="99"/>
    </row>
    <row r="104" spans="2:21">
      <c r="B104" s="19">
        <v>96</v>
      </c>
      <c r="C104" s="96" t="str">
        <f t="shared" si="6"/>
        <v/>
      </c>
      <c r="D104" s="96"/>
      <c r="E104" s="19"/>
      <c r="F104" s="8"/>
      <c r="G104" s="19" t="s">
        <v>4</v>
      </c>
      <c r="H104" s="97"/>
      <c r="I104" s="97"/>
      <c r="J104" s="19"/>
      <c r="K104" s="96" t="str">
        <f t="shared" si="5"/>
        <v/>
      </c>
      <c r="L104" s="96"/>
      <c r="M104" s="6" t="str">
        <f t="shared" si="7"/>
        <v/>
      </c>
      <c r="N104" s="19"/>
      <c r="O104" s="8"/>
      <c r="P104" s="97"/>
      <c r="Q104" s="97"/>
      <c r="R104" s="98" t="str">
        <f t="shared" si="8"/>
        <v/>
      </c>
      <c r="S104" s="98"/>
      <c r="T104" s="99" t="str">
        <f t="shared" si="9"/>
        <v/>
      </c>
      <c r="U104" s="99"/>
    </row>
    <row r="105" spans="2:21">
      <c r="B105" s="19">
        <v>97</v>
      </c>
      <c r="C105" s="96" t="str">
        <f t="shared" si="6"/>
        <v/>
      </c>
      <c r="D105" s="96"/>
      <c r="E105" s="19"/>
      <c r="F105" s="8"/>
      <c r="G105" s="19" t="s">
        <v>3</v>
      </c>
      <c r="H105" s="97"/>
      <c r="I105" s="97"/>
      <c r="J105" s="19"/>
      <c r="K105" s="96" t="str">
        <f t="shared" si="5"/>
        <v/>
      </c>
      <c r="L105" s="96"/>
      <c r="M105" s="6" t="str">
        <f t="shared" si="7"/>
        <v/>
      </c>
      <c r="N105" s="19"/>
      <c r="O105" s="8"/>
      <c r="P105" s="97"/>
      <c r="Q105" s="97"/>
      <c r="R105" s="98" t="str">
        <f t="shared" si="8"/>
        <v/>
      </c>
      <c r="S105" s="98"/>
      <c r="T105" s="99" t="str">
        <f t="shared" si="9"/>
        <v/>
      </c>
      <c r="U105" s="99"/>
    </row>
    <row r="106" spans="2:21">
      <c r="B106" s="19">
        <v>98</v>
      </c>
      <c r="C106" s="96" t="str">
        <f t="shared" si="6"/>
        <v/>
      </c>
      <c r="D106" s="96"/>
      <c r="E106" s="19"/>
      <c r="F106" s="8"/>
      <c r="G106" s="19" t="s">
        <v>4</v>
      </c>
      <c r="H106" s="97"/>
      <c r="I106" s="97"/>
      <c r="J106" s="19"/>
      <c r="K106" s="96" t="str">
        <f t="shared" si="5"/>
        <v/>
      </c>
      <c r="L106" s="96"/>
      <c r="M106" s="6" t="str">
        <f t="shared" si="7"/>
        <v/>
      </c>
      <c r="N106" s="19"/>
      <c r="O106" s="8"/>
      <c r="P106" s="97"/>
      <c r="Q106" s="97"/>
      <c r="R106" s="98" t="str">
        <f t="shared" si="8"/>
        <v/>
      </c>
      <c r="S106" s="98"/>
      <c r="T106" s="99" t="str">
        <f t="shared" si="9"/>
        <v/>
      </c>
      <c r="U106" s="99"/>
    </row>
    <row r="107" spans="2:21">
      <c r="B107" s="19">
        <v>99</v>
      </c>
      <c r="C107" s="96" t="str">
        <f t="shared" si="6"/>
        <v/>
      </c>
      <c r="D107" s="96"/>
      <c r="E107" s="19"/>
      <c r="F107" s="8"/>
      <c r="G107" s="19" t="s">
        <v>4</v>
      </c>
      <c r="H107" s="97"/>
      <c r="I107" s="97"/>
      <c r="J107" s="19"/>
      <c r="K107" s="96" t="str">
        <f t="shared" si="5"/>
        <v/>
      </c>
      <c r="L107" s="96"/>
      <c r="M107" s="6" t="str">
        <f t="shared" si="7"/>
        <v/>
      </c>
      <c r="N107" s="19"/>
      <c r="O107" s="8"/>
      <c r="P107" s="97"/>
      <c r="Q107" s="97"/>
      <c r="R107" s="98" t="str">
        <f t="shared" si="8"/>
        <v/>
      </c>
      <c r="S107" s="98"/>
      <c r="T107" s="99" t="str">
        <f t="shared" si="9"/>
        <v/>
      </c>
      <c r="U107" s="99"/>
    </row>
    <row r="108" spans="2:21">
      <c r="B108" s="19">
        <v>100</v>
      </c>
      <c r="C108" s="96" t="str">
        <f t="shared" si="6"/>
        <v/>
      </c>
      <c r="D108" s="96"/>
      <c r="E108" s="19"/>
      <c r="F108" s="8"/>
      <c r="G108" s="19" t="s">
        <v>3</v>
      </c>
      <c r="H108" s="97"/>
      <c r="I108" s="97"/>
      <c r="J108" s="19"/>
      <c r="K108" s="96" t="str">
        <f t="shared" si="5"/>
        <v/>
      </c>
      <c r="L108" s="96"/>
      <c r="M108" s="6" t="str">
        <f t="shared" si="7"/>
        <v/>
      </c>
      <c r="N108" s="19"/>
      <c r="O108" s="8"/>
      <c r="P108" s="97"/>
      <c r="Q108" s="97"/>
      <c r="R108" s="98" t="str">
        <f t="shared" si="8"/>
        <v/>
      </c>
      <c r="S108" s="98"/>
      <c r="T108" s="99" t="str">
        <f t="shared" si="9"/>
        <v/>
      </c>
      <c r="U108" s="99"/>
    </row>
    <row r="109" spans="2:21">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23" priority="1" stopIfTrue="1" operator="equal">
      <formula>"買"</formula>
    </cfRule>
    <cfRule type="cellIs" dxfId="22" priority="2"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5" stopIfTrue="1" operator="equal">
      <formula>"買"</formula>
    </cfRule>
    <cfRule type="cellIs" dxfId="18" priority="6" stopIfTrue="1" operator="equal">
      <formula>"売"</formula>
    </cfRule>
  </conditionalFormatting>
  <conditionalFormatting sqref="G13">
    <cfRule type="cellIs" dxfId="17" priority="3" stopIfTrue="1" operator="equal">
      <formula>"買"</formula>
    </cfRule>
    <cfRule type="cellIs" dxfId="16"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fib1.27</vt:lpstr>
      <vt:lpstr>fib1.50</vt:lpstr>
      <vt:lpstr>fib2.00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wagatsuma</cp:lastModifiedBy>
  <cp:revision/>
  <cp:lastPrinted>2015-07-15T10:17:15Z</cp:lastPrinted>
  <dcterms:created xsi:type="dcterms:W3CDTF">2013-10-09T23:04:08Z</dcterms:created>
  <dcterms:modified xsi:type="dcterms:W3CDTF">2019-06-03T13:37:56Z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