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296" yWindow="408" windowWidth="10068" windowHeight="10512" tabRatio="804" firstSheet="1" activeTab="5"/>
  </bookViews>
  <sheets>
    <sheet name="定数" sheetId="29" state="hidden" r:id="rId1"/>
    <sheet name="fib1.27" sheetId="33" r:id="rId2"/>
    <sheet name="fib1.50" sheetId="40" r:id="rId3"/>
    <sheet name="fib2.00" sheetId="41" r:id="rId4"/>
    <sheet name="画像" sheetId="39" r:id="rId5"/>
    <sheet name="気づき" sheetId="9" r:id="rId6"/>
    <sheet name="検証終了通貨" sheetId="10" r:id="rId7"/>
    <sheet name="テンプレ" sheetId="17" state="hidden" r:id="rId8"/>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41"/>
  <c r="T108"/>
  <c r="W108" s="1"/>
  <c r="V107"/>
  <c r="T107"/>
  <c r="W107" s="1"/>
  <c r="V106"/>
  <c r="T106"/>
  <c r="V105"/>
  <c r="T105"/>
  <c r="V104"/>
  <c r="T104"/>
  <c r="W104" s="1"/>
  <c r="V103"/>
  <c r="T103"/>
  <c r="V102"/>
  <c r="T102"/>
  <c r="W102" s="1"/>
  <c r="V101"/>
  <c r="T101"/>
  <c r="V100"/>
  <c r="T100"/>
  <c r="W100" s="1"/>
  <c r="V99"/>
  <c r="T99"/>
  <c r="V98"/>
  <c r="T98"/>
  <c r="W98" s="1"/>
  <c r="V97"/>
  <c r="T97"/>
  <c r="V96"/>
  <c r="T96"/>
  <c r="V95"/>
  <c r="T95"/>
  <c r="V94"/>
  <c r="T94"/>
  <c r="W94" s="1"/>
  <c r="V93"/>
  <c r="T93"/>
  <c r="V92"/>
  <c r="T92"/>
  <c r="V91"/>
  <c r="T91"/>
  <c r="W91" s="1"/>
  <c r="V90"/>
  <c r="T90"/>
  <c r="V89"/>
  <c r="T89"/>
  <c r="V88"/>
  <c r="T88"/>
  <c r="W88" s="1"/>
  <c r="V87"/>
  <c r="T87"/>
  <c r="W87" s="1"/>
  <c r="V86"/>
  <c r="T86"/>
  <c r="W86" s="1"/>
  <c r="V85"/>
  <c r="T85"/>
  <c r="V84"/>
  <c r="T84"/>
  <c r="V83"/>
  <c r="T83"/>
  <c r="W83" s="1"/>
  <c r="V82"/>
  <c r="T82"/>
  <c r="W82" s="1"/>
  <c r="V81"/>
  <c r="T81"/>
  <c r="W81" s="1"/>
  <c r="V80"/>
  <c r="T80"/>
  <c r="W80" s="1"/>
  <c r="V79"/>
  <c r="T79"/>
  <c r="V78"/>
  <c r="T78"/>
  <c r="V77"/>
  <c r="T77"/>
  <c r="V76"/>
  <c r="T76"/>
  <c r="W76" s="1"/>
  <c r="V75"/>
  <c r="T75"/>
  <c r="V74"/>
  <c r="T74"/>
  <c r="V73"/>
  <c r="T73"/>
  <c r="W73" s="1"/>
  <c r="V72"/>
  <c r="T72"/>
  <c r="V71"/>
  <c r="T71"/>
  <c r="V70"/>
  <c r="T70"/>
  <c r="V69"/>
  <c r="T69"/>
  <c r="V68"/>
  <c r="T68"/>
  <c r="V67"/>
  <c r="T67"/>
  <c r="W67" s="1"/>
  <c r="V66"/>
  <c r="T66"/>
  <c r="W66" s="1"/>
  <c r="V65"/>
  <c r="T65"/>
  <c r="W65" s="1"/>
  <c r="V64"/>
  <c r="T64"/>
  <c r="W64" s="1"/>
  <c r="V63"/>
  <c r="T63"/>
  <c r="W63" s="1"/>
  <c r="V62"/>
  <c r="T62"/>
  <c r="W62" s="1"/>
  <c r="V61"/>
  <c r="T61"/>
  <c r="V60"/>
  <c r="T60"/>
  <c r="W60" s="1"/>
  <c r="V59"/>
  <c r="T59"/>
  <c r="W59" s="1"/>
  <c r="V58"/>
  <c r="T58"/>
  <c r="V57"/>
  <c r="T57"/>
  <c r="W57" s="1"/>
  <c r="V56"/>
  <c r="T56"/>
  <c r="W56" s="1"/>
  <c r="V55"/>
  <c r="T55"/>
  <c r="W55" s="1"/>
  <c r="V54"/>
  <c r="T54"/>
  <c r="V53"/>
  <c r="T53"/>
  <c r="V52"/>
  <c r="T52"/>
  <c r="V51"/>
  <c r="T51"/>
  <c r="W51" s="1"/>
  <c r="V50"/>
  <c r="T50"/>
  <c r="W50" s="1"/>
  <c r="V49"/>
  <c r="T49"/>
  <c r="W49" s="1"/>
  <c r="V48"/>
  <c r="T48"/>
  <c r="V47"/>
  <c r="T47"/>
  <c r="W47" s="1"/>
  <c r="V46"/>
  <c r="T46"/>
  <c r="W46" s="1"/>
  <c r="V45"/>
  <c r="T45"/>
  <c r="W45" s="1"/>
  <c r="V44"/>
  <c r="T44"/>
  <c r="W44" s="1"/>
  <c r="V43"/>
  <c r="T43"/>
  <c r="V42"/>
  <c r="T42"/>
  <c r="W42" s="1"/>
  <c r="V41"/>
  <c r="T41"/>
  <c r="V40"/>
  <c r="T40"/>
  <c r="V39"/>
  <c r="T39"/>
  <c r="V38"/>
  <c r="T38"/>
  <c r="W38" s="1"/>
  <c r="V37"/>
  <c r="T37"/>
  <c r="V36"/>
  <c r="T36"/>
  <c r="W36" s="1"/>
  <c r="V35"/>
  <c r="T35"/>
  <c r="W35" s="1"/>
  <c r="V34"/>
  <c r="T34"/>
  <c r="W34" s="1"/>
  <c r="V33"/>
  <c r="T33"/>
  <c r="W33" s="1"/>
  <c r="V32"/>
  <c r="T32"/>
  <c r="V31"/>
  <c r="T31"/>
  <c r="V30"/>
  <c r="T30"/>
  <c r="V29"/>
  <c r="T29"/>
  <c r="W29" s="1"/>
  <c r="V28"/>
  <c r="T28"/>
  <c r="W28" s="1"/>
  <c r="V27"/>
  <c r="T27"/>
  <c r="W27" s="1"/>
  <c r="V26"/>
  <c r="T26"/>
  <c r="V25"/>
  <c r="T25"/>
  <c r="W25" s="1"/>
  <c r="V24"/>
  <c r="T24"/>
  <c r="V23"/>
  <c r="T23"/>
  <c r="W23" s="1"/>
  <c r="V22"/>
  <c r="T22"/>
  <c r="T21"/>
  <c r="T20"/>
  <c r="W20" s="1"/>
  <c r="T19"/>
  <c r="W19" s="1"/>
  <c r="T18"/>
  <c r="W18" s="1"/>
  <c r="T17"/>
  <c r="V16"/>
  <c r="T16"/>
  <c r="T15"/>
  <c r="W15" s="1"/>
  <c r="T14"/>
  <c r="W14" s="1"/>
  <c r="T13"/>
  <c r="V12"/>
  <c r="T12"/>
  <c r="T11"/>
  <c r="T10"/>
  <c r="V9"/>
  <c r="T9"/>
  <c r="W9" s="1"/>
  <c r="K9"/>
  <c r="M9" s="1"/>
  <c r="R9" s="1"/>
  <c r="C9"/>
  <c r="V108" i="40"/>
  <c r="T108"/>
  <c r="V107"/>
  <c r="T107"/>
  <c r="W107" s="1"/>
  <c r="V106"/>
  <c r="T106"/>
  <c r="V105"/>
  <c r="T105"/>
  <c r="V104"/>
  <c r="T104"/>
  <c r="V103"/>
  <c r="T103"/>
  <c r="V102"/>
  <c r="T102"/>
  <c r="V101"/>
  <c r="T101"/>
  <c r="V100"/>
  <c r="T100"/>
  <c r="V99"/>
  <c r="T99"/>
  <c r="V98"/>
  <c r="T98"/>
  <c r="V97"/>
  <c r="T97"/>
  <c r="V96"/>
  <c r="T96"/>
  <c r="V95"/>
  <c r="T95"/>
  <c r="V94"/>
  <c r="T94"/>
  <c r="V93"/>
  <c r="T93"/>
  <c r="V92"/>
  <c r="T92"/>
  <c r="V91"/>
  <c r="T91"/>
  <c r="W91" s="1"/>
  <c r="V90"/>
  <c r="T90"/>
  <c r="V89"/>
  <c r="T89"/>
  <c r="V88"/>
  <c r="T88"/>
  <c r="V87"/>
  <c r="T87"/>
  <c r="W87" s="1"/>
  <c r="V86"/>
  <c r="T86"/>
  <c r="V85"/>
  <c r="T85"/>
  <c r="V84"/>
  <c r="T84"/>
  <c r="V83"/>
  <c r="T83"/>
  <c r="W83" s="1"/>
  <c r="V82"/>
  <c r="T82"/>
  <c r="W82" s="1"/>
  <c r="V81"/>
  <c r="T81"/>
  <c r="W81" s="1"/>
  <c r="V80"/>
  <c r="T80"/>
  <c r="W80" s="1"/>
  <c r="V79"/>
  <c r="T79"/>
  <c r="V78"/>
  <c r="T78"/>
  <c r="V77"/>
  <c r="T77"/>
  <c r="V76"/>
  <c r="T76"/>
  <c r="V75"/>
  <c r="T75"/>
  <c r="V74"/>
  <c r="T74"/>
  <c r="V73"/>
  <c r="T73"/>
  <c r="W73" s="1"/>
  <c r="V72"/>
  <c r="T72"/>
  <c r="V71"/>
  <c r="T71"/>
  <c r="V70"/>
  <c r="T70"/>
  <c r="V69"/>
  <c r="T69"/>
  <c r="V68"/>
  <c r="T68"/>
  <c r="V67"/>
  <c r="T67"/>
  <c r="W67" s="1"/>
  <c r="V66"/>
  <c r="T66"/>
  <c r="V65"/>
  <c r="T65"/>
  <c r="W65" s="1"/>
  <c r="V64"/>
  <c r="T64"/>
  <c r="V63"/>
  <c r="T63"/>
  <c r="W63" s="1"/>
  <c r="V62"/>
  <c r="T62"/>
  <c r="V61"/>
  <c r="T61"/>
  <c r="V60"/>
  <c r="T60"/>
  <c r="W60" s="1"/>
  <c r="V59"/>
  <c r="T59"/>
  <c r="W59" s="1"/>
  <c r="V58"/>
  <c r="T58"/>
  <c r="V57"/>
  <c r="T57"/>
  <c r="W57" s="1"/>
  <c r="V56"/>
  <c r="T56"/>
  <c r="W56" s="1"/>
  <c r="V55"/>
  <c r="T55"/>
  <c r="W55" s="1"/>
  <c r="V54"/>
  <c r="T54"/>
  <c r="V53"/>
  <c r="T53"/>
  <c r="V52"/>
  <c r="T52"/>
  <c r="V51"/>
  <c r="T51"/>
  <c r="W51" s="1"/>
  <c r="V50"/>
  <c r="T50"/>
  <c r="W50" s="1"/>
  <c r="V49"/>
  <c r="T49"/>
  <c r="W49" s="1"/>
  <c r="V48"/>
  <c r="T48"/>
  <c r="V47"/>
  <c r="T47"/>
  <c r="W47" s="1"/>
  <c r="V46"/>
  <c r="T46"/>
  <c r="W46" s="1"/>
  <c r="V45"/>
  <c r="T45"/>
  <c r="W45" s="1"/>
  <c r="V44"/>
  <c r="T44"/>
  <c r="W44" s="1"/>
  <c r="V43"/>
  <c r="T43"/>
  <c r="V42"/>
  <c r="T42"/>
  <c r="W42" s="1"/>
  <c r="V41"/>
  <c r="T41"/>
  <c r="W41" s="1"/>
  <c r="V40"/>
  <c r="T40"/>
  <c r="V39"/>
  <c r="T39"/>
  <c r="W39" s="1"/>
  <c r="V38"/>
  <c r="T38"/>
  <c r="W38" s="1"/>
  <c r="V37"/>
  <c r="T37"/>
  <c r="W37" s="1"/>
  <c r="V36"/>
  <c r="T36"/>
  <c r="V35"/>
  <c r="T35"/>
  <c r="W35" s="1"/>
  <c r="V34"/>
  <c r="T34"/>
  <c r="W34" s="1"/>
  <c r="V33"/>
  <c r="T33"/>
  <c r="W33" s="1"/>
  <c r="V32"/>
  <c r="T32"/>
  <c r="V31"/>
  <c r="T31"/>
  <c r="V30"/>
  <c r="T30"/>
  <c r="V29"/>
  <c r="T29"/>
  <c r="W29" s="1"/>
  <c r="V28"/>
  <c r="T28"/>
  <c r="W28" s="1"/>
  <c r="V27"/>
  <c r="T27"/>
  <c r="W27" s="1"/>
  <c r="V26"/>
  <c r="T26"/>
  <c r="V25"/>
  <c r="T25"/>
  <c r="W25" s="1"/>
  <c r="V24"/>
  <c r="T24"/>
  <c r="V23"/>
  <c r="T23"/>
  <c r="W23" s="1"/>
  <c r="V22"/>
  <c r="T22"/>
  <c r="T21"/>
  <c r="T20"/>
  <c r="W20" s="1"/>
  <c r="T19"/>
  <c r="W19" s="1"/>
  <c r="T18"/>
  <c r="W18" s="1"/>
  <c r="T17"/>
  <c r="V16"/>
  <c r="T16"/>
  <c r="T15"/>
  <c r="W15" s="1"/>
  <c r="T14"/>
  <c r="W14" s="1"/>
  <c r="T13"/>
  <c r="V12"/>
  <c r="T12"/>
  <c r="T11"/>
  <c r="V11" s="1"/>
  <c r="T10"/>
  <c r="V10" s="1"/>
  <c r="V9"/>
  <c r="T9"/>
  <c r="W9" s="1"/>
  <c r="K9"/>
  <c r="M9" s="1"/>
  <c r="R9" s="1"/>
  <c r="C9"/>
  <c r="C83" i="33"/>
  <c r="C65"/>
  <c r="C30"/>
  <c r="C9"/>
  <c r="V108"/>
  <c r="T108"/>
  <c r="V107"/>
  <c r="T107"/>
  <c r="V106"/>
  <c r="T106"/>
  <c r="V105"/>
  <c r="T105"/>
  <c r="V104"/>
  <c r="T104"/>
  <c r="V103"/>
  <c r="T103"/>
  <c r="V102"/>
  <c r="T102"/>
  <c r="V101"/>
  <c r="T101"/>
  <c r="V100"/>
  <c r="T100"/>
  <c r="V99"/>
  <c r="T99"/>
  <c r="V98"/>
  <c r="T98"/>
  <c r="V97"/>
  <c r="T97"/>
  <c r="V96"/>
  <c r="T96"/>
  <c r="V95"/>
  <c r="T95"/>
  <c r="V94"/>
  <c r="T94"/>
  <c r="V93"/>
  <c r="T93"/>
  <c r="V92"/>
  <c r="T92"/>
  <c r="V91"/>
  <c r="T91"/>
  <c r="V90"/>
  <c r="T90"/>
  <c r="V89"/>
  <c r="T89"/>
  <c r="V88"/>
  <c r="T88"/>
  <c r="V87"/>
  <c r="T87"/>
  <c r="V86"/>
  <c r="T86"/>
  <c r="V85"/>
  <c r="T85"/>
  <c r="V84"/>
  <c r="T84"/>
  <c r="V83"/>
  <c r="T83"/>
  <c r="V82"/>
  <c r="T82"/>
  <c r="V81"/>
  <c r="T81"/>
  <c r="V80"/>
  <c r="T80"/>
  <c r="V79"/>
  <c r="T79"/>
  <c r="V78"/>
  <c r="T78"/>
  <c r="V77"/>
  <c r="T77"/>
  <c r="V76"/>
  <c r="T76"/>
  <c r="V75"/>
  <c r="T75"/>
  <c r="V74"/>
  <c r="T74"/>
  <c r="V73"/>
  <c r="T73"/>
  <c r="V72"/>
  <c r="T72"/>
  <c r="V71"/>
  <c r="T71"/>
  <c r="V70"/>
  <c r="T70"/>
  <c r="V69"/>
  <c r="T69"/>
  <c r="V68"/>
  <c r="T68"/>
  <c r="V67"/>
  <c r="T67"/>
  <c r="V66"/>
  <c r="T66"/>
  <c r="V65"/>
  <c r="T65"/>
  <c r="V64"/>
  <c r="T64"/>
  <c r="V63"/>
  <c r="T63"/>
  <c r="V62"/>
  <c r="T62"/>
  <c r="V61"/>
  <c r="T61"/>
  <c r="V60"/>
  <c r="T60"/>
  <c r="V59"/>
  <c r="T59"/>
  <c r="V58"/>
  <c r="T58"/>
  <c r="V57"/>
  <c r="T57"/>
  <c r="V56"/>
  <c r="T56"/>
  <c r="V55"/>
  <c r="T55"/>
  <c r="V54"/>
  <c r="T54"/>
  <c r="V53"/>
  <c r="T53"/>
  <c r="V52"/>
  <c r="T52"/>
  <c r="V51"/>
  <c r="T51"/>
  <c r="V50"/>
  <c r="T50"/>
  <c r="V49"/>
  <c r="T49"/>
  <c r="V48"/>
  <c r="T48"/>
  <c r="V47"/>
  <c r="T47"/>
  <c r="V46"/>
  <c r="T46"/>
  <c r="V45"/>
  <c r="T45"/>
  <c r="V44"/>
  <c r="T44"/>
  <c r="V43"/>
  <c r="T43"/>
  <c r="V42"/>
  <c r="T42"/>
  <c r="V41"/>
  <c r="T41"/>
  <c r="V40"/>
  <c r="T40"/>
  <c r="V39"/>
  <c r="T39"/>
  <c r="V38"/>
  <c r="T38"/>
  <c r="V37"/>
  <c r="T37"/>
  <c r="V36"/>
  <c r="T36"/>
  <c r="V35"/>
  <c r="T35"/>
  <c r="V34"/>
  <c r="T34"/>
  <c r="V33"/>
  <c r="T33"/>
  <c r="V32"/>
  <c r="T32"/>
  <c r="V31"/>
  <c r="T31"/>
  <c r="V30"/>
  <c r="T30"/>
  <c r="V29"/>
  <c r="T29"/>
  <c r="V28"/>
  <c r="T28"/>
  <c r="V27"/>
  <c r="T27"/>
  <c r="V26"/>
  <c r="T26"/>
  <c r="V25"/>
  <c r="T25"/>
  <c r="V24"/>
  <c r="T24"/>
  <c r="V23"/>
  <c r="T23"/>
  <c r="T22"/>
  <c r="T21"/>
  <c r="T20"/>
  <c r="T19"/>
  <c r="V19" s="1"/>
  <c r="T18"/>
  <c r="T17"/>
  <c r="T16"/>
  <c r="T15"/>
  <c r="T14"/>
  <c r="T13"/>
  <c r="T12"/>
  <c r="T11"/>
  <c r="T10"/>
  <c r="T9"/>
  <c r="V9" s="1"/>
  <c r="K9"/>
  <c r="M9" s="1"/>
  <c r="R10" i="17"/>
  <c r="C11" s="1"/>
  <c r="T10"/>
  <c r="R11"/>
  <c r="C12" s="1"/>
  <c r="T11"/>
  <c r="R12"/>
  <c r="C13" s="1"/>
  <c r="T12"/>
  <c r="R13"/>
  <c r="T13"/>
  <c r="R14"/>
  <c r="T14"/>
  <c r="R15"/>
  <c r="T15"/>
  <c r="R16"/>
  <c r="C17"/>
  <c r="T16"/>
  <c r="R17"/>
  <c r="T17"/>
  <c r="R18"/>
  <c r="T18"/>
  <c r="R19"/>
  <c r="T19"/>
  <c r="R20"/>
  <c r="C21" s="1"/>
  <c r="T20"/>
  <c r="R21"/>
  <c r="C22" s="1"/>
  <c r="T21"/>
  <c r="R22"/>
  <c r="C23" s="1"/>
  <c r="T22"/>
  <c r="R23"/>
  <c r="C24" s="1"/>
  <c r="T23"/>
  <c r="R24"/>
  <c r="C25" s="1"/>
  <c r="T24"/>
  <c r="R25"/>
  <c r="T25"/>
  <c r="R26"/>
  <c r="T26"/>
  <c r="R27"/>
  <c r="T27"/>
  <c r="R28"/>
  <c r="C29" s="1"/>
  <c r="T28"/>
  <c r="R29"/>
  <c r="T29"/>
  <c r="R30"/>
  <c r="T30"/>
  <c r="R31"/>
  <c r="T31"/>
  <c r="R32"/>
  <c r="C33"/>
  <c r="T32"/>
  <c r="R33"/>
  <c r="T33"/>
  <c r="R34"/>
  <c r="T34"/>
  <c r="R35"/>
  <c r="T35"/>
  <c r="R36"/>
  <c r="C37" s="1"/>
  <c r="T36"/>
  <c r="R37"/>
  <c r="C38" s="1"/>
  <c r="T37"/>
  <c r="R38"/>
  <c r="C39" s="1"/>
  <c r="T38"/>
  <c r="R39"/>
  <c r="C40" s="1"/>
  <c r="T39"/>
  <c r="R40"/>
  <c r="C41" s="1"/>
  <c r="T40"/>
  <c r="R41"/>
  <c r="T41"/>
  <c r="R42"/>
  <c r="T42"/>
  <c r="R43"/>
  <c r="T43"/>
  <c r="R44"/>
  <c r="C45" s="1"/>
  <c r="T44"/>
  <c r="R45"/>
  <c r="T45"/>
  <c r="R46"/>
  <c r="T46"/>
  <c r="R47"/>
  <c r="T47"/>
  <c r="R48"/>
  <c r="C49"/>
  <c r="T48"/>
  <c r="R49"/>
  <c r="T49"/>
  <c r="R50"/>
  <c r="T50"/>
  <c r="R51"/>
  <c r="T51"/>
  <c r="R52"/>
  <c r="C53" s="1"/>
  <c r="T52"/>
  <c r="R53"/>
  <c r="C54" s="1"/>
  <c r="T53"/>
  <c r="R54"/>
  <c r="C55" s="1"/>
  <c r="T54"/>
  <c r="R55"/>
  <c r="C56" s="1"/>
  <c r="T55"/>
  <c r="R56"/>
  <c r="C57" s="1"/>
  <c r="T56"/>
  <c r="R57"/>
  <c r="T57"/>
  <c r="R58"/>
  <c r="T58"/>
  <c r="R59"/>
  <c r="T59"/>
  <c r="R60"/>
  <c r="C61" s="1"/>
  <c r="T60"/>
  <c r="R61"/>
  <c r="T61"/>
  <c r="R62"/>
  <c r="T62"/>
  <c r="R63"/>
  <c r="T63"/>
  <c r="R64"/>
  <c r="C65"/>
  <c r="T64"/>
  <c r="R65"/>
  <c r="T65"/>
  <c r="R66"/>
  <c r="T66"/>
  <c r="R67"/>
  <c r="T67"/>
  <c r="R68"/>
  <c r="C69" s="1"/>
  <c r="T68"/>
  <c r="R69"/>
  <c r="C70" s="1"/>
  <c r="T69"/>
  <c r="R70"/>
  <c r="C71" s="1"/>
  <c r="T70"/>
  <c r="R71"/>
  <c r="C72" s="1"/>
  <c r="T71"/>
  <c r="R72"/>
  <c r="C73" s="1"/>
  <c r="T72"/>
  <c r="R73"/>
  <c r="T73"/>
  <c r="R74"/>
  <c r="T74"/>
  <c r="R75"/>
  <c r="C76" s="1"/>
  <c r="T75"/>
  <c r="R76"/>
  <c r="C77"/>
  <c r="T76"/>
  <c r="R77"/>
  <c r="T77"/>
  <c r="R78"/>
  <c r="T78"/>
  <c r="R79"/>
  <c r="C80" s="1"/>
  <c r="T79"/>
  <c r="R80"/>
  <c r="C81" s="1"/>
  <c r="T80"/>
  <c r="R81"/>
  <c r="C82" s="1"/>
  <c r="T81"/>
  <c r="R82"/>
  <c r="C83" s="1"/>
  <c r="T82"/>
  <c r="R83"/>
  <c r="C84" s="1"/>
  <c r="T83"/>
  <c r="R84"/>
  <c r="C85"/>
  <c r="T84"/>
  <c r="R85"/>
  <c r="C86" s="1"/>
  <c r="T85"/>
  <c r="R86"/>
  <c r="C87" s="1"/>
  <c r="T86"/>
  <c r="R87"/>
  <c r="C88" s="1"/>
  <c r="T87"/>
  <c r="R88"/>
  <c r="C89" s="1"/>
  <c r="T88"/>
  <c r="R89"/>
  <c r="C90" s="1"/>
  <c r="T89"/>
  <c r="R90"/>
  <c r="C91" s="1"/>
  <c r="T90"/>
  <c r="R91"/>
  <c r="C92" s="1"/>
  <c r="T91"/>
  <c r="R92"/>
  <c r="C93"/>
  <c r="T92"/>
  <c r="R93"/>
  <c r="C94" s="1"/>
  <c r="T93"/>
  <c r="R94"/>
  <c r="C95" s="1"/>
  <c r="T94"/>
  <c r="R95"/>
  <c r="C96" s="1"/>
  <c r="T95"/>
  <c r="R96"/>
  <c r="C97" s="1"/>
  <c r="T96"/>
  <c r="R97"/>
  <c r="C98" s="1"/>
  <c r="T97"/>
  <c r="R98"/>
  <c r="C99" s="1"/>
  <c r="T98"/>
  <c r="R99"/>
  <c r="C100" s="1"/>
  <c r="T99"/>
  <c r="R100"/>
  <c r="C101"/>
  <c r="T100"/>
  <c r="R101"/>
  <c r="C102" s="1"/>
  <c r="T101"/>
  <c r="R102"/>
  <c r="C103" s="1"/>
  <c r="T102"/>
  <c r="R103"/>
  <c r="C104" s="1"/>
  <c r="T103"/>
  <c r="R104"/>
  <c r="C105" s="1"/>
  <c r="T104"/>
  <c r="R105"/>
  <c r="C106" s="1"/>
  <c r="T105"/>
  <c r="R106"/>
  <c r="C107" s="1"/>
  <c r="T106"/>
  <c r="R107"/>
  <c r="C108" s="1"/>
  <c r="T107"/>
  <c r="R108"/>
  <c r="T10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K108"/>
  <c r="K107"/>
  <c r="K106"/>
  <c r="K105"/>
  <c r="K104"/>
  <c r="K103"/>
  <c r="K102"/>
  <c r="K101"/>
  <c r="K100"/>
  <c r="K99"/>
  <c r="K98"/>
  <c r="K97"/>
  <c r="K96"/>
  <c r="K95"/>
  <c r="K94"/>
  <c r="K93"/>
  <c r="K92"/>
  <c r="K91"/>
  <c r="K90"/>
  <c r="K89"/>
  <c r="K88"/>
  <c r="K87"/>
  <c r="K86"/>
  <c r="K85"/>
  <c r="K84"/>
  <c r="K83"/>
  <c r="K82"/>
  <c r="K81"/>
  <c r="K80"/>
  <c r="K79"/>
  <c r="C79"/>
  <c r="K78"/>
  <c r="C78"/>
  <c r="K77"/>
  <c r="K76"/>
  <c r="K75"/>
  <c r="C75"/>
  <c r="K74"/>
  <c r="C74"/>
  <c r="K73"/>
  <c r="K72"/>
  <c r="K71"/>
  <c r="K70"/>
  <c r="K69"/>
  <c r="K68"/>
  <c r="C68"/>
  <c r="K67"/>
  <c r="C67"/>
  <c r="K66"/>
  <c r="C66"/>
  <c r="K65"/>
  <c r="K64"/>
  <c r="C64"/>
  <c r="K63"/>
  <c r="C63"/>
  <c r="K62"/>
  <c r="C62"/>
  <c r="K61"/>
  <c r="K60"/>
  <c r="C60"/>
  <c r="K59"/>
  <c r="C59"/>
  <c r="K58"/>
  <c r="C58"/>
  <c r="K57"/>
  <c r="K56"/>
  <c r="K55"/>
  <c r="K54"/>
  <c r="K53"/>
  <c r="K52"/>
  <c r="C52"/>
  <c r="K51"/>
  <c r="C51"/>
  <c r="K50"/>
  <c r="C50"/>
  <c r="K49"/>
  <c r="K48"/>
  <c r="C48"/>
  <c r="K47"/>
  <c r="C47"/>
  <c r="K46"/>
  <c r="C46"/>
  <c r="K45"/>
  <c r="K44"/>
  <c r="C44"/>
  <c r="K43"/>
  <c r="C43"/>
  <c r="K42"/>
  <c r="C42"/>
  <c r="K41"/>
  <c r="K40"/>
  <c r="K39"/>
  <c r="K38"/>
  <c r="K37"/>
  <c r="K36"/>
  <c r="C36"/>
  <c r="K35"/>
  <c r="C35"/>
  <c r="K34"/>
  <c r="C34"/>
  <c r="K33"/>
  <c r="K32"/>
  <c r="C32"/>
  <c r="K31"/>
  <c r="C31"/>
  <c r="K30"/>
  <c r="C30"/>
  <c r="K29"/>
  <c r="K28"/>
  <c r="C28"/>
  <c r="K27"/>
  <c r="C27"/>
  <c r="K26"/>
  <c r="C26"/>
  <c r="K25"/>
  <c r="K24"/>
  <c r="K23"/>
  <c r="K22"/>
  <c r="K21"/>
  <c r="K20"/>
  <c r="C20"/>
  <c r="K19"/>
  <c r="C19"/>
  <c r="K18"/>
  <c r="C18"/>
  <c r="K17"/>
  <c r="K16"/>
  <c r="C16"/>
  <c r="K15"/>
  <c r="C15"/>
  <c r="K14"/>
  <c r="C14"/>
  <c r="K13"/>
  <c r="K12"/>
  <c r="K11"/>
  <c r="K10"/>
  <c r="K9"/>
  <c r="M9" s="1"/>
  <c r="R9" s="1"/>
  <c r="L2"/>
  <c r="C10" i="41" l="1"/>
  <c r="W11"/>
  <c r="W16"/>
  <c r="W17" s="1"/>
  <c r="W21"/>
  <c r="W22" s="1"/>
  <c r="W10"/>
  <c r="W12"/>
  <c r="W13" s="1"/>
  <c r="W24"/>
  <c r="W26"/>
  <c r="W30"/>
  <c r="W31" s="1"/>
  <c r="W32" s="1"/>
  <c r="H4"/>
  <c r="V10"/>
  <c r="V11"/>
  <c r="V13"/>
  <c r="V14" s="1"/>
  <c r="V15"/>
  <c r="V17"/>
  <c r="V18" s="1"/>
  <c r="V19" s="1"/>
  <c r="V20" s="1"/>
  <c r="V21"/>
  <c r="W39"/>
  <c r="W40" s="1"/>
  <c r="W37"/>
  <c r="W41"/>
  <c r="W43"/>
  <c r="W48"/>
  <c r="W52"/>
  <c r="W53" s="1"/>
  <c r="W54" s="1"/>
  <c r="W58"/>
  <c r="W61"/>
  <c r="W68"/>
  <c r="W69" s="1"/>
  <c r="W70" s="1"/>
  <c r="W71" s="1"/>
  <c r="W72" s="1"/>
  <c r="W74"/>
  <c r="W75" s="1"/>
  <c r="W77"/>
  <c r="W78" s="1"/>
  <c r="W79" s="1"/>
  <c r="W84"/>
  <c r="W85" s="1"/>
  <c r="W89"/>
  <c r="W90" s="1"/>
  <c r="W92"/>
  <c r="W93" s="1"/>
  <c r="W95"/>
  <c r="W96" s="1"/>
  <c r="W97" s="1"/>
  <c r="W99"/>
  <c r="W101"/>
  <c r="W103"/>
  <c r="W105"/>
  <c r="W106" s="1"/>
  <c r="C10" i="40"/>
  <c r="W24"/>
  <c r="W26"/>
  <c r="W30"/>
  <c r="W31" s="1"/>
  <c r="W32" s="1"/>
  <c r="W16"/>
  <c r="W17" s="1"/>
  <c r="W21"/>
  <c r="W22" s="1"/>
  <c r="W10"/>
  <c r="W11"/>
  <c r="H4"/>
  <c r="V13"/>
  <c r="V14" s="1"/>
  <c r="V15"/>
  <c r="V17"/>
  <c r="V18" s="1"/>
  <c r="V19"/>
  <c r="V20" s="1"/>
  <c r="V21"/>
  <c r="W40"/>
  <c r="W43"/>
  <c r="W48"/>
  <c r="W52"/>
  <c r="W53"/>
  <c r="W54" s="1"/>
  <c r="W58"/>
  <c r="W61"/>
  <c r="W74"/>
  <c r="W75" s="1"/>
  <c r="W84"/>
  <c r="W85" s="1"/>
  <c r="W36"/>
  <c r="W62"/>
  <c r="W64"/>
  <c r="W66"/>
  <c r="W68"/>
  <c r="W69" s="1"/>
  <c r="W70" s="1"/>
  <c r="W71" s="1"/>
  <c r="W72" s="1"/>
  <c r="W76"/>
  <c r="W77" s="1"/>
  <c r="W78" s="1"/>
  <c r="W79" s="1"/>
  <c r="W86"/>
  <c r="W88"/>
  <c r="W89" s="1"/>
  <c r="W90" s="1"/>
  <c r="W92"/>
  <c r="W93" s="1"/>
  <c r="W94"/>
  <c r="W95" s="1"/>
  <c r="W96" s="1"/>
  <c r="W97" s="1"/>
  <c r="W98"/>
  <c r="W99" s="1"/>
  <c r="W100"/>
  <c r="W101" s="1"/>
  <c r="W102"/>
  <c r="W103" s="1"/>
  <c r="W104"/>
  <c r="W105" s="1"/>
  <c r="W106" s="1"/>
  <c r="W108"/>
  <c r="W9" i="33"/>
  <c r="W10"/>
  <c r="W11" s="1"/>
  <c r="W12" s="1"/>
  <c r="W13" s="1"/>
  <c r="W14" s="1"/>
  <c r="W15" s="1"/>
  <c r="W16" s="1"/>
  <c r="W17" s="1"/>
  <c r="W18" s="1"/>
  <c r="W19" s="1"/>
  <c r="W20" s="1"/>
  <c r="W21" s="1"/>
  <c r="W22" s="1"/>
  <c r="W23" s="1"/>
  <c r="W24" s="1"/>
  <c r="W25" s="1"/>
  <c r="W26" s="1"/>
  <c r="W27" s="1"/>
  <c r="W28" s="1"/>
  <c r="W29" s="1"/>
  <c r="W30" s="1"/>
  <c r="W31" s="1"/>
  <c r="W32" s="1"/>
  <c r="W33" s="1"/>
  <c r="W34" s="1"/>
  <c r="W35" s="1"/>
  <c r="W36" s="1"/>
  <c r="W37" s="1"/>
  <c r="W38" s="1"/>
  <c r="W39" s="1"/>
  <c r="W40" s="1"/>
  <c r="W41" s="1"/>
  <c r="W42" s="1"/>
  <c r="W43" s="1"/>
  <c r="W44" s="1"/>
  <c r="W45" s="1"/>
  <c r="W46" s="1"/>
  <c r="W47" s="1"/>
  <c r="W48" s="1"/>
  <c r="W49" s="1"/>
  <c r="W50" s="1"/>
  <c r="W51" s="1"/>
  <c r="W52" s="1"/>
  <c r="W53" s="1"/>
  <c r="W54" s="1"/>
  <c r="W55" s="1"/>
  <c r="W56" s="1"/>
  <c r="W57" s="1"/>
  <c r="W58" s="1"/>
  <c r="W59" s="1"/>
  <c r="W60" s="1"/>
  <c r="W61" s="1"/>
  <c r="W62" s="1"/>
  <c r="W63" s="1"/>
  <c r="W64" s="1"/>
  <c r="W65" s="1"/>
  <c r="W66" s="1"/>
  <c r="W67" s="1"/>
  <c r="W68" s="1"/>
  <c r="W69" s="1"/>
  <c r="W70" s="1"/>
  <c r="W71" s="1"/>
  <c r="W72" s="1"/>
  <c r="W73" s="1"/>
  <c r="W74" s="1"/>
  <c r="W75" s="1"/>
  <c r="W76" s="1"/>
  <c r="W77" s="1"/>
  <c r="W78" s="1"/>
  <c r="W79" s="1"/>
  <c r="W80" s="1"/>
  <c r="W81" s="1"/>
  <c r="W82" s="1"/>
  <c r="W83" s="1"/>
  <c r="W84" s="1"/>
  <c r="W85" s="1"/>
  <c r="W86" s="1"/>
  <c r="W87" s="1"/>
  <c r="W88" s="1"/>
  <c r="W89" s="1"/>
  <c r="W90" s="1"/>
  <c r="W91" s="1"/>
  <c r="W92" s="1"/>
  <c r="W93" s="1"/>
  <c r="W94" s="1"/>
  <c r="W95" s="1"/>
  <c r="W96" s="1"/>
  <c r="W97" s="1"/>
  <c r="W98" s="1"/>
  <c r="W99" s="1"/>
  <c r="W100" s="1"/>
  <c r="W101" s="1"/>
  <c r="W102" s="1"/>
  <c r="W103" s="1"/>
  <c r="W104" s="1"/>
  <c r="W105" s="1"/>
  <c r="W106" s="1"/>
  <c r="W107" s="1"/>
  <c r="W108" s="1"/>
  <c r="P2" i="17"/>
  <c r="V13" i="33"/>
  <c r="V14" s="1"/>
  <c r="V15" s="1"/>
  <c r="V16" s="1"/>
  <c r="V17" s="1"/>
  <c r="V18" s="1"/>
  <c r="H4"/>
  <c r="V10"/>
  <c r="V11" s="1"/>
  <c r="V12" s="1"/>
  <c r="R9"/>
  <c r="V20"/>
  <c r="V21" s="1"/>
  <c r="V22" s="1"/>
  <c r="G5" i="17"/>
  <c r="T9"/>
  <c r="H4" s="1"/>
  <c r="E5"/>
  <c r="C10"/>
  <c r="D4"/>
  <c r="C5"/>
  <c r="I5" s="1"/>
  <c r="L5" i="41" l="1"/>
  <c r="X10"/>
  <c r="K10"/>
  <c r="M10" s="1"/>
  <c r="R10" s="1"/>
  <c r="P5"/>
  <c r="X10" i="40"/>
  <c r="K10"/>
  <c r="M10" s="1"/>
  <c r="R10" s="1"/>
  <c r="L5"/>
  <c r="W12"/>
  <c r="W13" s="1"/>
  <c r="L5" i="33"/>
  <c r="C10"/>
  <c r="P5"/>
  <c r="L4" i="17"/>
  <c r="P4"/>
  <c r="C11" i="41" l="1"/>
  <c r="C11" i="40"/>
  <c r="P5"/>
  <c r="X10" i="33"/>
  <c r="K10"/>
  <c r="M10" s="1"/>
  <c r="R10" s="1"/>
  <c r="X11" i="41" l="1"/>
  <c r="Y11" s="1"/>
  <c r="K11"/>
  <c r="M11" s="1"/>
  <c r="R11" s="1"/>
  <c r="X11" i="40"/>
  <c r="Y11" s="1"/>
  <c r="K11"/>
  <c r="M11" s="1"/>
  <c r="R11" s="1"/>
  <c r="C11" i="33"/>
  <c r="C12" i="41" l="1"/>
  <c r="C12" i="40"/>
  <c r="X11" i="33"/>
  <c r="Y11" s="1"/>
  <c r="K11"/>
  <c r="M11" s="1"/>
  <c r="R11" s="1"/>
  <c r="X12" i="41" l="1"/>
  <c r="Y12" s="1"/>
  <c r="K12"/>
  <c r="M12" s="1"/>
  <c r="R12" s="1"/>
  <c r="X12" i="40"/>
  <c r="Y12" s="1"/>
  <c r="K12"/>
  <c r="M12" s="1"/>
  <c r="R12" s="1"/>
  <c r="C12" i="33"/>
  <c r="C13" i="41" l="1"/>
  <c r="C13" i="40"/>
  <c r="X12" i="33"/>
  <c r="Y12" s="1"/>
  <c r="K12"/>
  <c r="M12" s="1"/>
  <c r="R12" s="1"/>
  <c r="X13" i="41" l="1"/>
  <c r="Y13" s="1"/>
  <c r="K13"/>
  <c r="M13" s="1"/>
  <c r="R13" s="1"/>
  <c r="X13" i="40"/>
  <c r="Y13" s="1"/>
  <c r="K13"/>
  <c r="M13" s="1"/>
  <c r="R13" s="1"/>
  <c r="C13" i="33"/>
  <c r="C14" i="41" l="1"/>
  <c r="C14" i="40"/>
  <c r="X13" i="33"/>
  <c r="Y13" s="1"/>
  <c r="K13"/>
  <c r="M13" s="1"/>
  <c r="R13" s="1"/>
  <c r="X14" i="41" l="1"/>
  <c r="Y14" s="1"/>
  <c r="K14"/>
  <c r="M14" s="1"/>
  <c r="R14" s="1"/>
  <c r="C15" s="1"/>
  <c r="X14" i="40"/>
  <c r="Y14" s="1"/>
  <c r="K14"/>
  <c r="M14" s="1"/>
  <c r="R14" s="1"/>
  <c r="C15" s="1"/>
  <c r="C14" i="33"/>
  <c r="X15" i="41" l="1"/>
  <c r="Y15" s="1"/>
  <c r="K15"/>
  <c r="M15" s="1"/>
  <c r="R15" s="1"/>
  <c r="C16" s="1"/>
  <c r="X15" i="40"/>
  <c r="Y15" s="1"/>
  <c r="K15"/>
  <c r="M15" s="1"/>
  <c r="R15" s="1"/>
  <c r="C16" s="1"/>
  <c r="X14" i="33"/>
  <c r="Y14" s="1"/>
  <c r="K14"/>
  <c r="M14" s="1"/>
  <c r="R14" s="1"/>
  <c r="X16" i="41" l="1"/>
  <c r="Y16" s="1"/>
  <c r="K16"/>
  <c r="M16" s="1"/>
  <c r="R16" s="1"/>
  <c r="C17" s="1"/>
  <c r="X16" i="40"/>
  <c r="Y16" s="1"/>
  <c r="K16"/>
  <c r="M16" s="1"/>
  <c r="R16" s="1"/>
  <c r="C17" s="1"/>
  <c r="C15" i="33"/>
  <c r="X17" i="41" l="1"/>
  <c r="Y17" s="1"/>
  <c r="K17"/>
  <c r="M17" s="1"/>
  <c r="R17" s="1"/>
  <c r="C18" s="1"/>
  <c r="X17" i="40"/>
  <c r="Y17" s="1"/>
  <c r="K17"/>
  <c r="M17" s="1"/>
  <c r="R17" s="1"/>
  <c r="C18" s="1"/>
  <c r="X15" i="33"/>
  <c r="Y15" s="1"/>
  <c r="K15"/>
  <c r="M15" s="1"/>
  <c r="R15" s="1"/>
  <c r="C16" s="1"/>
  <c r="X18" i="41" l="1"/>
  <c r="Y18" s="1"/>
  <c r="K18"/>
  <c r="M18" s="1"/>
  <c r="R18" s="1"/>
  <c r="C19" s="1"/>
  <c r="X18" i="40"/>
  <c r="Y18" s="1"/>
  <c r="K18"/>
  <c r="M18" s="1"/>
  <c r="R18" s="1"/>
  <c r="C19" s="1"/>
  <c r="X16" i="33"/>
  <c r="Y16" s="1"/>
  <c r="K16"/>
  <c r="M16" s="1"/>
  <c r="R16" s="1"/>
  <c r="C17" s="1"/>
  <c r="X19" i="41" l="1"/>
  <c r="Y19" s="1"/>
  <c r="K19"/>
  <c r="M19" s="1"/>
  <c r="R19" s="1"/>
  <c r="C20" s="1"/>
  <c r="X19" i="40"/>
  <c r="Y19" s="1"/>
  <c r="K19"/>
  <c r="M19" s="1"/>
  <c r="R19" s="1"/>
  <c r="C20" s="1"/>
  <c r="X17" i="33"/>
  <c r="Y17" s="1"/>
  <c r="K17"/>
  <c r="M17" s="1"/>
  <c r="R17" s="1"/>
  <c r="C18" s="1"/>
  <c r="X20" i="41" l="1"/>
  <c r="Y20" s="1"/>
  <c r="K20"/>
  <c r="M20" s="1"/>
  <c r="R20" s="1"/>
  <c r="C21" s="1"/>
  <c r="X20" i="40"/>
  <c r="Y20" s="1"/>
  <c r="K20"/>
  <c r="M20" s="1"/>
  <c r="R20" s="1"/>
  <c r="C21" s="1"/>
  <c r="X18" i="33"/>
  <c r="Y18" s="1"/>
  <c r="K18"/>
  <c r="M18" s="1"/>
  <c r="R18" s="1"/>
  <c r="C19" s="1"/>
  <c r="X21" i="41" l="1"/>
  <c r="Y21" s="1"/>
  <c r="K21"/>
  <c r="M21" s="1"/>
  <c r="R21" s="1"/>
  <c r="C22" s="1"/>
  <c r="X21" i="40"/>
  <c r="Y21" s="1"/>
  <c r="K21"/>
  <c r="M21" s="1"/>
  <c r="R21" s="1"/>
  <c r="C22" s="1"/>
  <c r="X19" i="33"/>
  <c r="Y19" s="1"/>
  <c r="K19"/>
  <c r="M19" s="1"/>
  <c r="R19" s="1"/>
  <c r="C20" s="1"/>
  <c r="X22" i="41" l="1"/>
  <c r="Y22" s="1"/>
  <c r="K22"/>
  <c r="M22" s="1"/>
  <c r="R22" s="1"/>
  <c r="C23" s="1"/>
  <c r="X22" i="40"/>
  <c r="Y22" s="1"/>
  <c r="K22"/>
  <c r="M22" s="1"/>
  <c r="R22" s="1"/>
  <c r="C23" s="1"/>
  <c r="X20" i="33"/>
  <c r="Y20" s="1"/>
  <c r="K20"/>
  <c r="M20" s="1"/>
  <c r="R20" s="1"/>
  <c r="C21" s="1"/>
  <c r="X23" i="41" l="1"/>
  <c r="Y23" s="1"/>
  <c r="K23"/>
  <c r="M23" s="1"/>
  <c r="R23" s="1"/>
  <c r="C24" s="1"/>
  <c r="X23" i="40"/>
  <c r="Y23" s="1"/>
  <c r="K23"/>
  <c r="M23" s="1"/>
  <c r="R23" s="1"/>
  <c r="C24" s="1"/>
  <c r="X21" i="33"/>
  <c r="Y21" s="1"/>
  <c r="K21"/>
  <c r="M21" s="1"/>
  <c r="R21" s="1"/>
  <c r="C22" s="1"/>
  <c r="X24" i="41" l="1"/>
  <c r="Y24" s="1"/>
  <c r="K24"/>
  <c r="M24" s="1"/>
  <c r="R24" s="1"/>
  <c r="C25" s="1"/>
  <c r="X24" i="40"/>
  <c r="Y24" s="1"/>
  <c r="K24"/>
  <c r="M24" s="1"/>
  <c r="R24" s="1"/>
  <c r="C25" s="1"/>
  <c r="X22" i="33"/>
  <c r="Y22" s="1"/>
  <c r="K22"/>
  <c r="M22" s="1"/>
  <c r="R22" s="1"/>
  <c r="C23" s="1"/>
  <c r="X25" i="41" l="1"/>
  <c r="Y25" s="1"/>
  <c r="K25"/>
  <c r="M25" s="1"/>
  <c r="R25" s="1"/>
  <c r="C26" s="1"/>
  <c r="X25" i="40"/>
  <c r="Y25" s="1"/>
  <c r="K25"/>
  <c r="M25" s="1"/>
  <c r="R25" s="1"/>
  <c r="C26" s="1"/>
  <c r="X23" i="33"/>
  <c r="Y23" s="1"/>
  <c r="K23"/>
  <c r="M23" s="1"/>
  <c r="R23" s="1"/>
  <c r="C24" s="1"/>
  <c r="X26" i="41" l="1"/>
  <c r="Y26" s="1"/>
  <c r="K26"/>
  <c r="M26" s="1"/>
  <c r="R26" s="1"/>
  <c r="C27" s="1"/>
  <c r="X26" i="40"/>
  <c r="Y26" s="1"/>
  <c r="K26"/>
  <c r="M26" s="1"/>
  <c r="R26" s="1"/>
  <c r="C27" s="1"/>
  <c r="X24" i="33"/>
  <c r="Y24" s="1"/>
  <c r="K24"/>
  <c r="M24" s="1"/>
  <c r="R24" s="1"/>
  <c r="C25" s="1"/>
  <c r="X27" i="41" l="1"/>
  <c r="Y27" s="1"/>
  <c r="K27"/>
  <c r="M27" s="1"/>
  <c r="R27" s="1"/>
  <c r="C28" s="1"/>
  <c r="X27" i="40"/>
  <c r="Y27" s="1"/>
  <c r="K27"/>
  <c r="M27" s="1"/>
  <c r="R27" s="1"/>
  <c r="C28" s="1"/>
  <c r="X25" i="33"/>
  <c r="Y25" s="1"/>
  <c r="K25"/>
  <c r="M25" s="1"/>
  <c r="R25" s="1"/>
  <c r="C26" s="1"/>
  <c r="X28" i="41" l="1"/>
  <c r="Y28" s="1"/>
  <c r="K28"/>
  <c r="M28" s="1"/>
  <c r="R28" s="1"/>
  <c r="C29" s="1"/>
  <c r="X28" i="40"/>
  <c r="Y28" s="1"/>
  <c r="K28"/>
  <c r="M28" s="1"/>
  <c r="R28" s="1"/>
  <c r="C29" s="1"/>
  <c r="X26" i="33"/>
  <c r="Y26" s="1"/>
  <c r="K26"/>
  <c r="M26" s="1"/>
  <c r="R26" s="1"/>
  <c r="C27" s="1"/>
  <c r="X29" i="41" l="1"/>
  <c r="Y29" s="1"/>
  <c r="K29"/>
  <c r="M29" s="1"/>
  <c r="R29" s="1"/>
  <c r="C30" s="1"/>
  <c r="X29" i="40"/>
  <c r="Y29" s="1"/>
  <c r="K29"/>
  <c r="M29" s="1"/>
  <c r="R29" s="1"/>
  <c r="C30" s="1"/>
  <c r="X27" i="33"/>
  <c r="Y27" s="1"/>
  <c r="K27"/>
  <c r="M27" s="1"/>
  <c r="R27" s="1"/>
  <c r="C28" s="1"/>
  <c r="X30" i="41" l="1"/>
  <c r="Y30" s="1"/>
  <c r="K30"/>
  <c r="M30" s="1"/>
  <c r="R30" s="1"/>
  <c r="C31" s="1"/>
  <c r="X30" i="40"/>
  <c r="Y30" s="1"/>
  <c r="K30"/>
  <c r="M30" s="1"/>
  <c r="R30" s="1"/>
  <c r="C31" s="1"/>
  <c r="X28" i="33"/>
  <c r="Y28" s="1"/>
  <c r="K28"/>
  <c r="M28" s="1"/>
  <c r="R28" s="1"/>
  <c r="C29" s="1"/>
  <c r="X31" i="41" l="1"/>
  <c r="Y31" s="1"/>
  <c r="K31"/>
  <c r="M31" s="1"/>
  <c r="R31" s="1"/>
  <c r="C32" s="1"/>
  <c r="X31" i="40"/>
  <c r="Y31" s="1"/>
  <c r="K31"/>
  <c r="M31" s="1"/>
  <c r="R31" s="1"/>
  <c r="C32" s="1"/>
  <c r="X29" i="33"/>
  <c r="Y29" s="1"/>
  <c r="K29"/>
  <c r="M29" s="1"/>
  <c r="R29" s="1"/>
  <c r="X32" i="41" l="1"/>
  <c r="Y32" s="1"/>
  <c r="K32"/>
  <c r="M32" s="1"/>
  <c r="R32" s="1"/>
  <c r="C33" s="1"/>
  <c r="X32" i="40"/>
  <c r="Y32" s="1"/>
  <c r="K32"/>
  <c r="M32" s="1"/>
  <c r="R32" s="1"/>
  <c r="C33" s="1"/>
  <c r="X30" i="33"/>
  <c r="Y30" s="1"/>
  <c r="K30"/>
  <c r="M30" s="1"/>
  <c r="R30" s="1"/>
  <c r="C31" s="1"/>
  <c r="X33" i="41" l="1"/>
  <c r="Y33" s="1"/>
  <c r="K33"/>
  <c r="M33" s="1"/>
  <c r="R33" s="1"/>
  <c r="C34" s="1"/>
  <c r="X33" i="40"/>
  <c r="Y33" s="1"/>
  <c r="K33"/>
  <c r="M33" s="1"/>
  <c r="R33" s="1"/>
  <c r="C34" s="1"/>
  <c r="X31" i="33"/>
  <c r="Y31" s="1"/>
  <c r="K31"/>
  <c r="M31" s="1"/>
  <c r="R31" s="1"/>
  <c r="C32" s="1"/>
  <c r="X34" i="41" l="1"/>
  <c r="Y34" s="1"/>
  <c r="K34"/>
  <c r="M34" s="1"/>
  <c r="R34" s="1"/>
  <c r="C35" s="1"/>
  <c r="X34" i="40"/>
  <c r="Y34" s="1"/>
  <c r="K34"/>
  <c r="M34" s="1"/>
  <c r="R34" s="1"/>
  <c r="C35" s="1"/>
  <c r="X32" i="33"/>
  <c r="Y32" s="1"/>
  <c r="K32"/>
  <c r="M32" s="1"/>
  <c r="R32" s="1"/>
  <c r="C33" s="1"/>
  <c r="X35" i="41" l="1"/>
  <c r="Y35" s="1"/>
  <c r="K35"/>
  <c r="M35" s="1"/>
  <c r="R35" s="1"/>
  <c r="C36" s="1"/>
  <c r="X35" i="40"/>
  <c r="Y35" s="1"/>
  <c r="K35"/>
  <c r="M35" s="1"/>
  <c r="R35" s="1"/>
  <c r="C36" s="1"/>
  <c r="X33" i="33"/>
  <c r="Y33" s="1"/>
  <c r="K33"/>
  <c r="M33" s="1"/>
  <c r="R33" s="1"/>
  <c r="C34" s="1"/>
  <c r="X36" i="41" l="1"/>
  <c r="Y36" s="1"/>
  <c r="K36"/>
  <c r="M36" s="1"/>
  <c r="R36" s="1"/>
  <c r="C37" s="1"/>
  <c r="X36" i="40"/>
  <c r="Y36" s="1"/>
  <c r="K36"/>
  <c r="M36" s="1"/>
  <c r="R36" s="1"/>
  <c r="C37" s="1"/>
  <c r="X34" i="33"/>
  <c r="Y34" s="1"/>
  <c r="K34"/>
  <c r="M34" s="1"/>
  <c r="R34" s="1"/>
  <c r="C35" s="1"/>
  <c r="X37" i="41" l="1"/>
  <c r="Y37" s="1"/>
  <c r="K37"/>
  <c r="M37" s="1"/>
  <c r="R37" s="1"/>
  <c r="C38" s="1"/>
  <c r="X37" i="40"/>
  <c r="Y37" s="1"/>
  <c r="K37"/>
  <c r="M37" s="1"/>
  <c r="R37" s="1"/>
  <c r="C38" s="1"/>
  <c r="X35" i="33"/>
  <c r="Y35" s="1"/>
  <c r="K35"/>
  <c r="M35" s="1"/>
  <c r="R35" s="1"/>
  <c r="C36" s="1"/>
  <c r="X38" i="41" l="1"/>
  <c r="Y38" s="1"/>
  <c r="K38"/>
  <c r="M38" s="1"/>
  <c r="R38" s="1"/>
  <c r="C39" s="1"/>
  <c r="X38" i="40"/>
  <c r="Y38" s="1"/>
  <c r="K38"/>
  <c r="M38" s="1"/>
  <c r="R38" s="1"/>
  <c r="C39" s="1"/>
  <c r="X36" i="33"/>
  <c r="Y36" s="1"/>
  <c r="K36"/>
  <c r="M36" s="1"/>
  <c r="R36" s="1"/>
  <c r="C37" s="1"/>
  <c r="X39" i="41" l="1"/>
  <c r="Y39" s="1"/>
  <c r="K39"/>
  <c r="M39" s="1"/>
  <c r="R39" s="1"/>
  <c r="C40" s="1"/>
  <c r="X39" i="40"/>
  <c r="Y39" s="1"/>
  <c r="K39"/>
  <c r="M39" s="1"/>
  <c r="R39" s="1"/>
  <c r="C40" s="1"/>
  <c r="X37" i="33"/>
  <c r="Y37" s="1"/>
  <c r="K37"/>
  <c r="M37" s="1"/>
  <c r="R37" s="1"/>
  <c r="C38" s="1"/>
  <c r="X40" i="41" l="1"/>
  <c r="Y40" s="1"/>
  <c r="K40"/>
  <c r="M40" s="1"/>
  <c r="R40" s="1"/>
  <c r="C41" s="1"/>
  <c r="X40" i="40"/>
  <c r="Y40" s="1"/>
  <c r="K40"/>
  <c r="M40" s="1"/>
  <c r="R40" s="1"/>
  <c r="C41" s="1"/>
  <c r="X38" i="33"/>
  <c r="Y38" s="1"/>
  <c r="K38"/>
  <c r="M38" s="1"/>
  <c r="R38" s="1"/>
  <c r="C39" s="1"/>
  <c r="X41" i="41" l="1"/>
  <c r="Y41" s="1"/>
  <c r="K41"/>
  <c r="M41" s="1"/>
  <c r="R41" s="1"/>
  <c r="C42" s="1"/>
  <c r="X41" i="40"/>
  <c r="Y41" s="1"/>
  <c r="K41"/>
  <c r="M41" s="1"/>
  <c r="R41" s="1"/>
  <c r="C42" s="1"/>
  <c r="X39" i="33"/>
  <c r="Y39" s="1"/>
  <c r="K39"/>
  <c r="M39" s="1"/>
  <c r="R39" s="1"/>
  <c r="C40" s="1"/>
  <c r="X42" i="41" l="1"/>
  <c r="Y42" s="1"/>
  <c r="K42"/>
  <c r="M42" s="1"/>
  <c r="R42" s="1"/>
  <c r="C43" s="1"/>
  <c r="X42" i="40"/>
  <c r="Y42" s="1"/>
  <c r="K42"/>
  <c r="M42" s="1"/>
  <c r="R42" s="1"/>
  <c r="C43" s="1"/>
  <c r="X40" i="33"/>
  <c r="Y40" s="1"/>
  <c r="K40"/>
  <c r="M40" s="1"/>
  <c r="R40" s="1"/>
  <c r="C41" s="1"/>
  <c r="X43" i="41" l="1"/>
  <c r="Y43" s="1"/>
  <c r="K43"/>
  <c r="M43" s="1"/>
  <c r="R43" s="1"/>
  <c r="C44" s="1"/>
  <c r="X43" i="40"/>
  <c r="Y43" s="1"/>
  <c r="K43"/>
  <c r="M43" s="1"/>
  <c r="R43" s="1"/>
  <c r="C44" s="1"/>
  <c r="X41" i="33"/>
  <c r="Y41" s="1"/>
  <c r="K41"/>
  <c r="M41" s="1"/>
  <c r="R41" s="1"/>
  <c r="C42" s="1"/>
  <c r="X44" i="41" l="1"/>
  <c r="Y44" s="1"/>
  <c r="K44"/>
  <c r="M44" s="1"/>
  <c r="R44" s="1"/>
  <c r="C45" s="1"/>
  <c r="X44" i="40"/>
  <c r="Y44" s="1"/>
  <c r="K44"/>
  <c r="M44" s="1"/>
  <c r="R44" s="1"/>
  <c r="C45" s="1"/>
  <c r="X42" i="33"/>
  <c r="Y42" s="1"/>
  <c r="K42"/>
  <c r="M42" s="1"/>
  <c r="R42" s="1"/>
  <c r="C43" s="1"/>
  <c r="X45" i="41" l="1"/>
  <c r="Y45" s="1"/>
  <c r="K45"/>
  <c r="M45" s="1"/>
  <c r="R45" s="1"/>
  <c r="C46" s="1"/>
  <c r="X45" i="40"/>
  <c r="Y45" s="1"/>
  <c r="K45"/>
  <c r="M45" s="1"/>
  <c r="R45" s="1"/>
  <c r="C46" s="1"/>
  <c r="X43" i="33"/>
  <c r="Y43" s="1"/>
  <c r="K43"/>
  <c r="M43" s="1"/>
  <c r="R43" s="1"/>
  <c r="C44" s="1"/>
  <c r="X46" i="41" l="1"/>
  <c r="Y46" s="1"/>
  <c r="K46"/>
  <c r="M46" s="1"/>
  <c r="R46" s="1"/>
  <c r="C47" s="1"/>
  <c r="X46" i="40"/>
  <c r="Y46" s="1"/>
  <c r="K46"/>
  <c r="M46" s="1"/>
  <c r="R46" s="1"/>
  <c r="C47" s="1"/>
  <c r="X44" i="33"/>
  <c r="Y44" s="1"/>
  <c r="K44"/>
  <c r="M44" s="1"/>
  <c r="R44" s="1"/>
  <c r="C45" s="1"/>
  <c r="X47" i="41" l="1"/>
  <c r="Y47" s="1"/>
  <c r="K47"/>
  <c r="M47" s="1"/>
  <c r="R47" s="1"/>
  <c r="C48" s="1"/>
  <c r="X47" i="40"/>
  <c r="Y47" s="1"/>
  <c r="K47"/>
  <c r="M47" s="1"/>
  <c r="R47" s="1"/>
  <c r="C48" s="1"/>
  <c r="X45" i="33"/>
  <c r="Y45" s="1"/>
  <c r="K45"/>
  <c r="M45" s="1"/>
  <c r="R45" s="1"/>
  <c r="C46" s="1"/>
  <c r="X48" i="41" l="1"/>
  <c r="Y48" s="1"/>
  <c r="K48"/>
  <c r="M48" s="1"/>
  <c r="R48" s="1"/>
  <c r="C49" s="1"/>
  <c r="X48" i="40"/>
  <c r="Y48" s="1"/>
  <c r="K48"/>
  <c r="M48" s="1"/>
  <c r="R48" s="1"/>
  <c r="C49" s="1"/>
  <c r="X46" i="33"/>
  <c r="Y46" s="1"/>
  <c r="K46"/>
  <c r="M46" s="1"/>
  <c r="R46" s="1"/>
  <c r="C47" s="1"/>
  <c r="X49" i="41" l="1"/>
  <c r="Y49" s="1"/>
  <c r="K49"/>
  <c r="M49" s="1"/>
  <c r="R49" s="1"/>
  <c r="C50" s="1"/>
  <c r="X49" i="40"/>
  <c r="Y49" s="1"/>
  <c r="K49"/>
  <c r="M49" s="1"/>
  <c r="R49" s="1"/>
  <c r="C50" s="1"/>
  <c r="X47" i="33"/>
  <c r="Y47" s="1"/>
  <c r="K47"/>
  <c r="M47" s="1"/>
  <c r="R47" s="1"/>
  <c r="C48" s="1"/>
  <c r="X50" i="41" l="1"/>
  <c r="Y50" s="1"/>
  <c r="K50"/>
  <c r="M50" s="1"/>
  <c r="R50" s="1"/>
  <c r="C51" s="1"/>
  <c r="X50" i="40"/>
  <c r="Y50" s="1"/>
  <c r="K50"/>
  <c r="M50" s="1"/>
  <c r="R50" s="1"/>
  <c r="C51" s="1"/>
  <c r="X48" i="33"/>
  <c r="Y48" s="1"/>
  <c r="K48"/>
  <c r="M48" s="1"/>
  <c r="R48" s="1"/>
  <c r="C49" s="1"/>
  <c r="X51" i="41" l="1"/>
  <c r="Y51" s="1"/>
  <c r="K51"/>
  <c r="M51" s="1"/>
  <c r="R51" s="1"/>
  <c r="C52" s="1"/>
  <c r="X51" i="40"/>
  <c r="Y51" s="1"/>
  <c r="K51"/>
  <c r="M51" s="1"/>
  <c r="R51" s="1"/>
  <c r="C52" s="1"/>
  <c r="X49" i="33"/>
  <c r="Y49" s="1"/>
  <c r="K49"/>
  <c r="M49" s="1"/>
  <c r="R49" s="1"/>
  <c r="C50" s="1"/>
  <c r="X52" i="41" l="1"/>
  <c r="Y52" s="1"/>
  <c r="K52"/>
  <c r="M52" s="1"/>
  <c r="R52" s="1"/>
  <c r="C53" s="1"/>
  <c r="X52" i="40"/>
  <c r="Y52" s="1"/>
  <c r="K52"/>
  <c r="M52" s="1"/>
  <c r="R52" s="1"/>
  <c r="C53" s="1"/>
  <c r="X50" i="33"/>
  <c r="Y50" s="1"/>
  <c r="K50"/>
  <c r="M50" s="1"/>
  <c r="R50" s="1"/>
  <c r="C51" s="1"/>
  <c r="X53" i="41" l="1"/>
  <c r="Y53" s="1"/>
  <c r="K53"/>
  <c r="M53" s="1"/>
  <c r="R53" s="1"/>
  <c r="C54" s="1"/>
  <c r="X53" i="40"/>
  <c r="Y53" s="1"/>
  <c r="K53"/>
  <c r="M53" s="1"/>
  <c r="R53" s="1"/>
  <c r="C54" s="1"/>
  <c r="X51" i="33"/>
  <c r="Y51" s="1"/>
  <c r="K51"/>
  <c r="M51" s="1"/>
  <c r="R51" s="1"/>
  <c r="C52" s="1"/>
  <c r="X54" i="41" l="1"/>
  <c r="Y54" s="1"/>
  <c r="K54"/>
  <c r="M54" s="1"/>
  <c r="R54" s="1"/>
  <c r="C55" s="1"/>
  <c r="X54" i="40"/>
  <c r="Y54" s="1"/>
  <c r="K54"/>
  <c r="M54" s="1"/>
  <c r="R54" s="1"/>
  <c r="C55" s="1"/>
  <c r="X52" i="33"/>
  <c r="Y52" s="1"/>
  <c r="K52"/>
  <c r="M52" s="1"/>
  <c r="R52" s="1"/>
  <c r="C53" s="1"/>
  <c r="X55" i="41" l="1"/>
  <c r="Y55" s="1"/>
  <c r="K55"/>
  <c r="M55" s="1"/>
  <c r="R55" s="1"/>
  <c r="C56" s="1"/>
  <c r="X55" i="40"/>
  <c r="Y55" s="1"/>
  <c r="K55"/>
  <c r="M55" s="1"/>
  <c r="R55" s="1"/>
  <c r="C56" s="1"/>
  <c r="X53" i="33"/>
  <c r="Y53" s="1"/>
  <c r="K53"/>
  <c r="M53" s="1"/>
  <c r="R53" s="1"/>
  <c r="C54" s="1"/>
  <c r="X56" i="41" l="1"/>
  <c r="Y56" s="1"/>
  <c r="K56"/>
  <c r="M56" s="1"/>
  <c r="R56" s="1"/>
  <c r="C57" s="1"/>
  <c r="X56" i="40"/>
  <c r="Y56" s="1"/>
  <c r="K56"/>
  <c r="M56" s="1"/>
  <c r="R56" s="1"/>
  <c r="C57" s="1"/>
  <c r="X54" i="33"/>
  <c r="Y54" s="1"/>
  <c r="K54"/>
  <c r="M54" s="1"/>
  <c r="R54" s="1"/>
  <c r="C55" s="1"/>
  <c r="X57" i="41" l="1"/>
  <c r="Y57" s="1"/>
  <c r="K57"/>
  <c r="M57" s="1"/>
  <c r="R57" s="1"/>
  <c r="C58" s="1"/>
  <c r="X57" i="40"/>
  <c r="Y57" s="1"/>
  <c r="K57"/>
  <c r="M57" s="1"/>
  <c r="R57" s="1"/>
  <c r="C58" s="1"/>
  <c r="X55" i="33"/>
  <c r="Y55" s="1"/>
  <c r="K55"/>
  <c r="M55" s="1"/>
  <c r="R55" s="1"/>
  <c r="C56" s="1"/>
  <c r="X58" i="41" l="1"/>
  <c r="Y58" s="1"/>
  <c r="K58"/>
  <c r="M58" s="1"/>
  <c r="R58" s="1"/>
  <c r="C59" s="1"/>
  <c r="X58" i="40"/>
  <c r="Y58" s="1"/>
  <c r="K58"/>
  <c r="M58" s="1"/>
  <c r="R58" s="1"/>
  <c r="C59" s="1"/>
  <c r="X56" i="33"/>
  <c r="Y56" s="1"/>
  <c r="K56"/>
  <c r="M56" s="1"/>
  <c r="R56" s="1"/>
  <c r="C57" s="1"/>
  <c r="X59" i="41" l="1"/>
  <c r="Y59" s="1"/>
  <c r="K59"/>
  <c r="M59" s="1"/>
  <c r="R59" s="1"/>
  <c r="C60" s="1"/>
  <c r="X59" i="40"/>
  <c r="Y59" s="1"/>
  <c r="K59"/>
  <c r="M59" s="1"/>
  <c r="R59" s="1"/>
  <c r="C60" s="1"/>
  <c r="X57" i="33"/>
  <c r="Y57" s="1"/>
  <c r="K57"/>
  <c r="M57" s="1"/>
  <c r="R57" s="1"/>
  <c r="C58" s="1"/>
  <c r="X60" i="41" l="1"/>
  <c r="Y60" s="1"/>
  <c r="K60"/>
  <c r="M60" s="1"/>
  <c r="R60" s="1"/>
  <c r="C61" s="1"/>
  <c r="X60" i="40"/>
  <c r="Y60" s="1"/>
  <c r="K60"/>
  <c r="M60" s="1"/>
  <c r="R60" s="1"/>
  <c r="C61" s="1"/>
  <c r="X58" i="33"/>
  <c r="Y58" s="1"/>
  <c r="K58"/>
  <c r="M58" s="1"/>
  <c r="R58" s="1"/>
  <c r="C59" s="1"/>
  <c r="X61" i="41" l="1"/>
  <c r="Y61" s="1"/>
  <c r="K61"/>
  <c r="M61" s="1"/>
  <c r="R61" s="1"/>
  <c r="C62" s="1"/>
  <c r="X61" i="40"/>
  <c r="Y61" s="1"/>
  <c r="K61"/>
  <c r="M61" s="1"/>
  <c r="R61" s="1"/>
  <c r="C62" s="1"/>
  <c r="X59" i="33"/>
  <c r="Y59" s="1"/>
  <c r="K59"/>
  <c r="M59" s="1"/>
  <c r="R59" s="1"/>
  <c r="C60" s="1"/>
  <c r="X62" i="41" l="1"/>
  <c r="Y62" s="1"/>
  <c r="K62"/>
  <c r="M62" s="1"/>
  <c r="R62" s="1"/>
  <c r="C63" s="1"/>
  <c r="X62" i="40"/>
  <c r="Y62" s="1"/>
  <c r="K62"/>
  <c r="M62" s="1"/>
  <c r="R62" s="1"/>
  <c r="C63" s="1"/>
  <c r="X60" i="33"/>
  <c r="Y60" s="1"/>
  <c r="K60"/>
  <c r="M60" s="1"/>
  <c r="R60" s="1"/>
  <c r="C61" s="1"/>
  <c r="X63" i="41" l="1"/>
  <c r="Y63" s="1"/>
  <c r="K63"/>
  <c r="M63" s="1"/>
  <c r="R63" s="1"/>
  <c r="C64" s="1"/>
  <c r="X63" i="40"/>
  <c r="Y63" s="1"/>
  <c r="K63"/>
  <c r="M63" s="1"/>
  <c r="R63" s="1"/>
  <c r="C64" s="1"/>
  <c r="X61" i="33"/>
  <c r="Y61" s="1"/>
  <c r="K61"/>
  <c r="M61" s="1"/>
  <c r="R61" s="1"/>
  <c r="C62" s="1"/>
  <c r="X64" i="41" l="1"/>
  <c r="Y64" s="1"/>
  <c r="K64"/>
  <c r="M64" s="1"/>
  <c r="R64" s="1"/>
  <c r="C65" s="1"/>
  <c r="X64" i="40"/>
  <c r="Y64" s="1"/>
  <c r="K64"/>
  <c r="M64" s="1"/>
  <c r="R64" s="1"/>
  <c r="C65" s="1"/>
  <c r="X62" i="33"/>
  <c r="Y62" s="1"/>
  <c r="K62"/>
  <c r="M62" s="1"/>
  <c r="R62" s="1"/>
  <c r="C63" s="1"/>
  <c r="X65" i="41" l="1"/>
  <c r="Y65" s="1"/>
  <c r="K65"/>
  <c r="M65" s="1"/>
  <c r="R65" s="1"/>
  <c r="C66" s="1"/>
  <c r="X65" i="40"/>
  <c r="Y65" s="1"/>
  <c r="K65"/>
  <c r="M65" s="1"/>
  <c r="R65" s="1"/>
  <c r="C66" s="1"/>
  <c r="X63" i="33"/>
  <c r="Y63" s="1"/>
  <c r="K63"/>
  <c r="M63" s="1"/>
  <c r="R63" s="1"/>
  <c r="C64" s="1"/>
  <c r="X66" i="41" l="1"/>
  <c r="Y66" s="1"/>
  <c r="K66"/>
  <c r="M66" s="1"/>
  <c r="R66" s="1"/>
  <c r="C67" s="1"/>
  <c r="X66" i="40"/>
  <c r="Y66" s="1"/>
  <c r="K66"/>
  <c r="M66" s="1"/>
  <c r="R66" s="1"/>
  <c r="C67" s="1"/>
  <c r="X64" i="33"/>
  <c r="Y64" s="1"/>
  <c r="K64"/>
  <c r="M64" s="1"/>
  <c r="R64" s="1"/>
  <c r="X67" i="41" l="1"/>
  <c r="Y67" s="1"/>
  <c r="K67"/>
  <c r="M67" s="1"/>
  <c r="R67" s="1"/>
  <c r="C68" s="1"/>
  <c r="X67" i="40"/>
  <c r="Y67" s="1"/>
  <c r="K67"/>
  <c r="M67" s="1"/>
  <c r="R67" s="1"/>
  <c r="C68" s="1"/>
  <c r="X65" i="33"/>
  <c r="Y65" s="1"/>
  <c r="K65"/>
  <c r="M65" s="1"/>
  <c r="R65" s="1"/>
  <c r="C66" s="1"/>
  <c r="X68" i="41" l="1"/>
  <c r="Y68" s="1"/>
  <c r="K68"/>
  <c r="M68" s="1"/>
  <c r="R68" s="1"/>
  <c r="C69" s="1"/>
  <c r="X68" i="40"/>
  <c r="Y68" s="1"/>
  <c r="K68"/>
  <c r="M68" s="1"/>
  <c r="R68" s="1"/>
  <c r="C69" s="1"/>
  <c r="X66" i="33"/>
  <c r="Y66" s="1"/>
  <c r="K66"/>
  <c r="M66" s="1"/>
  <c r="R66" s="1"/>
  <c r="C67" s="1"/>
  <c r="X69" i="41" l="1"/>
  <c r="Y69" s="1"/>
  <c r="K69"/>
  <c r="M69" s="1"/>
  <c r="R69" s="1"/>
  <c r="C70" s="1"/>
  <c r="X69" i="40"/>
  <c r="Y69" s="1"/>
  <c r="K69"/>
  <c r="M69" s="1"/>
  <c r="R69" s="1"/>
  <c r="C70" s="1"/>
  <c r="X67" i="33"/>
  <c r="Y67" s="1"/>
  <c r="K67"/>
  <c r="M67" s="1"/>
  <c r="R67" s="1"/>
  <c r="C68" s="1"/>
  <c r="X70" i="41" l="1"/>
  <c r="Y70" s="1"/>
  <c r="K70"/>
  <c r="M70" s="1"/>
  <c r="R70" s="1"/>
  <c r="C71" s="1"/>
  <c r="X70" i="40"/>
  <c r="Y70" s="1"/>
  <c r="K70"/>
  <c r="M70" s="1"/>
  <c r="R70" s="1"/>
  <c r="C71" s="1"/>
  <c r="X68" i="33"/>
  <c r="Y68" s="1"/>
  <c r="K68"/>
  <c r="M68" s="1"/>
  <c r="R68" s="1"/>
  <c r="C69" s="1"/>
  <c r="X71" i="41" l="1"/>
  <c r="Y71" s="1"/>
  <c r="K71"/>
  <c r="M71" s="1"/>
  <c r="R71" s="1"/>
  <c r="C72" s="1"/>
  <c r="X71" i="40"/>
  <c r="Y71" s="1"/>
  <c r="K71"/>
  <c r="M71" s="1"/>
  <c r="R71" s="1"/>
  <c r="C72" s="1"/>
  <c r="X69" i="33"/>
  <c r="Y69" s="1"/>
  <c r="K69"/>
  <c r="M69" s="1"/>
  <c r="R69" s="1"/>
  <c r="C70" s="1"/>
  <c r="X72" i="41" l="1"/>
  <c r="Y72" s="1"/>
  <c r="K72"/>
  <c r="M72" s="1"/>
  <c r="R72" s="1"/>
  <c r="C73" s="1"/>
  <c r="X72" i="40"/>
  <c r="Y72" s="1"/>
  <c r="K72"/>
  <c r="M72" s="1"/>
  <c r="R72" s="1"/>
  <c r="C73" s="1"/>
  <c r="X70" i="33"/>
  <c r="Y70" s="1"/>
  <c r="K70"/>
  <c r="M70" s="1"/>
  <c r="R70" s="1"/>
  <c r="C71" s="1"/>
  <c r="X73" i="41" l="1"/>
  <c r="Y73" s="1"/>
  <c r="K73"/>
  <c r="M73" s="1"/>
  <c r="R73" s="1"/>
  <c r="C74" s="1"/>
  <c r="X73" i="40"/>
  <c r="Y73" s="1"/>
  <c r="K73"/>
  <c r="M73" s="1"/>
  <c r="R73" s="1"/>
  <c r="C74" s="1"/>
  <c r="X71" i="33"/>
  <c r="Y71" s="1"/>
  <c r="K71"/>
  <c r="M71" s="1"/>
  <c r="R71" s="1"/>
  <c r="C72" s="1"/>
  <c r="X74" i="41" l="1"/>
  <c r="Y74" s="1"/>
  <c r="K74"/>
  <c r="M74" s="1"/>
  <c r="R74" s="1"/>
  <c r="C75" s="1"/>
  <c r="X74" i="40"/>
  <c r="Y74" s="1"/>
  <c r="K74"/>
  <c r="M74" s="1"/>
  <c r="R74" s="1"/>
  <c r="C75" s="1"/>
  <c r="X72" i="33"/>
  <c r="Y72" s="1"/>
  <c r="K72"/>
  <c r="M72" s="1"/>
  <c r="R72" s="1"/>
  <c r="C73" s="1"/>
  <c r="X75" i="41" l="1"/>
  <c r="Y75" s="1"/>
  <c r="K75"/>
  <c r="M75" s="1"/>
  <c r="R75" s="1"/>
  <c r="C76" s="1"/>
  <c r="X75" i="40"/>
  <c r="Y75" s="1"/>
  <c r="K75"/>
  <c r="M75" s="1"/>
  <c r="R75" s="1"/>
  <c r="C76" s="1"/>
  <c r="X73" i="33"/>
  <c r="Y73" s="1"/>
  <c r="K73"/>
  <c r="M73" s="1"/>
  <c r="R73" s="1"/>
  <c r="C74" s="1"/>
  <c r="X76" i="41" l="1"/>
  <c r="Y76" s="1"/>
  <c r="K76"/>
  <c r="M76" s="1"/>
  <c r="R76" s="1"/>
  <c r="C77" s="1"/>
  <c r="X76" i="40"/>
  <c r="Y76" s="1"/>
  <c r="K76"/>
  <c r="M76" s="1"/>
  <c r="R76" s="1"/>
  <c r="C77" s="1"/>
  <c r="X74" i="33"/>
  <c r="Y74" s="1"/>
  <c r="K74"/>
  <c r="M74" s="1"/>
  <c r="R74" s="1"/>
  <c r="C75" s="1"/>
  <c r="X77" i="41" l="1"/>
  <c r="Y77" s="1"/>
  <c r="K77"/>
  <c r="M77" s="1"/>
  <c r="R77" s="1"/>
  <c r="C78" s="1"/>
  <c r="X77" i="40"/>
  <c r="Y77" s="1"/>
  <c r="K77"/>
  <c r="M77" s="1"/>
  <c r="R77" s="1"/>
  <c r="C78" s="1"/>
  <c r="X75" i="33"/>
  <c r="Y75" s="1"/>
  <c r="K75"/>
  <c r="M75" s="1"/>
  <c r="R75" s="1"/>
  <c r="C76" s="1"/>
  <c r="X78" i="41" l="1"/>
  <c r="Y78" s="1"/>
  <c r="K78"/>
  <c r="M78" s="1"/>
  <c r="R78" s="1"/>
  <c r="C79" s="1"/>
  <c r="X78" i="40"/>
  <c r="Y78" s="1"/>
  <c r="K78"/>
  <c r="M78" s="1"/>
  <c r="R78" s="1"/>
  <c r="C79" s="1"/>
  <c r="X76" i="33"/>
  <c r="Y76" s="1"/>
  <c r="K76"/>
  <c r="M76" s="1"/>
  <c r="R76" s="1"/>
  <c r="C77" s="1"/>
  <c r="X79" i="41" l="1"/>
  <c r="Y79" s="1"/>
  <c r="K79"/>
  <c r="M79" s="1"/>
  <c r="R79" s="1"/>
  <c r="C80" s="1"/>
  <c r="X79" i="40"/>
  <c r="Y79" s="1"/>
  <c r="K79"/>
  <c r="M79" s="1"/>
  <c r="R79" s="1"/>
  <c r="C80" s="1"/>
  <c r="X77" i="33"/>
  <c r="Y77" s="1"/>
  <c r="K77"/>
  <c r="M77" s="1"/>
  <c r="R77" s="1"/>
  <c r="C78" s="1"/>
  <c r="X80" i="41" l="1"/>
  <c r="Y80" s="1"/>
  <c r="K80"/>
  <c r="M80" s="1"/>
  <c r="R80" s="1"/>
  <c r="C81" s="1"/>
  <c r="X80" i="40"/>
  <c r="Y80" s="1"/>
  <c r="K80"/>
  <c r="M80" s="1"/>
  <c r="R80" s="1"/>
  <c r="C81" s="1"/>
  <c r="X78" i="33"/>
  <c r="Y78" s="1"/>
  <c r="K78"/>
  <c r="M78" s="1"/>
  <c r="R78" s="1"/>
  <c r="C79" s="1"/>
  <c r="X81" i="41" l="1"/>
  <c r="Y81" s="1"/>
  <c r="K81"/>
  <c r="M81" s="1"/>
  <c r="R81" s="1"/>
  <c r="C82" s="1"/>
  <c r="X81" i="40"/>
  <c r="Y81" s="1"/>
  <c r="K81"/>
  <c r="M81" s="1"/>
  <c r="R81" s="1"/>
  <c r="C82" s="1"/>
  <c r="X79" i="33"/>
  <c r="Y79" s="1"/>
  <c r="K79"/>
  <c r="M79" s="1"/>
  <c r="R79" s="1"/>
  <c r="C80" s="1"/>
  <c r="X82" i="41" l="1"/>
  <c r="Y82" s="1"/>
  <c r="K82"/>
  <c r="M82" s="1"/>
  <c r="R82" s="1"/>
  <c r="C83" s="1"/>
  <c r="X82" i="40"/>
  <c r="Y82" s="1"/>
  <c r="K82"/>
  <c r="M82" s="1"/>
  <c r="R82" s="1"/>
  <c r="C83" s="1"/>
  <c r="X80" i="33"/>
  <c r="Y80" s="1"/>
  <c r="K80"/>
  <c r="M80" s="1"/>
  <c r="R80" s="1"/>
  <c r="C81" s="1"/>
  <c r="X83" i="41" l="1"/>
  <c r="Y83" s="1"/>
  <c r="K83"/>
  <c r="M83" s="1"/>
  <c r="R83" s="1"/>
  <c r="C84" s="1"/>
  <c r="X83" i="40"/>
  <c r="Y83" s="1"/>
  <c r="K83"/>
  <c r="M83" s="1"/>
  <c r="R83" s="1"/>
  <c r="C84" s="1"/>
  <c r="X81" i="33"/>
  <c r="Y81" s="1"/>
  <c r="K81"/>
  <c r="M81" s="1"/>
  <c r="R81" s="1"/>
  <c r="C82" s="1"/>
  <c r="X84" i="41" l="1"/>
  <c r="Y84" s="1"/>
  <c r="K84"/>
  <c r="M84" s="1"/>
  <c r="R84" s="1"/>
  <c r="C85" s="1"/>
  <c r="X84" i="40"/>
  <c r="Y84" s="1"/>
  <c r="K84"/>
  <c r="M84" s="1"/>
  <c r="R84" s="1"/>
  <c r="C85" s="1"/>
  <c r="X82" i="33"/>
  <c r="Y82" s="1"/>
  <c r="K82"/>
  <c r="M82" s="1"/>
  <c r="R82" s="1"/>
  <c r="X85" i="41" l="1"/>
  <c r="Y85" s="1"/>
  <c r="K85"/>
  <c r="M85" s="1"/>
  <c r="R85" s="1"/>
  <c r="C86" s="1"/>
  <c r="X85" i="40"/>
  <c r="Y85" s="1"/>
  <c r="K85"/>
  <c r="M85" s="1"/>
  <c r="R85" s="1"/>
  <c r="C86" s="1"/>
  <c r="X83" i="33"/>
  <c r="Y83" s="1"/>
  <c r="K83"/>
  <c r="M83" s="1"/>
  <c r="R83" s="1"/>
  <c r="C84" s="1"/>
  <c r="X86" i="41" l="1"/>
  <c r="Y86" s="1"/>
  <c r="K86"/>
  <c r="M86" s="1"/>
  <c r="R86" s="1"/>
  <c r="C87" s="1"/>
  <c r="X86" i="40"/>
  <c r="Y86" s="1"/>
  <c r="K86"/>
  <c r="M86" s="1"/>
  <c r="R86" s="1"/>
  <c r="C87" s="1"/>
  <c r="X84" i="33"/>
  <c r="Y84" s="1"/>
  <c r="K84"/>
  <c r="M84" s="1"/>
  <c r="R84" s="1"/>
  <c r="C85" s="1"/>
  <c r="X87" i="41" l="1"/>
  <c r="Y87" s="1"/>
  <c r="K87"/>
  <c r="M87" s="1"/>
  <c r="R87" s="1"/>
  <c r="C88" s="1"/>
  <c r="X87" i="40"/>
  <c r="Y87" s="1"/>
  <c r="K87"/>
  <c r="M87" s="1"/>
  <c r="R87" s="1"/>
  <c r="C88" s="1"/>
  <c r="X85" i="33"/>
  <c r="Y85" s="1"/>
  <c r="K85"/>
  <c r="M85" s="1"/>
  <c r="R85" s="1"/>
  <c r="C86" s="1"/>
  <c r="X88" i="41" l="1"/>
  <c r="Y88" s="1"/>
  <c r="K88"/>
  <c r="M88" s="1"/>
  <c r="R88" s="1"/>
  <c r="C89" s="1"/>
  <c r="X88" i="40"/>
  <c r="Y88" s="1"/>
  <c r="K88"/>
  <c r="M88" s="1"/>
  <c r="R88" s="1"/>
  <c r="C89" s="1"/>
  <c r="X86" i="33"/>
  <c r="Y86" s="1"/>
  <c r="K86"/>
  <c r="M86" s="1"/>
  <c r="R86" s="1"/>
  <c r="C87" s="1"/>
  <c r="X89" i="41" l="1"/>
  <c r="Y89" s="1"/>
  <c r="K89"/>
  <c r="M89" s="1"/>
  <c r="R89" s="1"/>
  <c r="C90" s="1"/>
  <c r="X89" i="40"/>
  <c r="Y89" s="1"/>
  <c r="K89"/>
  <c r="M89" s="1"/>
  <c r="R89" s="1"/>
  <c r="C90" s="1"/>
  <c r="X87" i="33"/>
  <c r="Y87" s="1"/>
  <c r="K87"/>
  <c r="M87" s="1"/>
  <c r="R87" s="1"/>
  <c r="C88" s="1"/>
  <c r="X90" i="41" l="1"/>
  <c r="Y90" s="1"/>
  <c r="K90"/>
  <c r="M90" s="1"/>
  <c r="R90" s="1"/>
  <c r="C91" s="1"/>
  <c r="X90" i="40"/>
  <c r="Y90" s="1"/>
  <c r="K90"/>
  <c r="M90" s="1"/>
  <c r="R90" s="1"/>
  <c r="C91" s="1"/>
  <c r="X88" i="33"/>
  <c r="Y88" s="1"/>
  <c r="K88"/>
  <c r="M88" s="1"/>
  <c r="R88" s="1"/>
  <c r="C89" s="1"/>
  <c r="X91" i="41" l="1"/>
  <c r="Y91" s="1"/>
  <c r="K91"/>
  <c r="M91" s="1"/>
  <c r="R91" s="1"/>
  <c r="C92" s="1"/>
  <c r="X91" i="40"/>
  <c r="Y91" s="1"/>
  <c r="K91"/>
  <c r="M91" s="1"/>
  <c r="R91" s="1"/>
  <c r="C92" s="1"/>
  <c r="X89" i="33"/>
  <c r="Y89" s="1"/>
  <c r="K89"/>
  <c r="M89" s="1"/>
  <c r="R89" s="1"/>
  <c r="C90" s="1"/>
  <c r="X92" i="41" l="1"/>
  <c r="Y92" s="1"/>
  <c r="K92"/>
  <c r="M92" s="1"/>
  <c r="R92" s="1"/>
  <c r="C93" s="1"/>
  <c r="X92" i="40"/>
  <c r="Y92" s="1"/>
  <c r="K92"/>
  <c r="M92" s="1"/>
  <c r="R92" s="1"/>
  <c r="C93" s="1"/>
  <c r="X90" i="33"/>
  <c r="Y90" s="1"/>
  <c r="K90"/>
  <c r="M90" s="1"/>
  <c r="R90" s="1"/>
  <c r="C91" s="1"/>
  <c r="X93" i="41" l="1"/>
  <c r="Y93" s="1"/>
  <c r="K93"/>
  <c r="M93" s="1"/>
  <c r="R93" s="1"/>
  <c r="C94" s="1"/>
  <c r="X93" i="40"/>
  <c r="Y93" s="1"/>
  <c r="K93"/>
  <c r="M93" s="1"/>
  <c r="R93" s="1"/>
  <c r="C94" s="1"/>
  <c r="X91" i="33"/>
  <c r="Y91" s="1"/>
  <c r="K91"/>
  <c r="M91" s="1"/>
  <c r="R91" s="1"/>
  <c r="C92" s="1"/>
  <c r="X94" i="41" l="1"/>
  <c r="Y94" s="1"/>
  <c r="K94"/>
  <c r="M94" s="1"/>
  <c r="R94" s="1"/>
  <c r="C95" s="1"/>
  <c r="X94" i="40"/>
  <c r="Y94" s="1"/>
  <c r="K94"/>
  <c r="M94" s="1"/>
  <c r="R94" s="1"/>
  <c r="C95" s="1"/>
  <c r="X92" i="33"/>
  <c r="Y92" s="1"/>
  <c r="K92"/>
  <c r="M92" s="1"/>
  <c r="R92" s="1"/>
  <c r="X95" i="41" l="1"/>
  <c r="Y95" s="1"/>
  <c r="K95"/>
  <c r="M95" s="1"/>
  <c r="R95" s="1"/>
  <c r="C96" s="1"/>
  <c r="X95" i="40"/>
  <c r="Y95" s="1"/>
  <c r="K95"/>
  <c r="M95" s="1"/>
  <c r="R95" s="1"/>
  <c r="C96" s="1"/>
  <c r="C93" i="33"/>
  <c r="X96" i="41" l="1"/>
  <c r="Y96" s="1"/>
  <c r="K96"/>
  <c r="M96" s="1"/>
  <c r="R96" s="1"/>
  <c r="C97" s="1"/>
  <c r="X96" i="40"/>
  <c r="Y96" s="1"/>
  <c r="K96"/>
  <c r="M96" s="1"/>
  <c r="R96" s="1"/>
  <c r="C97" s="1"/>
  <c r="X93" i="33"/>
  <c r="Y93" s="1"/>
  <c r="K93"/>
  <c r="M93" s="1"/>
  <c r="R93" s="1"/>
  <c r="X97" i="41" l="1"/>
  <c r="Y97" s="1"/>
  <c r="K97"/>
  <c r="M97" s="1"/>
  <c r="R97" s="1"/>
  <c r="C98" s="1"/>
  <c r="X97" i="40"/>
  <c r="Y97" s="1"/>
  <c r="K97"/>
  <c r="M97" s="1"/>
  <c r="R97" s="1"/>
  <c r="C98" s="1"/>
  <c r="C94" i="33"/>
  <c r="X98" i="41" l="1"/>
  <c r="Y98" s="1"/>
  <c r="K98"/>
  <c r="M98" s="1"/>
  <c r="R98" s="1"/>
  <c r="C99" s="1"/>
  <c r="X98" i="40"/>
  <c r="Y98" s="1"/>
  <c r="K98"/>
  <c r="M98" s="1"/>
  <c r="R98" s="1"/>
  <c r="C99" s="1"/>
  <c r="X94" i="33"/>
  <c r="Y94" s="1"/>
  <c r="K94"/>
  <c r="M94" s="1"/>
  <c r="R94" s="1"/>
  <c r="X99" i="41" l="1"/>
  <c r="Y99" s="1"/>
  <c r="K99"/>
  <c r="M99" s="1"/>
  <c r="R99" s="1"/>
  <c r="C100" s="1"/>
  <c r="X99" i="40"/>
  <c r="Y99" s="1"/>
  <c r="K99"/>
  <c r="M99" s="1"/>
  <c r="R99" s="1"/>
  <c r="C100" s="1"/>
  <c r="C95" i="33"/>
  <c r="X100" i="41" l="1"/>
  <c r="Y100" s="1"/>
  <c r="K100"/>
  <c r="M100" s="1"/>
  <c r="R100" s="1"/>
  <c r="C101" s="1"/>
  <c r="X100" i="40"/>
  <c r="Y100" s="1"/>
  <c r="K100"/>
  <c r="M100" s="1"/>
  <c r="R100" s="1"/>
  <c r="C101" s="1"/>
  <c r="X95" i="33"/>
  <c r="Y95" s="1"/>
  <c r="K95"/>
  <c r="M95" s="1"/>
  <c r="R95" s="1"/>
  <c r="X101" i="41" l="1"/>
  <c r="Y101" s="1"/>
  <c r="K101"/>
  <c r="M101" s="1"/>
  <c r="R101" s="1"/>
  <c r="C102" s="1"/>
  <c r="X101" i="40"/>
  <c r="Y101" s="1"/>
  <c r="K101"/>
  <c r="M101" s="1"/>
  <c r="R101" s="1"/>
  <c r="C102" s="1"/>
  <c r="C96" i="33"/>
  <c r="X102" i="41" l="1"/>
  <c r="Y102" s="1"/>
  <c r="K102"/>
  <c r="M102" s="1"/>
  <c r="R102" s="1"/>
  <c r="C103" s="1"/>
  <c r="X102" i="40"/>
  <c r="Y102" s="1"/>
  <c r="K102"/>
  <c r="M102" s="1"/>
  <c r="R102" s="1"/>
  <c r="C103" s="1"/>
  <c r="X96" i="33"/>
  <c r="Y96" s="1"/>
  <c r="K96"/>
  <c r="M96" s="1"/>
  <c r="R96" s="1"/>
  <c r="X103" i="41" l="1"/>
  <c r="Y103" s="1"/>
  <c r="K103"/>
  <c r="M103" s="1"/>
  <c r="R103" s="1"/>
  <c r="C104" s="1"/>
  <c r="X103" i="40"/>
  <c r="Y103" s="1"/>
  <c r="K103"/>
  <c r="M103" s="1"/>
  <c r="R103" s="1"/>
  <c r="C104" s="1"/>
  <c r="C97" i="33"/>
  <c r="X104" i="41" l="1"/>
  <c r="Y104" s="1"/>
  <c r="K104"/>
  <c r="M104" s="1"/>
  <c r="R104" s="1"/>
  <c r="C105" s="1"/>
  <c r="X104" i="40"/>
  <c r="Y104" s="1"/>
  <c r="K104"/>
  <c r="M104" s="1"/>
  <c r="R104" s="1"/>
  <c r="C105" s="1"/>
  <c r="X97" i="33"/>
  <c r="Y97" s="1"/>
  <c r="K97"/>
  <c r="M97" s="1"/>
  <c r="R97" s="1"/>
  <c r="X105" i="41" l="1"/>
  <c r="Y105" s="1"/>
  <c r="K105"/>
  <c r="M105" s="1"/>
  <c r="R105" s="1"/>
  <c r="C106" s="1"/>
  <c r="X105" i="40"/>
  <c r="Y105" s="1"/>
  <c r="K105"/>
  <c r="M105" s="1"/>
  <c r="R105" s="1"/>
  <c r="C106" s="1"/>
  <c r="C98" i="33"/>
  <c r="X106" i="41" l="1"/>
  <c r="Y106" s="1"/>
  <c r="K106"/>
  <c r="M106" s="1"/>
  <c r="R106" s="1"/>
  <c r="C107" s="1"/>
  <c r="X106" i="40"/>
  <c r="Y106" s="1"/>
  <c r="K106"/>
  <c r="M106" s="1"/>
  <c r="R106" s="1"/>
  <c r="C107" s="1"/>
  <c r="X98" i="33"/>
  <c r="Y98" s="1"/>
  <c r="K98"/>
  <c r="M98" s="1"/>
  <c r="R98" s="1"/>
  <c r="C99" s="1"/>
  <c r="X107" i="41" l="1"/>
  <c r="Y107" s="1"/>
  <c r="K107"/>
  <c r="M107" s="1"/>
  <c r="R107" s="1"/>
  <c r="C108" s="1"/>
  <c r="X107" i="40"/>
  <c r="Y107" s="1"/>
  <c r="K107"/>
  <c r="M107" s="1"/>
  <c r="R107" s="1"/>
  <c r="C108" s="1"/>
  <c r="X99" i="33"/>
  <c r="Y99" s="1"/>
  <c r="K99"/>
  <c r="M99" s="1"/>
  <c r="R99" s="1"/>
  <c r="C100" s="1"/>
  <c r="X108" i="41" l="1"/>
  <c r="Y108" s="1"/>
  <c r="P4" s="1"/>
  <c r="K108"/>
  <c r="M108" s="1"/>
  <c r="R108" s="1"/>
  <c r="X108" i="40"/>
  <c r="Y108" s="1"/>
  <c r="P4" s="1"/>
  <c r="K108"/>
  <c r="M108" s="1"/>
  <c r="R108" s="1"/>
  <c r="X100" i="33"/>
  <c r="Y100" s="1"/>
  <c r="K100"/>
  <c r="M100" s="1"/>
  <c r="R100" s="1"/>
  <c r="C101" s="1"/>
  <c r="C5" i="41" l="1"/>
  <c r="G5"/>
  <c r="D4"/>
  <c r="P2" s="1"/>
  <c r="E5"/>
  <c r="E5" i="40"/>
  <c r="D4"/>
  <c r="P2" s="1"/>
  <c r="C5"/>
  <c r="G5"/>
  <c r="X101" i="33"/>
  <c r="Y101" s="1"/>
  <c r="K101"/>
  <c r="M101" s="1"/>
  <c r="R101" s="1"/>
  <c r="C102" s="1"/>
  <c r="I5" i="41" l="1"/>
  <c r="I5" i="40"/>
  <c r="X102" i="33"/>
  <c r="Y102" s="1"/>
  <c r="K102"/>
  <c r="M102" s="1"/>
  <c r="R102" s="1"/>
  <c r="C103" l="1"/>
  <c r="K103" s="1"/>
  <c r="M103" s="1"/>
  <c r="R103" s="1"/>
  <c r="C104" s="1"/>
  <c r="X103" l="1"/>
  <c r="Y103" s="1"/>
  <c r="K104"/>
  <c r="M104" s="1"/>
  <c r="R104" s="1"/>
  <c r="C105" s="1"/>
  <c r="K105" l="1"/>
  <c r="M105" s="1"/>
  <c r="R105" s="1"/>
  <c r="C106" s="1"/>
  <c r="X104"/>
  <c r="Y104" s="1"/>
  <c r="X105" l="1"/>
  <c r="Y105" s="1"/>
  <c r="K106"/>
  <c r="M106" s="1"/>
  <c r="R106" s="1"/>
  <c r="C107" s="1"/>
  <c r="X106" l="1"/>
  <c r="Y106" s="1"/>
  <c r="K107"/>
  <c r="M107" s="1"/>
  <c r="R107" s="1"/>
  <c r="C108" s="1"/>
  <c r="X107"/>
  <c r="Y107" s="1"/>
  <c r="X108" l="1"/>
  <c r="Y108" s="1"/>
  <c r="P4" s="1"/>
  <c r="K108"/>
  <c r="M108" s="1"/>
  <c r="R108" s="1"/>
  <c r="E5" l="1"/>
  <c r="D4"/>
  <c r="P2" s="1"/>
  <c r="C5"/>
  <c r="G5"/>
  <c r="I5" l="1"/>
</calcChain>
</file>

<file path=xl/sharedStrings.xml><?xml version="1.0" encoding="utf-8"?>
<sst xmlns="http://schemas.openxmlformats.org/spreadsheetml/2006/main" count="623" uniqueCount="98">
  <si>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</si>
  <si>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</si>
  <si>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</si>
  <si>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</si>
  <si>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</si>
  <si>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</si>
  <si>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</si>
  <si>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</si>
  <si>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</si>
  <si>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</si>
  <si>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</si>
  <si>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</si>
  <si>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</si>
  <si>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</si>
  <si>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</si>
  <si>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</si>
  <si>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</si>
  <si>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</si>
  <si>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</si>
  <si>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</si>
  <si>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</si>
  <si>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</si>
  <si>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</si>
  <si>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</si>
  <si>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</si>
  <si>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</si>
  <si>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</si>
  <si>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</si>
  <si>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</si>
  <si>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</si>
  <si>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</si>
  <si>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</si>
  <si>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</si>
  <si>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</si>
  <si>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</si>
  <si>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</si>
  <si>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</si>
  <si>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</si>
  <si>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</si>
  <si>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</si>
  <si>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</si>
  <si>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</si>
  <si>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</si>
  <si>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</si>
  <si>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</si>
  <si>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</si>
  <si>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</si>
  <si>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</si>
  <si>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</si>
  <si>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</si>
  <si>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</si>
  <si>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</si>
  <si>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</si>
  <si>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</si>
  <si>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</si>
  <si>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</si>
  <si>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</si>
  <si>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</si>
  <si>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</si>
  <si>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FIB-1.27</t>
    <phoneticPr fontId="3"/>
  </si>
  <si>
    <t>利益率</t>
  </si>
  <si>
    <t>勝率</t>
  </si>
  <si>
    <t>ルール</t>
  </si>
  <si>
    <t>通貨ペア</t>
  </si>
  <si>
    <t>fib1.27</t>
  </si>
  <si>
    <t>fib1.50</t>
  </si>
  <si>
    <t>fib2.00</t>
  </si>
  <si>
    <t>PB</t>
  </si>
  <si>
    <t>USD/JPY</t>
  </si>
  <si>
    <t>EUR/USD</t>
    <phoneticPr fontId="2"/>
  </si>
  <si>
    <t>時間足</t>
    <rPh sb="0" eb="2">
      <t>ジカン</t>
    </rPh>
    <rPh sb="2" eb="3">
      <t>アシ</t>
    </rPh>
    <phoneticPr fontId="2"/>
  </si>
  <si>
    <t>検証回数</t>
    <rPh sb="0" eb="2">
      <t>ケンショウ</t>
    </rPh>
    <rPh sb="2" eb="4">
      <t>カイスウ</t>
    </rPh>
    <phoneticPr fontId="2"/>
  </si>
  <si>
    <t>Ｄ１</t>
    <phoneticPr fontId="2"/>
  </si>
  <si>
    <t>Ｈ4</t>
    <phoneticPr fontId="2"/>
  </si>
  <si>
    <t>D1</t>
    <phoneticPr fontId="2"/>
  </si>
  <si>
    <t>検証年数</t>
    <rPh sb="0" eb="2">
      <t>ケンショウ</t>
    </rPh>
    <rPh sb="2" eb="4">
      <t>ネンスウ</t>
    </rPh>
    <phoneticPr fontId="2"/>
  </si>
  <si>
    <t>26年</t>
    <rPh sb="2" eb="3">
      <t>ネン</t>
    </rPh>
    <phoneticPr fontId="2"/>
  </si>
  <si>
    <t>5/22-26</t>
    <phoneticPr fontId="2"/>
  </si>
  <si>
    <t>5/28-6/1</t>
    <phoneticPr fontId="2"/>
  </si>
  <si>
    <t>検証した日</t>
    <rPh sb="0" eb="2">
      <t>ケンショウ</t>
    </rPh>
    <rPh sb="4" eb="5">
      <t>ヒ</t>
    </rPh>
    <phoneticPr fontId="2"/>
  </si>
  <si>
    <t>5年</t>
    <rPh sb="1" eb="2">
      <t>ネン</t>
    </rPh>
    <phoneticPr fontId="2"/>
  </si>
  <si>
    <t>5日間</t>
    <rPh sb="1" eb="3">
      <t>ニチカン</t>
    </rPh>
    <phoneticPr fontId="2"/>
  </si>
  <si>
    <t>検証に要した日数</t>
    <rPh sb="0" eb="2">
      <t>ケンショウ</t>
    </rPh>
    <rPh sb="3" eb="4">
      <t>ヨウ</t>
    </rPh>
    <rPh sb="6" eb="8">
      <t>ニッスウ</t>
    </rPh>
    <phoneticPr fontId="2"/>
  </si>
  <si>
    <t>EUR/USD</t>
    <phoneticPr fontId="2"/>
  </si>
  <si>
    <t>H4</t>
    <phoneticPr fontId="2"/>
  </si>
  <si>
    <t>6/1-3</t>
    <phoneticPr fontId="2"/>
  </si>
  <si>
    <t>3日間</t>
    <rPh sb="1" eb="3">
      <t>ニチカン</t>
    </rPh>
    <phoneticPr fontId="2"/>
  </si>
  <si>
    <t>AUDUSD</t>
    <phoneticPr fontId="2"/>
  </si>
  <si>
    <t>FIB-1.50</t>
    <phoneticPr fontId="3"/>
  </si>
  <si>
    <t>FIB-2.00</t>
    <phoneticPr fontId="3"/>
  </si>
  <si>
    <t>AUD/USD</t>
    <phoneticPr fontId="2"/>
  </si>
  <si>
    <t>20年</t>
    <rPh sb="2" eb="3">
      <t>ネン</t>
    </rPh>
    <phoneticPr fontId="2"/>
  </si>
  <si>
    <t>6/4-5</t>
    <phoneticPr fontId="2"/>
  </si>
  <si>
    <t>2日間</t>
    <rPh sb="1" eb="3">
      <t>ニチカン</t>
    </rPh>
    <phoneticPr fontId="2"/>
  </si>
  <si>
    <t>AUD/USD</t>
    <phoneticPr fontId="2"/>
  </si>
  <si>
    <t xml:space="preserve">日足で検証すると、fib2.00が強いです。利益率と勝率はあまり関係性がないように思えます。
日足だと、利確までの期間があり、損切と利確値を徐々に切り上げ（切り下げ）していくと、利幅も増えますね。
前回もそうでしたが、レンジ相場ではやはり弱いですね。
</t>
    <rPh sb="0" eb="2">
      <t>ヒアシ</t>
    </rPh>
    <rPh sb="3" eb="5">
      <t>ケンショウ</t>
    </rPh>
    <rPh sb="17" eb="18">
      <t>ツヨ</t>
    </rPh>
    <rPh sb="22" eb="24">
      <t>リエキ</t>
    </rPh>
    <rPh sb="24" eb="25">
      <t>リツ</t>
    </rPh>
    <rPh sb="26" eb="28">
      <t>ショウリツ</t>
    </rPh>
    <rPh sb="32" eb="35">
      <t>カンケイセイ</t>
    </rPh>
    <rPh sb="41" eb="42">
      <t>オモ</t>
    </rPh>
    <rPh sb="47" eb="49">
      <t>ヒアシ</t>
    </rPh>
    <rPh sb="52" eb="54">
      <t>リカク</t>
    </rPh>
    <rPh sb="57" eb="59">
      <t>キカン</t>
    </rPh>
    <rPh sb="63" eb="65">
      <t>ソンギリ</t>
    </rPh>
    <rPh sb="66" eb="68">
      <t>リカク</t>
    </rPh>
    <rPh sb="68" eb="69">
      <t>アタイ</t>
    </rPh>
    <rPh sb="70" eb="72">
      <t>ジョジョ</t>
    </rPh>
    <rPh sb="73" eb="74">
      <t>キ</t>
    </rPh>
    <rPh sb="75" eb="76">
      <t>ア</t>
    </rPh>
    <rPh sb="78" eb="79">
      <t>キ</t>
    </rPh>
    <rPh sb="80" eb="81">
      <t>サ</t>
    </rPh>
    <rPh sb="89" eb="91">
      <t>リハバ</t>
    </rPh>
    <rPh sb="92" eb="93">
      <t>フ</t>
    </rPh>
    <rPh sb="99" eb="101">
      <t>ゼンカイ</t>
    </rPh>
    <rPh sb="112" eb="114">
      <t>ソウバ</t>
    </rPh>
    <rPh sb="119" eb="120">
      <t>ヨワ</t>
    </rPh>
    <phoneticPr fontId="2"/>
  </si>
  <si>
    <t>fib2.00の利益率がすごいことになりました。まあ期間が20年ですが。</t>
    <rPh sb="8" eb="10">
      <t>リエキ</t>
    </rPh>
    <rPh sb="10" eb="11">
      <t>リツ</t>
    </rPh>
    <rPh sb="26" eb="28">
      <t>キカン</t>
    </rPh>
    <rPh sb="31" eb="32">
      <t>ネン</t>
    </rPh>
    <phoneticPr fontId="2"/>
  </si>
  <si>
    <t>41さんのシステム検証のまえに、ＰＢ・ＥＢ・ＯＢシステム検証します。</t>
    <rPh sb="9" eb="11">
      <t>ケンショウ</t>
    </rPh>
    <rPh sb="28" eb="30">
      <t>ケンショウ</t>
    </rPh>
    <phoneticPr fontId="2"/>
  </si>
</sst>
</file>

<file path=xl/styles.xml><?xml version="1.0" encoding="utf-8"?>
<styleSheet xmlns="http://schemas.openxmlformats.org/spreadsheetml/2006/main">
  <numFmts count="6">
    <numFmt numFmtId="176" formatCode="0.00_ "/>
    <numFmt numFmtId="177" formatCode="m/d;@"/>
    <numFmt numFmtId="178" formatCode="#,##0_ ;[Red]\-#,##0\ "/>
    <numFmt numFmtId="179" formatCode="0.0%"/>
    <numFmt numFmtId="180" formatCode="#,##0_ "/>
    <numFmt numFmtId="181" formatCode="0.0_ ;[Red]\-0.0\ "/>
  </numFmts>
  <fonts count="10">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3">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176" fontId="8" fillId="0" borderId="1" xfId="0" applyNumberFormat="1" applyFont="1" applyBorder="1" applyAlignment="1">
      <alignment horizontal="center" vertical="center"/>
    </xf>
    <xf numFmtId="0" fontId="0" fillId="0" borderId="2" xfId="0" applyBorder="1" applyAlignment="1">
      <alignment horizontal="center" vertical="center"/>
    </xf>
    <xf numFmtId="177" fontId="8" fillId="0" borderId="1" xfId="0" applyNumberFormat="1" applyFont="1" applyBorder="1" applyAlignment="1">
      <alignment horizontal="center" vertical="center"/>
    </xf>
    <xf numFmtId="0" fontId="7" fillId="4" borderId="2" xfId="0" applyFont="1" applyFill="1" applyBorder="1">
      <alignment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7" fillId="4" borderId="6" xfId="0" applyFont="1" applyFill="1" applyBorder="1">
      <alignment vertical="center"/>
    </xf>
    <xf numFmtId="0" fontId="7" fillId="5" borderId="1" xfId="0" applyFont="1" applyFill="1" applyBorder="1" applyAlignment="1">
      <alignment horizontal="center" vertical="center" shrinkToFit="1"/>
    </xf>
    <xf numFmtId="0" fontId="8"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0" xfId="0" applyFont="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8"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0" fillId="0" borderId="1" xfId="0" applyBorder="1">
      <alignment vertical="center"/>
    </xf>
    <xf numFmtId="179" fontId="0" fillId="0" borderId="1" xfId="0" applyNumberFormat="1" applyBorder="1">
      <alignment vertical="center"/>
    </xf>
    <xf numFmtId="179" fontId="0" fillId="12" borderId="1" xfId="0" applyNumberFormat="1" applyFill="1" applyBorder="1">
      <alignment vertical="center"/>
    </xf>
    <xf numFmtId="9" fontId="0" fillId="0" borderId="1" xfId="0" applyNumberFormat="1" applyBorder="1">
      <alignment vertical="center"/>
    </xf>
    <xf numFmtId="0" fontId="0" fillId="0" borderId="8" xfId="0" applyBorder="1">
      <alignment vertical="center"/>
    </xf>
    <xf numFmtId="179" fontId="0" fillId="0" borderId="8" xfId="0" applyNumberFormat="1" applyBorder="1">
      <alignment vertical="center"/>
    </xf>
    <xf numFmtId="179" fontId="0" fillId="12" borderId="8" xfId="0" applyNumberFormat="1" applyFill="1" applyBorder="1">
      <alignment vertical="center"/>
    </xf>
    <xf numFmtId="9" fontId="0" fillId="0" borderId="8" xfId="0" applyNumberFormat="1" applyBorder="1">
      <alignment vertical="center"/>
    </xf>
    <xf numFmtId="0" fontId="0" fillId="0" borderId="12" xfId="0" applyBorder="1">
      <alignment vertical="center"/>
    </xf>
    <xf numFmtId="0" fontId="0" fillId="0" borderId="8" xfId="0" applyBorder="1" applyAlignment="1">
      <alignment horizontal="right" vertical="center"/>
    </xf>
    <xf numFmtId="0" fontId="0" fillId="0" borderId="1" xfId="0" applyBorder="1" applyAlignment="1">
      <alignment horizontal="right" vertical="center"/>
    </xf>
    <xf numFmtId="0" fontId="0" fillId="0" borderId="1" xfId="0" applyBorder="1">
      <alignment vertical="center"/>
    </xf>
    <xf numFmtId="0" fontId="8" fillId="0" borderId="1" xfId="0" applyFont="1" applyBorder="1" applyAlignment="1">
      <alignment horizontal="center" vertical="center"/>
    </xf>
    <xf numFmtId="49" fontId="0" fillId="0" borderId="8" xfId="0" applyNumberFormat="1" applyBorder="1">
      <alignment vertical="center"/>
    </xf>
    <xf numFmtId="49" fontId="0" fillId="0" borderId="1" xfId="0" applyNumberFormat="1" applyBorder="1">
      <alignment vertical="center"/>
    </xf>
    <xf numFmtId="0" fontId="8" fillId="0" borderId="1" xfId="0" applyFont="1" applyBorder="1" applyAlignment="1">
      <alignment horizontal="center" vertical="center"/>
    </xf>
    <xf numFmtId="0" fontId="7" fillId="4" borderId="1" xfId="0" applyFont="1" applyFill="1" applyBorder="1"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4" borderId="5"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lignment vertical="center"/>
    </xf>
    <xf numFmtId="0" fontId="0" fillId="0" borderId="5" xfId="0" applyBorder="1" applyAlignment="1">
      <alignment horizontal="center" vertical="center"/>
    </xf>
    <xf numFmtId="0" fontId="0" fillId="0" borderId="0" xfId="0" applyAlignment="1">
      <alignment horizontal="left" vertical="center"/>
    </xf>
    <xf numFmtId="0" fontId="7"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7"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7"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7" fillId="8" borderId="8"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9" borderId="6" xfId="0" applyFont="1" applyFill="1" applyBorder="1" applyAlignment="1">
      <alignment horizontal="center" vertical="center" shrinkToFit="1"/>
    </xf>
    <xf numFmtId="0" fontId="7" fillId="9" borderId="9" xfId="0" applyFont="1" applyFill="1" applyBorder="1" applyAlignment="1">
      <alignment horizontal="center" vertical="center" shrinkToFit="1"/>
    </xf>
    <xf numFmtId="0" fontId="7" fillId="9" borderId="10" xfId="0" applyFont="1" applyFill="1" applyBorder="1" applyAlignment="1">
      <alignment horizontal="center" vertical="center" shrinkToFit="1"/>
    </xf>
    <xf numFmtId="0" fontId="7" fillId="9" borderId="11"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11" borderId="1"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180" fontId="8" fillId="0" borderId="1" xfId="0" applyNumberFormat="1" applyFont="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181" fontId="8" fillId="0" borderId="1" xfId="0" applyNumberFormat="1" applyFont="1" applyBorder="1" applyAlignment="1">
      <alignment horizontal="center" vertical="center"/>
    </xf>
    <xf numFmtId="180" fontId="8" fillId="0" borderId="7" xfId="0" applyNumberFormat="1" applyFont="1" applyBorder="1" applyAlignment="1">
      <alignment horizontal="center" vertical="center"/>
    </xf>
    <xf numFmtId="180" fontId="8" fillId="0" borderId="2" xfId="0" applyNumberFormat="1" applyFont="1" applyBorder="1" applyAlignment="1">
      <alignment horizontal="center" vertical="center"/>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12" xfId="0" applyBorder="1" applyAlignment="1">
      <alignment horizontal="center" vertical="center"/>
    </xf>
    <xf numFmtId="0" fontId="0" fillId="0" borderId="0" xfId="0" applyAlignment="1">
      <alignment vertical="top" wrapText="1"/>
    </xf>
    <xf numFmtId="179" fontId="0" fillId="0" borderId="1" xfId="0" applyNumberFormat="1" applyFill="1" applyBorder="1">
      <alignment vertical="center"/>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274320</xdr:colOff>
      <xdr:row>37</xdr:row>
      <xdr:rowOff>121920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67640"/>
          <a:ext cx="6979920" cy="6156960"/>
        </a:xfrm>
        <a:prstGeom prst="rect">
          <a:avLst/>
        </a:prstGeom>
        <a:noFill/>
      </xdr:spPr>
    </xdr:pic>
    <xdr:clientData/>
  </xdr:twoCellAnchor>
  <xdr:twoCellAnchor editAs="oneCell">
    <xdr:from>
      <xdr:col>0</xdr:col>
      <xdr:colOff>0</xdr:colOff>
      <xdr:row>39</xdr:row>
      <xdr:rowOff>0</xdr:rowOff>
    </xdr:from>
    <xdr:to>
      <xdr:col>11</xdr:col>
      <xdr:colOff>276403</xdr:colOff>
      <xdr:row>75</xdr:row>
      <xdr:rowOff>123758</xdr:rowOff>
    </xdr:to>
    <xdr:pic>
      <xdr:nvPicPr>
        <xdr:cNvPr id="3" name="図 2"/>
        <xdr:cNvPicPr>
          <a:picLocks noChangeAspect="1"/>
        </xdr:cNvPicPr>
      </xdr:nvPicPr>
      <xdr:blipFill>
        <a:blip xmlns:r="http://schemas.openxmlformats.org/officeDocument/2006/relationships" r:embed="rId2" cstate="print"/>
        <a:stretch>
          <a:fillRect/>
        </a:stretch>
      </xdr:blipFill>
      <xdr:spPr>
        <a:xfrm>
          <a:off x="0" y="6537960"/>
          <a:ext cx="6982003" cy="6158798"/>
        </a:xfrm>
        <a:prstGeom prst="rect">
          <a:avLst/>
        </a:prstGeom>
      </xdr:spPr>
    </xdr:pic>
    <xdr:clientData/>
  </xdr:twoCellAnchor>
  <xdr:twoCellAnchor editAs="oneCell">
    <xdr:from>
      <xdr:col>0</xdr:col>
      <xdr:colOff>0</xdr:colOff>
      <xdr:row>77</xdr:row>
      <xdr:rowOff>0</xdr:rowOff>
    </xdr:from>
    <xdr:to>
      <xdr:col>11</xdr:col>
      <xdr:colOff>276403</xdr:colOff>
      <xdr:row>113</xdr:row>
      <xdr:rowOff>123758</xdr:rowOff>
    </xdr:to>
    <xdr:pic>
      <xdr:nvPicPr>
        <xdr:cNvPr id="4" name="図 3"/>
        <xdr:cNvPicPr>
          <a:picLocks noChangeAspect="1"/>
        </xdr:cNvPicPr>
      </xdr:nvPicPr>
      <xdr:blipFill>
        <a:blip xmlns:r="http://schemas.openxmlformats.org/officeDocument/2006/relationships" r:embed="rId3" cstate="print"/>
        <a:stretch>
          <a:fillRect/>
        </a:stretch>
      </xdr:blipFill>
      <xdr:spPr>
        <a:xfrm>
          <a:off x="0" y="12908280"/>
          <a:ext cx="6982003" cy="6158798"/>
        </a:xfrm>
        <a:prstGeom prst="rect">
          <a:avLst/>
        </a:prstGeom>
      </xdr:spPr>
    </xdr:pic>
    <xdr:clientData/>
  </xdr:twoCellAnchor>
  <xdr:twoCellAnchor editAs="oneCell">
    <xdr:from>
      <xdr:col>0</xdr:col>
      <xdr:colOff>0</xdr:colOff>
      <xdr:row>115</xdr:row>
      <xdr:rowOff>0</xdr:rowOff>
    </xdr:from>
    <xdr:to>
      <xdr:col>11</xdr:col>
      <xdr:colOff>85846</xdr:colOff>
      <xdr:row>151</xdr:row>
      <xdr:rowOff>123758</xdr:rowOff>
    </xdr:to>
    <xdr:pic>
      <xdr:nvPicPr>
        <xdr:cNvPr id="5" name="図 4"/>
        <xdr:cNvPicPr>
          <a:picLocks noChangeAspect="1"/>
        </xdr:cNvPicPr>
      </xdr:nvPicPr>
      <xdr:blipFill>
        <a:blip xmlns:r="http://schemas.openxmlformats.org/officeDocument/2006/relationships" r:embed="rId4" cstate="print"/>
        <a:stretch>
          <a:fillRect/>
        </a:stretch>
      </xdr:blipFill>
      <xdr:spPr>
        <a:xfrm>
          <a:off x="0" y="19278600"/>
          <a:ext cx="6791446" cy="6158798"/>
        </a:xfrm>
        <a:prstGeom prst="rect">
          <a:avLst/>
        </a:prstGeom>
      </xdr:spPr>
    </xdr:pic>
    <xdr:clientData/>
  </xdr:twoCellAnchor>
  <xdr:twoCellAnchor editAs="oneCell">
    <xdr:from>
      <xdr:col>0</xdr:col>
      <xdr:colOff>0</xdr:colOff>
      <xdr:row>153</xdr:row>
      <xdr:rowOff>0</xdr:rowOff>
    </xdr:from>
    <xdr:to>
      <xdr:col>11</xdr:col>
      <xdr:colOff>177314</xdr:colOff>
      <xdr:row>189</xdr:row>
      <xdr:rowOff>123758</xdr:rowOff>
    </xdr:to>
    <xdr:pic>
      <xdr:nvPicPr>
        <xdr:cNvPr id="6" name="図 5"/>
        <xdr:cNvPicPr>
          <a:picLocks noChangeAspect="1"/>
        </xdr:cNvPicPr>
      </xdr:nvPicPr>
      <xdr:blipFill>
        <a:blip xmlns:r="http://schemas.openxmlformats.org/officeDocument/2006/relationships" r:embed="rId5" cstate="print"/>
        <a:stretch>
          <a:fillRect/>
        </a:stretch>
      </xdr:blipFill>
      <xdr:spPr>
        <a:xfrm>
          <a:off x="0" y="25648920"/>
          <a:ext cx="6882914" cy="6158798"/>
        </a:xfrm>
        <a:prstGeom prst="rect">
          <a:avLst/>
        </a:prstGeom>
      </xdr:spPr>
    </xdr:pic>
    <xdr:clientData/>
  </xdr:twoCellAnchor>
  <xdr:twoCellAnchor editAs="oneCell">
    <xdr:from>
      <xdr:col>0</xdr:col>
      <xdr:colOff>0</xdr:colOff>
      <xdr:row>191</xdr:row>
      <xdr:rowOff>0</xdr:rowOff>
    </xdr:from>
    <xdr:to>
      <xdr:col>11</xdr:col>
      <xdr:colOff>177314</xdr:colOff>
      <xdr:row>227</xdr:row>
      <xdr:rowOff>123758</xdr:rowOff>
    </xdr:to>
    <xdr:pic>
      <xdr:nvPicPr>
        <xdr:cNvPr id="7" name="図 6"/>
        <xdr:cNvPicPr>
          <a:picLocks noChangeAspect="1"/>
        </xdr:cNvPicPr>
      </xdr:nvPicPr>
      <xdr:blipFill>
        <a:blip xmlns:r="http://schemas.openxmlformats.org/officeDocument/2006/relationships" r:embed="rId6" cstate="print"/>
        <a:stretch>
          <a:fillRect/>
        </a:stretch>
      </xdr:blipFill>
      <xdr:spPr>
        <a:xfrm>
          <a:off x="0" y="32019240"/>
          <a:ext cx="6882914" cy="6158798"/>
        </a:xfrm>
        <a:prstGeom prst="rect">
          <a:avLst/>
        </a:prstGeom>
      </xdr:spPr>
    </xdr:pic>
    <xdr:clientData/>
  </xdr:twoCellAnchor>
  <xdr:twoCellAnchor editAs="oneCell">
    <xdr:from>
      <xdr:col>0</xdr:col>
      <xdr:colOff>0</xdr:colOff>
      <xdr:row>229</xdr:row>
      <xdr:rowOff>0</xdr:rowOff>
    </xdr:from>
    <xdr:to>
      <xdr:col>11</xdr:col>
      <xdr:colOff>177314</xdr:colOff>
      <xdr:row>265</xdr:row>
      <xdr:rowOff>123758</xdr:rowOff>
    </xdr:to>
    <xdr:pic>
      <xdr:nvPicPr>
        <xdr:cNvPr id="8" name="図 7"/>
        <xdr:cNvPicPr>
          <a:picLocks noChangeAspect="1"/>
        </xdr:cNvPicPr>
      </xdr:nvPicPr>
      <xdr:blipFill>
        <a:blip xmlns:r="http://schemas.openxmlformats.org/officeDocument/2006/relationships" r:embed="rId7" cstate="print"/>
        <a:stretch>
          <a:fillRect/>
        </a:stretch>
      </xdr:blipFill>
      <xdr:spPr>
        <a:xfrm>
          <a:off x="0" y="38389560"/>
          <a:ext cx="6882914" cy="6158798"/>
        </a:xfrm>
        <a:prstGeom prst="rect">
          <a:avLst/>
        </a:prstGeom>
      </xdr:spPr>
    </xdr:pic>
    <xdr:clientData/>
  </xdr:twoCellAnchor>
  <xdr:twoCellAnchor editAs="oneCell">
    <xdr:from>
      <xdr:col>0</xdr:col>
      <xdr:colOff>0</xdr:colOff>
      <xdr:row>267</xdr:row>
      <xdr:rowOff>0</xdr:rowOff>
    </xdr:from>
    <xdr:to>
      <xdr:col>11</xdr:col>
      <xdr:colOff>146825</xdr:colOff>
      <xdr:row>303</xdr:row>
      <xdr:rowOff>123758</xdr:rowOff>
    </xdr:to>
    <xdr:pic>
      <xdr:nvPicPr>
        <xdr:cNvPr id="9" name="図 8"/>
        <xdr:cNvPicPr>
          <a:picLocks noChangeAspect="1"/>
        </xdr:cNvPicPr>
      </xdr:nvPicPr>
      <xdr:blipFill>
        <a:blip xmlns:r="http://schemas.openxmlformats.org/officeDocument/2006/relationships" r:embed="rId8" cstate="print"/>
        <a:stretch>
          <a:fillRect/>
        </a:stretch>
      </xdr:blipFill>
      <xdr:spPr>
        <a:xfrm>
          <a:off x="0" y="44759880"/>
          <a:ext cx="6852425" cy="6158798"/>
        </a:xfrm>
        <a:prstGeom prst="rect">
          <a:avLst/>
        </a:prstGeom>
      </xdr:spPr>
    </xdr:pic>
    <xdr:clientData/>
  </xdr:twoCellAnchor>
  <xdr:twoCellAnchor editAs="oneCell">
    <xdr:from>
      <xdr:col>0</xdr:col>
      <xdr:colOff>0</xdr:colOff>
      <xdr:row>305</xdr:row>
      <xdr:rowOff>0</xdr:rowOff>
    </xdr:from>
    <xdr:to>
      <xdr:col>11</xdr:col>
      <xdr:colOff>146825</xdr:colOff>
      <xdr:row>341</xdr:row>
      <xdr:rowOff>123758</xdr:rowOff>
    </xdr:to>
    <xdr:pic>
      <xdr:nvPicPr>
        <xdr:cNvPr id="10" name="図 9"/>
        <xdr:cNvPicPr>
          <a:picLocks noChangeAspect="1"/>
        </xdr:cNvPicPr>
      </xdr:nvPicPr>
      <xdr:blipFill>
        <a:blip xmlns:r="http://schemas.openxmlformats.org/officeDocument/2006/relationships" r:embed="rId9" cstate="print"/>
        <a:stretch>
          <a:fillRect/>
        </a:stretch>
      </xdr:blipFill>
      <xdr:spPr>
        <a:xfrm>
          <a:off x="0" y="51130200"/>
          <a:ext cx="6852425" cy="6158798"/>
        </a:xfrm>
        <a:prstGeom prst="rect">
          <a:avLst/>
        </a:prstGeom>
      </xdr:spPr>
    </xdr:pic>
    <xdr:clientData/>
  </xdr:twoCellAnchor>
  <xdr:twoCellAnchor editAs="oneCell">
    <xdr:from>
      <xdr:col>0</xdr:col>
      <xdr:colOff>0</xdr:colOff>
      <xdr:row>343</xdr:row>
      <xdr:rowOff>0</xdr:rowOff>
    </xdr:from>
    <xdr:to>
      <xdr:col>10</xdr:col>
      <xdr:colOff>512512</xdr:colOff>
      <xdr:row>379</xdr:row>
      <xdr:rowOff>123758</xdr:rowOff>
    </xdr:to>
    <xdr:pic>
      <xdr:nvPicPr>
        <xdr:cNvPr id="11" name="図 10"/>
        <xdr:cNvPicPr>
          <a:picLocks noChangeAspect="1"/>
        </xdr:cNvPicPr>
      </xdr:nvPicPr>
      <xdr:blipFill>
        <a:blip xmlns:r="http://schemas.openxmlformats.org/officeDocument/2006/relationships" r:embed="rId10" cstate="print"/>
        <a:stretch>
          <a:fillRect/>
        </a:stretch>
      </xdr:blipFill>
      <xdr:spPr>
        <a:xfrm>
          <a:off x="0" y="57500520"/>
          <a:ext cx="6608512" cy="6158798"/>
        </a:xfrm>
        <a:prstGeom prst="rect">
          <a:avLst/>
        </a:prstGeom>
      </xdr:spPr>
    </xdr:pic>
    <xdr:clientData/>
  </xdr:twoCellAnchor>
  <xdr:twoCellAnchor editAs="oneCell">
    <xdr:from>
      <xdr:col>0</xdr:col>
      <xdr:colOff>0</xdr:colOff>
      <xdr:row>381</xdr:row>
      <xdr:rowOff>0</xdr:rowOff>
    </xdr:from>
    <xdr:to>
      <xdr:col>11</xdr:col>
      <xdr:colOff>55357</xdr:colOff>
      <xdr:row>417</xdr:row>
      <xdr:rowOff>123758</xdr:rowOff>
    </xdr:to>
    <xdr:pic>
      <xdr:nvPicPr>
        <xdr:cNvPr id="12" name="図 11"/>
        <xdr:cNvPicPr>
          <a:picLocks noChangeAspect="1"/>
        </xdr:cNvPicPr>
      </xdr:nvPicPr>
      <xdr:blipFill>
        <a:blip xmlns:r="http://schemas.openxmlformats.org/officeDocument/2006/relationships" r:embed="rId11" cstate="print"/>
        <a:stretch>
          <a:fillRect/>
        </a:stretch>
      </xdr:blipFill>
      <xdr:spPr>
        <a:xfrm>
          <a:off x="0" y="63870840"/>
          <a:ext cx="6760957" cy="61587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B13"/>
  <sheetViews>
    <sheetView workbookViewId="0">
      <selection activeCell="A3" sqref="A3"/>
    </sheetView>
  </sheetViews>
  <sheetFormatPr defaultRowHeight="13.2"/>
  <sheetData>
    <row r="2" spans="1:2">
      <c r="A2" t="s">
        <v>47</v>
      </c>
    </row>
    <row r="3" spans="1:2">
      <c r="A3">
        <v>100000</v>
      </c>
    </row>
    <row r="5" spans="1:2">
      <c r="A5" t="s">
        <v>48</v>
      </c>
    </row>
    <row r="6" spans="1:2">
      <c r="A6" t="s">
        <v>55</v>
      </c>
      <c r="B6">
        <v>90</v>
      </c>
    </row>
    <row r="7" spans="1:2">
      <c r="A7" t="s">
        <v>54</v>
      </c>
      <c r="B7">
        <v>90</v>
      </c>
    </row>
    <row r="8" spans="1:2">
      <c r="A8" t="s">
        <v>52</v>
      </c>
      <c r="B8">
        <v>110</v>
      </c>
    </row>
    <row r="9" spans="1:2">
      <c r="A9" t="s">
        <v>50</v>
      </c>
      <c r="B9">
        <v>120</v>
      </c>
    </row>
    <row r="10" spans="1:2">
      <c r="A10" t="s">
        <v>51</v>
      </c>
      <c r="B10">
        <v>150</v>
      </c>
    </row>
    <row r="11" spans="1:2">
      <c r="A11" t="s">
        <v>56</v>
      </c>
      <c r="B11">
        <v>100</v>
      </c>
    </row>
    <row r="12" spans="1:2">
      <c r="A12" t="s">
        <v>53</v>
      </c>
      <c r="B12">
        <v>80</v>
      </c>
    </row>
    <row r="13" spans="1:2">
      <c r="A13" t="s">
        <v>49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B9" sqref="B9"/>
    </sheetView>
  </sheetViews>
  <sheetFormatPr defaultRowHeight="13.2"/>
  <cols>
    <col min="1" max="1" width="2.88671875" customWidth="1"/>
    <col min="2" max="18" width="6.6640625" customWidth="1"/>
    <col min="22" max="22" width="10.88671875" style="22" hidden="1" customWidth="1"/>
    <col min="23" max="23" width="0" hidden="1" customWidth="1"/>
  </cols>
  <sheetData>
    <row r="2" spans="2:25">
      <c r="B2" s="63" t="s">
        <v>5</v>
      </c>
      <c r="C2" s="63"/>
      <c r="D2" s="65" t="s">
        <v>87</v>
      </c>
      <c r="E2" s="65"/>
      <c r="F2" s="63" t="s">
        <v>6</v>
      </c>
      <c r="G2" s="63"/>
      <c r="H2" s="67" t="s">
        <v>36</v>
      </c>
      <c r="I2" s="67"/>
      <c r="J2" s="63" t="s">
        <v>7</v>
      </c>
      <c r="K2" s="63"/>
      <c r="L2" s="64">
        <v>1000000</v>
      </c>
      <c r="M2" s="65"/>
      <c r="N2" s="63" t="s">
        <v>8</v>
      </c>
      <c r="O2" s="63"/>
      <c r="P2" s="66">
        <f>SUM(L2,D4)</f>
        <v>1783916.7576183488</v>
      </c>
      <c r="Q2" s="67"/>
      <c r="R2" s="1"/>
      <c r="S2" s="1"/>
      <c r="T2" s="1"/>
    </row>
    <row r="3" spans="2:25" ht="57" customHeight="1">
      <c r="B3" s="63" t="s">
        <v>9</v>
      </c>
      <c r="C3" s="63"/>
      <c r="D3" s="68" t="s">
        <v>38</v>
      </c>
      <c r="E3" s="68"/>
      <c r="F3" s="68"/>
      <c r="G3" s="68"/>
      <c r="H3" s="68"/>
      <c r="I3" s="68"/>
      <c r="J3" s="63" t="s">
        <v>10</v>
      </c>
      <c r="K3" s="63"/>
      <c r="L3" s="68" t="s">
        <v>59</v>
      </c>
      <c r="M3" s="69"/>
      <c r="N3" s="69"/>
      <c r="O3" s="69"/>
      <c r="P3" s="69"/>
      <c r="Q3" s="69"/>
      <c r="R3" s="1"/>
      <c r="S3" s="1"/>
    </row>
    <row r="4" spans="2:25">
      <c r="B4" s="63" t="s">
        <v>11</v>
      </c>
      <c r="C4" s="63"/>
      <c r="D4" s="70">
        <f>SUM($R$9:$S$993)</f>
        <v>783916.75761834881</v>
      </c>
      <c r="E4" s="70"/>
      <c r="F4" s="63" t="s">
        <v>12</v>
      </c>
      <c r="G4" s="63"/>
      <c r="H4" s="71">
        <f>SUM($T$9:$U$108)</f>
        <v>1964</v>
      </c>
      <c r="I4" s="67"/>
      <c r="J4" s="72"/>
      <c r="K4" s="72"/>
      <c r="L4" s="66"/>
      <c r="M4" s="66"/>
      <c r="N4" s="72" t="s">
        <v>58</v>
      </c>
      <c r="O4" s="72"/>
      <c r="P4" s="73">
        <f>MAX(Y:Y)</f>
        <v>0.19011499277159638</v>
      </c>
      <c r="Q4" s="73"/>
      <c r="R4" s="1"/>
      <c r="S4" s="1"/>
      <c r="T4" s="1"/>
    </row>
    <row r="5" spans="2:25">
      <c r="B5" s="35" t="s">
        <v>15</v>
      </c>
      <c r="C5" s="2">
        <f>COUNTIF($R$9:$R$990,"&gt;0")</f>
        <v>55</v>
      </c>
      <c r="D5" s="34" t="s">
        <v>16</v>
      </c>
      <c r="E5" s="15">
        <f>COUNTIF($R$9:$R$990,"&lt;0")</f>
        <v>45</v>
      </c>
      <c r="F5" s="34" t="s">
        <v>17</v>
      </c>
      <c r="G5" s="2">
        <f>COUNTIF($R$9:$R$990,"=0")</f>
        <v>0</v>
      </c>
      <c r="H5" s="34" t="s">
        <v>18</v>
      </c>
      <c r="I5" s="3">
        <f>C5/SUM(C5,E5,G5)</f>
        <v>0.55000000000000004</v>
      </c>
      <c r="J5" s="74" t="s">
        <v>19</v>
      </c>
      <c r="K5" s="63"/>
      <c r="L5" s="75">
        <f>MAX(V9:V993)</f>
        <v>3</v>
      </c>
      <c r="M5" s="76"/>
      <c r="N5" s="17" t="s">
        <v>20</v>
      </c>
      <c r="O5" s="9"/>
      <c r="P5" s="75">
        <f>MAX(W9:W993)</f>
        <v>5</v>
      </c>
      <c r="Q5" s="76"/>
      <c r="R5" s="1"/>
      <c r="S5" s="1"/>
      <c r="T5" s="1"/>
    </row>
    <row r="6" spans="2:25">
      <c r="B6" s="11"/>
      <c r="C6" s="13"/>
      <c r="D6" s="14"/>
      <c r="E6" s="10"/>
      <c r="F6" s="11"/>
      <c r="G6" s="10"/>
      <c r="H6" s="11"/>
      <c r="I6" s="16"/>
      <c r="J6" s="11"/>
      <c r="K6" s="11"/>
      <c r="L6" s="10"/>
      <c r="M6" s="10"/>
      <c r="N6" s="12"/>
      <c r="O6" s="12"/>
      <c r="P6" s="10"/>
      <c r="Q6" s="7"/>
      <c r="R6" s="1"/>
      <c r="S6" s="1"/>
      <c r="T6" s="1"/>
    </row>
    <row r="7" spans="2:25">
      <c r="B7" s="77" t="s">
        <v>21</v>
      </c>
      <c r="C7" s="79" t="s">
        <v>22</v>
      </c>
      <c r="D7" s="80"/>
      <c r="E7" s="83" t="s">
        <v>23</v>
      </c>
      <c r="F7" s="84"/>
      <c r="G7" s="84"/>
      <c r="H7" s="84"/>
      <c r="I7" s="85"/>
      <c r="J7" s="86" t="s">
        <v>24</v>
      </c>
      <c r="K7" s="87"/>
      <c r="L7" s="88"/>
      <c r="M7" s="89" t="s">
        <v>25</v>
      </c>
      <c r="N7" s="90" t="s">
        <v>26</v>
      </c>
      <c r="O7" s="91"/>
      <c r="P7" s="91"/>
      <c r="Q7" s="92"/>
      <c r="R7" s="93" t="s">
        <v>27</v>
      </c>
      <c r="S7" s="93"/>
      <c r="T7" s="93"/>
      <c r="U7" s="93"/>
    </row>
    <row r="8" spans="2:25">
      <c r="B8" s="78"/>
      <c r="C8" s="81"/>
      <c r="D8" s="82"/>
      <c r="E8" s="18" t="s">
        <v>28</v>
      </c>
      <c r="F8" s="18" t="s">
        <v>29</v>
      </c>
      <c r="G8" s="18" t="s">
        <v>30</v>
      </c>
      <c r="H8" s="94" t="s">
        <v>31</v>
      </c>
      <c r="I8" s="85"/>
      <c r="J8" s="4" t="s">
        <v>32</v>
      </c>
      <c r="K8" s="95" t="s">
        <v>33</v>
      </c>
      <c r="L8" s="88"/>
      <c r="M8" s="89"/>
      <c r="N8" s="5" t="s">
        <v>28</v>
      </c>
      <c r="O8" s="5" t="s">
        <v>29</v>
      </c>
      <c r="P8" s="96" t="s">
        <v>31</v>
      </c>
      <c r="Q8" s="92"/>
      <c r="R8" s="93" t="s">
        <v>34</v>
      </c>
      <c r="S8" s="93"/>
      <c r="T8" s="93" t="s">
        <v>32</v>
      </c>
      <c r="U8" s="93"/>
      <c r="Y8" t="s">
        <v>57</v>
      </c>
    </row>
    <row r="9" spans="2:25">
      <c r="B9" s="36">
        <v>1</v>
      </c>
      <c r="C9" s="97">
        <f>L2</f>
        <v>1000000</v>
      </c>
      <c r="D9" s="97"/>
      <c r="E9" s="36">
        <v>1994</v>
      </c>
      <c r="F9" s="8">
        <v>43651</v>
      </c>
      <c r="G9" s="51" t="s">
        <v>3</v>
      </c>
      <c r="H9" s="98">
        <v>0.72489999999999999</v>
      </c>
      <c r="I9" s="98"/>
      <c r="J9" s="36">
        <v>97</v>
      </c>
      <c r="K9" s="97">
        <f>IF(J9="","",C9*0.03)</f>
        <v>30000</v>
      </c>
      <c r="L9" s="97"/>
      <c r="M9" s="6">
        <f>IF(J9="","",(K9/J9)/LOOKUP(RIGHT($D$2,3),定数!$A$6:$A$13,定数!$B$6:$B$13))</f>
        <v>2.5773195876288657</v>
      </c>
      <c r="N9" s="36">
        <v>1994</v>
      </c>
      <c r="O9" s="8">
        <v>43657</v>
      </c>
      <c r="P9" s="98">
        <v>0.73460000000000003</v>
      </c>
      <c r="Q9" s="98"/>
      <c r="R9" s="99">
        <f>IF(P9="","",T9*M9*LOOKUP(RIGHT($D$2,3),定数!$A$6:$A$13,定数!$B$6:$B$13))</f>
        <v>-30000.000000000131</v>
      </c>
      <c r="S9" s="99"/>
      <c r="T9" s="100">
        <f>IF(P9="","",IF(G9="買",(P9-H9),(H9-P9))*IF(RIGHT($D$2,3)="JPY",100,10000))</f>
        <v>-97.000000000000426</v>
      </c>
      <c r="U9" s="100"/>
      <c r="V9" s="1">
        <f>IF(T9&lt;&gt;"",IF(T9&gt;0,1+V8,0),"")</f>
        <v>0</v>
      </c>
      <c r="W9">
        <f>IF(T9&lt;&gt;"",IF(T9&lt;0,1+W8,0),"")</f>
        <v>1</v>
      </c>
    </row>
    <row r="10" spans="2:25">
      <c r="B10" s="36">
        <v>2</v>
      </c>
      <c r="C10" s="97">
        <f t="shared" ref="C10:C73" si="0">IF(R9="","",C9+R9)</f>
        <v>969999.99999999988</v>
      </c>
      <c r="D10" s="97"/>
      <c r="E10" s="36"/>
      <c r="F10" s="8">
        <v>43668</v>
      </c>
      <c r="G10" s="51" t="s">
        <v>4</v>
      </c>
      <c r="H10" s="98">
        <v>0.73909999999999998</v>
      </c>
      <c r="I10" s="98"/>
      <c r="J10" s="36">
        <v>60</v>
      </c>
      <c r="K10" s="101">
        <f>IF(J10="","",C10*0.03)</f>
        <v>29099.999999999996</v>
      </c>
      <c r="L10" s="102"/>
      <c r="M10" s="6">
        <f>IF(J10="","",(K10/J10)/LOOKUP(RIGHT($D$2,3),定数!$A$6:$A$13,定数!$B$6:$B$13))</f>
        <v>4.0416666666666661</v>
      </c>
      <c r="N10" s="36"/>
      <c r="O10" s="8">
        <v>43679</v>
      </c>
      <c r="P10" s="98">
        <v>0.73309999999999997</v>
      </c>
      <c r="Q10" s="98"/>
      <c r="R10" s="99">
        <f>IF(P10="","",T10*M10*LOOKUP(RIGHT($D$2,3),定数!$A$6:$A$13,定数!$B$6:$B$13))</f>
        <v>-29100.000000000025</v>
      </c>
      <c r="S10" s="99"/>
      <c r="T10" s="100">
        <f>IF(P10="","",IF(G10="買",(P10-H10),(H10-P10))*IF(RIGHT($D$2,3)="JPY",100,10000))</f>
        <v>-60.000000000000057</v>
      </c>
      <c r="U10" s="100"/>
      <c r="V10" s="22">
        <f t="shared" ref="V10:V22" si="1">IF(T10&lt;&gt;"",IF(T10&gt;0,1+V9,0),"")</f>
        <v>0</v>
      </c>
      <c r="W10">
        <f t="shared" ref="W10:W73" si="2">IF(T10&lt;&gt;"",IF(T10&lt;0,1+W9,0),"")</f>
        <v>2</v>
      </c>
      <c r="X10" s="37">
        <f>IF(C10&lt;&gt;"",MAX(C10,C9),"")</f>
        <v>1000000</v>
      </c>
    </row>
    <row r="11" spans="2:25">
      <c r="B11" s="36">
        <v>3</v>
      </c>
      <c r="C11" s="97">
        <f t="shared" si="0"/>
        <v>940899.99999999988</v>
      </c>
      <c r="D11" s="97"/>
      <c r="E11" s="36"/>
      <c r="F11" s="8">
        <v>43708</v>
      </c>
      <c r="G11" s="51" t="s">
        <v>4</v>
      </c>
      <c r="H11" s="98">
        <v>0.74560000000000004</v>
      </c>
      <c r="I11" s="98"/>
      <c r="J11" s="36">
        <v>57</v>
      </c>
      <c r="K11" s="101">
        <f t="shared" ref="K11:K74" si="3">IF(J11="","",C11*0.03)</f>
        <v>28226.999999999996</v>
      </c>
      <c r="L11" s="102"/>
      <c r="M11" s="6">
        <f>IF(J11="","",(K11/J11)/LOOKUP(RIGHT($D$2,3),定数!$A$6:$A$13,定数!$B$6:$B$13))</f>
        <v>4.1267543859649116</v>
      </c>
      <c r="N11" s="36"/>
      <c r="O11" s="8">
        <v>43713</v>
      </c>
      <c r="P11" s="98">
        <v>0.7399</v>
      </c>
      <c r="Q11" s="98"/>
      <c r="R11" s="99">
        <f>IF(P11="","",T11*M11*LOOKUP(RIGHT($D$2,3),定数!$A$6:$A$13,定数!$B$6:$B$13))</f>
        <v>-28227.000000000186</v>
      </c>
      <c r="S11" s="99"/>
      <c r="T11" s="100">
        <f>IF(P11="","",IF(G11="買",(P11-H11),(H11-P11))*IF(RIGHT($D$2,3)="JPY",100,10000))</f>
        <v>-57.000000000000384</v>
      </c>
      <c r="U11" s="100"/>
      <c r="V11" s="22">
        <f t="shared" si="1"/>
        <v>0</v>
      </c>
      <c r="W11">
        <f t="shared" si="2"/>
        <v>3</v>
      </c>
      <c r="X11" s="37">
        <f>IF(C11&lt;&gt;"",MAX(X10,C11),"")</f>
        <v>1000000</v>
      </c>
      <c r="Y11" s="38">
        <f>IF(X11&lt;&gt;"",1-(C11/X11),"")</f>
        <v>5.9100000000000152E-2</v>
      </c>
    </row>
    <row r="12" spans="2:25">
      <c r="B12" s="36">
        <v>4</v>
      </c>
      <c r="C12" s="97">
        <f t="shared" si="0"/>
        <v>912672.99999999965</v>
      </c>
      <c r="D12" s="97"/>
      <c r="E12" s="36"/>
      <c r="F12" s="8">
        <v>43737</v>
      </c>
      <c r="G12" s="51" t="s">
        <v>3</v>
      </c>
      <c r="H12" s="98">
        <v>0.73870000000000002</v>
      </c>
      <c r="I12" s="98"/>
      <c r="J12" s="36">
        <v>33</v>
      </c>
      <c r="K12" s="101">
        <f t="shared" si="3"/>
        <v>27380.189999999988</v>
      </c>
      <c r="L12" s="102"/>
      <c r="M12" s="6">
        <f>IF(J12="","",(K12/J12)/LOOKUP(RIGHT($D$2,3),定数!$A$6:$A$13,定数!$B$6:$B$13))</f>
        <v>6.9141893939393908</v>
      </c>
      <c r="N12" s="36"/>
      <c r="O12" s="8">
        <v>43741</v>
      </c>
      <c r="P12" s="98">
        <v>0.74199999999999999</v>
      </c>
      <c r="Q12" s="98"/>
      <c r="R12" s="99">
        <f>IF(P12="","",T12*M12*LOOKUP(RIGHT($D$2,3),定数!$A$6:$A$13,定数!$B$6:$B$13))</f>
        <v>-27380.189999999733</v>
      </c>
      <c r="S12" s="99"/>
      <c r="T12" s="100">
        <f t="shared" ref="T12:T75" si="4">IF(P12="","",IF(G12="買",(P12-H12),(H12-P12))*IF(RIGHT($D$2,3)="JPY",100,10000))</f>
        <v>-32.999999999999694</v>
      </c>
      <c r="U12" s="100"/>
      <c r="V12" s="22">
        <f t="shared" si="1"/>
        <v>0</v>
      </c>
      <c r="W12">
        <f t="shared" si="2"/>
        <v>4</v>
      </c>
      <c r="X12" s="37">
        <f t="shared" ref="X12:X75" si="5">IF(C12&lt;&gt;"",MAX(X11,C12),"")</f>
        <v>1000000</v>
      </c>
      <c r="Y12" s="38">
        <f t="shared" ref="Y12:Y75" si="6">IF(X12&lt;&gt;"",1-(C12/X12),"")</f>
        <v>8.7327000000000377E-2</v>
      </c>
    </row>
    <row r="13" spans="2:25">
      <c r="B13" s="36">
        <v>5</v>
      </c>
      <c r="C13" s="97">
        <f t="shared" si="0"/>
        <v>885292.80999999994</v>
      </c>
      <c r="D13" s="97"/>
      <c r="E13" s="36"/>
      <c r="F13" s="8">
        <v>43752</v>
      </c>
      <c r="G13" s="51" t="s">
        <v>3</v>
      </c>
      <c r="H13" s="98">
        <v>0.73540000000000005</v>
      </c>
      <c r="I13" s="98"/>
      <c r="J13" s="36">
        <v>42</v>
      </c>
      <c r="K13" s="101">
        <f t="shared" si="3"/>
        <v>26558.784299999996</v>
      </c>
      <c r="L13" s="102"/>
      <c r="M13" s="6">
        <f>IF(J13="","",(K13/J13)/LOOKUP(RIGHT($D$2,3),定数!$A$6:$A$13,定数!$B$6:$B$13))</f>
        <v>5.2696000595238086</v>
      </c>
      <c r="N13" s="36"/>
      <c r="O13" s="8">
        <v>43755</v>
      </c>
      <c r="P13" s="98">
        <v>0.73960000000000004</v>
      </c>
      <c r="Q13" s="98"/>
      <c r="R13" s="99">
        <f>IF(P13="","",T13*M13*LOOKUP(RIGHT($D$2,3),定数!$A$6:$A$13,定数!$B$6:$B$13))</f>
        <v>-26558.784299999879</v>
      </c>
      <c r="S13" s="99"/>
      <c r="T13" s="100">
        <f t="shared" si="4"/>
        <v>-41.999999999999815</v>
      </c>
      <c r="U13" s="100"/>
      <c r="V13" s="22">
        <f t="shared" si="1"/>
        <v>0</v>
      </c>
      <c r="W13">
        <f t="shared" si="2"/>
        <v>5</v>
      </c>
      <c r="X13" s="37">
        <f t="shared" si="5"/>
        <v>1000000</v>
      </c>
      <c r="Y13" s="38">
        <f t="shared" si="6"/>
        <v>0.11470719000000007</v>
      </c>
    </row>
    <row r="14" spans="2:25">
      <c r="B14" s="36">
        <v>6</v>
      </c>
      <c r="C14" s="97">
        <f t="shared" si="0"/>
        <v>858734.02570000011</v>
      </c>
      <c r="D14" s="97"/>
      <c r="E14" s="36"/>
      <c r="F14" s="8">
        <v>43773</v>
      </c>
      <c r="G14" s="51" t="s">
        <v>4</v>
      </c>
      <c r="H14" s="98">
        <v>0.74360000000000004</v>
      </c>
      <c r="I14" s="98"/>
      <c r="J14" s="36">
        <v>32</v>
      </c>
      <c r="K14" s="101">
        <f t="shared" si="3"/>
        <v>25762.020771000003</v>
      </c>
      <c r="L14" s="102"/>
      <c r="M14" s="6">
        <f>IF(J14="","",(K14/J14)/LOOKUP(RIGHT($D$2,3),定数!$A$6:$A$13,定数!$B$6:$B$13))</f>
        <v>6.7088595757812506</v>
      </c>
      <c r="N14" s="36"/>
      <c r="O14" s="8">
        <v>43773</v>
      </c>
      <c r="P14" s="98">
        <v>0.74719999999999998</v>
      </c>
      <c r="Q14" s="98"/>
      <c r="R14" s="99">
        <f>IF(P14="","",T14*M14*LOOKUP(RIGHT($D$2,3),定数!$A$6:$A$13,定数!$B$6:$B$13))</f>
        <v>28982.273367374491</v>
      </c>
      <c r="S14" s="99"/>
      <c r="T14" s="100">
        <f t="shared" si="4"/>
        <v>35.999999999999368</v>
      </c>
      <c r="U14" s="100"/>
      <c r="V14" s="22">
        <f t="shared" si="1"/>
        <v>1</v>
      </c>
      <c r="W14">
        <f t="shared" si="2"/>
        <v>0</v>
      </c>
      <c r="X14" s="37">
        <f t="shared" si="5"/>
        <v>1000000</v>
      </c>
      <c r="Y14" s="38">
        <f t="shared" si="6"/>
        <v>0.14126597429999987</v>
      </c>
    </row>
    <row r="15" spans="2:25">
      <c r="B15" s="36">
        <v>7</v>
      </c>
      <c r="C15" s="97">
        <f t="shared" si="0"/>
        <v>887716.29906737455</v>
      </c>
      <c r="D15" s="97"/>
      <c r="E15" s="36">
        <v>1995</v>
      </c>
      <c r="F15" s="8">
        <v>43512</v>
      </c>
      <c r="G15" s="51" t="s">
        <v>3</v>
      </c>
      <c r="H15" s="98">
        <v>0.74490000000000001</v>
      </c>
      <c r="I15" s="98"/>
      <c r="J15" s="36">
        <v>54</v>
      </c>
      <c r="K15" s="101">
        <f t="shared" si="3"/>
        <v>26631.488972021234</v>
      </c>
      <c r="L15" s="102"/>
      <c r="M15" s="6">
        <f>IF(J15="","",(K15/J15)/LOOKUP(RIGHT($D$2,3),定数!$A$6:$A$13,定数!$B$6:$B$13))</f>
        <v>4.1097976808674748</v>
      </c>
      <c r="N15" s="36"/>
      <c r="O15" s="8">
        <v>43513</v>
      </c>
      <c r="P15" s="98">
        <v>0.73839999999999995</v>
      </c>
      <c r="Q15" s="98"/>
      <c r="R15" s="99">
        <f>IF(P15="","",T15*M15*LOOKUP(RIGHT($D$2,3),定数!$A$6:$A$13,定数!$B$6:$B$13))</f>
        <v>32056.421910766603</v>
      </c>
      <c r="S15" s="99"/>
      <c r="T15" s="100">
        <f t="shared" si="4"/>
        <v>65.000000000000611</v>
      </c>
      <c r="U15" s="100"/>
      <c r="V15" s="22">
        <f t="shared" si="1"/>
        <v>2</v>
      </c>
      <c r="W15">
        <f t="shared" si="2"/>
        <v>0</v>
      </c>
      <c r="X15" s="37">
        <f t="shared" si="5"/>
        <v>1000000</v>
      </c>
      <c r="Y15" s="38">
        <f t="shared" si="6"/>
        <v>0.11228370093262541</v>
      </c>
    </row>
    <row r="16" spans="2:25">
      <c r="B16" s="36">
        <v>8</v>
      </c>
      <c r="C16" s="97">
        <f t="shared" si="0"/>
        <v>919772.72097814118</v>
      </c>
      <c r="D16" s="97"/>
      <c r="E16" s="36"/>
      <c r="F16" s="8">
        <v>43530</v>
      </c>
      <c r="G16" s="51" t="s">
        <v>3</v>
      </c>
      <c r="H16" s="98">
        <v>0.73540000000000005</v>
      </c>
      <c r="I16" s="98"/>
      <c r="J16" s="36">
        <v>63</v>
      </c>
      <c r="K16" s="101">
        <f t="shared" si="3"/>
        <v>27593.181629344235</v>
      </c>
      <c r="L16" s="102"/>
      <c r="M16" s="6">
        <f>IF(J16="","",(K16/J16)/LOOKUP(RIGHT($D$2,3),定数!$A$6:$A$13,定数!$B$6:$B$13))</f>
        <v>3.6498917499132588</v>
      </c>
      <c r="N16" s="36"/>
      <c r="O16" s="8">
        <v>43532</v>
      </c>
      <c r="P16" s="98">
        <v>0.74150000000000005</v>
      </c>
      <c r="Q16" s="98"/>
      <c r="R16" s="99">
        <f>IF(P16="","",T16*M16*LOOKUP(RIGHT($D$2,3),定数!$A$6:$A$13,定数!$B$6:$B$13))</f>
        <v>-26717.207609365028</v>
      </c>
      <c r="S16" s="99"/>
      <c r="T16" s="100">
        <f t="shared" si="4"/>
        <v>-60.999999999999943</v>
      </c>
      <c r="U16" s="100"/>
      <c r="V16" s="22">
        <f t="shared" si="1"/>
        <v>0</v>
      </c>
      <c r="W16">
        <f t="shared" si="2"/>
        <v>1</v>
      </c>
      <c r="X16" s="37">
        <f t="shared" si="5"/>
        <v>1000000</v>
      </c>
      <c r="Y16" s="38">
        <f t="shared" si="6"/>
        <v>8.0227279021858777E-2</v>
      </c>
    </row>
    <row r="17" spans="2:25">
      <c r="B17" s="36">
        <v>9</v>
      </c>
      <c r="C17" s="97">
        <f t="shared" si="0"/>
        <v>893055.51336877618</v>
      </c>
      <c r="D17" s="97"/>
      <c r="E17" s="36">
        <v>1996</v>
      </c>
      <c r="F17" s="8">
        <v>43510</v>
      </c>
      <c r="G17" s="51" t="s">
        <v>4</v>
      </c>
      <c r="H17" s="98">
        <v>0.7571</v>
      </c>
      <c r="I17" s="98"/>
      <c r="J17" s="36">
        <v>47</v>
      </c>
      <c r="K17" s="101">
        <f t="shared" si="3"/>
        <v>26791.665401063285</v>
      </c>
      <c r="L17" s="102"/>
      <c r="M17" s="6">
        <f>IF(J17="","",(K17/J17)/LOOKUP(RIGHT($D$2,3),定数!$A$6:$A$13,定数!$B$6:$B$13))</f>
        <v>4.7502952838764685</v>
      </c>
      <c r="N17" s="36"/>
      <c r="O17" s="8">
        <v>43512</v>
      </c>
      <c r="P17" s="98">
        <v>0.75239999999999996</v>
      </c>
      <c r="Q17" s="98"/>
      <c r="R17" s="99">
        <f>IF(P17="","",T17*M17*LOOKUP(RIGHT($D$2,3),定数!$A$6:$A$13,定数!$B$6:$B$13))</f>
        <v>-26791.665401063496</v>
      </c>
      <c r="S17" s="99"/>
      <c r="T17" s="100">
        <f t="shared" si="4"/>
        <v>-47.000000000000377</v>
      </c>
      <c r="U17" s="100"/>
      <c r="V17" s="22">
        <f t="shared" si="1"/>
        <v>0</v>
      </c>
      <c r="W17">
        <f t="shared" si="2"/>
        <v>2</v>
      </c>
      <c r="X17" s="37">
        <f t="shared" si="5"/>
        <v>1000000</v>
      </c>
      <c r="Y17" s="38">
        <f t="shared" si="6"/>
        <v>0.1069444866312238</v>
      </c>
    </row>
    <row r="18" spans="2:25">
      <c r="B18" s="36">
        <v>10</v>
      </c>
      <c r="C18" s="97">
        <f t="shared" si="0"/>
        <v>866263.84796771267</v>
      </c>
      <c r="D18" s="97"/>
      <c r="E18" s="36"/>
      <c r="F18" s="8">
        <v>43643</v>
      </c>
      <c r="G18" s="51" t="s">
        <v>3</v>
      </c>
      <c r="H18" s="98">
        <v>0.7893</v>
      </c>
      <c r="I18" s="98"/>
      <c r="J18" s="36">
        <v>48</v>
      </c>
      <c r="K18" s="101">
        <f t="shared" si="3"/>
        <v>25987.915439031378</v>
      </c>
      <c r="L18" s="102"/>
      <c r="M18" s="6">
        <f>IF(J18="","",(K18/J18)/LOOKUP(RIGHT($D$2,3),定数!$A$6:$A$13,定数!$B$6:$B$13))</f>
        <v>4.5117908748318358</v>
      </c>
      <c r="N18" s="36"/>
      <c r="O18" s="8">
        <v>43648</v>
      </c>
      <c r="P18" s="98">
        <v>0.7843</v>
      </c>
      <c r="Q18" s="98"/>
      <c r="R18" s="99">
        <f>IF(P18="","",T18*M18*LOOKUP(RIGHT($D$2,3),定数!$A$6:$A$13,定数!$B$6:$B$13))</f>
        <v>27070.745248991039</v>
      </c>
      <c r="S18" s="99"/>
      <c r="T18" s="100">
        <f t="shared" si="4"/>
        <v>50.000000000000043</v>
      </c>
      <c r="U18" s="100"/>
      <c r="V18" s="22">
        <f t="shared" si="1"/>
        <v>1</v>
      </c>
      <c r="W18">
        <f t="shared" si="2"/>
        <v>0</v>
      </c>
      <c r="X18" s="37">
        <f t="shared" si="5"/>
        <v>1000000</v>
      </c>
      <c r="Y18" s="38">
        <f t="shared" si="6"/>
        <v>0.13373615203228728</v>
      </c>
    </row>
    <row r="19" spans="2:25">
      <c r="B19" s="36">
        <v>11</v>
      </c>
      <c r="C19" s="97">
        <f t="shared" si="0"/>
        <v>893334.59321670374</v>
      </c>
      <c r="D19" s="97"/>
      <c r="E19" s="36"/>
      <c r="F19" s="8">
        <v>43675</v>
      </c>
      <c r="G19" s="51" t="s">
        <v>3</v>
      </c>
      <c r="H19" s="98">
        <v>0.7853</v>
      </c>
      <c r="I19" s="98"/>
      <c r="J19" s="36">
        <v>68</v>
      </c>
      <c r="K19" s="101">
        <f t="shared" si="3"/>
        <v>26800.03779650111</v>
      </c>
      <c r="L19" s="102"/>
      <c r="M19" s="6">
        <f>IF(J19="","",(K19/J19)/LOOKUP(RIGHT($D$2,3),定数!$A$6:$A$13,定数!$B$6:$B$13))</f>
        <v>3.2843183574143517</v>
      </c>
      <c r="N19" s="36"/>
      <c r="O19" s="8">
        <v>43677</v>
      </c>
      <c r="P19" s="98">
        <v>0.77690000000000003</v>
      </c>
      <c r="Q19" s="98"/>
      <c r="R19" s="99">
        <f>IF(P19="","",T19*M19*LOOKUP(RIGHT($D$2,3),定数!$A$6:$A$13,定数!$B$6:$B$13))</f>
        <v>33105.929042736519</v>
      </c>
      <c r="S19" s="99"/>
      <c r="T19" s="100">
        <f t="shared" si="4"/>
        <v>83.999999999999631</v>
      </c>
      <c r="U19" s="100"/>
      <c r="V19" s="22">
        <f t="shared" si="1"/>
        <v>2</v>
      </c>
      <c r="W19">
        <f t="shared" si="2"/>
        <v>0</v>
      </c>
      <c r="X19" s="37">
        <f t="shared" si="5"/>
        <v>1000000</v>
      </c>
      <c r="Y19" s="38">
        <f t="shared" si="6"/>
        <v>0.10666540678329628</v>
      </c>
    </row>
    <row r="20" spans="2:25">
      <c r="B20" s="36">
        <v>12</v>
      </c>
      <c r="C20" s="97">
        <f t="shared" si="0"/>
        <v>926440.52225944027</v>
      </c>
      <c r="D20" s="97"/>
      <c r="E20" s="36">
        <v>1997</v>
      </c>
      <c r="F20" s="8">
        <v>43487</v>
      </c>
      <c r="G20" s="51" t="s">
        <v>3</v>
      </c>
      <c r="H20" s="98">
        <v>0.77529999999999999</v>
      </c>
      <c r="I20" s="98"/>
      <c r="J20" s="36">
        <v>51</v>
      </c>
      <c r="K20" s="101">
        <f t="shared" si="3"/>
        <v>27793.215667783206</v>
      </c>
      <c r="L20" s="102"/>
      <c r="M20" s="6">
        <f>IF(J20="","",(K20/J20)/LOOKUP(RIGHT($D$2,3),定数!$A$6:$A$13,定数!$B$6:$B$13))</f>
        <v>4.5413751091149033</v>
      </c>
      <c r="N20" s="36"/>
      <c r="O20" s="8">
        <v>43493</v>
      </c>
      <c r="P20" s="98">
        <v>0.76919999999999999</v>
      </c>
      <c r="Q20" s="98"/>
      <c r="R20" s="99">
        <f>IF(P20="","",T20*M20*LOOKUP(RIGHT($D$2,3),定数!$A$6:$A$13,定数!$B$6:$B$13))</f>
        <v>33242.865798721061</v>
      </c>
      <c r="S20" s="99"/>
      <c r="T20" s="100">
        <f t="shared" si="4"/>
        <v>60.999999999999943</v>
      </c>
      <c r="U20" s="100"/>
      <c r="V20" s="22">
        <f t="shared" si="1"/>
        <v>3</v>
      </c>
      <c r="W20">
        <f t="shared" si="2"/>
        <v>0</v>
      </c>
      <c r="X20" s="37">
        <f t="shared" si="5"/>
        <v>1000000</v>
      </c>
      <c r="Y20" s="38">
        <f t="shared" si="6"/>
        <v>7.3559477740559709E-2</v>
      </c>
    </row>
    <row r="21" spans="2:25">
      <c r="B21" s="36">
        <v>13</v>
      </c>
      <c r="C21" s="97">
        <f t="shared" si="0"/>
        <v>959683.38805816136</v>
      </c>
      <c r="D21" s="97"/>
      <c r="E21" s="36"/>
      <c r="F21" s="8">
        <v>43503</v>
      </c>
      <c r="G21" s="51" t="s">
        <v>3</v>
      </c>
      <c r="H21" s="98">
        <v>0.7601</v>
      </c>
      <c r="I21" s="98"/>
      <c r="J21" s="36">
        <v>85</v>
      </c>
      <c r="K21" s="101">
        <f t="shared" si="3"/>
        <v>28790.501641744839</v>
      </c>
      <c r="L21" s="102"/>
      <c r="M21" s="6">
        <f>IF(J21="","",(K21/J21)/LOOKUP(RIGHT($D$2,3),定数!$A$6:$A$13,定数!$B$6:$B$13))</f>
        <v>2.8225982001710626</v>
      </c>
      <c r="N21" s="36"/>
      <c r="O21" s="8">
        <v>43509</v>
      </c>
      <c r="P21" s="98">
        <v>0.76859999999999995</v>
      </c>
      <c r="Q21" s="98"/>
      <c r="R21" s="99">
        <f>IF(P21="","",T21*M21*LOOKUP(RIGHT($D$2,3),定数!$A$6:$A$13,定数!$B$6:$B$13))</f>
        <v>-28790.501641744675</v>
      </c>
      <c r="S21" s="99"/>
      <c r="T21" s="100">
        <f t="shared" si="4"/>
        <v>-84.999999999999517</v>
      </c>
      <c r="U21" s="100"/>
      <c r="V21" s="22">
        <f t="shared" si="1"/>
        <v>0</v>
      </c>
      <c r="W21">
        <f t="shared" si="2"/>
        <v>1</v>
      </c>
      <c r="X21" s="37">
        <f t="shared" si="5"/>
        <v>1000000</v>
      </c>
      <c r="Y21" s="38">
        <f t="shared" si="6"/>
        <v>4.0316611941838665E-2</v>
      </c>
    </row>
    <row r="22" spans="2:25">
      <c r="B22" s="36">
        <v>14</v>
      </c>
      <c r="C22" s="97">
        <f t="shared" si="0"/>
        <v>930892.88641641673</v>
      </c>
      <c r="D22" s="97"/>
      <c r="E22" s="36"/>
      <c r="F22" s="8">
        <v>43578</v>
      </c>
      <c r="G22" s="51" t="s">
        <v>3</v>
      </c>
      <c r="H22" s="98">
        <v>0.77449999999999997</v>
      </c>
      <c r="I22" s="98"/>
      <c r="J22" s="36">
        <v>61</v>
      </c>
      <c r="K22" s="101">
        <f t="shared" si="3"/>
        <v>27926.786592492503</v>
      </c>
      <c r="L22" s="102"/>
      <c r="M22" s="6">
        <f>IF(J22="","",(K22/J22)/LOOKUP(RIGHT($D$2,3),定数!$A$6:$A$13,定数!$B$6:$B$13))</f>
        <v>3.8151347803951503</v>
      </c>
      <c r="N22" s="36"/>
      <c r="O22" s="8">
        <v>43583</v>
      </c>
      <c r="P22" s="98">
        <v>0.78059999999999996</v>
      </c>
      <c r="Q22" s="98"/>
      <c r="R22" s="99">
        <f>IF(P22="","",T22*M22*LOOKUP(RIGHT($D$2,3),定数!$A$6:$A$13,定数!$B$6:$B$13))</f>
        <v>-27926.786592492474</v>
      </c>
      <c r="S22" s="99"/>
      <c r="T22" s="100">
        <f t="shared" si="4"/>
        <v>-60.999999999999943</v>
      </c>
      <c r="U22" s="100"/>
      <c r="V22" s="22">
        <f t="shared" si="1"/>
        <v>0</v>
      </c>
      <c r="W22">
        <f t="shared" si="2"/>
        <v>2</v>
      </c>
      <c r="X22" s="37">
        <f t="shared" si="5"/>
        <v>1000000</v>
      </c>
      <c r="Y22" s="38">
        <f t="shared" si="6"/>
        <v>6.9107113583583235E-2</v>
      </c>
    </row>
    <row r="23" spans="2:25">
      <c r="B23" s="36">
        <v>15</v>
      </c>
      <c r="C23" s="97">
        <f t="shared" si="0"/>
        <v>902966.09982392425</v>
      </c>
      <c r="D23" s="97"/>
      <c r="E23" s="36"/>
      <c r="F23" s="8">
        <v>43627</v>
      </c>
      <c r="G23" s="51" t="s">
        <v>3</v>
      </c>
      <c r="H23" s="98">
        <v>0.75800000000000001</v>
      </c>
      <c r="I23" s="98"/>
      <c r="J23" s="36">
        <v>68</v>
      </c>
      <c r="K23" s="101">
        <f t="shared" si="3"/>
        <v>27088.982994717728</v>
      </c>
      <c r="L23" s="102"/>
      <c r="M23" s="6">
        <f>IF(J23="","",(K23/J23)/LOOKUP(RIGHT($D$2,3),定数!$A$6:$A$13,定数!$B$6:$B$13))</f>
        <v>3.3197283081761921</v>
      </c>
      <c r="N23" s="36"/>
      <c r="O23" s="8">
        <v>43632</v>
      </c>
      <c r="P23" s="98">
        <v>0.74970000000000003</v>
      </c>
      <c r="Q23" s="98"/>
      <c r="R23" s="99">
        <f>IF(P23="","",T23*M23*LOOKUP(RIGHT($D$2,3),定数!$A$6:$A$13,定数!$B$6:$B$13))</f>
        <v>33064.493949434778</v>
      </c>
      <c r="S23" s="99"/>
      <c r="T23" s="100">
        <f t="shared" si="4"/>
        <v>82.999999999999744</v>
      </c>
      <c r="U23" s="100"/>
      <c r="V23" t="str">
        <f t="shared" ref="V23:W74" si="7">IF(S23&lt;&gt;"",IF(S23&lt;0,1+V22,0),"")</f>
        <v/>
      </c>
      <c r="W23">
        <f t="shared" si="2"/>
        <v>0</v>
      </c>
      <c r="X23" s="37">
        <f t="shared" si="5"/>
        <v>1000000</v>
      </c>
      <c r="Y23" s="38">
        <f t="shared" si="6"/>
        <v>9.7033900176075716E-2</v>
      </c>
    </row>
    <row r="24" spans="2:25">
      <c r="B24" s="36">
        <v>16</v>
      </c>
      <c r="C24" s="97">
        <f t="shared" si="0"/>
        <v>936030.59377335897</v>
      </c>
      <c r="D24" s="97"/>
      <c r="E24" s="36"/>
      <c r="F24" s="8">
        <v>43781</v>
      </c>
      <c r="G24" s="51" t="s">
        <v>3</v>
      </c>
      <c r="H24" s="98">
        <v>0.69569999999999999</v>
      </c>
      <c r="I24" s="98"/>
      <c r="J24" s="36">
        <v>71</v>
      </c>
      <c r="K24" s="101">
        <f t="shared" si="3"/>
        <v>28080.917813200769</v>
      </c>
      <c r="L24" s="102"/>
      <c r="M24" s="6">
        <f>IF(J24="","",(K24/J24)/LOOKUP(RIGHT($D$2,3),定数!$A$6:$A$13,定数!$B$6:$B$13))</f>
        <v>3.295882372441405</v>
      </c>
      <c r="N24" s="36"/>
      <c r="O24" s="8">
        <v>43784</v>
      </c>
      <c r="P24" s="98">
        <v>0.70279999999999998</v>
      </c>
      <c r="Q24" s="98"/>
      <c r="R24" s="99">
        <f>IF(P24="","",T24*M24*LOOKUP(RIGHT($D$2,3),定数!$A$6:$A$13,定数!$B$6:$B$13))</f>
        <v>-28080.917813200751</v>
      </c>
      <c r="S24" s="99"/>
      <c r="T24" s="100">
        <f t="shared" si="4"/>
        <v>-70.999999999999957</v>
      </c>
      <c r="U24" s="100"/>
      <c r="V24" t="str">
        <f t="shared" si="7"/>
        <v/>
      </c>
      <c r="W24">
        <f t="shared" si="2"/>
        <v>1</v>
      </c>
      <c r="X24" s="37">
        <f t="shared" si="5"/>
        <v>1000000</v>
      </c>
      <c r="Y24" s="38">
        <f t="shared" si="6"/>
        <v>6.3969406226641046E-2</v>
      </c>
    </row>
    <row r="25" spans="2:25">
      <c r="B25" s="36">
        <v>17</v>
      </c>
      <c r="C25" s="97">
        <f t="shared" si="0"/>
        <v>907949.67596015823</v>
      </c>
      <c r="D25" s="97"/>
      <c r="E25" s="36"/>
      <c r="F25" s="8">
        <v>43791</v>
      </c>
      <c r="G25" s="51" t="s">
        <v>3</v>
      </c>
      <c r="H25" s="98">
        <v>0.69159999999999999</v>
      </c>
      <c r="I25" s="98"/>
      <c r="J25" s="36">
        <v>117</v>
      </c>
      <c r="K25" s="101">
        <f t="shared" si="3"/>
        <v>27238.490278804748</v>
      </c>
      <c r="L25" s="102"/>
      <c r="M25" s="6">
        <f>IF(J25="","",(K25/J25)/LOOKUP(RIGHT($D$2,3),定数!$A$6:$A$13,定数!$B$6:$B$13))</f>
        <v>1.9400634101712781</v>
      </c>
      <c r="N25" s="36"/>
      <c r="O25" s="8">
        <v>43796</v>
      </c>
      <c r="P25" s="98">
        <v>0.67710000000000004</v>
      </c>
      <c r="Q25" s="98"/>
      <c r="R25" s="99">
        <f>IF(P25="","",T25*M25*LOOKUP(RIGHT($D$2,3),定数!$A$6:$A$13,定数!$B$6:$B$13))</f>
        <v>33757.103336980137</v>
      </c>
      <c r="S25" s="99"/>
      <c r="T25" s="100">
        <f t="shared" si="4"/>
        <v>144.99999999999957</v>
      </c>
      <c r="U25" s="100"/>
      <c r="V25" t="str">
        <f t="shared" si="7"/>
        <v/>
      </c>
      <c r="W25">
        <f t="shared" si="2"/>
        <v>0</v>
      </c>
      <c r="X25" s="37">
        <f t="shared" si="5"/>
        <v>1000000</v>
      </c>
      <c r="Y25" s="38">
        <f t="shared" si="6"/>
        <v>9.2050324039841813E-2</v>
      </c>
    </row>
    <row r="26" spans="2:25">
      <c r="B26" s="36">
        <v>18</v>
      </c>
      <c r="C26" s="97">
        <f t="shared" si="0"/>
        <v>941706.77929713833</v>
      </c>
      <c r="D26" s="97"/>
      <c r="E26" s="36">
        <v>1998</v>
      </c>
      <c r="F26" s="8">
        <v>43501</v>
      </c>
      <c r="G26" s="51" t="s">
        <v>4</v>
      </c>
      <c r="H26" s="98">
        <v>0.68279999999999996</v>
      </c>
      <c r="I26" s="98"/>
      <c r="J26" s="36">
        <v>114</v>
      </c>
      <c r="K26" s="101">
        <f t="shared" si="3"/>
        <v>28251.20337891415</v>
      </c>
      <c r="L26" s="102"/>
      <c r="M26" s="6">
        <f>IF(J26="","",(K26/J26)/LOOKUP(RIGHT($D$2,3),定数!$A$6:$A$13,定数!$B$6:$B$13))</f>
        <v>2.0651464458270579</v>
      </c>
      <c r="N26" s="36"/>
      <c r="O26" s="8">
        <v>43502</v>
      </c>
      <c r="P26" s="98">
        <v>0.6714</v>
      </c>
      <c r="Q26" s="98"/>
      <c r="R26" s="99">
        <f>IF(P26="","",T26*M26*LOOKUP(RIGHT($D$2,3),定数!$A$6:$A$13,定数!$B$6:$B$13))</f>
        <v>-28251.203378914066</v>
      </c>
      <c r="S26" s="99"/>
      <c r="T26" s="100">
        <f t="shared" si="4"/>
        <v>-113.99999999999966</v>
      </c>
      <c r="U26" s="100"/>
      <c r="V26" t="str">
        <f t="shared" si="7"/>
        <v/>
      </c>
      <c r="W26">
        <f t="shared" si="2"/>
        <v>1</v>
      </c>
      <c r="X26" s="37">
        <f t="shared" si="5"/>
        <v>1000000</v>
      </c>
      <c r="Y26" s="38">
        <f t="shared" si="6"/>
        <v>5.8293220702861692E-2</v>
      </c>
    </row>
    <row r="27" spans="2:25">
      <c r="B27" s="36">
        <v>19</v>
      </c>
      <c r="C27" s="97">
        <f t="shared" si="0"/>
        <v>913455.57591822429</v>
      </c>
      <c r="D27" s="97"/>
      <c r="E27" s="36"/>
      <c r="F27" s="8">
        <v>43589</v>
      </c>
      <c r="G27" s="51" t="s">
        <v>3</v>
      </c>
      <c r="H27" s="98">
        <v>0.64700000000000002</v>
      </c>
      <c r="I27" s="98"/>
      <c r="J27" s="36">
        <v>77</v>
      </c>
      <c r="K27" s="101">
        <f t="shared" si="3"/>
        <v>27403.667277546727</v>
      </c>
      <c r="L27" s="102"/>
      <c r="M27" s="6">
        <f>IF(J27="","",(K27/J27)/LOOKUP(RIGHT($D$2,3),定数!$A$6:$A$13,定数!$B$6:$B$13))</f>
        <v>2.9657648568773514</v>
      </c>
      <c r="N27" s="36"/>
      <c r="O27" s="8">
        <v>43591</v>
      </c>
      <c r="P27" s="98">
        <v>0.63759999999999994</v>
      </c>
      <c r="Q27" s="98"/>
      <c r="R27" s="99">
        <f>IF(P27="","",T27*M27*LOOKUP(RIGHT($D$2,3),定数!$A$6:$A$13,定数!$B$6:$B$13))</f>
        <v>33453.827585576793</v>
      </c>
      <c r="S27" s="99"/>
      <c r="T27" s="100">
        <f t="shared" si="4"/>
        <v>94.000000000000753</v>
      </c>
      <c r="U27" s="100"/>
      <c r="V27" t="str">
        <f t="shared" si="7"/>
        <v/>
      </c>
      <c r="W27">
        <f t="shared" si="2"/>
        <v>0</v>
      </c>
      <c r="X27" s="37">
        <f t="shared" si="5"/>
        <v>1000000</v>
      </c>
      <c r="Y27" s="38">
        <f t="shared" si="6"/>
        <v>8.6544424081775762E-2</v>
      </c>
    </row>
    <row r="28" spans="2:25">
      <c r="B28" s="36">
        <v>20</v>
      </c>
      <c r="C28" s="97">
        <f t="shared" si="0"/>
        <v>946909.40350380109</v>
      </c>
      <c r="D28" s="97"/>
      <c r="E28" s="36"/>
      <c r="F28" s="8">
        <v>43617</v>
      </c>
      <c r="G28" s="51" t="s">
        <v>3</v>
      </c>
      <c r="H28" s="98">
        <v>0.62019999999999997</v>
      </c>
      <c r="I28" s="98"/>
      <c r="J28" s="36">
        <v>79</v>
      </c>
      <c r="K28" s="101">
        <f t="shared" si="3"/>
        <v>28407.282105114031</v>
      </c>
      <c r="L28" s="102"/>
      <c r="M28" s="6">
        <f>IF(J28="","",(K28/J28)/LOOKUP(RIGHT($D$2,3),定数!$A$6:$A$13,定数!$B$6:$B$13))</f>
        <v>2.9965487452651933</v>
      </c>
      <c r="N28" s="36"/>
      <c r="O28" s="8">
        <v>43619</v>
      </c>
      <c r="P28" s="98">
        <v>0.61040000000000005</v>
      </c>
      <c r="Q28" s="98"/>
      <c r="R28" s="99">
        <f>IF(P28="","",T28*M28*LOOKUP(RIGHT($D$2,3),定数!$A$6:$A$13,定数!$B$6:$B$13))</f>
        <v>35239.413244318392</v>
      </c>
      <c r="S28" s="99"/>
      <c r="T28" s="100">
        <f t="shared" si="4"/>
        <v>97.999999999999204</v>
      </c>
      <c r="U28" s="100"/>
      <c r="V28" t="str">
        <f t="shared" si="7"/>
        <v/>
      </c>
      <c r="W28">
        <f t="shared" si="2"/>
        <v>0</v>
      </c>
      <c r="X28" s="37">
        <f t="shared" si="5"/>
        <v>1000000</v>
      </c>
      <c r="Y28" s="38">
        <f t="shared" si="6"/>
        <v>5.3090596496198961E-2</v>
      </c>
    </row>
    <row r="29" spans="2:25">
      <c r="B29" s="36">
        <v>21</v>
      </c>
      <c r="C29" s="97">
        <f t="shared" si="0"/>
        <v>982148.81674811943</v>
      </c>
      <c r="D29" s="97"/>
      <c r="E29" s="36"/>
      <c r="F29" s="8">
        <v>43698</v>
      </c>
      <c r="G29" s="51" t="s">
        <v>3</v>
      </c>
      <c r="H29" s="98">
        <v>0.58520000000000005</v>
      </c>
      <c r="I29" s="98"/>
      <c r="J29" s="36">
        <v>89</v>
      </c>
      <c r="K29" s="101">
        <f t="shared" si="3"/>
        <v>29464.464502443581</v>
      </c>
      <c r="L29" s="102"/>
      <c r="M29" s="6">
        <f>IF(J29="","",(K29/J29)/LOOKUP(RIGHT($D$2,3),定数!$A$6:$A$13,定数!$B$6:$B$13))</f>
        <v>2.7588449908655037</v>
      </c>
      <c r="N29" s="36"/>
      <c r="O29" s="8">
        <v>43703</v>
      </c>
      <c r="P29" s="98">
        <v>0.57420000000000004</v>
      </c>
      <c r="Q29" s="98"/>
      <c r="R29" s="99">
        <f>IF(P29="","",T29*M29*LOOKUP(RIGHT($D$2,3),定数!$A$6:$A$13,定数!$B$6:$B$13))</f>
        <v>36416.753879424679</v>
      </c>
      <c r="S29" s="99"/>
      <c r="T29" s="100">
        <f t="shared" si="4"/>
        <v>110.0000000000001</v>
      </c>
      <c r="U29" s="100"/>
      <c r="V29" t="str">
        <f t="shared" si="7"/>
        <v/>
      </c>
      <c r="W29">
        <f t="shared" si="2"/>
        <v>0</v>
      </c>
      <c r="X29" s="37">
        <f t="shared" si="5"/>
        <v>1000000</v>
      </c>
      <c r="Y29" s="38">
        <f t="shared" si="6"/>
        <v>1.785118325188062E-2</v>
      </c>
    </row>
    <row r="30" spans="2:25">
      <c r="B30" s="36">
        <v>22</v>
      </c>
      <c r="C30" s="97">
        <f>IF(R29="","",C29+R29)</f>
        <v>1018565.5706275441</v>
      </c>
      <c r="D30" s="97"/>
      <c r="E30" s="36"/>
      <c r="F30" s="8">
        <v>43759</v>
      </c>
      <c r="G30" s="51" t="s">
        <v>4</v>
      </c>
      <c r="H30" s="98">
        <v>0.63460000000000005</v>
      </c>
      <c r="I30" s="98"/>
      <c r="J30" s="36">
        <v>78</v>
      </c>
      <c r="K30" s="101">
        <f t="shared" si="3"/>
        <v>30556.96711882632</v>
      </c>
      <c r="L30" s="102"/>
      <c r="M30" s="6">
        <f>IF(J30="","",(K30/J30)/LOOKUP(RIGHT($D$2,3),定数!$A$6:$A$13,定数!$B$6:$B$13))</f>
        <v>3.2646332391908461</v>
      </c>
      <c r="N30" s="36"/>
      <c r="O30" s="8">
        <v>43759</v>
      </c>
      <c r="P30" s="98">
        <v>0.62680000000000002</v>
      </c>
      <c r="Q30" s="98"/>
      <c r="R30" s="99">
        <f>IF(P30="","",T30*M30*LOOKUP(RIGHT($D$2,3),定数!$A$6:$A$13,定数!$B$6:$B$13))</f>
        <v>-30556.967118826429</v>
      </c>
      <c r="S30" s="99"/>
      <c r="T30" s="100">
        <f t="shared" si="4"/>
        <v>-78.000000000000284</v>
      </c>
      <c r="U30" s="100"/>
      <c r="V30" t="str">
        <f t="shared" si="7"/>
        <v/>
      </c>
      <c r="W30">
        <f t="shared" si="2"/>
        <v>1</v>
      </c>
      <c r="X30" s="37">
        <f t="shared" si="5"/>
        <v>1018565.5706275441</v>
      </c>
      <c r="Y30" s="38">
        <f t="shared" si="6"/>
        <v>0</v>
      </c>
    </row>
    <row r="31" spans="2:25">
      <c r="B31" s="36">
        <v>23</v>
      </c>
      <c r="C31" s="97">
        <f t="shared" si="0"/>
        <v>988008.60350871761</v>
      </c>
      <c r="D31" s="97"/>
      <c r="E31" s="36"/>
      <c r="F31" s="8">
        <v>43813</v>
      </c>
      <c r="G31" s="51" t="s">
        <v>3</v>
      </c>
      <c r="H31" s="98">
        <v>0.61839999999999995</v>
      </c>
      <c r="I31" s="98"/>
      <c r="J31" s="36">
        <v>82</v>
      </c>
      <c r="K31" s="101">
        <f t="shared" si="3"/>
        <v>29640.258105261528</v>
      </c>
      <c r="L31" s="102"/>
      <c r="M31" s="6">
        <f>IF(J31="","",(K31/J31)/LOOKUP(RIGHT($D$2,3),定数!$A$6:$A$13,定数!$B$6:$B$13))</f>
        <v>3.0122213521607244</v>
      </c>
      <c r="N31" s="36"/>
      <c r="O31" s="8">
        <v>43814</v>
      </c>
      <c r="P31" s="98">
        <v>0.62660000000000005</v>
      </c>
      <c r="Q31" s="98"/>
      <c r="R31" s="99">
        <f>IF(P31="","",T31*M31*LOOKUP(RIGHT($D$2,3),定数!$A$6:$A$13,定数!$B$6:$B$13))</f>
        <v>-29640.258105261877</v>
      </c>
      <c r="S31" s="99"/>
      <c r="T31" s="100">
        <f t="shared" si="4"/>
        <v>-82.000000000000966</v>
      </c>
      <c r="U31" s="100"/>
      <c r="V31" t="str">
        <f t="shared" si="7"/>
        <v/>
      </c>
      <c r="W31">
        <f t="shared" si="2"/>
        <v>2</v>
      </c>
      <c r="X31" s="37">
        <f t="shared" si="5"/>
        <v>1018565.5706275441</v>
      </c>
      <c r="Y31" s="38">
        <f t="shared" si="6"/>
        <v>3.0000000000000138E-2</v>
      </c>
    </row>
    <row r="32" spans="2:25">
      <c r="B32" s="36">
        <v>24</v>
      </c>
      <c r="C32" s="97">
        <f t="shared" si="0"/>
        <v>958368.34540345578</v>
      </c>
      <c r="D32" s="97"/>
      <c r="E32" s="36">
        <v>1999</v>
      </c>
      <c r="F32" s="8">
        <v>43507</v>
      </c>
      <c r="G32" s="51" t="s">
        <v>4</v>
      </c>
      <c r="H32" s="98">
        <v>0.64870000000000005</v>
      </c>
      <c r="I32" s="98"/>
      <c r="J32" s="36">
        <v>58</v>
      </c>
      <c r="K32" s="101">
        <f t="shared" si="3"/>
        <v>28751.050362103673</v>
      </c>
      <c r="L32" s="102"/>
      <c r="M32" s="6">
        <f>IF(J32="","",(K32/J32)/LOOKUP(RIGHT($D$2,3),定数!$A$6:$A$13,定数!$B$6:$B$13))</f>
        <v>4.1308980405321369</v>
      </c>
      <c r="N32" s="36"/>
      <c r="O32" s="8">
        <v>43508</v>
      </c>
      <c r="P32" s="98">
        <v>0.64290000000000003</v>
      </c>
      <c r="Q32" s="98"/>
      <c r="R32" s="99">
        <f>IF(P32="","",T32*M32*LOOKUP(RIGHT($D$2,3),定数!$A$6:$A$13,定数!$B$6:$B$13))</f>
        <v>-28751.050362103808</v>
      </c>
      <c r="S32" s="99"/>
      <c r="T32" s="100">
        <f t="shared" si="4"/>
        <v>-58.00000000000027</v>
      </c>
      <c r="U32" s="100"/>
      <c r="V32" t="str">
        <f t="shared" si="7"/>
        <v/>
      </c>
      <c r="W32">
        <f t="shared" si="2"/>
        <v>3</v>
      </c>
      <c r="X32" s="37">
        <f t="shared" si="5"/>
        <v>1018565.5706275441</v>
      </c>
      <c r="Y32" s="38">
        <f t="shared" si="6"/>
        <v>5.9100000000000485E-2</v>
      </c>
    </row>
    <row r="33" spans="2:25">
      <c r="B33" s="36">
        <v>25</v>
      </c>
      <c r="C33" s="97">
        <f t="shared" si="0"/>
        <v>929617.29504135193</v>
      </c>
      <c r="D33" s="97"/>
      <c r="E33" s="36"/>
      <c r="F33" s="8">
        <v>43583</v>
      </c>
      <c r="G33" s="51" t="s">
        <v>4</v>
      </c>
      <c r="H33" s="98">
        <v>0.65229999999999999</v>
      </c>
      <c r="I33" s="98"/>
      <c r="J33" s="36">
        <v>68</v>
      </c>
      <c r="K33" s="101">
        <f t="shared" si="3"/>
        <v>27888.518851240558</v>
      </c>
      <c r="L33" s="102"/>
      <c r="M33" s="6">
        <f>IF(J33="","",(K33/J33)/LOOKUP(RIGHT($D$2,3),定数!$A$6:$A$13,定数!$B$6:$B$13))</f>
        <v>3.4177106435343823</v>
      </c>
      <c r="N33" s="36"/>
      <c r="O33" s="8">
        <v>43585</v>
      </c>
      <c r="P33" s="98">
        <v>0.66059999999999997</v>
      </c>
      <c r="Q33" s="98"/>
      <c r="R33" s="99">
        <f>IF(P33="","",T33*M33*LOOKUP(RIGHT($D$2,3),定数!$A$6:$A$13,定数!$B$6:$B$13))</f>
        <v>34040.398009602344</v>
      </c>
      <c r="S33" s="99"/>
      <c r="T33" s="100">
        <f t="shared" si="4"/>
        <v>82.999999999999744</v>
      </c>
      <c r="U33" s="100"/>
      <c r="V33" t="str">
        <f t="shared" si="7"/>
        <v/>
      </c>
      <c r="W33">
        <f t="shared" si="2"/>
        <v>0</v>
      </c>
      <c r="X33" s="37">
        <f t="shared" si="5"/>
        <v>1018565.5706275441</v>
      </c>
      <c r="Y33" s="38">
        <f t="shared" si="6"/>
        <v>8.7327000000000599E-2</v>
      </c>
    </row>
    <row r="34" spans="2:25">
      <c r="B34" s="36">
        <v>26</v>
      </c>
      <c r="C34" s="97">
        <f t="shared" si="0"/>
        <v>963657.69305095426</v>
      </c>
      <c r="D34" s="97"/>
      <c r="E34" s="36"/>
      <c r="F34" s="8">
        <v>43815</v>
      </c>
      <c r="G34" s="51" t="s">
        <v>4</v>
      </c>
      <c r="H34" s="98">
        <v>0.63749999999999996</v>
      </c>
      <c r="I34" s="98"/>
      <c r="J34" s="36">
        <v>35</v>
      </c>
      <c r="K34" s="101">
        <f t="shared" si="3"/>
        <v>28909.730791528626</v>
      </c>
      <c r="L34" s="102"/>
      <c r="M34" s="6">
        <f>IF(J34="","",(K34/J34)/LOOKUP(RIGHT($D$2,3),定数!$A$6:$A$13,定数!$B$6:$B$13))</f>
        <v>6.8832692360782444</v>
      </c>
      <c r="N34" s="36"/>
      <c r="O34" s="8">
        <v>43815</v>
      </c>
      <c r="P34" s="98">
        <v>0.64159999999999995</v>
      </c>
      <c r="Q34" s="98"/>
      <c r="R34" s="99">
        <f>IF(P34="","",T34*M34*LOOKUP(RIGHT($D$2,3),定数!$A$6:$A$13,定数!$B$6:$B$13))</f>
        <v>33865.684641504908</v>
      </c>
      <c r="S34" s="99"/>
      <c r="T34" s="100">
        <f t="shared" si="4"/>
        <v>40.999999999999929</v>
      </c>
      <c r="U34" s="100"/>
      <c r="V34" t="str">
        <f t="shared" si="7"/>
        <v/>
      </c>
      <c r="W34">
        <f t="shared" si="2"/>
        <v>0</v>
      </c>
      <c r="X34" s="37">
        <f t="shared" si="5"/>
        <v>1018565.5706275441</v>
      </c>
      <c r="Y34" s="38">
        <f t="shared" si="6"/>
        <v>5.3907062205883038E-2</v>
      </c>
    </row>
    <row r="35" spans="2:25">
      <c r="B35" s="36">
        <v>27</v>
      </c>
      <c r="C35" s="97">
        <f t="shared" si="0"/>
        <v>997523.37769245915</v>
      </c>
      <c r="D35" s="97"/>
      <c r="E35" s="36"/>
      <c r="F35" s="8">
        <v>43828</v>
      </c>
      <c r="G35" s="51" t="s">
        <v>4</v>
      </c>
      <c r="H35" s="98">
        <v>0.64710000000000001</v>
      </c>
      <c r="I35" s="98"/>
      <c r="J35" s="36">
        <v>43</v>
      </c>
      <c r="K35" s="101">
        <f t="shared" si="3"/>
        <v>29925.701330773772</v>
      </c>
      <c r="L35" s="102"/>
      <c r="M35" s="6">
        <f>IF(J35="","",(K35/J35)/LOOKUP(RIGHT($D$2,3),定数!$A$6:$A$13,定数!$B$6:$B$13))</f>
        <v>5.7995545214677851</v>
      </c>
      <c r="N35" s="36"/>
      <c r="O35" s="8">
        <v>43828</v>
      </c>
      <c r="P35" s="98">
        <v>0.6522</v>
      </c>
      <c r="Q35" s="98"/>
      <c r="R35" s="99">
        <f>IF(P35="","",T35*M35*LOOKUP(RIGHT($D$2,3),定数!$A$6:$A$13,定数!$B$6:$B$13))</f>
        <v>35493.273671382798</v>
      </c>
      <c r="S35" s="99"/>
      <c r="T35" s="100">
        <f t="shared" si="4"/>
        <v>50.999999999999936</v>
      </c>
      <c r="U35" s="100"/>
      <c r="V35" t="str">
        <f t="shared" si="7"/>
        <v/>
      </c>
      <c r="W35">
        <f t="shared" si="2"/>
        <v>0</v>
      </c>
      <c r="X35" s="37">
        <f t="shared" si="5"/>
        <v>1018565.5706275441</v>
      </c>
      <c r="Y35" s="38">
        <f t="shared" si="6"/>
        <v>2.0658653249118419E-2</v>
      </c>
    </row>
    <row r="36" spans="2:25">
      <c r="B36" s="36">
        <v>28</v>
      </c>
      <c r="C36" s="97">
        <f t="shared" si="0"/>
        <v>1033016.651363842</v>
      </c>
      <c r="D36" s="97"/>
      <c r="E36" s="36">
        <v>2000</v>
      </c>
      <c r="F36" s="8">
        <v>43478</v>
      </c>
      <c r="G36" s="51" t="s">
        <v>4</v>
      </c>
      <c r="H36" s="98">
        <v>0.65939999999999999</v>
      </c>
      <c r="I36" s="98"/>
      <c r="J36" s="36">
        <v>28</v>
      </c>
      <c r="K36" s="101">
        <f t="shared" si="3"/>
        <v>30990.499540915258</v>
      </c>
      <c r="L36" s="102"/>
      <c r="M36" s="6">
        <f>IF(J36="","",(K36/J36)/LOOKUP(RIGHT($D$2,3),定数!$A$6:$A$13,定数!$B$6:$B$13))</f>
        <v>9.2233629586057315</v>
      </c>
      <c r="N36" s="36"/>
      <c r="O36" s="8">
        <v>43478</v>
      </c>
      <c r="P36" s="98">
        <v>0.66269999999999996</v>
      </c>
      <c r="Q36" s="98"/>
      <c r="R36" s="99">
        <f>IF(P36="","",T36*M36*LOOKUP(RIGHT($D$2,3),定数!$A$6:$A$13,定数!$B$6:$B$13))</f>
        <v>36524.51731607836</v>
      </c>
      <c r="S36" s="99"/>
      <c r="T36" s="100">
        <f t="shared" si="4"/>
        <v>32.999999999999694</v>
      </c>
      <c r="U36" s="100"/>
      <c r="V36" t="str">
        <f t="shared" si="7"/>
        <v/>
      </c>
      <c r="W36">
        <f t="shared" si="2"/>
        <v>0</v>
      </c>
      <c r="X36" s="37">
        <f t="shared" si="5"/>
        <v>1033016.651363842</v>
      </c>
      <c r="Y36" s="38">
        <f t="shared" si="6"/>
        <v>0</v>
      </c>
    </row>
    <row r="37" spans="2:25">
      <c r="B37" s="36">
        <v>29</v>
      </c>
      <c r="C37" s="97">
        <f t="shared" si="0"/>
        <v>1069541.1686799203</v>
      </c>
      <c r="D37" s="97"/>
      <c r="E37" s="36"/>
      <c r="F37" s="8">
        <v>43517</v>
      </c>
      <c r="G37" s="51" t="s">
        <v>3</v>
      </c>
      <c r="H37" s="98">
        <v>0.62860000000000005</v>
      </c>
      <c r="I37" s="98"/>
      <c r="J37" s="36">
        <v>25</v>
      </c>
      <c r="K37" s="101">
        <f t="shared" si="3"/>
        <v>32086.235060397608</v>
      </c>
      <c r="L37" s="102"/>
      <c r="M37" s="6">
        <f>IF(J37="","",(K37/J37)/LOOKUP(RIGHT($D$2,3),定数!$A$6:$A$13,定数!$B$6:$B$13))</f>
        <v>10.695411686799202</v>
      </c>
      <c r="N37" s="36"/>
      <c r="O37" s="8">
        <v>43518</v>
      </c>
      <c r="P37" s="98">
        <v>0.62570000000000003</v>
      </c>
      <c r="Q37" s="98"/>
      <c r="R37" s="99">
        <f>IF(P37="","",T37*M37*LOOKUP(RIGHT($D$2,3),定数!$A$6:$A$13,定数!$B$6:$B$13))</f>
        <v>37220.032670061395</v>
      </c>
      <c r="S37" s="99"/>
      <c r="T37" s="100">
        <f t="shared" si="4"/>
        <v>29.000000000000135</v>
      </c>
      <c r="U37" s="100"/>
      <c r="V37" t="str">
        <f t="shared" si="7"/>
        <v/>
      </c>
      <c r="W37">
        <f t="shared" si="2"/>
        <v>0</v>
      </c>
      <c r="X37" s="37">
        <f t="shared" si="5"/>
        <v>1069541.1686799203</v>
      </c>
      <c r="Y37" s="38">
        <f t="shared" si="6"/>
        <v>0</v>
      </c>
    </row>
    <row r="38" spans="2:25">
      <c r="B38" s="36">
        <v>30</v>
      </c>
      <c r="C38" s="97">
        <f t="shared" si="0"/>
        <v>1106761.2013499816</v>
      </c>
      <c r="D38" s="97"/>
      <c r="E38" s="36"/>
      <c r="F38" s="8">
        <v>43575</v>
      </c>
      <c r="G38" s="51" t="s">
        <v>3</v>
      </c>
      <c r="H38" s="98">
        <v>0.59240000000000004</v>
      </c>
      <c r="I38" s="98"/>
      <c r="J38" s="36">
        <v>67</v>
      </c>
      <c r="K38" s="101">
        <f t="shared" si="3"/>
        <v>33202.836040499446</v>
      </c>
      <c r="L38" s="102"/>
      <c r="M38" s="6">
        <f>IF(J38="","",(K38/J38)/LOOKUP(RIGHT($D$2,3),定数!$A$6:$A$13,定数!$B$6:$B$13))</f>
        <v>4.1297059751864982</v>
      </c>
      <c r="N38" s="36"/>
      <c r="O38" s="8">
        <v>43583</v>
      </c>
      <c r="P38" s="98">
        <v>0.58420000000000005</v>
      </c>
      <c r="Q38" s="98"/>
      <c r="R38" s="99">
        <f>IF(P38="","",T38*M38*LOOKUP(RIGHT($D$2,3),定数!$A$6:$A$13,定数!$B$6:$B$13))</f>
        <v>40636.306795835073</v>
      </c>
      <c r="S38" s="99"/>
      <c r="T38" s="100">
        <f t="shared" si="4"/>
        <v>81.999999999999858</v>
      </c>
      <c r="U38" s="100"/>
      <c r="V38" t="str">
        <f t="shared" si="7"/>
        <v/>
      </c>
      <c r="W38">
        <f t="shared" si="2"/>
        <v>0</v>
      </c>
      <c r="X38" s="37">
        <f t="shared" si="5"/>
        <v>1106761.2013499816</v>
      </c>
      <c r="Y38" s="38">
        <f t="shared" si="6"/>
        <v>0</v>
      </c>
    </row>
    <row r="39" spans="2:25">
      <c r="B39" s="36">
        <v>31</v>
      </c>
      <c r="C39" s="97">
        <f t="shared" si="0"/>
        <v>1147397.5081458166</v>
      </c>
      <c r="D39" s="97"/>
      <c r="E39" s="36"/>
      <c r="F39" s="8">
        <v>43657</v>
      </c>
      <c r="G39" s="51" t="s">
        <v>3</v>
      </c>
      <c r="H39" s="98">
        <v>0.59030000000000005</v>
      </c>
      <c r="I39" s="98"/>
      <c r="J39" s="36">
        <v>54</v>
      </c>
      <c r="K39" s="101">
        <f t="shared" si="3"/>
        <v>34421.925244374499</v>
      </c>
      <c r="L39" s="102"/>
      <c r="M39" s="6">
        <f>IF(J39="","",(K39/J39)/LOOKUP(RIGHT($D$2,3),定数!$A$6:$A$13,定数!$B$6:$B$13))</f>
        <v>5.3120255006750767</v>
      </c>
      <c r="N39" s="36"/>
      <c r="O39" s="8">
        <v>43659</v>
      </c>
      <c r="P39" s="98">
        <v>0.58389999999999997</v>
      </c>
      <c r="Q39" s="98"/>
      <c r="R39" s="99">
        <f>IF(P39="","",T39*M39*LOOKUP(RIGHT($D$2,3),定数!$A$6:$A$13,定数!$B$6:$B$13))</f>
        <v>40796.355845185055</v>
      </c>
      <c r="S39" s="99"/>
      <c r="T39" s="100">
        <f t="shared" si="4"/>
        <v>64.000000000000725</v>
      </c>
      <c r="U39" s="100"/>
      <c r="V39" t="str">
        <f t="shared" si="7"/>
        <v/>
      </c>
      <c r="W39">
        <f t="shared" si="2"/>
        <v>0</v>
      </c>
      <c r="X39" s="37">
        <f t="shared" si="5"/>
        <v>1147397.5081458166</v>
      </c>
      <c r="Y39" s="38">
        <f t="shared" si="6"/>
        <v>0</v>
      </c>
    </row>
    <row r="40" spans="2:25">
      <c r="B40" s="36">
        <v>32</v>
      </c>
      <c r="C40" s="97">
        <f t="shared" si="0"/>
        <v>1188193.8639910016</v>
      </c>
      <c r="D40" s="97"/>
      <c r="E40" s="36"/>
      <c r="F40" s="8">
        <v>43684</v>
      </c>
      <c r="G40" s="51" t="s">
        <v>4</v>
      </c>
      <c r="H40" s="98">
        <v>0.5867</v>
      </c>
      <c r="I40" s="98"/>
      <c r="J40" s="36">
        <v>59</v>
      </c>
      <c r="K40" s="101">
        <f t="shared" si="3"/>
        <v>35645.815919730048</v>
      </c>
      <c r="L40" s="102"/>
      <c r="M40" s="6">
        <f>IF(J40="","",(K40/J40)/LOOKUP(RIGHT($D$2,3),定数!$A$6:$A$13,定数!$B$6:$B$13))</f>
        <v>5.0347197626737357</v>
      </c>
      <c r="N40" s="36"/>
      <c r="O40" s="8">
        <v>43686</v>
      </c>
      <c r="P40" s="98">
        <v>0.58079999999999998</v>
      </c>
      <c r="Q40" s="98"/>
      <c r="R40" s="99">
        <f>IF(P40="","",T40*M40*LOOKUP(RIGHT($D$2,3),定数!$A$6:$A$13,定数!$B$6:$B$13))</f>
        <v>-35645.81591973015</v>
      </c>
      <c r="S40" s="99"/>
      <c r="T40" s="100">
        <f t="shared" si="4"/>
        <v>-59.000000000000163</v>
      </c>
      <c r="U40" s="100"/>
      <c r="V40" t="str">
        <f t="shared" si="7"/>
        <v/>
      </c>
      <c r="W40">
        <f t="shared" si="2"/>
        <v>1</v>
      </c>
      <c r="X40" s="37">
        <f t="shared" si="5"/>
        <v>1188193.8639910016</v>
      </c>
      <c r="Y40" s="38">
        <f t="shared" si="6"/>
        <v>0</v>
      </c>
    </row>
    <row r="41" spans="2:25">
      <c r="B41" s="36">
        <v>33</v>
      </c>
      <c r="C41" s="97">
        <f t="shared" si="0"/>
        <v>1152548.0480712715</v>
      </c>
      <c r="D41" s="97"/>
      <c r="E41" s="36"/>
      <c r="F41" s="8">
        <v>43737</v>
      </c>
      <c r="G41" s="51" t="s">
        <v>3</v>
      </c>
      <c r="H41" s="98">
        <v>0.54179999999999995</v>
      </c>
      <c r="I41" s="98"/>
      <c r="J41" s="36">
        <v>184</v>
      </c>
      <c r="K41" s="101">
        <f t="shared" si="3"/>
        <v>34576.441442138144</v>
      </c>
      <c r="L41" s="102"/>
      <c r="M41" s="6">
        <f>IF(J41="","",(K41/J41)/LOOKUP(RIGHT($D$2,3),定数!$A$6:$A$13,定数!$B$6:$B$13))</f>
        <v>1.5659620218359669</v>
      </c>
      <c r="N41" s="36"/>
      <c r="O41" s="8">
        <v>43755</v>
      </c>
      <c r="P41" s="98">
        <v>0.51880000000000004</v>
      </c>
      <c r="Q41" s="98"/>
      <c r="R41" s="99">
        <f>IF(P41="","",T41*M41*LOOKUP(RIGHT($D$2,3),定数!$A$6:$A$13,定数!$B$6:$B$13))</f>
        <v>43220.551802672519</v>
      </c>
      <c r="S41" s="99"/>
      <c r="T41" s="100">
        <f t="shared" si="4"/>
        <v>229.99999999999909</v>
      </c>
      <c r="U41" s="100"/>
      <c r="V41" t="str">
        <f t="shared" si="7"/>
        <v/>
      </c>
      <c r="W41">
        <f t="shared" si="2"/>
        <v>0</v>
      </c>
      <c r="X41" s="37">
        <f t="shared" si="5"/>
        <v>1188193.8639910016</v>
      </c>
      <c r="Y41" s="38">
        <f t="shared" si="6"/>
        <v>3.0000000000000027E-2</v>
      </c>
    </row>
    <row r="42" spans="2:25">
      <c r="B42" s="36">
        <v>34</v>
      </c>
      <c r="C42" s="97">
        <f t="shared" si="0"/>
        <v>1195768.599873944</v>
      </c>
      <c r="D42" s="97"/>
      <c r="E42" s="36"/>
      <c r="F42" s="8">
        <v>43750</v>
      </c>
      <c r="G42" s="51" t="s">
        <v>3</v>
      </c>
      <c r="H42" s="98">
        <v>0.53310000000000002</v>
      </c>
      <c r="I42" s="98"/>
      <c r="J42" s="36">
        <v>46</v>
      </c>
      <c r="K42" s="101">
        <f t="shared" si="3"/>
        <v>35873.057996218318</v>
      </c>
      <c r="L42" s="102"/>
      <c r="M42" s="6">
        <f>IF(J42="","",(K42/J42)/LOOKUP(RIGHT($D$2,3),定数!$A$6:$A$13,定数!$B$6:$B$13))</f>
        <v>6.4987423906192605</v>
      </c>
      <c r="N42" s="36"/>
      <c r="O42" s="8">
        <v>43751</v>
      </c>
      <c r="P42" s="98">
        <v>0.52759999999999996</v>
      </c>
      <c r="Q42" s="98"/>
      <c r="R42" s="99">
        <f>IF(P42="","",T42*M42*LOOKUP(RIGHT($D$2,3),定数!$A$6:$A$13,定数!$B$6:$B$13))</f>
        <v>42891.69977808759</v>
      </c>
      <c r="S42" s="99"/>
      <c r="T42" s="100">
        <f t="shared" si="4"/>
        <v>55.000000000000604</v>
      </c>
      <c r="U42" s="100"/>
      <c r="V42" t="str">
        <f t="shared" si="7"/>
        <v/>
      </c>
      <c r="W42">
        <f t="shared" si="2"/>
        <v>0</v>
      </c>
      <c r="X42" s="37">
        <f t="shared" si="5"/>
        <v>1195768.599873944</v>
      </c>
      <c r="Y42" s="38">
        <f t="shared" si="6"/>
        <v>0</v>
      </c>
    </row>
    <row r="43" spans="2:25">
      <c r="B43" s="36">
        <v>35</v>
      </c>
      <c r="C43" s="97">
        <f t="shared" si="0"/>
        <v>1238660.2996520316</v>
      </c>
      <c r="D43" s="97"/>
      <c r="E43" s="36"/>
      <c r="F43" s="8">
        <v>43779</v>
      </c>
      <c r="G43" s="51" t="s">
        <v>4</v>
      </c>
      <c r="H43" s="98">
        <v>0.52869999999999995</v>
      </c>
      <c r="I43" s="98"/>
      <c r="J43" s="36">
        <v>66</v>
      </c>
      <c r="K43" s="101">
        <f t="shared" si="3"/>
        <v>37159.808989560945</v>
      </c>
      <c r="L43" s="102"/>
      <c r="M43" s="6">
        <f>IF(J43="","",(K43/J43)/LOOKUP(RIGHT($D$2,3),定数!$A$6:$A$13,定数!$B$6:$B$13))</f>
        <v>4.6918950744395129</v>
      </c>
      <c r="N43" s="36"/>
      <c r="O43" s="8">
        <v>43779</v>
      </c>
      <c r="P43" s="98">
        <v>0.52210000000000001</v>
      </c>
      <c r="Q43" s="98"/>
      <c r="R43" s="99">
        <f>IF(P43="","",T43*M43*LOOKUP(RIGHT($D$2,3),定数!$A$6:$A$13,定数!$B$6:$B$13))</f>
        <v>-37159.808989560595</v>
      </c>
      <c r="S43" s="99"/>
      <c r="T43" s="100">
        <f t="shared" si="4"/>
        <v>-65.999999999999389</v>
      </c>
      <c r="U43" s="100"/>
      <c r="V43" t="str">
        <f t="shared" si="7"/>
        <v/>
      </c>
      <c r="W43">
        <f t="shared" si="2"/>
        <v>1</v>
      </c>
      <c r="X43" s="37">
        <f t="shared" si="5"/>
        <v>1238660.2996520316</v>
      </c>
      <c r="Y43" s="38">
        <f t="shared" si="6"/>
        <v>0</v>
      </c>
    </row>
    <row r="44" spans="2:25">
      <c r="B44" s="36">
        <v>36</v>
      </c>
      <c r="C44" s="97">
        <f t="shared" si="0"/>
        <v>1201500.4906624709</v>
      </c>
      <c r="D44" s="97"/>
      <c r="E44" s="36">
        <v>2001</v>
      </c>
      <c r="F44" s="8">
        <v>43487</v>
      </c>
      <c r="G44" s="51" t="s">
        <v>3</v>
      </c>
      <c r="H44" s="98">
        <v>0.55569999999999997</v>
      </c>
      <c r="I44" s="98"/>
      <c r="J44" s="36">
        <v>17</v>
      </c>
      <c r="K44" s="101">
        <f t="shared" si="3"/>
        <v>36045.014719874125</v>
      </c>
      <c r="L44" s="102"/>
      <c r="M44" s="6">
        <f>IF(J44="","",(K44/J44)/LOOKUP(RIGHT($D$2,3),定数!$A$6:$A$13,定数!$B$6:$B$13))</f>
        <v>17.669124862683397</v>
      </c>
      <c r="N44" s="36"/>
      <c r="O44" s="8">
        <v>43487</v>
      </c>
      <c r="P44" s="98">
        <v>0.55389999999999995</v>
      </c>
      <c r="Q44" s="98"/>
      <c r="R44" s="99">
        <f>IF(P44="","",T44*M44*LOOKUP(RIGHT($D$2,3),定数!$A$6:$A$13,定数!$B$6:$B$13))</f>
        <v>38165.309703396641</v>
      </c>
      <c r="S44" s="99"/>
      <c r="T44" s="100">
        <f t="shared" si="4"/>
        <v>18.000000000000238</v>
      </c>
      <c r="U44" s="100"/>
      <c r="V44" t="str">
        <f t="shared" si="7"/>
        <v/>
      </c>
      <c r="W44">
        <f t="shared" si="2"/>
        <v>0</v>
      </c>
      <c r="X44" s="37">
        <f t="shared" si="5"/>
        <v>1238660.2996520316</v>
      </c>
      <c r="Y44" s="38">
        <f t="shared" si="6"/>
        <v>2.9999999999999805E-2</v>
      </c>
    </row>
    <row r="45" spans="2:25">
      <c r="B45" s="36">
        <v>37</v>
      </c>
      <c r="C45" s="97">
        <f t="shared" si="0"/>
        <v>1239665.8003658676</v>
      </c>
      <c r="D45" s="97"/>
      <c r="E45" s="36"/>
      <c r="F45" s="8">
        <v>43545</v>
      </c>
      <c r="G45" s="51" t="s">
        <v>3</v>
      </c>
      <c r="H45" s="98">
        <v>0.49590000000000001</v>
      </c>
      <c r="I45" s="98"/>
      <c r="J45" s="36">
        <v>87</v>
      </c>
      <c r="K45" s="101">
        <f t="shared" si="3"/>
        <v>37189.974010976024</v>
      </c>
      <c r="L45" s="102"/>
      <c r="M45" s="6">
        <f>IF(J45="","",(K45/J45)/LOOKUP(RIGHT($D$2,3),定数!$A$6:$A$13,定数!$B$6:$B$13))</f>
        <v>3.5622580470283549</v>
      </c>
      <c r="N45" s="36"/>
      <c r="O45" s="8">
        <v>43554</v>
      </c>
      <c r="P45" s="98">
        <v>0.48509999999999998</v>
      </c>
      <c r="Q45" s="98"/>
      <c r="R45" s="99">
        <f>IF(P45="","",T45*M45*LOOKUP(RIGHT($D$2,3),定数!$A$6:$A$13,定数!$B$6:$B$13))</f>
        <v>46166.86428948761</v>
      </c>
      <c r="S45" s="99"/>
      <c r="T45" s="100">
        <f t="shared" si="4"/>
        <v>108.00000000000031</v>
      </c>
      <c r="U45" s="100"/>
      <c r="V45" t="str">
        <f t="shared" si="7"/>
        <v/>
      </c>
      <c r="W45">
        <f t="shared" si="2"/>
        <v>0</v>
      </c>
      <c r="X45" s="37">
        <f t="shared" si="5"/>
        <v>1239665.8003658676</v>
      </c>
      <c r="Y45" s="38">
        <f t="shared" si="6"/>
        <v>0</v>
      </c>
    </row>
    <row r="46" spans="2:25">
      <c r="B46" s="36">
        <v>38</v>
      </c>
      <c r="C46" s="97">
        <f t="shared" si="0"/>
        <v>1285832.6646553553</v>
      </c>
      <c r="D46" s="97"/>
      <c r="E46" s="36"/>
      <c r="F46" s="8">
        <v>43574</v>
      </c>
      <c r="G46" s="51" t="s">
        <v>4</v>
      </c>
      <c r="H46" s="98">
        <v>0.50529999999999997</v>
      </c>
      <c r="I46" s="98"/>
      <c r="J46" s="36">
        <v>124</v>
      </c>
      <c r="K46" s="101">
        <f t="shared" si="3"/>
        <v>38574.979939660654</v>
      </c>
      <c r="L46" s="102"/>
      <c r="M46" s="6">
        <f>IF(J46="","",(K46/J46)/LOOKUP(RIGHT($D$2,3),定数!$A$6:$A$13,定数!$B$6:$B$13))</f>
        <v>2.5924045658374095</v>
      </c>
      <c r="N46" s="36"/>
      <c r="O46" s="8">
        <v>43587</v>
      </c>
      <c r="P46" s="98">
        <v>0.52059999999999995</v>
      </c>
      <c r="Q46" s="98"/>
      <c r="R46" s="99">
        <f>IF(P46="","",T46*M46*LOOKUP(RIGHT($D$2,3),定数!$A$6:$A$13,定数!$B$6:$B$13))</f>
        <v>47596.547828774776</v>
      </c>
      <c r="S46" s="99"/>
      <c r="T46" s="100">
        <f t="shared" si="4"/>
        <v>152.9999999999998</v>
      </c>
      <c r="U46" s="100"/>
      <c r="V46" t="str">
        <f t="shared" si="7"/>
        <v/>
      </c>
      <c r="W46">
        <f t="shared" si="2"/>
        <v>0</v>
      </c>
      <c r="X46" s="37">
        <f t="shared" si="5"/>
        <v>1285832.6646553553</v>
      </c>
      <c r="Y46" s="38">
        <f t="shared" si="6"/>
        <v>0</v>
      </c>
    </row>
    <row r="47" spans="2:25">
      <c r="B47" s="36">
        <v>39</v>
      </c>
      <c r="C47" s="97">
        <f t="shared" si="0"/>
        <v>1333429.2124841299</v>
      </c>
      <c r="D47" s="97"/>
      <c r="E47" s="36"/>
      <c r="F47" s="8">
        <v>43750</v>
      </c>
      <c r="G47" s="51" t="s">
        <v>4</v>
      </c>
      <c r="H47" s="98">
        <v>0.50280000000000002</v>
      </c>
      <c r="I47" s="98"/>
      <c r="J47" s="36">
        <v>68</v>
      </c>
      <c r="K47" s="101">
        <f t="shared" si="3"/>
        <v>40002.876374523898</v>
      </c>
      <c r="L47" s="102"/>
      <c r="M47" s="6">
        <f>IF(J47="","",(K47/J47)/LOOKUP(RIGHT($D$2,3),定数!$A$6:$A$13,定数!$B$6:$B$13))</f>
        <v>4.9023132811916543</v>
      </c>
      <c r="N47" s="36"/>
      <c r="O47" s="8">
        <v>43753</v>
      </c>
      <c r="P47" s="98">
        <v>0.51149999999999995</v>
      </c>
      <c r="Q47" s="98"/>
      <c r="R47" s="99">
        <f>IF(P47="","",T47*M47*LOOKUP(RIGHT($D$2,3),定数!$A$6:$A$13,定数!$B$6:$B$13))</f>
        <v>51180.150655640464</v>
      </c>
      <c r="S47" s="99"/>
      <c r="T47" s="100">
        <f t="shared" si="4"/>
        <v>86.999999999999304</v>
      </c>
      <c r="U47" s="100"/>
      <c r="V47" t="str">
        <f t="shared" si="7"/>
        <v/>
      </c>
      <c r="W47">
        <f t="shared" si="2"/>
        <v>0</v>
      </c>
      <c r="X47" s="37">
        <f t="shared" si="5"/>
        <v>1333429.2124841299</v>
      </c>
      <c r="Y47" s="38">
        <f t="shared" si="6"/>
        <v>0</v>
      </c>
    </row>
    <row r="48" spans="2:25">
      <c r="B48" s="36">
        <v>40</v>
      </c>
      <c r="C48" s="97">
        <f t="shared" si="0"/>
        <v>1384609.3631397705</v>
      </c>
      <c r="D48" s="97"/>
      <c r="E48" s="36"/>
      <c r="F48" s="8">
        <v>43769</v>
      </c>
      <c r="G48" s="51" t="s">
        <v>3</v>
      </c>
      <c r="H48" s="98">
        <v>0.50360000000000005</v>
      </c>
      <c r="I48" s="98"/>
      <c r="J48" s="36">
        <v>60</v>
      </c>
      <c r="K48" s="101">
        <f t="shared" si="3"/>
        <v>41538.280894193114</v>
      </c>
      <c r="L48" s="102"/>
      <c r="M48" s="6">
        <f>IF(J48="","",(K48/J48)/LOOKUP(RIGHT($D$2,3),定数!$A$6:$A$13,定数!$B$6:$B$13))</f>
        <v>5.7692056797490441</v>
      </c>
      <c r="N48" s="36"/>
      <c r="O48" s="8">
        <v>43770</v>
      </c>
      <c r="P48" s="98">
        <v>0.50960000000000005</v>
      </c>
      <c r="Q48" s="98"/>
      <c r="R48" s="99">
        <f>IF(P48="","",T48*M48*LOOKUP(RIGHT($D$2,3),定数!$A$6:$A$13,定数!$B$6:$B$13))</f>
        <v>-41538.280894193158</v>
      </c>
      <c r="S48" s="99"/>
      <c r="T48" s="100">
        <f t="shared" si="4"/>
        <v>-60.000000000000057</v>
      </c>
      <c r="U48" s="100"/>
      <c r="V48" t="str">
        <f t="shared" si="7"/>
        <v/>
      </c>
      <c r="W48">
        <f t="shared" si="2"/>
        <v>1</v>
      </c>
      <c r="X48" s="37">
        <f t="shared" si="5"/>
        <v>1384609.3631397705</v>
      </c>
      <c r="Y48" s="38">
        <f t="shared" si="6"/>
        <v>0</v>
      </c>
    </row>
    <row r="49" spans="2:25">
      <c r="B49" s="36">
        <v>41</v>
      </c>
      <c r="C49" s="97">
        <f t="shared" si="0"/>
        <v>1343071.0822455774</v>
      </c>
      <c r="D49" s="97"/>
      <c r="E49" s="36">
        <v>2002</v>
      </c>
      <c r="F49" s="8">
        <v>43612</v>
      </c>
      <c r="G49" s="54" t="s">
        <v>4</v>
      </c>
      <c r="H49" s="98">
        <v>0.55700000000000005</v>
      </c>
      <c r="I49" s="98"/>
      <c r="J49" s="36">
        <v>50</v>
      </c>
      <c r="K49" s="101">
        <f t="shared" si="3"/>
        <v>40292.132467367323</v>
      </c>
      <c r="L49" s="102"/>
      <c r="M49" s="6">
        <f>IF(J49="","",(K49/J49)/LOOKUP(RIGHT($D$2,3),定数!$A$6:$A$13,定数!$B$6:$B$13))</f>
        <v>6.715355411227887</v>
      </c>
      <c r="N49" s="36"/>
      <c r="O49" s="8">
        <v>43614</v>
      </c>
      <c r="P49" s="98">
        <v>0.56299999999999994</v>
      </c>
      <c r="Q49" s="98"/>
      <c r="R49" s="99">
        <f>IF(P49="","",T49*M49*LOOKUP(RIGHT($D$2,3),定数!$A$6:$A$13,定数!$B$6:$B$13))</f>
        <v>48350.558960839931</v>
      </c>
      <c r="S49" s="99"/>
      <c r="T49" s="100">
        <f t="shared" si="4"/>
        <v>59.999999999998941</v>
      </c>
      <c r="U49" s="100"/>
      <c r="V49" t="str">
        <f t="shared" si="7"/>
        <v/>
      </c>
      <c r="W49">
        <f t="shared" si="2"/>
        <v>0</v>
      </c>
      <c r="X49" s="37">
        <f t="shared" si="5"/>
        <v>1384609.3631397705</v>
      </c>
      <c r="Y49" s="38">
        <f t="shared" si="6"/>
        <v>3.0000000000000027E-2</v>
      </c>
    </row>
    <row r="50" spans="2:25">
      <c r="B50" s="36">
        <v>42</v>
      </c>
      <c r="C50" s="97">
        <f t="shared" si="0"/>
        <v>1391421.6412064172</v>
      </c>
      <c r="D50" s="97"/>
      <c r="E50" s="36"/>
      <c r="F50" s="8">
        <v>43682</v>
      </c>
      <c r="G50" s="51" t="s">
        <v>3</v>
      </c>
      <c r="H50" s="98">
        <v>0.53700000000000003</v>
      </c>
      <c r="I50" s="98"/>
      <c r="J50" s="36">
        <v>55</v>
      </c>
      <c r="K50" s="101">
        <f t="shared" si="3"/>
        <v>41742.649236192512</v>
      </c>
      <c r="L50" s="102"/>
      <c r="M50" s="6">
        <f>IF(J50="","",(K50/J50)/LOOKUP(RIGHT($D$2,3),定数!$A$6:$A$13,定数!$B$6:$B$13))</f>
        <v>6.3246438236655314</v>
      </c>
      <c r="N50" s="36"/>
      <c r="O50" s="8">
        <v>43682</v>
      </c>
      <c r="P50" s="98">
        <v>0.53029999999999999</v>
      </c>
      <c r="Q50" s="98"/>
      <c r="R50" s="99">
        <f>IF(P50="","",T50*M50*LOOKUP(RIGHT($D$2,3),定数!$A$6:$A$13,定数!$B$6:$B$13))</f>
        <v>50850.136342271173</v>
      </c>
      <c r="S50" s="99"/>
      <c r="T50" s="100">
        <f t="shared" si="4"/>
        <v>67.000000000000398</v>
      </c>
      <c r="U50" s="100"/>
      <c r="V50" t="str">
        <f t="shared" si="7"/>
        <v/>
      </c>
      <c r="W50">
        <f t="shared" si="2"/>
        <v>0</v>
      </c>
      <c r="X50" s="37">
        <f t="shared" si="5"/>
        <v>1391421.6412064172</v>
      </c>
      <c r="Y50" s="38">
        <f t="shared" si="6"/>
        <v>0</v>
      </c>
    </row>
    <row r="51" spans="2:25">
      <c r="B51" s="36">
        <v>43</v>
      </c>
      <c r="C51" s="97">
        <f t="shared" si="0"/>
        <v>1442271.7775486885</v>
      </c>
      <c r="D51" s="97"/>
      <c r="E51" s="36"/>
      <c r="F51" s="8">
        <v>43720</v>
      </c>
      <c r="G51" s="54" t="s">
        <v>4</v>
      </c>
      <c r="H51" s="98">
        <v>0.54920000000000002</v>
      </c>
      <c r="I51" s="98"/>
      <c r="J51" s="36">
        <v>31</v>
      </c>
      <c r="K51" s="101">
        <f t="shared" si="3"/>
        <v>43268.153326460655</v>
      </c>
      <c r="L51" s="102"/>
      <c r="M51" s="6">
        <f>IF(J51="","",(K51/J51)/LOOKUP(RIGHT($D$2,3),定数!$A$6:$A$13,定数!$B$6:$B$13))</f>
        <v>11.631224012489422</v>
      </c>
      <c r="N51" s="36"/>
      <c r="O51" s="8">
        <v>43720</v>
      </c>
      <c r="P51" s="98">
        <v>0.55279999999999996</v>
      </c>
      <c r="Q51" s="98"/>
      <c r="R51" s="99">
        <f>IF(P51="","",T51*M51*LOOKUP(RIGHT($D$2,3),定数!$A$6:$A$13,定数!$B$6:$B$13))</f>
        <v>50246.887733953423</v>
      </c>
      <c r="S51" s="99"/>
      <c r="T51" s="100">
        <f t="shared" si="4"/>
        <v>35.999999999999368</v>
      </c>
      <c r="U51" s="100"/>
      <c r="V51" t="str">
        <f t="shared" si="7"/>
        <v/>
      </c>
      <c r="W51">
        <f t="shared" si="2"/>
        <v>0</v>
      </c>
      <c r="X51" s="37">
        <f t="shared" si="5"/>
        <v>1442271.7775486885</v>
      </c>
      <c r="Y51" s="38">
        <f t="shared" si="6"/>
        <v>0</v>
      </c>
    </row>
    <row r="52" spans="2:25">
      <c r="B52" s="36">
        <v>44</v>
      </c>
      <c r="C52" s="97">
        <f t="shared" si="0"/>
        <v>1492518.665282642</v>
      </c>
      <c r="D52" s="97"/>
      <c r="E52" s="36"/>
      <c r="F52" s="8">
        <v>43726</v>
      </c>
      <c r="G52" s="51" t="s">
        <v>3</v>
      </c>
      <c r="H52" s="98">
        <v>0.54500000000000004</v>
      </c>
      <c r="I52" s="98"/>
      <c r="J52" s="36">
        <v>68</v>
      </c>
      <c r="K52" s="101">
        <f t="shared" si="3"/>
        <v>44775.559958479258</v>
      </c>
      <c r="L52" s="102"/>
      <c r="M52" s="6">
        <f>IF(J52="","",(K52/J52)/LOOKUP(RIGHT($D$2,3),定数!$A$6:$A$13,定数!$B$6:$B$13))</f>
        <v>5.4872009753038311</v>
      </c>
      <c r="N52" s="36"/>
      <c r="O52" s="8">
        <v>43726</v>
      </c>
      <c r="P52" s="98">
        <v>0.55179999999999996</v>
      </c>
      <c r="Q52" s="98"/>
      <c r="R52" s="99">
        <f>IF(P52="","",T52*M52*LOOKUP(RIGHT($D$2,3),定数!$A$6:$A$13,定数!$B$6:$B$13))</f>
        <v>-44775.55995847872</v>
      </c>
      <c r="S52" s="99"/>
      <c r="T52" s="100">
        <f t="shared" si="4"/>
        <v>-67.999999999999176</v>
      </c>
      <c r="U52" s="100"/>
      <c r="V52" t="str">
        <f t="shared" si="7"/>
        <v/>
      </c>
      <c r="W52">
        <f t="shared" si="2"/>
        <v>1</v>
      </c>
      <c r="X52" s="37">
        <f t="shared" si="5"/>
        <v>1492518.665282642</v>
      </c>
      <c r="Y52" s="38">
        <f t="shared" si="6"/>
        <v>0</v>
      </c>
    </row>
    <row r="53" spans="2:25">
      <c r="B53" s="36">
        <v>45</v>
      </c>
      <c r="C53" s="97">
        <f t="shared" si="0"/>
        <v>1447743.1053241633</v>
      </c>
      <c r="D53" s="97"/>
      <c r="E53" s="36"/>
      <c r="F53" s="8">
        <v>43738</v>
      </c>
      <c r="G53" s="51" t="s">
        <v>3</v>
      </c>
      <c r="H53" s="98">
        <v>0.54300000000000004</v>
      </c>
      <c r="I53" s="98"/>
      <c r="J53" s="36">
        <v>35</v>
      </c>
      <c r="K53" s="101">
        <f t="shared" si="3"/>
        <v>43432.293159724897</v>
      </c>
      <c r="L53" s="102"/>
      <c r="M53" s="6">
        <f>IF(J53="","",(K53/J53)/LOOKUP(RIGHT($D$2,3),定数!$A$6:$A$13,定数!$B$6:$B$13))</f>
        <v>10.341022180886881</v>
      </c>
      <c r="N53" s="36"/>
      <c r="O53" s="8">
        <v>43741</v>
      </c>
      <c r="P53" s="98">
        <v>0.54649999999999999</v>
      </c>
      <c r="Q53" s="98"/>
      <c r="R53" s="99">
        <f>IF(P53="","",T53*M53*LOOKUP(RIGHT($D$2,3),定数!$A$6:$A$13,定数!$B$6:$B$13))</f>
        <v>-43432.29315972425</v>
      </c>
      <c r="S53" s="99"/>
      <c r="T53" s="100">
        <f t="shared" si="4"/>
        <v>-34.999999999999474</v>
      </c>
      <c r="U53" s="100"/>
      <c r="V53" t="str">
        <f t="shared" si="7"/>
        <v/>
      </c>
      <c r="W53">
        <f t="shared" si="2"/>
        <v>2</v>
      </c>
      <c r="X53" s="37">
        <f t="shared" si="5"/>
        <v>1492518.665282642</v>
      </c>
      <c r="Y53" s="38">
        <f t="shared" si="6"/>
        <v>2.9999999999999583E-2</v>
      </c>
    </row>
    <row r="54" spans="2:25">
      <c r="B54" s="36">
        <v>46</v>
      </c>
      <c r="C54" s="97">
        <f t="shared" si="0"/>
        <v>1404310.8121644391</v>
      </c>
      <c r="D54" s="97"/>
      <c r="E54" s="36"/>
      <c r="F54" s="8">
        <v>43787</v>
      </c>
      <c r="G54" s="54" t="s">
        <v>4</v>
      </c>
      <c r="H54" s="98">
        <v>0.56489999999999996</v>
      </c>
      <c r="I54" s="98"/>
      <c r="J54" s="36">
        <v>36</v>
      </c>
      <c r="K54" s="101">
        <f t="shared" si="3"/>
        <v>42129.324364933171</v>
      </c>
      <c r="L54" s="102"/>
      <c r="M54" s="6">
        <f>IF(J54="","",(K54/J54)/LOOKUP(RIGHT($D$2,3),定数!$A$6:$A$13,定数!$B$6:$B$13))</f>
        <v>9.7521584178086034</v>
      </c>
      <c r="N54" s="36"/>
      <c r="O54" s="8">
        <v>43787</v>
      </c>
      <c r="P54" s="98">
        <v>0.56130000000000002</v>
      </c>
      <c r="Q54" s="98"/>
      <c r="R54" s="99">
        <f>IF(P54="","",T54*M54*LOOKUP(RIGHT($D$2,3),定数!$A$6:$A$13,定数!$B$6:$B$13))</f>
        <v>-42129.324364932429</v>
      </c>
      <c r="S54" s="99"/>
      <c r="T54" s="100">
        <f t="shared" si="4"/>
        <v>-35.999999999999368</v>
      </c>
      <c r="U54" s="100"/>
      <c r="V54" t="str">
        <f t="shared" si="7"/>
        <v/>
      </c>
      <c r="W54">
        <f t="shared" si="2"/>
        <v>3</v>
      </c>
      <c r="X54" s="37">
        <f t="shared" si="5"/>
        <v>1492518.665282642</v>
      </c>
      <c r="Y54" s="38">
        <f t="shared" si="6"/>
        <v>5.9099999999999153E-2</v>
      </c>
    </row>
    <row r="55" spans="2:25">
      <c r="B55" s="36">
        <v>47</v>
      </c>
      <c r="C55" s="97">
        <f t="shared" si="0"/>
        <v>1362181.4877995066</v>
      </c>
      <c r="D55" s="97"/>
      <c r="E55" s="36">
        <v>2003</v>
      </c>
      <c r="F55" s="8">
        <v>43570</v>
      </c>
      <c r="G55" s="54" t="s">
        <v>4</v>
      </c>
      <c r="H55" s="98">
        <v>0.60589999999999999</v>
      </c>
      <c r="I55" s="98"/>
      <c r="J55" s="36">
        <v>46</v>
      </c>
      <c r="K55" s="101">
        <f t="shared" si="3"/>
        <v>40865.4446339852</v>
      </c>
      <c r="L55" s="102"/>
      <c r="M55" s="6">
        <f>IF(J55="","",(K55/J55)/LOOKUP(RIGHT($D$2,3),定数!$A$6:$A$13,定数!$B$6:$B$13))</f>
        <v>7.4031602597799271</v>
      </c>
      <c r="N55" s="36"/>
      <c r="O55" s="8">
        <v>43571</v>
      </c>
      <c r="P55" s="98">
        <v>0.61140000000000005</v>
      </c>
      <c r="Q55" s="98"/>
      <c r="R55" s="99">
        <f>IF(P55="","",T55*M55*LOOKUP(RIGHT($D$2,3),定数!$A$6:$A$13,定数!$B$6:$B$13))</f>
        <v>48860.857714548059</v>
      </c>
      <c r="S55" s="99"/>
      <c r="T55" s="100">
        <f t="shared" si="4"/>
        <v>55.000000000000604</v>
      </c>
      <c r="U55" s="100"/>
      <c r="V55" t="str">
        <f t="shared" si="7"/>
        <v/>
      </c>
      <c r="W55">
        <f t="shared" si="2"/>
        <v>0</v>
      </c>
      <c r="X55" s="37">
        <f t="shared" si="5"/>
        <v>1492518.665282642</v>
      </c>
      <c r="Y55" s="38">
        <f t="shared" si="6"/>
        <v>8.7326999999998711E-2</v>
      </c>
    </row>
    <row r="56" spans="2:25">
      <c r="B56" s="36">
        <v>48</v>
      </c>
      <c r="C56" s="97">
        <f t="shared" si="0"/>
        <v>1411042.3455140546</v>
      </c>
      <c r="D56" s="97"/>
      <c r="E56" s="36"/>
      <c r="F56" s="8">
        <v>43738</v>
      </c>
      <c r="G56" s="54" t="s">
        <v>4</v>
      </c>
      <c r="H56" s="98">
        <v>0.67920000000000003</v>
      </c>
      <c r="I56" s="98"/>
      <c r="J56" s="36">
        <v>114</v>
      </c>
      <c r="K56" s="101">
        <f t="shared" si="3"/>
        <v>42331.270365421638</v>
      </c>
      <c r="L56" s="102"/>
      <c r="M56" s="6">
        <f>IF(J56="","",(K56/J56)/LOOKUP(RIGHT($D$2,3),定数!$A$6:$A$13,定数!$B$6:$B$13))</f>
        <v>3.0943911085834528</v>
      </c>
      <c r="N56" s="36"/>
      <c r="O56" s="8">
        <v>43746</v>
      </c>
      <c r="P56" s="98">
        <v>0.69330000000000003</v>
      </c>
      <c r="Q56" s="98"/>
      <c r="R56" s="99">
        <f>IF(P56="","",T56*M56*LOOKUP(RIGHT($D$2,3),定数!$A$6:$A$13,定数!$B$6:$B$13))</f>
        <v>52357.097557232024</v>
      </c>
      <c r="S56" s="99"/>
      <c r="T56" s="100">
        <f t="shared" si="4"/>
        <v>141</v>
      </c>
      <c r="U56" s="100"/>
      <c r="V56" t="str">
        <f t="shared" si="7"/>
        <v/>
      </c>
      <c r="W56">
        <f t="shared" si="2"/>
        <v>0</v>
      </c>
      <c r="X56" s="37">
        <f t="shared" si="5"/>
        <v>1492518.665282642</v>
      </c>
      <c r="Y56" s="38">
        <f t="shared" si="6"/>
        <v>5.4589816304346228E-2</v>
      </c>
    </row>
    <row r="57" spans="2:25">
      <c r="B57" s="36">
        <v>49</v>
      </c>
      <c r="C57" s="97">
        <f t="shared" si="0"/>
        <v>1463399.4430712867</v>
      </c>
      <c r="D57" s="97"/>
      <c r="E57" s="36"/>
      <c r="F57" s="8">
        <v>43753</v>
      </c>
      <c r="G57" s="54" t="s">
        <v>4</v>
      </c>
      <c r="H57" s="98">
        <v>0.69199999999999995</v>
      </c>
      <c r="I57" s="98"/>
      <c r="J57" s="36">
        <v>94</v>
      </c>
      <c r="K57" s="101">
        <f t="shared" si="3"/>
        <v>43901.983292138597</v>
      </c>
      <c r="L57" s="102"/>
      <c r="M57" s="6">
        <f>IF(J57="","",(K57/J57)/LOOKUP(RIGHT($D$2,3),定数!$A$6:$A$13,定数!$B$6:$B$13))</f>
        <v>3.8920197954023577</v>
      </c>
      <c r="N57" s="36"/>
      <c r="O57" s="8">
        <v>43760</v>
      </c>
      <c r="P57" s="98">
        <v>0.7036</v>
      </c>
      <c r="Q57" s="98"/>
      <c r="R57" s="99">
        <f>IF(P57="","",T57*M57*LOOKUP(RIGHT($D$2,3),定数!$A$6:$A$13,定数!$B$6:$B$13))</f>
        <v>54176.915552001068</v>
      </c>
      <c r="S57" s="99"/>
      <c r="T57" s="100">
        <f t="shared" si="4"/>
        <v>116.00000000000054</v>
      </c>
      <c r="U57" s="100"/>
      <c r="V57" t="str">
        <f t="shared" si="7"/>
        <v/>
      </c>
      <c r="W57">
        <f t="shared" si="2"/>
        <v>0</v>
      </c>
      <c r="X57" s="37">
        <f t="shared" si="5"/>
        <v>1492518.665282642</v>
      </c>
      <c r="Y57" s="38">
        <f t="shared" si="6"/>
        <v>1.9510122646165362E-2</v>
      </c>
    </row>
    <row r="58" spans="2:25">
      <c r="B58" s="36">
        <v>50</v>
      </c>
      <c r="C58" s="97">
        <f t="shared" si="0"/>
        <v>1517576.3586232876</v>
      </c>
      <c r="D58" s="97"/>
      <c r="E58" s="36"/>
      <c r="F58" s="8">
        <v>43811</v>
      </c>
      <c r="G58" s="54" t="s">
        <v>4</v>
      </c>
      <c r="H58" s="98">
        <v>0.74060000000000004</v>
      </c>
      <c r="I58" s="98"/>
      <c r="J58" s="36">
        <v>75</v>
      </c>
      <c r="K58" s="101">
        <f t="shared" si="3"/>
        <v>45527.290758698626</v>
      </c>
      <c r="L58" s="102"/>
      <c r="M58" s="6">
        <f>IF(J58="","",(K58/J58)/LOOKUP(RIGHT($D$2,3),定数!$A$6:$A$13,定数!$B$6:$B$13))</f>
        <v>5.0585878620776255</v>
      </c>
      <c r="N58" s="36"/>
      <c r="O58" s="8">
        <v>43821</v>
      </c>
      <c r="P58" s="98">
        <v>0.73309999999999997</v>
      </c>
      <c r="Q58" s="98"/>
      <c r="R58" s="99">
        <f>IF(P58="","",T58*M58*LOOKUP(RIGHT($D$2,3),定数!$A$6:$A$13,定数!$B$6:$B$13))</f>
        <v>-45527.290758699011</v>
      </c>
      <c r="S58" s="99"/>
      <c r="T58" s="100">
        <f t="shared" si="4"/>
        <v>-75.000000000000625</v>
      </c>
      <c r="U58" s="100"/>
      <c r="V58" t="str">
        <f t="shared" si="7"/>
        <v/>
      </c>
      <c r="W58">
        <f t="shared" si="2"/>
        <v>1</v>
      </c>
      <c r="X58" s="37">
        <f t="shared" si="5"/>
        <v>1517576.3586232876</v>
      </c>
      <c r="Y58" s="38">
        <f t="shared" si="6"/>
        <v>0</v>
      </c>
    </row>
    <row r="59" spans="2:25">
      <c r="B59" s="36">
        <v>51</v>
      </c>
      <c r="C59" s="97">
        <f t="shared" si="0"/>
        <v>1472049.0678645887</v>
      </c>
      <c r="D59" s="97"/>
      <c r="E59" s="36">
        <v>2004</v>
      </c>
      <c r="F59" s="8">
        <v>43526</v>
      </c>
      <c r="G59" s="51" t="s">
        <v>3</v>
      </c>
      <c r="H59" s="98">
        <v>0.77029999999999998</v>
      </c>
      <c r="I59" s="98"/>
      <c r="J59" s="36">
        <v>71</v>
      </c>
      <c r="K59" s="101">
        <f t="shared" si="3"/>
        <v>44161.472035937659</v>
      </c>
      <c r="L59" s="102"/>
      <c r="M59" s="6">
        <f>IF(J59="","",(K59/J59)/LOOKUP(RIGHT($D$2,3),定数!$A$6:$A$13,定数!$B$6:$B$13))</f>
        <v>5.1832713657203824</v>
      </c>
      <c r="N59" s="36"/>
      <c r="O59" s="8">
        <v>43526</v>
      </c>
      <c r="P59" s="98">
        <v>0.76170000000000004</v>
      </c>
      <c r="Q59" s="98"/>
      <c r="R59" s="99">
        <f>IF(P59="","",T59*M59*LOOKUP(RIGHT($D$2,3),定数!$A$6:$A$13,定数!$B$6:$B$13))</f>
        <v>53491.360494233973</v>
      </c>
      <c r="S59" s="99"/>
      <c r="T59" s="100">
        <f t="shared" si="4"/>
        <v>85.999999999999403</v>
      </c>
      <c r="U59" s="100"/>
      <c r="V59" t="str">
        <f t="shared" si="7"/>
        <v/>
      </c>
      <c r="W59">
        <f t="shared" si="2"/>
        <v>0</v>
      </c>
      <c r="X59" s="37">
        <f t="shared" si="5"/>
        <v>1517576.3586232876</v>
      </c>
      <c r="Y59" s="38">
        <f t="shared" si="6"/>
        <v>3.0000000000000249E-2</v>
      </c>
    </row>
    <row r="60" spans="2:25">
      <c r="B60" s="36">
        <v>52</v>
      </c>
      <c r="C60" s="97">
        <f t="shared" si="0"/>
        <v>1525540.4283588226</v>
      </c>
      <c r="D60" s="97"/>
      <c r="E60" s="36"/>
      <c r="F60" s="8">
        <v>43534</v>
      </c>
      <c r="G60" s="51" t="s">
        <v>3</v>
      </c>
      <c r="H60" s="98">
        <v>0.75639999999999996</v>
      </c>
      <c r="I60" s="98"/>
      <c r="J60" s="36">
        <v>98</v>
      </c>
      <c r="K60" s="101">
        <f t="shared" si="3"/>
        <v>45766.212850764678</v>
      </c>
      <c r="L60" s="102"/>
      <c r="M60" s="6">
        <f>IF(J60="","",(K60/J60)/LOOKUP(RIGHT($D$2,3),定数!$A$6:$A$13,定数!$B$6:$B$13))</f>
        <v>3.8916847662214864</v>
      </c>
      <c r="N60" s="36"/>
      <c r="O60" s="8">
        <v>43535</v>
      </c>
      <c r="P60" s="98">
        <v>0.74439999999999995</v>
      </c>
      <c r="Q60" s="98"/>
      <c r="R60" s="99">
        <f>IF(P60="","",T60*M60*LOOKUP(RIGHT($D$2,3),定数!$A$6:$A$13,定数!$B$6:$B$13))</f>
        <v>56040.26063358946</v>
      </c>
      <c r="S60" s="99"/>
      <c r="T60" s="100">
        <f t="shared" si="4"/>
        <v>120.00000000000011</v>
      </c>
      <c r="U60" s="100"/>
      <c r="V60" t="str">
        <f t="shared" si="7"/>
        <v/>
      </c>
      <c r="W60">
        <f t="shared" si="2"/>
        <v>0</v>
      </c>
      <c r="X60" s="37">
        <f t="shared" si="5"/>
        <v>1525540.4283588226</v>
      </c>
      <c r="Y60" s="38">
        <f t="shared" si="6"/>
        <v>0</v>
      </c>
    </row>
    <row r="61" spans="2:25">
      <c r="B61" s="36">
        <v>53</v>
      </c>
      <c r="C61" s="97">
        <f t="shared" si="0"/>
        <v>1581580.6889924121</v>
      </c>
      <c r="D61" s="97"/>
      <c r="E61" s="36"/>
      <c r="F61" s="8">
        <v>43692</v>
      </c>
      <c r="G61" s="54" t="s">
        <v>4</v>
      </c>
      <c r="H61" s="98">
        <v>0.71819999999999995</v>
      </c>
      <c r="I61" s="98"/>
      <c r="J61" s="36">
        <v>127</v>
      </c>
      <c r="K61" s="101">
        <f t="shared" si="3"/>
        <v>47447.420669772357</v>
      </c>
      <c r="L61" s="102"/>
      <c r="M61" s="6">
        <f>IF(J61="","",(K61/J61)/LOOKUP(RIGHT($D$2,3),定数!$A$6:$A$13,定数!$B$6:$B$13))</f>
        <v>3.1133478129771888</v>
      </c>
      <c r="N61" s="36"/>
      <c r="O61" s="8">
        <v>43701</v>
      </c>
      <c r="P61" s="98">
        <v>0.70550000000000002</v>
      </c>
      <c r="Q61" s="98"/>
      <c r="R61" s="99">
        <f>IF(P61="","",T61*M61*LOOKUP(RIGHT($D$2,3),定数!$A$6:$A$13,定数!$B$6:$B$13))</f>
        <v>-47447.420669772109</v>
      </c>
      <c r="S61" s="99"/>
      <c r="T61" s="100">
        <f t="shared" si="4"/>
        <v>-126.99999999999933</v>
      </c>
      <c r="U61" s="100"/>
      <c r="V61" t="str">
        <f t="shared" si="7"/>
        <v/>
      </c>
      <c r="W61">
        <f t="shared" si="2"/>
        <v>1</v>
      </c>
      <c r="X61" s="37">
        <f t="shared" si="5"/>
        <v>1581580.6889924121</v>
      </c>
      <c r="Y61" s="38">
        <f t="shared" si="6"/>
        <v>0</v>
      </c>
    </row>
    <row r="62" spans="2:25">
      <c r="B62" s="36">
        <v>54</v>
      </c>
      <c r="C62" s="97">
        <f t="shared" si="0"/>
        <v>1534133.2683226399</v>
      </c>
      <c r="D62" s="97"/>
      <c r="E62" s="36"/>
      <c r="F62" s="8">
        <v>43696</v>
      </c>
      <c r="G62" s="54" t="s">
        <v>4</v>
      </c>
      <c r="H62" s="98">
        <v>0.71709999999999996</v>
      </c>
      <c r="I62" s="98"/>
      <c r="J62" s="36">
        <v>42</v>
      </c>
      <c r="K62" s="101">
        <f t="shared" si="3"/>
        <v>46023.998049679198</v>
      </c>
      <c r="L62" s="102"/>
      <c r="M62" s="6">
        <f>IF(J62="","",(K62/J62)/LOOKUP(RIGHT($D$2,3),定数!$A$6:$A$13,定数!$B$6:$B$13))</f>
        <v>9.1317456447776184</v>
      </c>
      <c r="N62" s="36"/>
      <c r="O62" s="8">
        <v>43696</v>
      </c>
      <c r="P62" s="98">
        <v>0.72219999999999995</v>
      </c>
      <c r="Q62" s="98"/>
      <c r="R62" s="99">
        <f>IF(P62="","",T62*M62*LOOKUP(RIGHT($D$2,3),定数!$A$6:$A$13,定数!$B$6:$B$13))</f>
        <v>55886.283346038952</v>
      </c>
      <c r="S62" s="99"/>
      <c r="T62" s="100">
        <f t="shared" si="4"/>
        <v>50.999999999999936</v>
      </c>
      <c r="U62" s="100"/>
      <c r="V62" t="str">
        <f t="shared" si="7"/>
        <v/>
      </c>
      <c r="W62">
        <f t="shared" si="2"/>
        <v>0</v>
      </c>
      <c r="X62" s="37">
        <f t="shared" si="5"/>
        <v>1581580.6889924121</v>
      </c>
      <c r="Y62" s="38">
        <f t="shared" si="6"/>
        <v>2.9999999999999916E-2</v>
      </c>
    </row>
    <row r="63" spans="2:25">
      <c r="B63" s="36">
        <v>55</v>
      </c>
      <c r="C63" s="97">
        <f t="shared" si="0"/>
        <v>1590019.5516686789</v>
      </c>
      <c r="D63" s="97"/>
      <c r="E63" s="36"/>
      <c r="F63" s="8">
        <v>43710</v>
      </c>
      <c r="G63" s="51" t="s">
        <v>3</v>
      </c>
      <c r="H63" s="98">
        <v>0.70130000000000003</v>
      </c>
      <c r="I63" s="98"/>
      <c r="J63" s="36">
        <v>53</v>
      </c>
      <c r="K63" s="101">
        <f t="shared" si="3"/>
        <v>47700.586550060361</v>
      </c>
      <c r="L63" s="102"/>
      <c r="M63" s="6">
        <f>IF(J63="","",(K63/J63)/LOOKUP(RIGHT($D$2,3),定数!$A$6:$A$13,定数!$B$6:$B$13))</f>
        <v>7.5000922248522581</v>
      </c>
      <c r="N63" s="36"/>
      <c r="O63" s="8">
        <v>43710</v>
      </c>
      <c r="P63" s="98">
        <v>0.69489999999999996</v>
      </c>
      <c r="Q63" s="98"/>
      <c r="R63" s="99">
        <f>IF(P63="","",T63*M63*LOOKUP(RIGHT($D$2,3),定数!$A$6:$A$13,定数!$B$6:$B$13))</f>
        <v>57600.708286866</v>
      </c>
      <c r="S63" s="99"/>
      <c r="T63" s="100">
        <f t="shared" si="4"/>
        <v>64.000000000000725</v>
      </c>
      <c r="U63" s="100"/>
      <c r="V63" t="str">
        <f t="shared" si="7"/>
        <v/>
      </c>
      <c r="W63">
        <f t="shared" si="2"/>
        <v>0</v>
      </c>
      <c r="X63" s="37">
        <f t="shared" si="5"/>
        <v>1590019.5516686789</v>
      </c>
      <c r="Y63" s="38">
        <f t="shared" si="6"/>
        <v>0</v>
      </c>
    </row>
    <row r="64" spans="2:25">
      <c r="B64" s="36">
        <v>56</v>
      </c>
      <c r="C64" s="97">
        <f t="shared" si="0"/>
        <v>1647620.259955545</v>
      </c>
      <c r="D64" s="97"/>
      <c r="E64" s="36"/>
      <c r="F64" s="8">
        <v>43745</v>
      </c>
      <c r="G64" s="54" t="s">
        <v>4</v>
      </c>
      <c r="H64" s="98">
        <v>0.72540000000000004</v>
      </c>
      <c r="I64" s="98"/>
      <c r="J64" s="36">
        <v>51</v>
      </c>
      <c r="K64" s="101">
        <f t="shared" si="3"/>
        <v>49428.607798666344</v>
      </c>
      <c r="L64" s="102"/>
      <c r="M64" s="6">
        <f>IF(J64="","",(K64/J64)/LOOKUP(RIGHT($D$2,3),定数!$A$6:$A$13,定数!$B$6:$B$13))</f>
        <v>8.0765699017428663</v>
      </c>
      <c r="N64" s="36"/>
      <c r="O64" s="8">
        <v>43746</v>
      </c>
      <c r="P64" s="98">
        <v>0.73150000000000004</v>
      </c>
      <c r="Q64" s="98"/>
      <c r="R64" s="99">
        <f>IF(P64="","",T64*M64*LOOKUP(RIGHT($D$2,3),定数!$A$6:$A$13,定数!$B$6:$B$13))</f>
        <v>59120.491680757725</v>
      </c>
      <c r="S64" s="99"/>
      <c r="T64" s="100">
        <f t="shared" si="4"/>
        <v>60.999999999999943</v>
      </c>
      <c r="U64" s="100"/>
      <c r="V64" t="str">
        <f t="shared" si="7"/>
        <v/>
      </c>
      <c r="W64">
        <f t="shared" si="2"/>
        <v>0</v>
      </c>
      <c r="X64" s="37">
        <f t="shared" si="5"/>
        <v>1647620.259955545</v>
      </c>
      <c r="Y64" s="38">
        <f t="shared" si="6"/>
        <v>0</v>
      </c>
    </row>
    <row r="65" spans="2:25">
      <c r="B65" s="36">
        <v>57</v>
      </c>
      <c r="C65" s="97">
        <f>IF(R64="","",C64+R64)</f>
        <v>1706740.7516363026</v>
      </c>
      <c r="D65" s="97"/>
      <c r="E65" s="36"/>
      <c r="F65" s="8">
        <v>43772</v>
      </c>
      <c r="G65" s="54" t="s">
        <v>4</v>
      </c>
      <c r="H65" s="98">
        <v>0.75039999999999996</v>
      </c>
      <c r="I65" s="98"/>
      <c r="J65" s="36">
        <v>137</v>
      </c>
      <c r="K65" s="101">
        <f t="shared" si="3"/>
        <v>51202.222549089078</v>
      </c>
      <c r="L65" s="102"/>
      <c r="M65" s="6">
        <f>IF(J65="","",(K65/J65)/LOOKUP(RIGHT($D$2,3),定数!$A$6:$A$13,定数!$B$6:$B$13))</f>
        <v>3.1144904226939829</v>
      </c>
      <c r="N65" s="36"/>
      <c r="O65" s="8">
        <v>43781</v>
      </c>
      <c r="P65" s="98">
        <v>0.76739999999999997</v>
      </c>
      <c r="Q65" s="98"/>
      <c r="R65" s="99">
        <f>IF(P65="","",T65*M65*LOOKUP(RIGHT($D$2,3),定数!$A$6:$A$13,定数!$B$6:$B$13))</f>
        <v>63535.604622957311</v>
      </c>
      <c r="S65" s="99"/>
      <c r="T65" s="100">
        <f t="shared" si="4"/>
        <v>170.00000000000014</v>
      </c>
      <c r="U65" s="100"/>
      <c r="V65" t="str">
        <f t="shared" si="7"/>
        <v/>
      </c>
      <c r="W65">
        <f t="shared" si="2"/>
        <v>0</v>
      </c>
      <c r="X65" s="37">
        <f t="shared" si="5"/>
        <v>1706740.7516363026</v>
      </c>
      <c r="Y65" s="38">
        <f t="shared" si="6"/>
        <v>0</v>
      </c>
    </row>
    <row r="66" spans="2:25">
      <c r="B66" s="36">
        <v>58</v>
      </c>
      <c r="C66" s="97">
        <f t="shared" si="0"/>
        <v>1770276.3562592599</v>
      </c>
      <c r="D66" s="97"/>
      <c r="E66" s="36"/>
      <c r="F66" s="8">
        <v>43772</v>
      </c>
      <c r="G66" s="54" t="s">
        <v>4</v>
      </c>
      <c r="H66" s="98">
        <v>0.74819999999999998</v>
      </c>
      <c r="I66" s="98"/>
      <c r="J66" s="36">
        <v>49</v>
      </c>
      <c r="K66" s="101">
        <f t="shared" si="3"/>
        <v>53108.290687777793</v>
      </c>
      <c r="L66" s="102"/>
      <c r="M66" s="6">
        <f>IF(J66="","",(K66/J66)/LOOKUP(RIGHT($D$2,3),定数!$A$6:$A$13,定数!$B$6:$B$13))</f>
        <v>9.0320222258125487</v>
      </c>
      <c r="N66" s="36"/>
      <c r="O66" s="8">
        <v>43772</v>
      </c>
      <c r="P66" s="98">
        <v>0.75409999999999999</v>
      </c>
      <c r="Q66" s="98"/>
      <c r="R66" s="99">
        <f>IF(P66="","",T66*M66*LOOKUP(RIGHT($D$2,3),定数!$A$6:$A$13,定数!$B$6:$B$13))</f>
        <v>63946.71735875302</v>
      </c>
      <c r="S66" s="99"/>
      <c r="T66" s="100">
        <f t="shared" si="4"/>
        <v>59.000000000000163</v>
      </c>
      <c r="U66" s="100"/>
      <c r="V66" t="str">
        <f t="shared" si="7"/>
        <v/>
      </c>
      <c r="W66">
        <f t="shared" si="2"/>
        <v>0</v>
      </c>
      <c r="X66" s="37">
        <f t="shared" si="5"/>
        <v>1770276.3562592599</v>
      </c>
      <c r="Y66" s="38">
        <f t="shared" si="6"/>
        <v>0</v>
      </c>
    </row>
    <row r="67" spans="2:25">
      <c r="B67" s="36">
        <v>59</v>
      </c>
      <c r="C67" s="97">
        <f t="shared" si="0"/>
        <v>1834223.0736180129</v>
      </c>
      <c r="D67" s="97"/>
      <c r="E67" s="36"/>
      <c r="F67" s="8">
        <v>43807</v>
      </c>
      <c r="G67" s="51" t="s">
        <v>3</v>
      </c>
      <c r="H67" s="98">
        <v>0.7722</v>
      </c>
      <c r="I67" s="98"/>
      <c r="J67" s="36">
        <v>84</v>
      </c>
      <c r="K67" s="101">
        <f t="shared" si="3"/>
        <v>55026.692208540386</v>
      </c>
      <c r="L67" s="102"/>
      <c r="M67" s="6">
        <f>IF(J67="","",(K67/J67)/LOOKUP(RIGHT($D$2,3),定数!$A$6:$A$13,定数!$B$6:$B$13))</f>
        <v>5.4589972429107529</v>
      </c>
      <c r="N67" s="36"/>
      <c r="O67" s="8">
        <v>43807</v>
      </c>
      <c r="P67" s="98">
        <v>0.76190000000000002</v>
      </c>
      <c r="Q67" s="98"/>
      <c r="R67" s="99">
        <f>IF(P67="","",T67*M67*LOOKUP(RIGHT($D$2,3),定数!$A$6:$A$13,定数!$B$6:$B$13))</f>
        <v>67473.205922376757</v>
      </c>
      <c r="S67" s="99"/>
      <c r="T67" s="100">
        <f t="shared" si="4"/>
        <v>102.99999999999976</v>
      </c>
      <c r="U67" s="100"/>
      <c r="V67" t="str">
        <f t="shared" si="7"/>
        <v/>
      </c>
      <c r="W67">
        <f t="shared" si="2"/>
        <v>0</v>
      </c>
      <c r="X67" s="37">
        <f t="shared" si="5"/>
        <v>1834223.0736180129</v>
      </c>
      <c r="Y67" s="38">
        <f t="shared" si="6"/>
        <v>0</v>
      </c>
    </row>
    <row r="68" spans="2:25">
      <c r="B68" s="36">
        <v>60</v>
      </c>
      <c r="C68" s="97">
        <f>IF(R67="","",C67+R67)</f>
        <v>1901696.2795403898</v>
      </c>
      <c r="D68" s="97"/>
      <c r="E68" s="36">
        <v>2005</v>
      </c>
      <c r="F68" s="8">
        <v>43483</v>
      </c>
      <c r="G68" s="51" t="s">
        <v>3</v>
      </c>
      <c r="H68" s="98">
        <v>0.75690000000000002</v>
      </c>
      <c r="I68" s="98"/>
      <c r="J68" s="36">
        <v>52</v>
      </c>
      <c r="K68" s="101">
        <f t="shared" si="3"/>
        <v>57050.888386211693</v>
      </c>
      <c r="L68" s="102"/>
      <c r="M68" s="6">
        <f>IF(J68="","",(K68/J68)/LOOKUP(RIGHT($D$2,3),定数!$A$6:$A$13,定数!$B$6:$B$13))</f>
        <v>9.1427705747134116</v>
      </c>
      <c r="N68" s="36"/>
      <c r="O68" s="8">
        <v>43483</v>
      </c>
      <c r="P68" s="98">
        <v>0.75070000000000003</v>
      </c>
      <c r="Q68" s="98"/>
      <c r="R68" s="99">
        <f>IF(P68="","",T68*M68*LOOKUP(RIGHT($D$2,3),定数!$A$6:$A$13,定数!$B$6:$B$13))</f>
        <v>68022.213075867592</v>
      </c>
      <c r="S68" s="99"/>
      <c r="T68" s="100">
        <f t="shared" si="4"/>
        <v>61.999999999999829</v>
      </c>
      <c r="U68" s="100"/>
      <c r="V68" t="str">
        <f t="shared" si="7"/>
        <v/>
      </c>
      <c r="W68">
        <f t="shared" si="2"/>
        <v>0</v>
      </c>
      <c r="X68" s="37">
        <f t="shared" si="5"/>
        <v>1901696.2795403898</v>
      </c>
      <c r="Y68" s="38">
        <f t="shared" si="6"/>
        <v>0</v>
      </c>
    </row>
    <row r="69" spans="2:25">
      <c r="B69" s="36">
        <v>61</v>
      </c>
      <c r="C69" s="97">
        <f t="shared" si="0"/>
        <v>1969718.4926162574</v>
      </c>
      <c r="D69" s="97"/>
      <c r="E69" s="36"/>
      <c r="F69" s="8">
        <v>43498</v>
      </c>
      <c r="G69" s="54" t="s">
        <v>4</v>
      </c>
      <c r="H69" s="98">
        <v>0.77639999999999998</v>
      </c>
      <c r="I69" s="98"/>
      <c r="J69" s="36">
        <v>69</v>
      </c>
      <c r="K69" s="101">
        <f t="shared" si="3"/>
        <v>59091.55477848772</v>
      </c>
      <c r="L69" s="102"/>
      <c r="M69" s="6">
        <f>IF(J69="","",(K69/J69)/LOOKUP(RIGHT($D$2,3),定数!$A$6:$A$13,定数!$B$6:$B$13))</f>
        <v>7.1366612051313671</v>
      </c>
      <c r="N69" s="36"/>
      <c r="O69" s="8">
        <v>43499</v>
      </c>
      <c r="P69" s="98">
        <v>0.76949999999999996</v>
      </c>
      <c r="Q69" s="98"/>
      <c r="R69" s="99">
        <f>IF(P69="","",T69*M69*LOOKUP(RIGHT($D$2,3),定数!$A$6:$A$13,定数!$B$6:$B$13))</f>
        <v>-59091.554778487865</v>
      </c>
      <c r="S69" s="99"/>
      <c r="T69" s="100">
        <f t="shared" si="4"/>
        <v>-69.000000000000171</v>
      </c>
      <c r="U69" s="100"/>
      <c r="V69" t="str">
        <f t="shared" si="7"/>
        <v/>
      </c>
      <c r="W69">
        <f t="shared" si="2"/>
        <v>1</v>
      </c>
      <c r="X69" s="37">
        <f t="shared" si="5"/>
        <v>1969718.4926162574</v>
      </c>
      <c r="Y69" s="38">
        <f t="shared" si="6"/>
        <v>0</v>
      </c>
    </row>
    <row r="70" spans="2:25">
      <c r="B70" s="36">
        <v>62</v>
      </c>
      <c r="C70" s="97">
        <f t="shared" si="0"/>
        <v>1910626.9378377695</v>
      </c>
      <c r="D70" s="97"/>
      <c r="E70" s="36"/>
      <c r="F70" s="8">
        <v>43513</v>
      </c>
      <c r="G70" s="54" t="s">
        <v>4</v>
      </c>
      <c r="H70" s="98">
        <v>0.78790000000000004</v>
      </c>
      <c r="I70" s="98"/>
      <c r="J70" s="36">
        <v>94</v>
      </c>
      <c r="K70" s="101">
        <f t="shared" si="3"/>
        <v>57318.808135133084</v>
      </c>
      <c r="L70" s="102"/>
      <c r="M70" s="6">
        <f>IF(J70="","",(K70/J70)/LOOKUP(RIGHT($D$2,3),定数!$A$6:$A$13,定数!$B$6:$B$13))</f>
        <v>5.0814546219089616</v>
      </c>
      <c r="N70" s="36"/>
      <c r="O70" s="8">
        <v>43526</v>
      </c>
      <c r="P70" s="98">
        <v>0.77849999999999997</v>
      </c>
      <c r="Q70" s="98"/>
      <c r="R70" s="99">
        <f>IF(P70="","",T70*M70*LOOKUP(RIGHT($D$2,3),定数!$A$6:$A$13,定数!$B$6:$B$13))</f>
        <v>-57318.80813513355</v>
      </c>
      <c r="S70" s="99"/>
      <c r="T70" s="100">
        <f t="shared" si="4"/>
        <v>-94.000000000000753</v>
      </c>
      <c r="U70" s="100"/>
      <c r="V70" t="str">
        <f t="shared" si="7"/>
        <v/>
      </c>
      <c r="W70">
        <f t="shared" si="2"/>
        <v>2</v>
      </c>
      <c r="X70" s="37">
        <f t="shared" si="5"/>
        <v>1969718.4926162574</v>
      </c>
      <c r="Y70" s="38">
        <f t="shared" si="6"/>
        <v>3.0000000000000138E-2</v>
      </c>
    </row>
    <row r="71" spans="2:25">
      <c r="B71" s="36">
        <v>63</v>
      </c>
      <c r="C71" s="97">
        <f t="shared" si="0"/>
        <v>1853308.129702636</v>
      </c>
      <c r="D71" s="97"/>
      <c r="E71" s="36"/>
      <c r="F71" s="8">
        <v>43518</v>
      </c>
      <c r="G71" s="54" t="s">
        <v>4</v>
      </c>
      <c r="H71" s="98">
        <v>0.79059999999999997</v>
      </c>
      <c r="I71" s="98"/>
      <c r="J71" s="36">
        <v>47</v>
      </c>
      <c r="K71" s="101">
        <f t="shared" si="3"/>
        <v>55599.243891079081</v>
      </c>
      <c r="L71" s="102"/>
      <c r="M71" s="6">
        <f>IF(J71="","",(K71/J71)/LOOKUP(RIGHT($D$2,3),定数!$A$6:$A$13,定数!$B$6:$B$13))</f>
        <v>9.858021966503383</v>
      </c>
      <c r="N71" s="36"/>
      <c r="O71" s="8">
        <v>43519</v>
      </c>
      <c r="P71" s="98">
        <v>0.78590000000000004</v>
      </c>
      <c r="Q71" s="98"/>
      <c r="R71" s="99">
        <f>IF(P71="","",T71*M71*LOOKUP(RIGHT($D$2,3),定数!$A$6:$A$13,定数!$B$6:$B$13))</f>
        <v>-55599.243891078208</v>
      </c>
      <c r="S71" s="99"/>
      <c r="T71" s="100">
        <f t="shared" si="4"/>
        <v>-46.999999999999261</v>
      </c>
      <c r="U71" s="100"/>
      <c r="V71" t="str">
        <f t="shared" si="7"/>
        <v/>
      </c>
      <c r="W71">
        <f t="shared" si="2"/>
        <v>3</v>
      </c>
      <c r="X71" s="37">
        <f t="shared" si="5"/>
        <v>1969718.4926162574</v>
      </c>
      <c r="Y71" s="38">
        <f t="shared" si="6"/>
        <v>5.9100000000000263E-2</v>
      </c>
    </row>
    <row r="72" spans="2:25">
      <c r="B72" s="36">
        <v>64</v>
      </c>
      <c r="C72" s="97">
        <f t="shared" si="0"/>
        <v>1797708.8858115578</v>
      </c>
      <c r="D72" s="97"/>
      <c r="E72" s="36"/>
      <c r="F72" s="8">
        <v>43556</v>
      </c>
      <c r="G72" s="51" t="s">
        <v>3</v>
      </c>
      <c r="H72" s="98">
        <v>0.76910000000000001</v>
      </c>
      <c r="I72" s="98"/>
      <c r="J72" s="36">
        <v>88</v>
      </c>
      <c r="K72" s="101">
        <f t="shared" si="3"/>
        <v>53931.26657434673</v>
      </c>
      <c r="L72" s="102"/>
      <c r="M72" s="6">
        <f>IF(J72="","",(K72/J72)/LOOKUP(RIGHT($D$2,3),定数!$A$6:$A$13,定数!$B$6:$B$13))</f>
        <v>5.1071275165101069</v>
      </c>
      <c r="N72" s="36"/>
      <c r="O72" s="8">
        <v>43568</v>
      </c>
      <c r="P72" s="98">
        <v>0.77790000000000004</v>
      </c>
      <c r="Q72" s="98"/>
      <c r="R72" s="99">
        <f>IF(P72="","",T72*M72*LOOKUP(RIGHT($D$2,3),定数!$A$6:$A$13,定数!$B$6:$B$13))</f>
        <v>-53931.266574346912</v>
      </c>
      <c r="S72" s="99"/>
      <c r="T72" s="100">
        <f t="shared" si="4"/>
        <v>-88.000000000000298</v>
      </c>
      <c r="U72" s="100"/>
      <c r="V72" t="str">
        <f t="shared" si="7"/>
        <v/>
      </c>
      <c r="W72">
        <f t="shared" si="2"/>
        <v>4</v>
      </c>
      <c r="X72" s="37">
        <f t="shared" si="5"/>
        <v>1969718.4926162574</v>
      </c>
      <c r="Y72" s="38">
        <f t="shared" si="6"/>
        <v>8.7326999999999821E-2</v>
      </c>
    </row>
    <row r="73" spans="2:25">
      <c r="B73" s="36">
        <v>65</v>
      </c>
      <c r="C73" s="97">
        <f t="shared" si="0"/>
        <v>1743777.6192372108</v>
      </c>
      <c r="D73" s="97"/>
      <c r="E73" s="36"/>
      <c r="F73" s="8">
        <v>43559</v>
      </c>
      <c r="G73" s="51" t="s">
        <v>3</v>
      </c>
      <c r="H73" s="98">
        <v>0.77059999999999995</v>
      </c>
      <c r="I73" s="98"/>
      <c r="J73" s="36">
        <v>11</v>
      </c>
      <c r="K73" s="101">
        <f t="shared" si="3"/>
        <v>52313.328577116321</v>
      </c>
      <c r="L73" s="102"/>
      <c r="M73" s="6">
        <f>IF(J73="","",(K73/J73)/LOOKUP(RIGHT($D$2,3),定数!$A$6:$A$13,定数!$B$6:$B$13))</f>
        <v>39.631309528118429</v>
      </c>
      <c r="N73" s="36"/>
      <c r="O73" s="8">
        <v>43559</v>
      </c>
      <c r="P73" s="98">
        <v>0.76949999999999996</v>
      </c>
      <c r="Q73" s="98"/>
      <c r="R73" s="99">
        <f>IF(P73="","",T73*M73*LOOKUP(RIGHT($D$2,3),定数!$A$6:$A$13,定数!$B$6:$B$13))</f>
        <v>52313.328577115841</v>
      </c>
      <c r="S73" s="99"/>
      <c r="T73" s="100">
        <f t="shared" si="4"/>
        <v>10.999999999999899</v>
      </c>
      <c r="U73" s="100"/>
      <c r="V73" t="str">
        <f t="shared" si="7"/>
        <v/>
      </c>
      <c r="W73">
        <f t="shared" si="2"/>
        <v>0</v>
      </c>
      <c r="X73" s="37">
        <f t="shared" si="5"/>
        <v>1969718.4926162574</v>
      </c>
      <c r="Y73" s="38">
        <f t="shared" si="6"/>
        <v>0.11470718999999996</v>
      </c>
    </row>
    <row r="74" spans="2:25">
      <c r="B74" s="36">
        <v>66</v>
      </c>
      <c r="C74" s="97">
        <f t="shared" ref="C74:C108" si="8">IF(R73="","",C73+R73)</f>
        <v>1796090.9478143267</v>
      </c>
      <c r="D74" s="97"/>
      <c r="E74" s="36"/>
      <c r="F74" s="8">
        <v>43694</v>
      </c>
      <c r="G74" s="54" t="s">
        <v>4</v>
      </c>
      <c r="H74" s="98">
        <v>0.77029999999999998</v>
      </c>
      <c r="I74" s="98"/>
      <c r="J74" s="36">
        <v>46</v>
      </c>
      <c r="K74" s="101">
        <f t="shared" si="3"/>
        <v>53882.728434429802</v>
      </c>
      <c r="L74" s="102"/>
      <c r="M74" s="6">
        <f>IF(J74="","",(K74/J74)/LOOKUP(RIGHT($D$2,3),定数!$A$6:$A$13,定数!$B$6:$B$13))</f>
        <v>9.7613638468169945</v>
      </c>
      <c r="N74" s="36"/>
      <c r="O74" s="8">
        <v>43694</v>
      </c>
      <c r="P74" s="98">
        <v>0.76570000000000005</v>
      </c>
      <c r="Q74" s="98"/>
      <c r="R74" s="99">
        <f>IF(P74="","",T74*M74*LOOKUP(RIGHT($D$2,3),定数!$A$6:$A$13,定数!$B$6:$B$13))</f>
        <v>-53882.728434429075</v>
      </c>
      <c r="S74" s="99"/>
      <c r="T74" s="100">
        <f t="shared" si="4"/>
        <v>-45.999999999999375</v>
      </c>
      <c r="U74" s="100"/>
      <c r="V74" t="str">
        <f t="shared" si="7"/>
        <v/>
      </c>
      <c r="W74">
        <f t="shared" si="7"/>
        <v>1</v>
      </c>
      <c r="X74" s="37">
        <f t="shared" si="5"/>
        <v>1969718.4926162574</v>
      </c>
      <c r="Y74" s="38">
        <f t="shared" si="6"/>
        <v>8.8148405700000154E-2</v>
      </c>
    </row>
    <row r="75" spans="2:25">
      <c r="B75" s="36">
        <v>67</v>
      </c>
      <c r="C75" s="97">
        <f t="shared" si="8"/>
        <v>1742208.2193798977</v>
      </c>
      <c r="D75" s="97"/>
      <c r="E75" s="36">
        <v>2006</v>
      </c>
      <c r="F75" s="8">
        <v>43644</v>
      </c>
      <c r="G75" s="51" t="s">
        <v>3</v>
      </c>
      <c r="H75" s="98">
        <v>0.73080000000000001</v>
      </c>
      <c r="I75" s="98"/>
      <c r="J75" s="36">
        <v>47</v>
      </c>
      <c r="K75" s="101">
        <f t="shared" ref="K75:K108" si="9">IF(J75="","",C75*0.03)</f>
        <v>52266.246581396932</v>
      </c>
      <c r="L75" s="102"/>
      <c r="M75" s="6">
        <f>IF(J75="","",(K75/J75)/LOOKUP(RIGHT($D$2,3),定数!$A$6:$A$13,定数!$B$6:$B$13))</f>
        <v>9.267064996701583</v>
      </c>
      <c r="N75" s="36"/>
      <c r="O75" s="8">
        <v>43645</v>
      </c>
      <c r="P75" s="98">
        <v>0.73550000000000004</v>
      </c>
      <c r="Q75" s="98"/>
      <c r="R75" s="99">
        <f>IF(P75="","",T75*M75*LOOKUP(RIGHT($D$2,3),定数!$A$6:$A$13,定数!$B$6:$B$13))</f>
        <v>-52266.246581397347</v>
      </c>
      <c r="S75" s="99"/>
      <c r="T75" s="100">
        <f t="shared" si="4"/>
        <v>-47.000000000000377</v>
      </c>
      <c r="U75" s="100"/>
      <c r="V75" t="str">
        <f t="shared" ref="V75:W90" si="10">IF(S75&lt;&gt;"",IF(S75&lt;0,1+V74,0),"")</f>
        <v/>
      </c>
      <c r="W75">
        <f t="shared" si="10"/>
        <v>2</v>
      </c>
      <c r="X75" s="37">
        <f t="shared" si="5"/>
        <v>1969718.4926162574</v>
      </c>
      <c r="Y75" s="38">
        <f t="shared" si="6"/>
        <v>0.11550395352899978</v>
      </c>
    </row>
    <row r="76" spans="2:25">
      <c r="B76" s="36">
        <v>68</v>
      </c>
      <c r="C76" s="97">
        <f t="shared" si="8"/>
        <v>1689941.9727985004</v>
      </c>
      <c r="D76" s="97"/>
      <c r="E76" s="36"/>
      <c r="F76" s="8">
        <v>43670</v>
      </c>
      <c r="G76" s="54" t="s">
        <v>4</v>
      </c>
      <c r="H76" s="98">
        <v>0.75319999999999998</v>
      </c>
      <c r="I76" s="98"/>
      <c r="J76" s="36">
        <v>21</v>
      </c>
      <c r="K76" s="101">
        <f t="shared" si="9"/>
        <v>50698.259183955015</v>
      </c>
      <c r="L76" s="102"/>
      <c r="M76" s="6">
        <f>IF(J76="","",(K76/J76)/LOOKUP(RIGHT($D$2,3),定数!$A$6:$A$13,定数!$B$6:$B$13))</f>
        <v>20.118356819029767</v>
      </c>
      <c r="N76" s="36"/>
      <c r="O76" s="8">
        <v>43671</v>
      </c>
      <c r="P76" s="98">
        <v>0.75560000000000005</v>
      </c>
      <c r="Q76" s="98"/>
      <c r="R76" s="99">
        <f>IF(P76="","",T76*M76*LOOKUP(RIGHT($D$2,3),定数!$A$6:$A$13,定数!$B$6:$B$13))</f>
        <v>57940.867638807387</v>
      </c>
      <c r="S76" s="99"/>
      <c r="T76" s="100">
        <f t="shared" ref="T76:T108" si="11">IF(P76="","",IF(G76="買",(P76-H76),(H76-P76))*IF(RIGHT($D$2,3)="JPY",100,10000))</f>
        <v>24.000000000000689</v>
      </c>
      <c r="U76" s="100"/>
      <c r="V76" t="str">
        <f t="shared" si="10"/>
        <v/>
      </c>
      <c r="W76">
        <f t="shared" si="10"/>
        <v>0</v>
      </c>
      <c r="X76" s="37">
        <f t="shared" ref="X76:X108" si="12">IF(C76&lt;&gt;"",MAX(X75,C76),"")</f>
        <v>1969718.4926162574</v>
      </c>
      <c r="Y76" s="38">
        <f t="shared" ref="Y76:Y108" si="13">IF(X76&lt;&gt;"",1-(C76/X76),"")</f>
        <v>0.14203883492312996</v>
      </c>
    </row>
    <row r="77" spans="2:25">
      <c r="B77" s="36">
        <v>69</v>
      </c>
      <c r="C77" s="97">
        <f t="shared" si="8"/>
        <v>1747882.8404373077</v>
      </c>
      <c r="D77" s="97"/>
      <c r="E77" s="36"/>
      <c r="F77" s="8">
        <v>43679</v>
      </c>
      <c r="G77" s="54" t="s">
        <v>4</v>
      </c>
      <c r="H77" s="98">
        <v>0.76670000000000005</v>
      </c>
      <c r="I77" s="98"/>
      <c r="J77" s="36">
        <v>72</v>
      </c>
      <c r="K77" s="101">
        <f t="shared" si="9"/>
        <v>52436.485213119231</v>
      </c>
      <c r="L77" s="102"/>
      <c r="M77" s="6">
        <f>IF(J77="","",(K77/J77)/LOOKUP(RIGHT($D$2,3),定数!$A$6:$A$13,定数!$B$6:$B$13))</f>
        <v>6.0690376404073181</v>
      </c>
      <c r="N77" s="36"/>
      <c r="O77" s="8">
        <v>43680</v>
      </c>
      <c r="P77" s="98">
        <v>0.75949999999999995</v>
      </c>
      <c r="Q77" s="98"/>
      <c r="R77" s="99">
        <f>IF(P77="","",T77*M77*LOOKUP(RIGHT($D$2,3),定数!$A$6:$A$13,定数!$B$6:$B$13))</f>
        <v>-52436.485213119922</v>
      </c>
      <c r="S77" s="99"/>
      <c r="T77" s="100">
        <f t="shared" si="11"/>
        <v>-72.000000000000952</v>
      </c>
      <c r="U77" s="100"/>
      <c r="V77" t="str">
        <f t="shared" si="10"/>
        <v/>
      </c>
      <c r="W77">
        <f t="shared" si="10"/>
        <v>1</v>
      </c>
      <c r="X77" s="37">
        <f t="shared" si="12"/>
        <v>1969718.4926162574</v>
      </c>
      <c r="Y77" s="38">
        <f t="shared" si="13"/>
        <v>0.11262302354906506</v>
      </c>
    </row>
    <row r="78" spans="2:25">
      <c r="B78" s="36">
        <v>70</v>
      </c>
      <c r="C78" s="97">
        <f t="shared" si="8"/>
        <v>1695446.3552241877</v>
      </c>
      <c r="D78" s="97"/>
      <c r="E78" s="36"/>
      <c r="F78" s="8">
        <v>43749</v>
      </c>
      <c r="G78" s="51" t="s">
        <v>3</v>
      </c>
      <c r="H78" s="98">
        <v>0.74239999999999995</v>
      </c>
      <c r="I78" s="98"/>
      <c r="J78" s="36">
        <v>37</v>
      </c>
      <c r="K78" s="101">
        <f t="shared" si="9"/>
        <v>50863.390656725627</v>
      </c>
      <c r="L78" s="102"/>
      <c r="M78" s="6">
        <f>IF(J78="","",(K78/J78)/LOOKUP(RIGHT($D$2,3),定数!$A$6:$A$13,定数!$B$6:$B$13))</f>
        <v>11.455718616379645</v>
      </c>
      <c r="N78" s="36"/>
      <c r="O78" s="8">
        <v>43750</v>
      </c>
      <c r="P78" s="98">
        <v>0.74609999999999999</v>
      </c>
      <c r="Q78" s="98"/>
      <c r="R78" s="99">
        <f>IF(P78="","",T78*M78*LOOKUP(RIGHT($D$2,3),定数!$A$6:$A$13,定数!$B$6:$B$13))</f>
        <v>-50863.390656726129</v>
      </c>
      <c r="S78" s="99"/>
      <c r="T78" s="100">
        <f t="shared" si="11"/>
        <v>-37.000000000000369</v>
      </c>
      <c r="U78" s="100"/>
      <c r="V78" t="str">
        <f t="shared" si="10"/>
        <v/>
      </c>
      <c r="W78">
        <f t="shared" si="10"/>
        <v>2</v>
      </c>
      <c r="X78" s="37">
        <f t="shared" si="12"/>
        <v>1969718.4926162574</v>
      </c>
      <c r="Y78" s="38">
        <f t="shared" si="13"/>
        <v>0.13924433284259352</v>
      </c>
    </row>
    <row r="79" spans="2:25">
      <c r="B79" s="36">
        <v>71</v>
      </c>
      <c r="C79" s="97">
        <f t="shared" si="8"/>
        <v>1644582.9645674615</v>
      </c>
      <c r="D79" s="97"/>
      <c r="E79" s="36">
        <v>2007</v>
      </c>
      <c r="F79" s="8">
        <v>43467</v>
      </c>
      <c r="G79" s="54" t="s">
        <v>4</v>
      </c>
      <c r="H79" s="98">
        <v>0.79249999999999998</v>
      </c>
      <c r="I79" s="98"/>
      <c r="J79" s="36">
        <v>74</v>
      </c>
      <c r="K79" s="101">
        <f t="shared" si="9"/>
        <v>49337.488937023845</v>
      </c>
      <c r="L79" s="102"/>
      <c r="M79" s="6">
        <f>IF(J79="","",(K79/J79)/LOOKUP(RIGHT($D$2,3),定数!$A$6:$A$13,定数!$B$6:$B$13))</f>
        <v>5.5560235289441264</v>
      </c>
      <c r="N79" s="36"/>
      <c r="O79" s="8">
        <v>43469</v>
      </c>
      <c r="P79" s="98">
        <v>0.78510000000000002</v>
      </c>
      <c r="Q79" s="98"/>
      <c r="R79" s="99">
        <f>IF(P79="","",T79*M79*LOOKUP(RIGHT($D$2,3),定数!$A$6:$A$13,定数!$B$6:$B$13))</f>
        <v>-49337.488937023583</v>
      </c>
      <c r="S79" s="99"/>
      <c r="T79" s="100">
        <f t="shared" si="11"/>
        <v>-73.999999999999616</v>
      </c>
      <c r="U79" s="100"/>
      <c r="V79" t="str">
        <f t="shared" si="10"/>
        <v/>
      </c>
      <c r="W79">
        <f t="shared" si="10"/>
        <v>3</v>
      </c>
      <c r="X79" s="37">
        <f t="shared" si="12"/>
        <v>1969718.4926162574</v>
      </c>
      <c r="Y79" s="38">
        <f t="shared" si="13"/>
        <v>0.16506700285731601</v>
      </c>
    </row>
    <row r="80" spans="2:25">
      <c r="B80" s="36">
        <v>72</v>
      </c>
      <c r="C80" s="97">
        <f t="shared" si="8"/>
        <v>1595245.475630438</v>
      </c>
      <c r="D80" s="97"/>
      <c r="E80" s="36"/>
      <c r="F80" s="8">
        <v>43719</v>
      </c>
      <c r="G80" s="54" t="s">
        <v>4</v>
      </c>
      <c r="H80" s="98">
        <v>0.82699999999999996</v>
      </c>
      <c r="I80" s="98"/>
      <c r="J80" s="36">
        <v>100</v>
      </c>
      <c r="K80" s="101">
        <f t="shared" si="9"/>
        <v>47857.364268913137</v>
      </c>
      <c r="L80" s="102"/>
      <c r="M80" s="6">
        <f>IF(J80="","",(K80/J80)/LOOKUP(RIGHT($D$2,3),定数!$A$6:$A$13,定数!$B$6:$B$13))</f>
        <v>3.9881136890760946</v>
      </c>
      <c r="N80" s="36"/>
      <c r="O80" s="8">
        <v>43720</v>
      </c>
      <c r="P80" s="98">
        <v>0.83930000000000005</v>
      </c>
      <c r="Q80" s="98"/>
      <c r="R80" s="99">
        <f>IF(P80="","",T80*M80*LOOKUP(RIGHT($D$2,3),定数!$A$6:$A$13,定数!$B$6:$B$13))</f>
        <v>58864.558050763575</v>
      </c>
      <c r="S80" s="99"/>
      <c r="T80" s="100">
        <f t="shared" si="11"/>
        <v>123.00000000000088</v>
      </c>
      <c r="U80" s="100"/>
      <c r="V80" t="str">
        <f t="shared" si="10"/>
        <v/>
      </c>
      <c r="W80">
        <f t="shared" si="10"/>
        <v>0</v>
      </c>
      <c r="X80" s="37">
        <f t="shared" si="12"/>
        <v>1969718.4926162574</v>
      </c>
      <c r="Y80" s="38">
        <f t="shared" si="13"/>
        <v>0.19011499277159638</v>
      </c>
    </row>
    <row r="81" spans="2:25">
      <c r="B81" s="36">
        <v>73</v>
      </c>
      <c r="C81" s="97">
        <f t="shared" si="8"/>
        <v>1654110.0336812015</v>
      </c>
      <c r="D81" s="97"/>
      <c r="E81" s="36"/>
      <c r="F81" s="8">
        <v>43775</v>
      </c>
      <c r="G81" s="54" t="s">
        <v>4</v>
      </c>
      <c r="H81" s="98">
        <v>0.92249999999999999</v>
      </c>
      <c r="I81" s="98"/>
      <c r="J81" s="36">
        <v>70</v>
      </c>
      <c r="K81" s="101">
        <f t="shared" si="9"/>
        <v>49623.301010436044</v>
      </c>
      <c r="L81" s="102"/>
      <c r="M81" s="6">
        <f>IF(J81="","",(K81/J81)/LOOKUP(RIGHT($D$2,3),定数!$A$6:$A$13,定数!$B$6:$B$13))</f>
        <v>5.9075358345757198</v>
      </c>
      <c r="N81" s="36"/>
      <c r="O81" s="8">
        <v>43776</v>
      </c>
      <c r="P81" s="98">
        <v>0.93100000000000005</v>
      </c>
      <c r="Q81" s="98"/>
      <c r="R81" s="99">
        <f>IF(P81="","",T81*M81*LOOKUP(RIGHT($D$2,3),定数!$A$6:$A$13,定数!$B$6:$B$13))</f>
        <v>60256.86551267279</v>
      </c>
      <c r="S81" s="99"/>
      <c r="T81" s="100">
        <f t="shared" si="11"/>
        <v>85.000000000000625</v>
      </c>
      <c r="U81" s="100"/>
      <c r="V81" t="str">
        <f t="shared" si="10"/>
        <v/>
      </c>
      <c r="W81">
        <f t="shared" si="10"/>
        <v>0</v>
      </c>
      <c r="X81" s="37">
        <f t="shared" si="12"/>
        <v>1969718.4926162574</v>
      </c>
      <c r="Y81" s="38">
        <f t="shared" si="13"/>
        <v>0.16023023600486808</v>
      </c>
    </row>
    <row r="82" spans="2:25">
      <c r="B82" s="36">
        <v>74</v>
      </c>
      <c r="C82" s="97">
        <f t="shared" si="8"/>
        <v>1714366.8991938743</v>
      </c>
      <c r="D82" s="97"/>
      <c r="E82" s="36">
        <v>2008</v>
      </c>
      <c r="F82" s="8">
        <v>43570</v>
      </c>
      <c r="G82" s="54" t="s">
        <v>4</v>
      </c>
      <c r="H82" s="98">
        <v>0.92700000000000005</v>
      </c>
      <c r="I82" s="98"/>
      <c r="J82" s="36">
        <v>66</v>
      </c>
      <c r="K82" s="101">
        <f t="shared" si="9"/>
        <v>51431.006975816228</v>
      </c>
      <c r="L82" s="102"/>
      <c r="M82" s="6">
        <f>IF(J82="","",(K82/J82)/LOOKUP(RIGHT($D$2,3),定数!$A$6:$A$13,定数!$B$6:$B$13))</f>
        <v>6.4938140120980092</v>
      </c>
      <c r="N82" s="36"/>
      <c r="O82" s="8">
        <v>43571</v>
      </c>
      <c r="P82" s="98">
        <v>0.93500000000000005</v>
      </c>
      <c r="Q82" s="98"/>
      <c r="R82" s="99">
        <f>IF(P82="","",T82*M82*LOOKUP(RIGHT($D$2,3),定数!$A$6:$A$13,定数!$B$6:$B$13))</f>
        <v>62340.614516140944</v>
      </c>
      <c r="S82" s="99"/>
      <c r="T82" s="100">
        <f t="shared" si="11"/>
        <v>80.000000000000071</v>
      </c>
      <c r="U82" s="100"/>
      <c r="V82" t="str">
        <f t="shared" si="10"/>
        <v/>
      </c>
      <c r="W82">
        <f t="shared" si="10"/>
        <v>0</v>
      </c>
      <c r="X82" s="37">
        <f t="shared" si="12"/>
        <v>1969718.4926162574</v>
      </c>
      <c r="Y82" s="38">
        <f t="shared" si="13"/>
        <v>0.12963862317361663</v>
      </c>
    </row>
    <row r="83" spans="2:25">
      <c r="B83" s="36">
        <v>75</v>
      </c>
      <c r="C83" s="97">
        <f>IF(R82="","",C82+R82)</f>
        <v>1776707.5137100152</v>
      </c>
      <c r="D83" s="97"/>
      <c r="E83" s="36"/>
      <c r="F83" s="8">
        <v>43576</v>
      </c>
      <c r="G83" s="54" t="s">
        <v>4</v>
      </c>
      <c r="H83" s="98">
        <v>0.93959999999999999</v>
      </c>
      <c r="I83" s="98"/>
      <c r="J83" s="36">
        <v>126</v>
      </c>
      <c r="K83" s="101">
        <f t="shared" si="9"/>
        <v>53301.225411300453</v>
      </c>
      <c r="L83" s="102"/>
      <c r="M83" s="6">
        <f>IF(J83="","",(K83/J83)/LOOKUP(RIGHT($D$2,3),定数!$A$6:$A$13,定数!$B$6:$B$13))</f>
        <v>3.5252133208532044</v>
      </c>
      <c r="N83" s="36"/>
      <c r="O83" s="8">
        <v>43601</v>
      </c>
      <c r="P83" s="98">
        <v>0.95530000000000004</v>
      </c>
      <c r="Q83" s="98"/>
      <c r="R83" s="99">
        <f>IF(P83="","",T83*M83*LOOKUP(RIGHT($D$2,3),定数!$A$6:$A$13,定数!$B$6:$B$13))</f>
        <v>66415.018964874573</v>
      </c>
      <c r="S83" s="99"/>
      <c r="T83" s="100">
        <f t="shared" si="11"/>
        <v>157.00000000000048</v>
      </c>
      <c r="U83" s="100"/>
      <c r="V83" t="str">
        <f t="shared" si="10"/>
        <v/>
      </c>
      <c r="W83">
        <f t="shared" si="10"/>
        <v>0</v>
      </c>
      <c r="X83" s="37">
        <f t="shared" si="12"/>
        <v>1969718.4926162574</v>
      </c>
      <c r="Y83" s="38">
        <f t="shared" si="13"/>
        <v>9.7989118561748079E-2</v>
      </c>
    </row>
    <row r="84" spans="2:25">
      <c r="B84" s="36">
        <v>76</v>
      </c>
      <c r="C84" s="97">
        <f>IF(R83="","",C83+R83)</f>
        <v>1843122.5326748898</v>
      </c>
      <c r="D84" s="97"/>
      <c r="E84" s="36"/>
      <c r="F84" s="8">
        <v>43597</v>
      </c>
      <c r="G84" s="54" t="s">
        <v>4</v>
      </c>
      <c r="H84" s="98">
        <v>0.9456</v>
      </c>
      <c r="I84" s="98"/>
      <c r="J84" s="36">
        <v>108</v>
      </c>
      <c r="K84" s="101">
        <f t="shared" si="9"/>
        <v>55293.675980246691</v>
      </c>
      <c r="L84" s="102"/>
      <c r="M84" s="6">
        <f>IF(J84="","",(K84/J84)/LOOKUP(RIGHT($D$2,3),定数!$A$6:$A$13,定数!$B$6:$B$13))</f>
        <v>4.2664873441548368</v>
      </c>
      <c r="N84" s="36"/>
      <c r="O84" s="8">
        <v>43599</v>
      </c>
      <c r="P84" s="98">
        <v>0.93479999999999996</v>
      </c>
      <c r="Q84" s="98"/>
      <c r="R84" s="99">
        <f>IF(P84="","",T84*M84*LOOKUP(RIGHT($D$2,3),定数!$A$6:$A$13,定数!$B$6:$B$13))</f>
        <v>-55293.675980246844</v>
      </c>
      <c r="S84" s="99"/>
      <c r="T84" s="100">
        <f t="shared" si="11"/>
        <v>-108.00000000000031</v>
      </c>
      <c r="U84" s="100"/>
      <c r="V84" t="str">
        <f t="shared" si="10"/>
        <v/>
      </c>
      <c r="W84">
        <f t="shared" si="10"/>
        <v>1</v>
      </c>
      <c r="X84" s="37">
        <f t="shared" si="12"/>
        <v>1969718.4926162574</v>
      </c>
      <c r="Y84" s="38">
        <f t="shared" si="13"/>
        <v>6.4271092755603831E-2</v>
      </c>
    </row>
    <row r="85" spans="2:25">
      <c r="B85" s="36">
        <v>77</v>
      </c>
      <c r="C85" s="97">
        <f t="shared" si="8"/>
        <v>1787828.8566946429</v>
      </c>
      <c r="D85" s="97"/>
      <c r="E85" s="36"/>
      <c r="F85" s="8">
        <v>43622</v>
      </c>
      <c r="G85" s="54" t="s">
        <v>4</v>
      </c>
      <c r="H85" s="98">
        <v>0.95940000000000003</v>
      </c>
      <c r="I85" s="98"/>
      <c r="J85" s="36">
        <v>84</v>
      </c>
      <c r="K85" s="101">
        <f t="shared" si="9"/>
        <v>53634.865700839284</v>
      </c>
      <c r="L85" s="102"/>
      <c r="M85" s="6">
        <f>IF(J85="","",(K85/J85)/LOOKUP(RIGHT($D$2,3),定数!$A$6:$A$13,定数!$B$6:$B$13))</f>
        <v>5.3209192163531034</v>
      </c>
      <c r="N85" s="36"/>
      <c r="O85" s="8">
        <v>43625</v>
      </c>
      <c r="P85" s="98">
        <v>0.95099999999999996</v>
      </c>
      <c r="Q85" s="98"/>
      <c r="R85" s="99">
        <f>IF(P85="","",T85*M85*LOOKUP(RIGHT($D$2,3),定数!$A$6:$A$13,定数!$B$6:$B$13))</f>
        <v>-53634.865700839757</v>
      </c>
      <c r="S85" s="99"/>
      <c r="T85" s="100">
        <f t="shared" si="11"/>
        <v>-84.000000000000739</v>
      </c>
      <c r="U85" s="100"/>
      <c r="V85" t="str">
        <f t="shared" si="10"/>
        <v/>
      </c>
      <c r="W85">
        <f t="shared" si="10"/>
        <v>2</v>
      </c>
      <c r="X85" s="37">
        <f t="shared" si="12"/>
        <v>1969718.4926162574</v>
      </c>
      <c r="Y85" s="38">
        <f t="shared" si="13"/>
        <v>9.2342959972935845E-2</v>
      </c>
    </row>
    <row r="86" spans="2:25">
      <c r="B86" s="36">
        <v>78</v>
      </c>
      <c r="C86" s="97">
        <f t="shared" si="8"/>
        <v>1734193.9909938031</v>
      </c>
      <c r="D86" s="97"/>
      <c r="E86" s="36"/>
      <c r="F86" s="8">
        <v>43753</v>
      </c>
      <c r="G86" s="51" t="s">
        <v>3</v>
      </c>
      <c r="H86" s="98">
        <v>0.69350000000000001</v>
      </c>
      <c r="I86" s="98"/>
      <c r="J86" s="36">
        <v>303</v>
      </c>
      <c r="K86" s="101">
        <f t="shared" si="9"/>
        <v>52025.819729814095</v>
      </c>
      <c r="L86" s="102"/>
      <c r="M86" s="6">
        <f>IF(J86="","",(K86/J86)/LOOKUP(RIGHT($D$2,3),定数!$A$6:$A$13,定数!$B$6:$B$13))</f>
        <v>1.4308531278826757</v>
      </c>
      <c r="N86" s="36"/>
      <c r="O86" s="8">
        <v>43762</v>
      </c>
      <c r="P86" s="98">
        <v>0.65549999999999997</v>
      </c>
      <c r="Q86" s="98"/>
      <c r="R86" s="99">
        <f>IF(P86="","",T86*M86*LOOKUP(RIGHT($D$2,3),定数!$A$6:$A$13,定数!$B$6:$B$13))</f>
        <v>65246.902631450066</v>
      </c>
      <c r="S86" s="99"/>
      <c r="T86" s="100">
        <f t="shared" si="11"/>
        <v>380.00000000000034</v>
      </c>
      <c r="U86" s="100"/>
      <c r="V86" t="str">
        <f t="shared" si="10"/>
        <v/>
      </c>
      <c r="W86">
        <f t="shared" si="10"/>
        <v>0</v>
      </c>
      <c r="X86" s="37">
        <f t="shared" si="12"/>
        <v>1969718.4926162574</v>
      </c>
      <c r="Y86" s="38">
        <f t="shared" si="13"/>
        <v>0.11957267117374792</v>
      </c>
    </row>
    <row r="87" spans="2:25">
      <c r="B87" s="36">
        <v>79</v>
      </c>
      <c r="C87" s="97">
        <f t="shared" si="8"/>
        <v>1799440.8936252531</v>
      </c>
      <c r="D87" s="97"/>
      <c r="E87" s="36"/>
      <c r="F87" s="8">
        <v>43761</v>
      </c>
      <c r="G87" s="51" t="s">
        <v>3</v>
      </c>
      <c r="H87" s="98">
        <v>0.66300000000000003</v>
      </c>
      <c r="I87" s="98"/>
      <c r="J87" s="36">
        <v>197</v>
      </c>
      <c r="K87" s="101">
        <f t="shared" si="9"/>
        <v>53983.226808757594</v>
      </c>
      <c r="L87" s="102"/>
      <c r="M87" s="6">
        <f>IF(J87="","",(K87/J87)/LOOKUP(RIGHT($D$2,3),定数!$A$6:$A$13,定数!$B$6:$B$13))</f>
        <v>2.2835544335345852</v>
      </c>
      <c r="N87" s="36"/>
      <c r="O87" s="8">
        <v>43762</v>
      </c>
      <c r="P87" s="98">
        <v>0.63829999999999998</v>
      </c>
      <c r="Q87" s="98"/>
      <c r="R87" s="99">
        <f>IF(P87="","",T87*M87*LOOKUP(RIGHT($D$2,3),定数!$A$6:$A$13,定数!$B$6:$B$13))</f>
        <v>67684.553409965243</v>
      </c>
      <c r="S87" s="99"/>
      <c r="T87" s="100">
        <f t="shared" si="11"/>
        <v>247.00000000000054</v>
      </c>
      <c r="U87" s="100"/>
      <c r="V87" t="str">
        <f t="shared" si="10"/>
        <v/>
      </c>
      <c r="W87">
        <f t="shared" si="10"/>
        <v>0</v>
      </c>
      <c r="X87" s="37">
        <f t="shared" si="12"/>
        <v>1969718.4926162574</v>
      </c>
      <c r="Y87" s="38">
        <f t="shared" si="13"/>
        <v>8.6447682564443462E-2</v>
      </c>
    </row>
    <row r="88" spans="2:25">
      <c r="B88" s="36">
        <v>80</v>
      </c>
      <c r="C88" s="97">
        <f t="shared" si="8"/>
        <v>1867125.4470352184</v>
      </c>
      <c r="D88" s="97"/>
      <c r="E88" s="36">
        <v>2009</v>
      </c>
      <c r="F88" s="8">
        <v>43612</v>
      </c>
      <c r="G88" s="54" t="s">
        <v>4</v>
      </c>
      <c r="H88" s="98">
        <v>0.78810000000000002</v>
      </c>
      <c r="I88" s="98"/>
      <c r="J88" s="36">
        <v>179</v>
      </c>
      <c r="K88" s="101">
        <f t="shared" si="9"/>
        <v>56013.763411056549</v>
      </c>
      <c r="L88" s="102"/>
      <c r="M88" s="6">
        <f>IF(J88="","",(K88/J88)/LOOKUP(RIGHT($D$2,3),定数!$A$6:$A$13,定数!$B$6:$B$13))</f>
        <v>2.607717104797791</v>
      </c>
      <c r="N88" s="36"/>
      <c r="O88" s="8">
        <v>43617</v>
      </c>
      <c r="P88" s="98">
        <v>0.81059999999999999</v>
      </c>
      <c r="Q88" s="98"/>
      <c r="R88" s="99">
        <f>IF(P88="","",T88*M88*LOOKUP(RIGHT($D$2,3),定数!$A$6:$A$13,定数!$B$6:$B$13))</f>
        <v>70408.361829540256</v>
      </c>
      <c r="S88" s="99"/>
      <c r="T88" s="100">
        <f t="shared" si="11"/>
        <v>224.99999999999966</v>
      </c>
      <c r="U88" s="100"/>
      <c r="V88" t="str">
        <f t="shared" si="10"/>
        <v/>
      </c>
      <c r="W88">
        <f t="shared" si="10"/>
        <v>0</v>
      </c>
      <c r="X88" s="37">
        <f t="shared" si="12"/>
        <v>1969718.4926162574</v>
      </c>
      <c r="Y88" s="38">
        <f t="shared" si="13"/>
        <v>5.2085130928923196E-2</v>
      </c>
    </row>
    <row r="89" spans="2:25">
      <c r="B89" s="36">
        <v>81</v>
      </c>
      <c r="C89" s="97">
        <f t="shared" si="8"/>
        <v>1937533.8088647586</v>
      </c>
      <c r="D89" s="97"/>
      <c r="E89" s="36"/>
      <c r="F89" s="8">
        <v>43621</v>
      </c>
      <c r="G89" s="54" t="s">
        <v>4</v>
      </c>
      <c r="H89" s="98">
        <v>0.80889999999999995</v>
      </c>
      <c r="I89" s="98"/>
      <c r="J89" s="36">
        <v>177</v>
      </c>
      <c r="K89" s="101">
        <f t="shared" si="9"/>
        <v>58126.014265942758</v>
      </c>
      <c r="L89" s="102"/>
      <c r="M89" s="6">
        <f>IF(J89="","",(K89/J89)/LOOKUP(RIGHT($D$2,3),定数!$A$6:$A$13,定数!$B$6:$B$13))</f>
        <v>2.7366296735377946</v>
      </c>
      <c r="N89" s="36"/>
      <c r="O89" s="8">
        <v>43624</v>
      </c>
      <c r="P89" s="98">
        <v>0.79120000000000001</v>
      </c>
      <c r="Q89" s="98"/>
      <c r="R89" s="99">
        <f>IF(P89="","",T89*M89*LOOKUP(RIGHT($D$2,3),定数!$A$6:$A$13,定数!$B$6:$B$13))</f>
        <v>-58126.014265942555</v>
      </c>
      <c r="S89" s="99"/>
      <c r="T89" s="100">
        <f t="shared" si="11"/>
        <v>-176.99999999999937</v>
      </c>
      <c r="U89" s="100"/>
      <c r="V89" t="str">
        <f t="shared" si="10"/>
        <v/>
      </c>
      <c r="W89">
        <f t="shared" si="10"/>
        <v>1</v>
      </c>
      <c r="X89" s="37">
        <f t="shared" si="12"/>
        <v>1969718.4926162574</v>
      </c>
      <c r="Y89" s="38">
        <f t="shared" si="13"/>
        <v>1.6339737821494449E-2</v>
      </c>
    </row>
    <row r="90" spans="2:25">
      <c r="B90" s="36">
        <v>82</v>
      </c>
      <c r="C90" s="97">
        <f t="shared" si="8"/>
        <v>1879407.794598816</v>
      </c>
      <c r="D90" s="97"/>
      <c r="E90" s="36">
        <v>2010</v>
      </c>
      <c r="F90" s="8">
        <v>43569</v>
      </c>
      <c r="G90" s="54" t="s">
        <v>4</v>
      </c>
      <c r="H90" s="98">
        <v>0.9294</v>
      </c>
      <c r="I90" s="98"/>
      <c r="J90" s="36">
        <v>72</v>
      </c>
      <c r="K90" s="101">
        <f t="shared" si="9"/>
        <v>56382.233837964479</v>
      </c>
      <c r="L90" s="102"/>
      <c r="M90" s="6">
        <f>IF(J90="","",(K90/J90)/LOOKUP(RIGHT($D$2,3),定数!$A$6:$A$13,定数!$B$6:$B$13))</f>
        <v>6.5257215090236667</v>
      </c>
      <c r="N90" s="36"/>
      <c r="O90" s="8">
        <v>43574</v>
      </c>
      <c r="P90" s="98">
        <v>0.92220000000000002</v>
      </c>
      <c r="Q90" s="98"/>
      <c r="R90" s="99">
        <f>IF(P90="","",T90*M90*LOOKUP(RIGHT($D$2,3),定数!$A$6:$A$13,定数!$B$6:$B$13))</f>
        <v>-56382.233837964362</v>
      </c>
      <c r="S90" s="99"/>
      <c r="T90" s="100">
        <f t="shared" si="11"/>
        <v>-71.999999999999844</v>
      </c>
      <c r="U90" s="100"/>
      <c r="V90" t="str">
        <f t="shared" si="10"/>
        <v/>
      </c>
      <c r="W90">
        <f t="shared" si="10"/>
        <v>2</v>
      </c>
      <c r="X90" s="37">
        <f t="shared" si="12"/>
        <v>1969718.4926162574</v>
      </c>
      <c r="Y90" s="38">
        <f t="shared" si="13"/>
        <v>4.5849545686849513E-2</v>
      </c>
    </row>
    <row r="91" spans="2:25">
      <c r="B91" s="36">
        <v>83</v>
      </c>
      <c r="C91" s="97">
        <f t="shared" si="8"/>
        <v>1823025.5607608515</v>
      </c>
      <c r="D91" s="97"/>
      <c r="E91" s="36"/>
      <c r="F91" s="8">
        <v>43744</v>
      </c>
      <c r="G91" s="54" t="s">
        <v>4</v>
      </c>
      <c r="H91" s="98">
        <v>0.97270000000000001</v>
      </c>
      <c r="I91" s="98"/>
      <c r="J91" s="36">
        <v>187</v>
      </c>
      <c r="K91" s="101">
        <f t="shared" si="9"/>
        <v>54690.766822825542</v>
      </c>
      <c r="L91" s="102"/>
      <c r="M91" s="6">
        <f>IF(J91="","",(K91/J91)/LOOKUP(RIGHT($D$2,3),定数!$A$6:$A$13,定数!$B$6:$B$13))</f>
        <v>2.4371999475412451</v>
      </c>
      <c r="N91" s="36"/>
      <c r="O91" s="8">
        <v>43752</v>
      </c>
      <c r="P91" s="98">
        <v>0.99609999999999999</v>
      </c>
      <c r="Q91" s="98"/>
      <c r="R91" s="99">
        <f>IF(P91="","",T91*M91*LOOKUP(RIGHT($D$2,3),定数!$A$6:$A$13,定数!$B$6:$B$13))</f>
        <v>68436.574526958109</v>
      </c>
      <c r="S91" s="99"/>
      <c r="T91" s="100">
        <f t="shared" si="11"/>
        <v>233.99999999999977</v>
      </c>
      <c r="U91" s="100"/>
      <c r="V91" t="str">
        <f t="shared" ref="V91:W106" si="14">IF(S91&lt;&gt;"",IF(S91&lt;0,1+V90,0),"")</f>
        <v/>
      </c>
      <c r="W91">
        <f t="shared" si="14"/>
        <v>0</v>
      </c>
      <c r="X91" s="37">
        <f t="shared" si="12"/>
        <v>1969718.4926162574</v>
      </c>
      <c r="Y91" s="38">
        <f t="shared" si="13"/>
        <v>7.4474059316244068E-2</v>
      </c>
    </row>
    <row r="92" spans="2:25">
      <c r="B92" s="36">
        <v>84</v>
      </c>
      <c r="C92" s="97">
        <f t="shared" si="8"/>
        <v>1891462.1352878097</v>
      </c>
      <c r="D92" s="97"/>
      <c r="E92" s="36"/>
      <c r="F92" s="8">
        <v>43751</v>
      </c>
      <c r="G92" s="54" t="s">
        <v>4</v>
      </c>
      <c r="H92" s="98">
        <v>0.98780000000000001</v>
      </c>
      <c r="I92" s="98"/>
      <c r="J92" s="36">
        <v>112</v>
      </c>
      <c r="K92" s="101">
        <f t="shared" si="9"/>
        <v>56743.864058634288</v>
      </c>
      <c r="L92" s="102"/>
      <c r="M92" s="6">
        <f>IF(J92="","",(K92/J92)/LOOKUP(RIGHT($D$2,3),定数!$A$6:$A$13,定数!$B$6:$B$13))</f>
        <v>4.2220136948388607</v>
      </c>
      <c r="N92" s="36"/>
      <c r="O92" s="8">
        <v>43757</v>
      </c>
      <c r="P92" s="98">
        <v>0.97660000000000002</v>
      </c>
      <c r="Q92" s="98"/>
      <c r="R92" s="99">
        <f>IF(P92="","",T92*M92*LOOKUP(RIGHT($D$2,3),定数!$A$6:$A$13,定数!$B$6:$B$13))</f>
        <v>-56743.864058634223</v>
      </c>
      <c r="S92" s="99"/>
      <c r="T92" s="100">
        <f t="shared" si="11"/>
        <v>-111.99999999999987</v>
      </c>
      <c r="U92" s="100"/>
      <c r="V92" t="str">
        <f t="shared" si="14"/>
        <v/>
      </c>
      <c r="W92">
        <f t="shared" si="14"/>
        <v>1</v>
      </c>
      <c r="X92" s="37">
        <f t="shared" si="12"/>
        <v>1969718.4926162574</v>
      </c>
      <c r="Y92" s="38">
        <f t="shared" si="13"/>
        <v>3.972971651624424E-2</v>
      </c>
    </row>
    <row r="93" spans="2:25">
      <c r="B93" s="36">
        <v>85</v>
      </c>
      <c r="C93" s="97">
        <f t="shared" si="8"/>
        <v>1834718.2712291754</v>
      </c>
      <c r="D93" s="97"/>
      <c r="E93" s="36"/>
      <c r="F93" s="8">
        <v>43757</v>
      </c>
      <c r="G93" s="54" t="s">
        <v>4</v>
      </c>
      <c r="H93" s="98">
        <v>0.99439999999999995</v>
      </c>
      <c r="I93" s="98"/>
      <c r="J93" s="36">
        <v>145</v>
      </c>
      <c r="K93" s="101">
        <f t="shared" si="9"/>
        <v>55041.548136875259</v>
      </c>
      <c r="L93" s="102"/>
      <c r="M93" s="6">
        <f>IF(J93="","",(K93/J93)/LOOKUP(RIGHT($D$2,3),定数!$A$6:$A$13,定数!$B$6:$B$13))</f>
        <v>3.1633073641882334</v>
      </c>
      <c r="N93" s="36"/>
      <c r="O93" s="8">
        <v>43757</v>
      </c>
      <c r="P93" s="98">
        <v>0.98</v>
      </c>
      <c r="Q93" s="98"/>
      <c r="R93" s="99">
        <f>IF(P93="","",T93*M93*LOOKUP(RIGHT($D$2,3),定数!$A$6:$A$13,定数!$B$6:$B$13))</f>
        <v>-54661.951253172556</v>
      </c>
      <c r="S93" s="99"/>
      <c r="T93" s="100">
        <f t="shared" si="11"/>
        <v>-143.99999999999969</v>
      </c>
      <c r="U93" s="100"/>
      <c r="V93" t="str">
        <f t="shared" si="14"/>
        <v/>
      </c>
      <c r="W93">
        <f t="shared" si="14"/>
        <v>2</v>
      </c>
      <c r="X93" s="37">
        <f t="shared" si="12"/>
        <v>1969718.4926162574</v>
      </c>
      <c r="Y93" s="38">
        <f t="shared" si="13"/>
        <v>6.8537825020756893E-2</v>
      </c>
    </row>
    <row r="94" spans="2:25">
      <c r="B94" s="36">
        <v>86</v>
      </c>
      <c r="C94" s="97">
        <f t="shared" si="8"/>
        <v>1780056.3199760029</v>
      </c>
      <c r="D94" s="97"/>
      <c r="E94" s="36"/>
      <c r="F94" s="8">
        <v>43819</v>
      </c>
      <c r="G94" s="54" t="s">
        <v>4</v>
      </c>
      <c r="H94" s="98">
        <v>0.99250000000000005</v>
      </c>
      <c r="I94" s="98"/>
      <c r="J94" s="36">
        <v>86</v>
      </c>
      <c r="K94" s="101">
        <f t="shared" si="9"/>
        <v>53401.689599280086</v>
      </c>
      <c r="L94" s="102"/>
      <c r="M94" s="6">
        <f>IF(J94="","",(K94/J94)/LOOKUP(RIGHT($D$2,3),定数!$A$6:$A$13,定数!$B$6:$B$13))</f>
        <v>5.1745823255116363</v>
      </c>
      <c r="N94" s="36"/>
      <c r="O94" s="8">
        <v>43822</v>
      </c>
      <c r="P94" s="98">
        <v>1.0029999999999999</v>
      </c>
      <c r="Q94" s="98"/>
      <c r="R94" s="99">
        <f>IF(P94="","",T94*M94*LOOKUP(RIGHT($D$2,3),定数!$A$6:$A$13,定数!$B$6:$B$13))</f>
        <v>65199.737301445639</v>
      </c>
      <c r="S94" s="99"/>
      <c r="T94" s="100">
        <f t="shared" si="11"/>
        <v>104.99999999999842</v>
      </c>
      <c r="U94" s="100"/>
      <c r="V94" t="str">
        <f t="shared" si="14"/>
        <v/>
      </c>
      <c r="W94">
        <f t="shared" si="14"/>
        <v>0</v>
      </c>
      <c r="X94" s="37">
        <f t="shared" si="12"/>
        <v>1969718.4926162574</v>
      </c>
      <c r="Y94" s="38">
        <f t="shared" si="13"/>
        <v>9.6288973958069346E-2</v>
      </c>
    </row>
    <row r="95" spans="2:25">
      <c r="B95" s="36">
        <v>87</v>
      </c>
      <c r="C95" s="97">
        <f t="shared" si="8"/>
        <v>1845256.0572774485</v>
      </c>
      <c r="D95" s="97"/>
      <c r="E95" s="36">
        <v>2011</v>
      </c>
      <c r="F95" s="8">
        <v>43479</v>
      </c>
      <c r="G95" s="51" t="s">
        <v>3</v>
      </c>
      <c r="H95" s="98">
        <v>0.9919</v>
      </c>
      <c r="I95" s="98"/>
      <c r="J95" s="36">
        <v>101</v>
      </c>
      <c r="K95" s="101">
        <f t="shared" si="9"/>
        <v>55357.681718323453</v>
      </c>
      <c r="L95" s="102"/>
      <c r="M95" s="6">
        <f>IF(J95="","",(K95/J95)/LOOKUP(RIGHT($D$2,3),定数!$A$6:$A$13,定数!$B$6:$B$13))</f>
        <v>4.5674654883105159</v>
      </c>
      <c r="N95" s="36"/>
      <c r="O95" s="8">
        <v>43484</v>
      </c>
      <c r="P95" s="98">
        <v>1.002</v>
      </c>
      <c r="Q95" s="98"/>
      <c r="R95" s="99">
        <f>IF(P95="","",T95*M95*LOOKUP(RIGHT($D$2,3),定数!$A$6:$A$13,定数!$B$6:$B$13))</f>
        <v>-55357.681718323438</v>
      </c>
      <c r="S95" s="99"/>
      <c r="T95" s="100">
        <f t="shared" si="11"/>
        <v>-100.99999999999997</v>
      </c>
      <c r="U95" s="100"/>
      <c r="V95" t="str">
        <f t="shared" si="14"/>
        <v/>
      </c>
      <c r="W95">
        <f t="shared" si="14"/>
        <v>1</v>
      </c>
      <c r="X95" s="37">
        <f t="shared" si="12"/>
        <v>1969718.4926162574</v>
      </c>
      <c r="Y95" s="38">
        <f t="shared" si="13"/>
        <v>6.318793056234806E-2</v>
      </c>
    </row>
    <row r="96" spans="2:25">
      <c r="B96" s="36">
        <v>88</v>
      </c>
      <c r="C96" s="97">
        <f t="shared" si="8"/>
        <v>1789898.3755591251</v>
      </c>
      <c r="D96" s="97"/>
      <c r="E96" s="36"/>
      <c r="F96" s="8">
        <v>43531</v>
      </c>
      <c r="G96" s="54" t="s">
        <v>4</v>
      </c>
      <c r="H96" s="98">
        <v>1.0157</v>
      </c>
      <c r="I96" s="98"/>
      <c r="J96" s="36">
        <v>83</v>
      </c>
      <c r="K96" s="101">
        <f t="shared" si="9"/>
        <v>53696.951266773751</v>
      </c>
      <c r="L96" s="102"/>
      <c r="M96" s="6">
        <f>IF(J96="","",(K96/J96)/LOOKUP(RIGHT($D$2,3),定数!$A$6:$A$13,定数!$B$6:$B$13))</f>
        <v>5.3912601673467622</v>
      </c>
      <c r="N96" s="36"/>
      <c r="O96" s="8">
        <v>43532</v>
      </c>
      <c r="P96" s="98">
        <v>1.0074000000000001</v>
      </c>
      <c r="Q96" s="98"/>
      <c r="R96" s="99">
        <f>IF(P96="","",T96*M96*LOOKUP(RIGHT($D$2,3),定数!$A$6:$A$13,定数!$B$6:$B$13))</f>
        <v>-53696.951266773591</v>
      </c>
      <c r="S96" s="99"/>
      <c r="T96" s="100">
        <f t="shared" si="11"/>
        <v>-82.999999999999744</v>
      </c>
      <c r="U96" s="100"/>
      <c r="V96" t="str">
        <f t="shared" si="14"/>
        <v/>
      </c>
      <c r="W96">
        <f t="shared" si="14"/>
        <v>2</v>
      </c>
      <c r="X96" s="37">
        <f t="shared" si="12"/>
        <v>1969718.4926162574</v>
      </c>
      <c r="Y96" s="38">
        <f t="shared" si="13"/>
        <v>9.1292292645477557E-2</v>
      </c>
    </row>
    <row r="97" spans="2:25">
      <c r="B97" s="36">
        <v>89</v>
      </c>
      <c r="C97" s="97">
        <f t="shared" si="8"/>
        <v>1736201.4242923516</v>
      </c>
      <c r="D97" s="97"/>
      <c r="E97" s="36"/>
      <c r="F97" s="8">
        <v>43653</v>
      </c>
      <c r="G97" s="54" t="s">
        <v>4</v>
      </c>
      <c r="H97" s="98">
        <v>1.0733999999999999</v>
      </c>
      <c r="I97" s="98"/>
      <c r="J97" s="36">
        <v>81</v>
      </c>
      <c r="K97" s="101">
        <f t="shared" si="9"/>
        <v>52086.042728770546</v>
      </c>
      <c r="L97" s="102"/>
      <c r="M97" s="6">
        <f>IF(J97="","",(K97/J97)/LOOKUP(RIGHT($D$2,3),定数!$A$6:$A$13,定数!$B$6:$B$13))</f>
        <v>5.3586463712726893</v>
      </c>
      <c r="N97" s="36"/>
      <c r="O97" s="8">
        <v>43657</v>
      </c>
      <c r="P97" s="98">
        <v>1.0652999999999999</v>
      </c>
      <c r="Q97" s="98"/>
      <c r="R97" s="99">
        <f>IF(P97="","",T97*M97*LOOKUP(RIGHT($D$2,3),定数!$A$6:$A$13,定数!$B$6:$B$13))</f>
        <v>-52086.04272877051</v>
      </c>
      <c r="S97" s="99"/>
      <c r="T97" s="100">
        <f t="shared" si="11"/>
        <v>-80.999999999999957</v>
      </c>
      <c r="U97" s="100"/>
      <c r="V97" t="str">
        <f t="shared" si="14"/>
        <v/>
      </c>
      <c r="W97">
        <f t="shared" si="14"/>
        <v>3</v>
      </c>
      <c r="X97" s="37">
        <f t="shared" si="12"/>
        <v>1969718.4926162574</v>
      </c>
      <c r="Y97" s="38">
        <f t="shared" si="13"/>
        <v>0.11855352386611306</v>
      </c>
    </row>
    <row r="98" spans="2:25">
      <c r="B98" s="36">
        <v>90</v>
      </c>
      <c r="C98" s="97">
        <f t="shared" si="8"/>
        <v>1684115.3815635811</v>
      </c>
      <c r="D98" s="97"/>
      <c r="E98" s="36"/>
      <c r="F98" s="8">
        <v>43759</v>
      </c>
      <c r="G98" s="54" t="s">
        <v>4</v>
      </c>
      <c r="H98" s="98">
        <v>1.0296000000000001</v>
      </c>
      <c r="I98" s="98"/>
      <c r="J98" s="36">
        <v>150</v>
      </c>
      <c r="K98" s="101">
        <f t="shared" si="9"/>
        <v>50523.461446907429</v>
      </c>
      <c r="L98" s="102"/>
      <c r="M98" s="6">
        <f>IF(J98="","",(K98/J98)/LOOKUP(RIGHT($D$2,3),定数!$A$6:$A$13,定数!$B$6:$B$13))</f>
        <v>2.8068589692726347</v>
      </c>
      <c r="N98" s="36"/>
      <c r="O98" s="8">
        <v>43762</v>
      </c>
      <c r="P98" s="98">
        <v>1.0484</v>
      </c>
      <c r="Q98" s="98"/>
      <c r="R98" s="99">
        <f>IF(P98="","",T98*M98*LOOKUP(RIGHT($D$2,3),定数!$A$6:$A$13,定数!$B$6:$B$13))</f>
        <v>63322.7383467904</v>
      </c>
      <c r="S98" s="99"/>
      <c r="T98" s="100">
        <f t="shared" si="11"/>
        <v>187.99999999999929</v>
      </c>
      <c r="U98" s="100"/>
      <c r="V98" t="str">
        <f t="shared" si="14"/>
        <v/>
      </c>
      <c r="W98">
        <f t="shared" si="14"/>
        <v>0</v>
      </c>
      <c r="X98" s="37">
        <f t="shared" si="12"/>
        <v>1969718.4926162574</v>
      </c>
      <c r="Y98" s="38">
        <f t="shared" si="13"/>
        <v>0.14499691815012972</v>
      </c>
    </row>
    <row r="99" spans="2:25">
      <c r="B99" s="36">
        <v>91</v>
      </c>
      <c r="C99" s="97">
        <f t="shared" si="8"/>
        <v>1747438.1199103715</v>
      </c>
      <c r="D99" s="97"/>
      <c r="E99" s="36">
        <v>2012</v>
      </c>
      <c r="F99" s="8">
        <v>43477</v>
      </c>
      <c r="G99" s="54" t="s">
        <v>4</v>
      </c>
      <c r="H99" s="98">
        <v>1.0328999999999999</v>
      </c>
      <c r="I99" s="98"/>
      <c r="J99" s="36">
        <v>68</v>
      </c>
      <c r="K99" s="101">
        <f t="shared" si="9"/>
        <v>52423.143597311144</v>
      </c>
      <c r="L99" s="102"/>
      <c r="M99" s="6">
        <f>IF(J99="","",(K99/J99)/LOOKUP(RIGHT($D$2,3),定数!$A$6:$A$13,定数!$B$6:$B$13))</f>
        <v>6.4244048526116595</v>
      </c>
      <c r="N99" s="36"/>
      <c r="O99" s="8">
        <v>43478</v>
      </c>
      <c r="P99" s="98">
        <v>1.0261</v>
      </c>
      <c r="Q99" s="98"/>
      <c r="R99" s="99">
        <f>IF(P99="","",T99*M99*LOOKUP(RIGHT($D$2,3),定数!$A$6:$A$13,定数!$B$6:$B$13))</f>
        <v>-52423.143597310504</v>
      </c>
      <c r="S99" s="99"/>
      <c r="T99" s="100">
        <f t="shared" si="11"/>
        <v>-67.999999999999176</v>
      </c>
      <c r="U99" s="100"/>
      <c r="V99" t="str">
        <f t="shared" si="14"/>
        <v/>
      </c>
      <c r="W99">
        <f t="shared" si="14"/>
        <v>1</v>
      </c>
      <c r="X99" s="37">
        <f t="shared" si="12"/>
        <v>1969718.4926162574</v>
      </c>
      <c r="Y99" s="38">
        <f t="shared" si="13"/>
        <v>0.11284880227257466</v>
      </c>
    </row>
    <row r="100" spans="2:25">
      <c r="B100" s="36">
        <v>92</v>
      </c>
      <c r="C100" s="97">
        <f t="shared" si="8"/>
        <v>1695014.9763130611</v>
      </c>
      <c r="D100" s="97"/>
      <c r="E100" s="36"/>
      <c r="F100" s="8">
        <v>43482</v>
      </c>
      <c r="G100" s="54" t="s">
        <v>4</v>
      </c>
      <c r="H100" s="98">
        <v>1.0339</v>
      </c>
      <c r="I100" s="98"/>
      <c r="J100" s="36">
        <v>87</v>
      </c>
      <c r="K100" s="101">
        <f t="shared" si="9"/>
        <v>50850.449289391829</v>
      </c>
      <c r="L100" s="102"/>
      <c r="M100" s="6">
        <f>IF(J100="","",(K100/J100)/LOOKUP(RIGHT($D$2,3),定数!$A$6:$A$13,定数!$B$6:$B$13))</f>
        <v>4.8707326905547728</v>
      </c>
      <c r="N100" s="36"/>
      <c r="O100" s="8">
        <v>43482</v>
      </c>
      <c r="P100" s="98">
        <v>1.0445</v>
      </c>
      <c r="Q100" s="98"/>
      <c r="R100" s="99">
        <f>IF(P100="","",T100*M100*LOOKUP(RIGHT($D$2,3),定数!$A$6:$A$13,定数!$B$6:$B$13))</f>
        <v>61955.719823856372</v>
      </c>
      <c r="S100" s="99"/>
      <c r="T100" s="100">
        <f t="shared" si="11"/>
        <v>105.99999999999943</v>
      </c>
      <c r="U100" s="100"/>
      <c r="V100" t="str">
        <f t="shared" si="14"/>
        <v/>
      </c>
      <c r="W100">
        <f t="shared" si="14"/>
        <v>0</v>
      </c>
      <c r="X100" s="37">
        <f t="shared" si="12"/>
        <v>1969718.4926162574</v>
      </c>
      <c r="Y100" s="38">
        <f t="shared" si="13"/>
        <v>0.13946333820439705</v>
      </c>
    </row>
    <row r="101" spans="2:25">
      <c r="B101" s="36">
        <v>93</v>
      </c>
      <c r="C101" s="97">
        <f t="shared" si="8"/>
        <v>1756970.6961369175</v>
      </c>
      <c r="D101" s="97"/>
      <c r="E101" s="36"/>
      <c r="F101" s="8">
        <v>43521</v>
      </c>
      <c r="G101" s="51" t="s">
        <v>3</v>
      </c>
      <c r="H101" s="98">
        <v>1.0687</v>
      </c>
      <c r="I101" s="98"/>
      <c r="J101" s="36">
        <v>67</v>
      </c>
      <c r="K101" s="101">
        <f t="shared" si="9"/>
        <v>52709.12088410752</v>
      </c>
      <c r="L101" s="102"/>
      <c r="M101" s="6">
        <f>IF(J101="","",(K101/J101)/LOOKUP(RIGHT($D$2,3),定数!$A$6:$A$13,定数!$B$6:$B$13))</f>
        <v>6.5558608064810349</v>
      </c>
      <c r="N101" s="36"/>
      <c r="O101" s="8">
        <v>43523</v>
      </c>
      <c r="P101" s="98">
        <v>1.0753999999999999</v>
      </c>
      <c r="Q101" s="98"/>
      <c r="R101" s="99">
        <f>IF(P101="","",T101*M101*LOOKUP(RIGHT($D$2,3),定数!$A$6:$A$13,定数!$B$6:$B$13))</f>
        <v>-52709.120884106967</v>
      </c>
      <c r="S101" s="99"/>
      <c r="T101" s="100">
        <f t="shared" si="11"/>
        <v>-66.999999999999289</v>
      </c>
      <c r="U101" s="100"/>
      <c r="V101" t="str">
        <f t="shared" si="14"/>
        <v/>
      </c>
      <c r="W101">
        <f t="shared" si="14"/>
        <v>1</v>
      </c>
      <c r="X101" s="37">
        <f t="shared" si="12"/>
        <v>1969718.4926162574</v>
      </c>
      <c r="Y101" s="38">
        <f t="shared" si="13"/>
        <v>0.10800923953186836</v>
      </c>
    </row>
    <row r="102" spans="2:25">
      <c r="B102" s="36">
        <v>94</v>
      </c>
      <c r="C102" s="97">
        <f t="shared" si="8"/>
        <v>1704261.5752528105</v>
      </c>
      <c r="D102" s="97"/>
      <c r="E102" s="36"/>
      <c r="F102" s="8">
        <v>43663</v>
      </c>
      <c r="G102" s="54" t="s">
        <v>4</v>
      </c>
      <c r="H102" s="98">
        <v>1.0259</v>
      </c>
      <c r="I102" s="98"/>
      <c r="J102" s="36">
        <v>58</v>
      </c>
      <c r="K102" s="101">
        <f t="shared" si="9"/>
        <v>51127.847257584312</v>
      </c>
      <c r="L102" s="102"/>
      <c r="M102" s="6">
        <f>IF(J102="","",(K102/J102)/LOOKUP(RIGHT($D$2,3),定数!$A$6:$A$13,定数!$B$6:$B$13))</f>
        <v>7.3459550657448727</v>
      </c>
      <c r="N102" s="36"/>
      <c r="O102" s="8">
        <v>43664</v>
      </c>
      <c r="P102" s="98">
        <v>1.0328999999999999</v>
      </c>
      <c r="Q102" s="98"/>
      <c r="R102" s="99">
        <f>IF(P102="","",T102*M102*LOOKUP(RIGHT($D$2,3),定数!$A$6:$A$13,定数!$B$6:$B$13))</f>
        <v>61706.022552256007</v>
      </c>
      <c r="S102" s="99"/>
      <c r="T102" s="100">
        <f t="shared" si="11"/>
        <v>69.999999999998948</v>
      </c>
      <c r="U102" s="100"/>
      <c r="V102" t="str">
        <f t="shared" si="14"/>
        <v/>
      </c>
      <c r="W102">
        <f t="shared" si="14"/>
        <v>0</v>
      </c>
      <c r="X102" s="37">
        <f t="shared" si="12"/>
        <v>1969718.4926162574</v>
      </c>
      <c r="Y102" s="38">
        <f t="shared" si="13"/>
        <v>0.13476896234591196</v>
      </c>
    </row>
    <row r="103" spans="2:25">
      <c r="B103" s="36">
        <v>95</v>
      </c>
      <c r="C103" s="97">
        <f>IF(R102="","",C102+R102)</f>
        <v>1765967.5978050665</v>
      </c>
      <c r="D103" s="97"/>
      <c r="E103" s="36"/>
      <c r="F103" s="8">
        <v>43769</v>
      </c>
      <c r="G103" s="54" t="s">
        <v>4</v>
      </c>
      <c r="H103" s="98">
        <v>1.0385</v>
      </c>
      <c r="I103" s="98"/>
      <c r="J103" s="36">
        <v>82</v>
      </c>
      <c r="K103" s="101">
        <f t="shared" si="9"/>
        <v>52979.027934151993</v>
      </c>
      <c r="L103" s="102"/>
      <c r="M103" s="6">
        <f>IF(J103="","",(K103/J103)/LOOKUP(RIGHT($D$2,3),定数!$A$6:$A$13,定数!$B$6:$B$13))</f>
        <v>5.3840475542837387</v>
      </c>
      <c r="N103" s="36"/>
      <c r="O103" s="8">
        <v>43785</v>
      </c>
      <c r="P103" s="98">
        <v>1.0303</v>
      </c>
      <c r="Q103" s="98"/>
      <c r="R103" s="99">
        <f>IF(P103="","",T103*M103*LOOKUP(RIGHT($D$2,3),定数!$A$6:$A$13,定数!$B$6:$B$13))</f>
        <v>-52979.027934151898</v>
      </c>
      <c r="S103" s="99"/>
      <c r="T103" s="100">
        <f t="shared" si="11"/>
        <v>-81.999999999999858</v>
      </c>
      <c r="U103" s="100"/>
      <c r="V103" t="str">
        <f t="shared" si="14"/>
        <v/>
      </c>
      <c r="W103">
        <f t="shared" si="14"/>
        <v>1</v>
      </c>
      <c r="X103" s="37">
        <f t="shared" si="12"/>
        <v>1969718.4926162574</v>
      </c>
      <c r="Y103" s="38">
        <f t="shared" si="13"/>
        <v>0.10344163167222997</v>
      </c>
    </row>
    <row r="104" spans="2:25">
      <c r="B104" s="36">
        <v>96</v>
      </c>
      <c r="C104" s="97">
        <f t="shared" si="8"/>
        <v>1712988.5698709146</v>
      </c>
      <c r="D104" s="97"/>
      <c r="E104" s="36"/>
      <c r="F104" s="8">
        <v>43781</v>
      </c>
      <c r="G104" s="54" t="s">
        <v>4</v>
      </c>
      <c r="H104" s="98">
        <v>1.0389999999999999</v>
      </c>
      <c r="I104" s="98"/>
      <c r="J104" s="36">
        <v>11</v>
      </c>
      <c r="K104" s="101">
        <f t="shared" si="9"/>
        <v>51389.657096127434</v>
      </c>
      <c r="L104" s="102"/>
      <c r="M104" s="6">
        <f>IF(J104="","",(K104/J104)/LOOKUP(RIGHT($D$2,3),定数!$A$6:$A$13,定数!$B$6:$B$13))</f>
        <v>38.931558406157144</v>
      </c>
      <c r="N104" s="36"/>
      <c r="O104" s="8">
        <v>43781</v>
      </c>
      <c r="P104" s="98">
        <v>1.0401</v>
      </c>
      <c r="Q104" s="98"/>
      <c r="R104" s="99">
        <f>IF(P104="","",T104*M104*LOOKUP(RIGHT($D$2,3),定数!$A$6:$A$13,定数!$B$6:$B$13))</f>
        <v>51389.657096132141</v>
      </c>
      <c r="S104" s="99"/>
      <c r="T104" s="100">
        <f t="shared" si="11"/>
        <v>11.000000000001009</v>
      </c>
      <c r="U104" s="100"/>
      <c r="V104" t="str">
        <f t="shared" si="14"/>
        <v/>
      </c>
      <c r="W104">
        <f t="shared" si="14"/>
        <v>0</v>
      </c>
      <c r="X104" s="37">
        <f t="shared" si="12"/>
        <v>1969718.4926162574</v>
      </c>
      <c r="Y104" s="38">
        <f t="shared" si="13"/>
        <v>0.130338382722063</v>
      </c>
    </row>
    <row r="105" spans="2:25">
      <c r="B105" s="36">
        <v>97</v>
      </c>
      <c r="C105" s="97">
        <f t="shared" si="8"/>
        <v>1764378.2269670467</v>
      </c>
      <c r="D105" s="97"/>
      <c r="E105" s="36">
        <v>2013</v>
      </c>
      <c r="F105" s="8">
        <v>43525</v>
      </c>
      <c r="G105" s="51" t="s">
        <v>3</v>
      </c>
      <c r="H105" s="98">
        <v>1.0197000000000001</v>
      </c>
      <c r="I105" s="98"/>
      <c r="J105" s="36">
        <v>93</v>
      </c>
      <c r="K105" s="101">
        <f t="shared" si="9"/>
        <v>52931.346809011397</v>
      </c>
      <c r="L105" s="102"/>
      <c r="M105" s="6">
        <f>IF(J105="","",(K105/J105)/LOOKUP(RIGHT($D$2,3),定数!$A$6:$A$13,定数!$B$6:$B$13))</f>
        <v>4.742952223029695</v>
      </c>
      <c r="N105" s="36"/>
      <c r="O105" s="8">
        <v>43530</v>
      </c>
      <c r="P105" s="98">
        <v>1.0290999999999999</v>
      </c>
      <c r="Q105" s="98"/>
      <c r="R105" s="99">
        <f>IF(P105="","",T105*M105*LOOKUP(RIGHT($D$2,3),定数!$A$6:$A$13,定数!$B$6:$B$13))</f>
        <v>-53500.501075774118</v>
      </c>
      <c r="S105" s="99"/>
      <c r="T105" s="100">
        <f t="shared" si="11"/>
        <v>-93.999999999998522</v>
      </c>
      <c r="U105" s="100"/>
      <c r="V105" t="str">
        <f t="shared" si="14"/>
        <v/>
      </c>
      <c r="W105">
        <f t="shared" si="14"/>
        <v>1</v>
      </c>
      <c r="X105" s="37">
        <f t="shared" si="12"/>
        <v>1969718.4926162574</v>
      </c>
      <c r="Y105" s="38">
        <f t="shared" si="13"/>
        <v>0.10424853420372249</v>
      </c>
    </row>
    <row r="106" spans="2:25">
      <c r="B106" s="36">
        <v>98</v>
      </c>
      <c r="C106" s="97">
        <f t="shared" si="8"/>
        <v>1710877.7258912725</v>
      </c>
      <c r="D106" s="97"/>
      <c r="E106" s="36"/>
      <c r="F106" s="8">
        <v>43581</v>
      </c>
      <c r="G106" s="51" t="s">
        <v>3</v>
      </c>
      <c r="H106" s="98">
        <v>1.0270999999999999</v>
      </c>
      <c r="I106" s="98"/>
      <c r="J106" s="36">
        <v>69</v>
      </c>
      <c r="K106" s="101">
        <f t="shared" si="9"/>
        <v>51326.331776738174</v>
      </c>
      <c r="L106" s="102"/>
      <c r="M106" s="6">
        <f>IF(J106="","",(K106/J106)/LOOKUP(RIGHT($D$2,3),定数!$A$6:$A$13,定数!$B$6:$B$13))</f>
        <v>6.1988323401857697</v>
      </c>
      <c r="N106" s="36"/>
      <c r="O106" s="8">
        <v>43584</v>
      </c>
      <c r="P106" s="98">
        <v>1.034</v>
      </c>
      <c r="Q106" s="98"/>
      <c r="R106" s="99">
        <f>IF(P106="","",T106*M106*LOOKUP(RIGHT($D$2,3),定数!$A$6:$A$13,定数!$B$6:$B$13))</f>
        <v>-51326.331776739127</v>
      </c>
      <c r="S106" s="99"/>
      <c r="T106" s="100">
        <f t="shared" si="11"/>
        <v>-69.000000000001279</v>
      </c>
      <c r="U106" s="100"/>
      <c r="V106" t="str">
        <f t="shared" si="14"/>
        <v/>
      </c>
      <c r="W106">
        <f t="shared" si="14"/>
        <v>2</v>
      </c>
      <c r="X106" s="37">
        <f t="shared" si="12"/>
        <v>1969718.4926162574</v>
      </c>
      <c r="Y106" s="38">
        <f t="shared" si="13"/>
        <v>0.13141003026335119</v>
      </c>
    </row>
    <row r="107" spans="2:25">
      <c r="B107" s="36">
        <v>99</v>
      </c>
      <c r="C107" s="97">
        <f t="shared" si="8"/>
        <v>1659551.3941145334</v>
      </c>
      <c r="D107" s="97"/>
      <c r="E107" s="36"/>
      <c r="F107" s="8">
        <v>43644</v>
      </c>
      <c r="G107" s="51" t="s">
        <v>3</v>
      </c>
      <c r="H107" s="98">
        <v>0.92600000000000005</v>
      </c>
      <c r="I107" s="98"/>
      <c r="J107" s="36">
        <v>79</v>
      </c>
      <c r="K107" s="101">
        <f t="shared" si="9"/>
        <v>49786.541823436004</v>
      </c>
      <c r="L107" s="102"/>
      <c r="M107" s="6">
        <f>IF(J107="","",(K107/J107)/LOOKUP(RIGHT($D$2,3),定数!$A$6:$A$13,定数!$B$6:$B$13))</f>
        <v>5.2517449180839666</v>
      </c>
      <c r="N107" s="36"/>
      <c r="O107" s="8">
        <v>43644</v>
      </c>
      <c r="P107" s="98">
        <v>0.9163</v>
      </c>
      <c r="Q107" s="98"/>
      <c r="R107" s="99">
        <f>IF(P107="","",T107*M107*LOOKUP(RIGHT($D$2,3),定数!$A$6:$A$13,定数!$B$6:$B$13))</f>
        <v>61130.310846497639</v>
      </c>
      <c r="S107" s="99"/>
      <c r="T107" s="100">
        <f t="shared" si="11"/>
        <v>97.000000000000426</v>
      </c>
      <c r="U107" s="100"/>
      <c r="V107" t="str">
        <f>IF(S107&lt;&gt;"",IF(S107&lt;0,1+V106,0),"")</f>
        <v/>
      </c>
      <c r="W107">
        <f>IF(T107&lt;&gt;"",IF(T107&lt;0,1+W106,0),"")</f>
        <v>0</v>
      </c>
      <c r="X107" s="37">
        <f t="shared" si="12"/>
        <v>1969718.4926162574</v>
      </c>
      <c r="Y107" s="38">
        <f t="shared" si="13"/>
        <v>0.15746772935545117</v>
      </c>
    </row>
    <row r="108" spans="2:25">
      <c r="B108" s="36">
        <v>100</v>
      </c>
      <c r="C108" s="97">
        <f t="shared" si="8"/>
        <v>1720681.704961031</v>
      </c>
      <c r="D108" s="97"/>
      <c r="E108" s="36"/>
      <c r="F108" s="8">
        <v>43741</v>
      </c>
      <c r="G108" s="54" t="s">
        <v>4</v>
      </c>
      <c r="H108" s="98">
        <v>0.94120000000000004</v>
      </c>
      <c r="I108" s="98"/>
      <c r="J108" s="36">
        <v>80</v>
      </c>
      <c r="K108" s="101">
        <f t="shared" si="9"/>
        <v>51620.451148830929</v>
      </c>
      <c r="L108" s="102"/>
      <c r="M108" s="6">
        <f>IF(J108="","",(K108/J108)/LOOKUP(RIGHT($D$2,3),定数!$A$6:$A$13,定数!$B$6:$B$13))</f>
        <v>5.3771303280032212</v>
      </c>
      <c r="N108" s="36"/>
      <c r="O108" s="8">
        <v>43753</v>
      </c>
      <c r="P108" s="98">
        <v>0.95099999999999996</v>
      </c>
      <c r="Q108" s="98"/>
      <c r="R108" s="99">
        <f>IF(P108="","",T108*M108*LOOKUP(RIGHT($D$2,3),定数!$A$6:$A$13,定数!$B$6:$B$13))</f>
        <v>63235.05265731737</v>
      </c>
      <c r="S108" s="99"/>
      <c r="T108" s="100">
        <f t="shared" si="11"/>
        <v>97.999999999999204</v>
      </c>
      <c r="U108" s="100"/>
      <c r="V108" t="str">
        <f>IF(S108&lt;&gt;"",IF(S108&lt;0,1+V107,0),"")</f>
        <v/>
      </c>
      <c r="W108">
        <f>IF(T108&lt;&gt;"",IF(T108&lt;0,1+W107,0),"")</f>
        <v>0</v>
      </c>
      <c r="X108" s="37">
        <f t="shared" si="12"/>
        <v>1969718.4926162574</v>
      </c>
      <c r="Y108" s="38">
        <f t="shared" si="13"/>
        <v>0.12643267989246831</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G14 G16 G18 G20 G22 G24 G26 G28 G30 G32 G34 G36 G38 G40 G42 G44 G46 G48 G50 G52 G54 G56 G58 G60 G62 G64 G66 G68 G70 G72 G74 G76 G78 G80 G82 G84 G86 G88 G90 G92 G94 G96 G98 G100 G102 G104 G106 G108">
    <cfRule type="cellIs" dxfId="27" priority="3" stopIfTrue="1" operator="equal">
      <formula>"買"</formula>
    </cfRule>
    <cfRule type="cellIs" dxfId="26" priority="4" stopIfTrue="1" operator="equal">
      <formula>"売"</formula>
    </cfRule>
  </conditionalFormatting>
  <conditionalFormatting sqref="G13 G15 G17 G19 G21 G23 G25 G27 G29 G31 G33 G35 G37 G39 G41 G43 G45 G47 G49 G51 G53 G55 G57 G59 G61 G63 G65 G67 G69 G71 G73 G75 G77 G79 G81 G83 G85 G87 G89 G91 G93 G95 G97 G99 G101 G103 G105 G107">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B9" sqref="B9"/>
    </sheetView>
  </sheetViews>
  <sheetFormatPr defaultRowHeight="13.2"/>
  <cols>
    <col min="1" max="1" width="2.88671875" customWidth="1"/>
    <col min="2" max="18" width="6.6640625" customWidth="1"/>
    <col min="22" max="22" width="10.88671875" style="22" hidden="1" customWidth="1"/>
    <col min="23" max="23" width="0" hidden="1" customWidth="1"/>
  </cols>
  <sheetData>
    <row r="2" spans="2:25">
      <c r="B2" s="63" t="s">
        <v>5</v>
      </c>
      <c r="C2" s="63"/>
      <c r="D2" s="65" t="s">
        <v>87</v>
      </c>
      <c r="E2" s="65"/>
      <c r="F2" s="63" t="s">
        <v>6</v>
      </c>
      <c r="G2" s="63"/>
      <c r="H2" s="67" t="s">
        <v>36</v>
      </c>
      <c r="I2" s="67"/>
      <c r="J2" s="63" t="s">
        <v>7</v>
      </c>
      <c r="K2" s="63"/>
      <c r="L2" s="64">
        <v>1000000</v>
      </c>
      <c r="M2" s="65"/>
      <c r="N2" s="63" t="s">
        <v>8</v>
      </c>
      <c r="O2" s="63"/>
      <c r="P2" s="66">
        <f>SUM(L2,D4)</f>
        <v>2346565.2451724079</v>
      </c>
      <c r="Q2" s="67"/>
      <c r="R2" s="1"/>
      <c r="S2" s="1"/>
      <c r="T2" s="1"/>
    </row>
    <row r="3" spans="2:25" ht="57" customHeight="1">
      <c r="B3" s="63" t="s">
        <v>9</v>
      </c>
      <c r="C3" s="63"/>
      <c r="D3" s="68" t="s">
        <v>38</v>
      </c>
      <c r="E3" s="68"/>
      <c r="F3" s="68"/>
      <c r="G3" s="68"/>
      <c r="H3" s="68"/>
      <c r="I3" s="68"/>
      <c r="J3" s="63" t="s">
        <v>10</v>
      </c>
      <c r="K3" s="63"/>
      <c r="L3" s="68" t="s">
        <v>88</v>
      </c>
      <c r="M3" s="69"/>
      <c r="N3" s="69"/>
      <c r="O3" s="69"/>
      <c r="P3" s="69"/>
      <c r="Q3" s="69"/>
      <c r="R3" s="1"/>
      <c r="S3" s="1"/>
    </row>
    <row r="4" spans="2:25">
      <c r="B4" s="63" t="s">
        <v>11</v>
      </c>
      <c r="C4" s="63"/>
      <c r="D4" s="70">
        <f>SUM($R$9:$S$993)</f>
        <v>1346565.2451724079</v>
      </c>
      <c r="E4" s="70"/>
      <c r="F4" s="63" t="s">
        <v>12</v>
      </c>
      <c r="G4" s="63"/>
      <c r="H4" s="71">
        <f>SUM($T$9:$U$108)</f>
        <v>2809.0000000000041</v>
      </c>
      <c r="I4" s="67"/>
      <c r="J4" s="72"/>
      <c r="K4" s="72"/>
      <c r="L4" s="66"/>
      <c r="M4" s="66"/>
      <c r="N4" s="72" t="s">
        <v>58</v>
      </c>
      <c r="O4" s="72"/>
      <c r="P4" s="73">
        <f>MAX(Y:Y)</f>
        <v>0.2047972562223479</v>
      </c>
      <c r="Q4" s="73"/>
      <c r="R4" s="1"/>
      <c r="S4" s="1"/>
      <c r="T4" s="1"/>
    </row>
    <row r="5" spans="2:25">
      <c r="B5" s="58" t="s">
        <v>15</v>
      </c>
      <c r="C5" s="56">
        <f>COUNTIF($R$9:$R$990,"&gt;0")</f>
        <v>54</v>
      </c>
      <c r="D5" s="55" t="s">
        <v>16</v>
      </c>
      <c r="E5" s="61">
        <f>COUNTIF($R$9:$R$990,"&lt;0")</f>
        <v>46</v>
      </c>
      <c r="F5" s="55" t="s">
        <v>17</v>
      </c>
      <c r="G5" s="56">
        <f>COUNTIF($R$9:$R$990,"=0")</f>
        <v>0</v>
      </c>
      <c r="H5" s="55" t="s">
        <v>18</v>
      </c>
      <c r="I5" s="57">
        <f>C5/SUM(C5,E5,G5)</f>
        <v>0.54</v>
      </c>
      <c r="J5" s="74" t="s">
        <v>19</v>
      </c>
      <c r="K5" s="63"/>
      <c r="L5" s="75">
        <f>MAX(V9:V993)</f>
        <v>3</v>
      </c>
      <c r="M5" s="76"/>
      <c r="N5" s="17" t="s">
        <v>20</v>
      </c>
      <c r="O5" s="9"/>
      <c r="P5" s="75">
        <f>MAX(W9:W993)</f>
        <v>5</v>
      </c>
      <c r="Q5" s="76"/>
      <c r="R5" s="1"/>
      <c r="S5" s="1"/>
      <c r="T5" s="1"/>
    </row>
    <row r="6" spans="2:25">
      <c r="B6" s="11"/>
      <c r="C6" s="13"/>
      <c r="D6" s="14"/>
      <c r="E6" s="10"/>
      <c r="F6" s="11"/>
      <c r="G6" s="10"/>
      <c r="H6" s="11"/>
      <c r="I6" s="16"/>
      <c r="J6" s="11"/>
      <c r="K6" s="11"/>
      <c r="L6" s="10"/>
      <c r="M6" s="10"/>
      <c r="N6" s="12"/>
      <c r="O6" s="12"/>
      <c r="P6" s="10"/>
      <c r="Q6" s="59"/>
      <c r="R6" s="1"/>
      <c r="S6" s="1"/>
      <c r="T6" s="1"/>
    </row>
    <row r="7" spans="2:25">
      <c r="B7" s="77" t="s">
        <v>21</v>
      </c>
      <c r="C7" s="79" t="s">
        <v>22</v>
      </c>
      <c r="D7" s="80"/>
      <c r="E7" s="83" t="s">
        <v>23</v>
      </c>
      <c r="F7" s="84"/>
      <c r="G7" s="84"/>
      <c r="H7" s="84"/>
      <c r="I7" s="85"/>
      <c r="J7" s="86" t="s">
        <v>24</v>
      </c>
      <c r="K7" s="87"/>
      <c r="L7" s="88"/>
      <c r="M7" s="89" t="s">
        <v>25</v>
      </c>
      <c r="N7" s="90" t="s">
        <v>26</v>
      </c>
      <c r="O7" s="91"/>
      <c r="P7" s="91"/>
      <c r="Q7" s="92"/>
      <c r="R7" s="93" t="s">
        <v>27</v>
      </c>
      <c r="S7" s="93"/>
      <c r="T7" s="93"/>
      <c r="U7" s="93"/>
    </row>
    <row r="8" spans="2:25">
      <c r="B8" s="78"/>
      <c r="C8" s="81"/>
      <c r="D8" s="82"/>
      <c r="E8" s="18" t="s">
        <v>28</v>
      </c>
      <c r="F8" s="18" t="s">
        <v>29</v>
      </c>
      <c r="G8" s="18" t="s">
        <v>30</v>
      </c>
      <c r="H8" s="94" t="s">
        <v>31</v>
      </c>
      <c r="I8" s="85"/>
      <c r="J8" s="4" t="s">
        <v>32</v>
      </c>
      <c r="K8" s="95" t="s">
        <v>33</v>
      </c>
      <c r="L8" s="88"/>
      <c r="M8" s="89"/>
      <c r="N8" s="5" t="s">
        <v>28</v>
      </c>
      <c r="O8" s="5" t="s">
        <v>29</v>
      </c>
      <c r="P8" s="96" t="s">
        <v>31</v>
      </c>
      <c r="Q8" s="92"/>
      <c r="R8" s="93" t="s">
        <v>34</v>
      </c>
      <c r="S8" s="93"/>
      <c r="T8" s="93" t="s">
        <v>32</v>
      </c>
      <c r="U8" s="93"/>
      <c r="Y8" t="s">
        <v>57</v>
      </c>
    </row>
    <row r="9" spans="2:25">
      <c r="B9" s="54">
        <v>1</v>
      </c>
      <c r="C9" s="97">
        <f>L2</f>
        <v>1000000</v>
      </c>
      <c r="D9" s="97"/>
      <c r="E9" s="54">
        <v>1994</v>
      </c>
      <c r="F9" s="8">
        <v>43651</v>
      </c>
      <c r="G9" s="54" t="s">
        <v>3</v>
      </c>
      <c r="H9" s="98">
        <v>0.72489999999999999</v>
      </c>
      <c r="I9" s="98"/>
      <c r="J9" s="54">
        <v>97</v>
      </c>
      <c r="K9" s="97">
        <f>IF(J9="","",C9*0.03)</f>
        <v>30000</v>
      </c>
      <c r="L9" s="97"/>
      <c r="M9" s="6">
        <f>IF(J9="","",(K9/J9)/LOOKUP(RIGHT($D$2,3),定数!$A$6:$A$13,定数!$B$6:$B$13))</f>
        <v>2.5773195876288657</v>
      </c>
      <c r="N9" s="54">
        <v>1994</v>
      </c>
      <c r="O9" s="8">
        <v>43657</v>
      </c>
      <c r="P9" s="98">
        <v>0.73460000000000003</v>
      </c>
      <c r="Q9" s="98"/>
      <c r="R9" s="99">
        <f>IF(P9="","",T9*M9*LOOKUP(RIGHT($D$2,3),定数!$A$6:$A$13,定数!$B$6:$B$13))</f>
        <v>-30000.000000000131</v>
      </c>
      <c r="S9" s="99"/>
      <c r="T9" s="100">
        <f>IF(P9="","",IF(G9="買",(P9-H9),(H9-P9))*IF(RIGHT($D$2,3)="JPY",100,10000))</f>
        <v>-97.000000000000426</v>
      </c>
      <c r="U9" s="100"/>
      <c r="V9" s="1">
        <f>IF(T9&lt;&gt;"",IF(T9&gt;0,1+V8,0),"")</f>
        <v>0</v>
      </c>
      <c r="W9">
        <f>IF(T9&lt;&gt;"",IF(T9&lt;0,1+W8,0),"")</f>
        <v>1</v>
      </c>
    </row>
    <row r="10" spans="2:25">
      <c r="B10" s="54">
        <v>2</v>
      </c>
      <c r="C10" s="97">
        <f t="shared" ref="C10:C73" si="0">IF(R9="","",C9+R9)</f>
        <v>969999.99999999988</v>
      </c>
      <c r="D10" s="97"/>
      <c r="E10" s="54"/>
      <c r="F10" s="8">
        <v>43668</v>
      </c>
      <c r="G10" s="54" t="s">
        <v>4</v>
      </c>
      <c r="H10" s="98">
        <v>0.73909999999999998</v>
      </c>
      <c r="I10" s="98"/>
      <c r="J10" s="54">
        <v>60</v>
      </c>
      <c r="K10" s="101">
        <f>IF(J10="","",C10*0.03)</f>
        <v>29099.999999999996</v>
      </c>
      <c r="L10" s="102"/>
      <c r="M10" s="6">
        <f>IF(J10="","",(K10/J10)/LOOKUP(RIGHT($D$2,3),定数!$A$6:$A$13,定数!$B$6:$B$13))</f>
        <v>4.0416666666666661</v>
      </c>
      <c r="N10" s="54"/>
      <c r="O10" s="8">
        <v>43679</v>
      </c>
      <c r="P10" s="98">
        <v>0.73309999999999997</v>
      </c>
      <c r="Q10" s="98"/>
      <c r="R10" s="99">
        <f>IF(P10="","",T10*M10*LOOKUP(RIGHT($D$2,3),定数!$A$6:$A$13,定数!$B$6:$B$13))</f>
        <v>-29100.000000000025</v>
      </c>
      <c r="S10" s="99"/>
      <c r="T10" s="100">
        <f>IF(P10="","",IF(G10="買",(P10-H10),(H10-P10))*IF(RIGHT($D$2,3)="JPY",100,10000))</f>
        <v>-60.000000000000057</v>
      </c>
      <c r="U10" s="100"/>
      <c r="V10" s="22">
        <f t="shared" ref="V10:V22" si="1">IF(T10&lt;&gt;"",IF(T10&gt;0,1+V9,0),"")</f>
        <v>0</v>
      </c>
      <c r="W10">
        <f t="shared" ref="W10:W73" si="2">IF(T10&lt;&gt;"",IF(T10&lt;0,1+W9,0),"")</f>
        <v>2</v>
      </c>
      <c r="X10" s="37">
        <f>IF(C10&lt;&gt;"",MAX(C10,C9),"")</f>
        <v>1000000</v>
      </c>
    </row>
    <row r="11" spans="2:25">
      <c r="B11" s="54">
        <v>3</v>
      </c>
      <c r="C11" s="97">
        <f t="shared" si="0"/>
        <v>940899.99999999988</v>
      </c>
      <c r="D11" s="97"/>
      <c r="E11" s="54"/>
      <c r="F11" s="8">
        <v>43708</v>
      </c>
      <c r="G11" s="54" t="s">
        <v>4</v>
      </c>
      <c r="H11" s="98">
        <v>0.74560000000000004</v>
      </c>
      <c r="I11" s="98"/>
      <c r="J11" s="54">
        <v>57</v>
      </c>
      <c r="K11" s="101">
        <f t="shared" ref="K11:K74" si="3">IF(J11="","",C11*0.03)</f>
        <v>28226.999999999996</v>
      </c>
      <c r="L11" s="102"/>
      <c r="M11" s="6">
        <f>IF(J11="","",(K11/J11)/LOOKUP(RIGHT($D$2,3),定数!$A$6:$A$13,定数!$B$6:$B$13))</f>
        <v>4.1267543859649116</v>
      </c>
      <c r="N11" s="54"/>
      <c r="O11" s="8">
        <v>43713</v>
      </c>
      <c r="P11" s="98">
        <v>0.7399</v>
      </c>
      <c r="Q11" s="98"/>
      <c r="R11" s="99">
        <f>IF(P11="","",T11*M11*LOOKUP(RIGHT($D$2,3),定数!$A$6:$A$13,定数!$B$6:$B$13))</f>
        <v>-28227.000000000186</v>
      </c>
      <c r="S11" s="99"/>
      <c r="T11" s="100">
        <f>IF(P11="","",IF(G11="買",(P11-H11),(H11-P11))*IF(RIGHT($D$2,3)="JPY",100,10000))</f>
        <v>-57.000000000000384</v>
      </c>
      <c r="U11" s="100"/>
      <c r="V11" s="22">
        <f t="shared" si="1"/>
        <v>0</v>
      </c>
      <c r="W11">
        <f t="shared" si="2"/>
        <v>3</v>
      </c>
      <c r="X11" s="37">
        <f>IF(C11&lt;&gt;"",MAX(X10,C11),"")</f>
        <v>1000000</v>
      </c>
      <c r="Y11" s="38">
        <f>IF(X11&lt;&gt;"",1-(C11/X11),"")</f>
        <v>5.9100000000000152E-2</v>
      </c>
    </row>
    <row r="12" spans="2:25">
      <c r="B12" s="54">
        <v>4</v>
      </c>
      <c r="C12" s="97">
        <f t="shared" si="0"/>
        <v>912672.99999999965</v>
      </c>
      <c r="D12" s="97"/>
      <c r="E12" s="54"/>
      <c r="F12" s="8">
        <v>43737</v>
      </c>
      <c r="G12" s="54" t="s">
        <v>3</v>
      </c>
      <c r="H12" s="98">
        <v>0.73870000000000002</v>
      </c>
      <c r="I12" s="98"/>
      <c r="J12" s="54">
        <v>33</v>
      </c>
      <c r="K12" s="101">
        <f t="shared" si="3"/>
        <v>27380.189999999988</v>
      </c>
      <c r="L12" s="102"/>
      <c r="M12" s="6">
        <f>IF(J12="","",(K12/J12)/LOOKUP(RIGHT($D$2,3),定数!$A$6:$A$13,定数!$B$6:$B$13))</f>
        <v>6.9141893939393908</v>
      </c>
      <c r="N12" s="54"/>
      <c r="O12" s="8">
        <v>43741</v>
      </c>
      <c r="P12" s="98">
        <v>0.74199999999999999</v>
      </c>
      <c r="Q12" s="98"/>
      <c r="R12" s="99">
        <f>IF(P12="","",T12*M12*LOOKUP(RIGHT($D$2,3),定数!$A$6:$A$13,定数!$B$6:$B$13))</f>
        <v>-27380.189999999733</v>
      </c>
      <c r="S12" s="99"/>
      <c r="T12" s="100">
        <f t="shared" ref="T12:T75" si="4">IF(P12="","",IF(G12="買",(P12-H12),(H12-P12))*IF(RIGHT($D$2,3)="JPY",100,10000))</f>
        <v>-32.999999999999694</v>
      </c>
      <c r="U12" s="100"/>
      <c r="V12" s="22">
        <f t="shared" si="1"/>
        <v>0</v>
      </c>
      <c r="W12">
        <f t="shared" si="2"/>
        <v>4</v>
      </c>
      <c r="X12" s="37">
        <f t="shared" ref="X12:X75" si="5">IF(C12&lt;&gt;"",MAX(X11,C12),"")</f>
        <v>1000000</v>
      </c>
      <c r="Y12" s="38">
        <f t="shared" ref="Y12:Y75" si="6">IF(X12&lt;&gt;"",1-(C12/X12),"")</f>
        <v>8.7327000000000377E-2</v>
      </c>
    </row>
    <row r="13" spans="2:25">
      <c r="B13" s="54">
        <v>5</v>
      </c>
      <c r="C13" s="97">
        <f t="shared" si="0"/>
        <v>885292.80999999994</v>
      </c>
      <c r="D13" s="97"/>
      <c r="E13" s="54"/>
      <c r="F13" s="8">
        <v>43752</v>
      </c>
      <c r="G13" s="54" t="s">
        <v>3</v>
      </c>
      <c r="H13" s="98">
        <v>0.73540000000000005</v>
      </c>
      <c r="I13" s="98"/>
      <c r="J13" s="54">
        <v>42</v>
      </c>
      <c r="K13" s="101">
        <f t="shared" si="3"/>
        <v>26558.784299999996</v>
      </c>
      <c r="L13" s="102"/>
      <c r="M13" s="6">
        <f>IF(J13="","",(K13/J13)/LOOKUP(RIGHT($D$2,3),定数!$A$6:$A$13,定数!$B$6:$B$13))</f>
        <v>5.2696000595238086</v>
      </c>
      <c r="N13" s="54"/>
      <c r="O13" s="8">
        <v>43755</v>
      </c>
      <c r="P13" s="98">
        <v>0.73960000000000004</v>
      </c>
      <c r="Q13" s="98"/>
      <c r="R13" s="99">
        <f>IF(P13="","",T13*M13*LOOKUP(RIGHT($D$2,3),定数!$A$6:$A$13,定数!$B$6:$B$13))</f>
        <v>-26558.784299999879</v>
      </c>
      <c r="S13" s="99"/>
      <c r="T13" s="100">
        <f t="shared" si="4"/>
        <v>-41.999999999999815</v>
      </c>
      <c r="U13" s="100"/>
      <c r="V13" s="22">
        <f t="shared" si="1"/>
        <v>0</v>
      </c>
      <c r="W13">
        <f t="shared" si="2"/>
        <v>5</v>
      </c>
      <c r="X13" s="37">
        <f t="shared" si="5"/>
        <v>1000000</v>
      </c>
      <c r="Y13" s="38">
        <f t="shared" si="6"/>
        <v>0.11470719000000007</v>
      </c>
    </row>
    <row r="14" spans="2:25">
      <c r="B14" s="54">
        <v>6</v>
      </c>
      <c r="C14" s="97">
        <f t="shared" si="0"/>
        <v>858734.02570000011</v>
      </c>
      <c r="D14" s="97"/>
      <c r="E14" s="54"/>
      <c r="F14" s="8">
        <v>43773</v>
      </c>
      <c r="G14" s="54" t="s">
        <v>4</v>
      </c>
      <c r="H14" s="98">
        <v>0.74360000000000004</v>
      </c>
      <c r="I14" s="98"/>
      <c r="J14" s="54">
        <v>32</v>
      </c>
      <c r="K14" s="101">
        <f t="shared" si="3"/>
        <v>25762.020771000003</v>
      </c>
      <c r="L14" s="102"/>
      <c r="M14" s="6">
        <f>IF(J14="","",(K14/J14)/LOOKUP(RIGHT($D$2,3),定数!$A$6:$A$13,定数!$B$6:$B$13))</f>
        <v>6.7088595757812506</v>
      </c>
      <c r="N14" s="54"/>
      <c r="O14" s="8">
        <v>43773</v>
      </c>
      <c r="P14" s="98">
        <v>0.74790000000000001</v>
      </c>
      <c r="Q14" s="98"/>
      <c r="R14" s="99">
        <f>IF(P14="","",T14*M14*LOOKUP(RIGHT($D$2,3),定数!$A$6:$A$13,定数!$B$6:$B$13))</f>
        <v>34617.715411031015</v>
      </c>
      <c r="S14" s="99"/>
      <c r="T14" s="100">
        <f t="shared" si="4"/>
        <v>42.999999999999702</v>
      </c>
      <c r="U14" s="100"/>
      <c r="V14" s="22">
        <f t="shared" si="1"/>
        <v>1</v>
      </c>
      <c r="W14">
        <f t="shared" si="2"/>
        <v>0</v>
      </c>
      <c r="X14" s="37">
        <f t="shared" si="5"/>
        <v>1000000</v>
      </c>
      <c r="Y14" s="38">
        <f t="shared" si="6"/>
        <v>0.14126597429999987</v>
      </c>
    </row>
    <row r="15" spans="2:25">
      <c r="B15" s="54">
        <v>7</v>
      </c>
      <c r="C15" s="97">
        <f t="shared" si="0"/>
        <v>893351.74111103115</v>
      </c>
      <c r="D15" s="97"/>
      <c r="E15" s="54">
        <v>1995</v>
      </c>
      <c r="F15" s="8">
        <v>43512</v>
      </c>
      <c r="G15" s="54" t="s">
        <v>3</v>
      </c>
      <c r="H15" s="98">
        <v>0.74490000000000001</v>
      </c>
      <c r="I15" s="98"/>
      <c r="J15" s="54">
        <v>54</v>
      </c>
      <c r="K15" s="101">
        <f t="shared" si="3"/>
        <v>26800.552233330935</v>
      </c>
      <c r="L15" s="102"/>
      <c r="M15" s="6">
        <f>IF(J15="","",(K15/J15)/LOOKUP(RIGHT($D$2,3),定数!$A$6:$A$13,定数!$B$6:$B$13))</f>
        <v>4.1358876903288477</v>
      </c>
      <c r="N15" s="54"/>
      <c r="O15" s="8">
        <v>43513</v>
      </c>
      <c r="P15" s="98">
        <v>0.73729999999999996</v>
      </c>
      <c r="Q15" s="98"/>
      <c r="R15" s="99">
        <f>IF(P15="","",T15*M15*LOOKUP(RIGHT($D$2,3),定数!$A$6:$A$13,定数!$B$6:$B$13))</f>
        <v>37719.295735799344</v>
      </c>
      <c r="S15" s="99"/>
      <c r="T15" s="100">
        <f t="shared" si="4"/>
        <v>76.000000000000512</v>
      </c>
      <c r="U15" s="100"/>
      <c r="V15" s="22">
        <f t="shared" si="1"/>
        <v>2</v>
      </c>
      <c r="W15">
        <f t="shared" si="2"/>
        <v>0</v>
      </c>
      <c r="X15" s="37">
        <f t="shared" si="5"/>
        <v>1000000</v>
      </c>
      <c r="Y15" s="38">
        <f t="shared" si="6"/>
        <v>0.10664825888896889</v>
      </c>
    </row>
    <row r="16" spans="2:25">
      <c r="B16" s="54">
        <v>8</v>
      </c>
      <c r="C16" s="97">
        <f t="shared" si="0"/>
        <v>931071.03684683051</v>
      </c>
      <c r="D16" s="97"/>
      <c r="E16" s="54"/>
      <c r="F16" s="8">
        <v>43530</v>
      </c>
      <c r="G16" s="54" t="s">
        <v>3</v>
      </c>
      <c r="H16" s="98">
        <v>0.73540000000000005</v>
      </c>
      <c r="I16" s="98"/>
      <c r="J16" s="54">
        <v>63</v>
      </c>
      <c r="K16" s="101">
        <f t="shared" si="3"/>
        <v>27932.131105404915</v>
      </c>
      <c r="L16" s="102"/>
      <c r="M16" s="6">
        <f>IF(J16="","",(K16/J16)/LOOKUP(RIGHT($D$2,3),定数!$A$6:$A$13,定数!$B$6:$B$13))</f>
        <v>3.6947263366937717</v>
      </c>
      <c r="N16" s="54"/>
      <c r="O16" s="8">
        <v>43532</v>
      </c>
      <c r="P16" s="98">
        <v>0.74150000000000005</v>
      </c>
      <c r="Q16" s="98"/>
      <c r="R16" s="99">
        <f>IF(P16="","",T16*M16*LOOKUP(RIGHT($D$2,3),定数!$A$6:$A$13,定数!$B$6:$B$13))</f>
        <v>-27045.396784598383</v>
      </c>
      <c r="S16" s="99"/>
      <c r="T16" s="100">
        <f t="shared" si="4"/>
        <v>-60.999999999999943</v>
      </c>
      <c r="U16" s="100"/>
      <c r="V16" s="22">
        <f t="shared" si="1"/>
        <v>0</v>
      </c>
      <c r="W16">
        <f t="shared" si="2"/>
        <v>1</v>
      </c>
      <c r="X16" s="37">
        <f t="shared" si="5"/>
        <v>1000000</v>
      </c>
      <c r="Y16" s="38">
        <f t="shared" si="6"/>
        <v>6.8928963153169542E-2</v>
      </c>
    </row>
    <row r="17" spans="2:25">
      <c r="B17" s="54">
        <v>9</v>
      </c>
      <c r="C17" s="97">
        <f t="shared" si="0"/>
        <v>904025.64006223215</v>
      </c>
      <c r="D17" s="97"/>
      <c r="E17" s="54">
        <v>1996</v>
      </c>
      <c r="F17" s="8">
        <v>43510</v>
      </c>
      <c r="G17" s="54" t="s">
        <v>4</v>
      </c>
      <c r="H17" s="98">
        <v>0.7571</v>
      </c>
      <c r="I17" s="98"/>
      <c r="J17" s="54">
        <v>47</v>
      </c>
      <c r="K17" s="101">
        <f t="shared" si="3"/>
        <v>27120.769201866962</v>
      </c>
      <c r="L17" s="102"/>
      <c r="M17" s="6">
        <f>IF(J17="","",(K17/J17)/LOOKUP(RIGHT($D$2,3),定数!$A$6:$A$13,定数!$B$6:$B$13))</f>
        <v>4.8086470216076167</v>
      </c>
      <c r="N17" s="54"/>
      <c r="O17" s="8">
        <v>43512</v>
      </c>
      <c r="P17" s="98">
        <v>0.75239999999999996</v>
      </c>
      <c r="Q17" s="98"/>
      <c r="R17" s="99">
        <f>IF(P17="","",T17*M17*LOOKUP(RIGHT($D$2,3),定数!$A$6:$A$13,定数!$B$6:$B$13))</f>
        <v>-27120.769201867177</v>
      </c>
      <c r="S17" s="99"/>
      <c r="T17" s="100">
        <f t="shared" si="4"/>
        <v>-47.000000000000377</v>
      </c>
      <c r="U17" s="100"/>
      <c r="V17" s="22">
        <f t="shared" si="1"/>
        <v>0</v>
      </c>
      <c r="W17">
        <f t="shared" si="2"/>
        <v>2</v>
      </c>
      <c r="X17" s="37">
        <f t="shared" si="5"/>
        <v>1000000</v>
      </c>
      <c r="Y17" s="38">
        <f t="shared" si="6"/>
        <v>9.5974359937767817E-2</v>
      </c>
    </row>
    <row r="18" spans="2:25">
      <c r="B18" s="54">
        <v>10</v>
      </c>
      <c r="C18" s="97">
        <f t="shared" si="0"/>
        <v>876904.87086036499</v>
      </c>
      <c r="D18" s="97"/>
      <c r="E18" s="54"/>
      <c r="F18" s="8">
        <v>43643</v>
      </c>
      <c r="G18" s="54" t="s">
        <v>3</v>
      </c>
      <c r="H18" s="98">
        <v>0.7893</v>
      </c>
      <c r="I18" s="98"/>
      <c r="J18" s="54">
        <v>48</v>
      </c>
      <c r="K18" s="101">
        <f t="shared" si="3"/>
        <v>26307.146125810948</v>
      </c>
      <c r="L18" s="102"/>
      <c r="M18" s="6">
        <f>IF(J18="","",(K18/J18)/LOOKUP(RIGHT($D$2,3),定数!$A$6:$A$13,定数!$B$6:$B$13))</f>
        <v>4.5672128690644014</v>
      </c>
      <c r="N18" s="54"/>
      <c r="O18" s="8">
        <v>43648</v>
      </c>
      <c r="P18" s="98">
        <v>0.7833</v>
      </c>
      <c r="Q18" s="98"/>
      <c r="R18" s="99">
        <f>IF(P18="","",T18*M18*LOOKUP(RIGHT($D$2,3),定数!$A$6:$A$13,定数!$B$6:$B$13))</f>
        <v>32883.932657263722</v>
      </c>
      <c r="S18" s="99"/>
      <c r="T18" s="100">
        <f t="shared" si="4"/>
        <v>60.000000000000057</v>
      </c>
      <c r="U18" s="100"/>
      <c r="V18" s="22">
        <f t="shared" si="1"/>
        <v>1</v>
      </c>
      <c r="W18">
        <f t="shared" si="2"/>
        <v>0</v>
      </c>
      <c r="X18" s="37">
        <f t="shared" si="5"/>
        <v>1000000</v>
      </c>
      <c r="Y18" s="38">
        <f t="shared" si="6"/>
        <v>0.12309512913963505</v>
      </c>
    </row>
    <row r="19" spans="2:25">
      <c r="B19" s="54">
        <v>11</v>
      </c>
      <c r="C19" s="97">
        <f t="shared" si="0"/>
        <v>909788.80351762869</v>
      </c>
      <c r="D19" s="97"/>
      <c r="E19" s="54"/>
      <c r="F19" s="8">
        <v>43675</v>
      </c>
      <c r="G19" s="54" t="s">
        <v>3</v>
      </c>
      <c r="H19" s="98">
        <v>0.7853</v>
      </c>
      <c r="I19" s="98"/>
      <c r="J19" s="54">
        <v>68</v>
      </c>
      <c r="K19" s="101">
        <f t="shared" si="3"/>
        <v>27293.66410552886</v>
      </c>
      <c r="L19" s="102"/>
      <c r="M19" s="6">
        <f>IF(J19="","",(K19/J19)/LOOKUP(RIGHT($D$2,3),定数!$A$6:$A$13,定数!$B$6:$B$13))</f>
        <v>3.3448117776383408</v>
      </c>
      <c r="N19" s="54"/>
      <c r="O19" s="8">
        <v>43677</v>
      </c>
      <c r="P19" s="98">
        <v>0.77539999999999998</v>
      </c>
      <c r="Q19" s="98"/>
      <c r="R19" s="99">
        <f>IF(P19="","",T19*M19*LOOKUP(RIGHT($D$2,3),定数!$A$6:$A$13,定数!$B$6:$B$13))</f>
        <v>39736.363918343566</v>
      </c>
      <c r="S19" s="99"/>
      <c r="T19" s="100">
        <f t="shared" si="4"/>
        <v>99.000000000000199</v>
      </c>
      <c r="U19" s="100"/>
      <c r="V19" s="22">
        <f t="shared" si="1"/>
        <v>2</v>
      </c>
      <c r="W19">
        <f t="shared" si="2"/>
        <v>0</v>
      </c>
      <c r="X19" s="37">
        <f t="shared" si="5"/>
        <v>1000000</v>
      </c>
      <c r="Y19" s="38">
        <f t="shared" si="6"/>
        <v>9.0211196482371303E-2</v>
      </c>
    </row>
    <row r="20" spans="2:25">
      <c r="B20" s="54">
        <v>12</v>
      </c>
      <c r="C20" s="97">
        <f t="shared" si="0"/>
        <v>949525.16743597225</v>
      </c>
      <c r="D20" s="97"/>
      <c r="E20" s="54">
        <v>1997</v>
      </c>
      <c r="F20" s="8">
        <v>43487</v>
      </c>
      <c r="G20" s="54" t="s">
        <v>3</v>
      </c>
      <c r="H20" s="98">
        <v>0.77529999999999999</v>
      </c>
      <c r="I20" s="98"/>
      <c r="J20" s="54">
        <v>51</v>
      </c>
      <c r="K20" s="101">
        <f t="shared" si="3"/>
        <v>28485.755023079168</v>
      </c>
      <c r="L20" s="102"/>
      <c r="M20" s="6">
        <f>IF(J20="","",(K20/J20)/LOOKUP(RIGHT($D$2,3),定数!$A$6:$A$13,定数!$B$6:$B$13))</f>
        <v>4.6545351344900601</v>
      </c>
      <c r="N20" s="54"/>
      <c r="O20" s="8">
        <v>43493</v>
      </c>
      <c r="P20" s="98">
        <v>0.7681</v>
      </c>
      <c r="Q20" s="98"/>
      <c r="R20" s="99">
        <f>IF(P20="","",T20*M20*LOOKUP(RIGHT($D$2,3),定数!$A$6:$A$13,定数!$B$6:$B$13))</f>
        <v>40215.183561994032</v>
      </c>
      <c r="S20" s="99"/>
      <c r="T20" s="100">
        <f t="shared" si="4"/>
        <v>71.999999999999844</v>
      </c>
      <c r="U20" s="100"/>
      <c r="V20" s="22">
        <f t="shared" si="1"/>
        <v>3</v>
      </c>
      <c r="W20">
        <f t="shared" si="2"/>
        <v>0</v>
      </c>
      <c r="X20" s="37">
        <f t="shared" si="5"/>
        <v>1000000</v>
      </c>
      <c r="Y20" s="38">
        <f t="shared" si="6"/>
        <v>5.0474832564027738E-2</v>
      </c>
    </row>
    <row r="21" spans="2:25">
      <c r="B21" s="54">
        <v>13</v>
      </c>
      <c r="C21" s="97">
        <f t="shared" si="0"/>
        <v>989740.35099796625</v>
      </c>
      <c r="D21" s="97"/>
      <c r="E21" s="54"/>
      <c r="F21" s="8">
        <v>43503</v>
      </c>
      <c r="G21" s="54" t="s">
        <v>3</v>
      </c>
      <c r="H21" s="98">
        <v>0.7601</v>
      </c>
      <c r="I21" s="98"/>
      <c r="J21" s="54">
        <v>85</v>
      </c>
      <c r="K21" s="101">
        <f t="shared" si="3"/>
        <v>29692.210529938988</v>
      </c>
      <c r="L21" s="102"/>
      <c r="M21" s="6">
        <f>IF(J21="","",(K21/J21)/LOOKUP(RIGHT($D$2,3),定数!$A$6:$A$13,定数!$B$6:$B$13))</f>
        <v>2.9110010323469595</v>
      </c>
      <c r="N21" s="54"/>
      <c r="O21" s="8">
        <v>43509</v>
      </c>
      <c r="P21" s="98">
        <v>0.76859999999999995</v>
      </c>
      <c r="Q21" s="98"/>
      <c r="R21" s="99">
        <f>IF(P21="","",T21*M21*LOOKUP(RIGHT($D$2,3),定数!$A$6:$A$13,定数!$B$6:$B$13))</f>
        <v>-29692.210529938817</v>
      </c>
      <c r="S21" s="99"/>
      <c r="T21" s="100">
        <f t="shared" si="4"/>
        <v>-84.999999999999517</v>
      </c>
      <c r="U21" s="100"/>
      <c r="V21" s="22">
        <f t="shared" si="1"/>
        <v>0</v>
      </c>
      <c r="W21">
        <f t="shared" si="2"/>
        <v>1</v>
      </c>
      <c r="X21" s="37">
        <f t="shared" si="5"/>
        <v>1000000</v>
      </c>
      <c r="Y21" s="38">
        <f t="shared" si="6"/>
        <v>1.0259649002033799E-2</v>
      </c>
    </row>
    <row r="22" spans="2:25">
      <c r="B22" s="54">
        <v>14</v>
      </c>
      <c r="C22" s="97">
        <f t="shared" si="0"/>
        <v>960048.14046802744</v>
      </c>
      <c r="D22" s="97"/>
      <c r="E22" s="54"/>
      <c r="F22" s="8">
        <v>43578</v>
      </c>
      <c r="G22" s="54" t="s">
        <v>3</v>
      </c>
      <c r="H22" s="98">
        <v>0.77449999999999997</v>
      </c>
      <c r="I22" s="98"/>
      <c r="J22" s="54">
        <v>61</v>
      </c>
      <c r="K22" s="101">
        <f t="shared" si="3"/>
        <v>28801.444214040821</v>
      </c>
      <c r="L22" s="102"/>
      <c r="M22" s="6">
        <f>IF(J22="","",(K22/J22)/LOOKUP(RIGHT($D$2,3),定数!$A$6:$A$13,定数!$B$6:$B$13))</f>
        <v>3.9346235265083092</v>
      </c>
      <c r="N22" s="54"/>
      <c r="O22" s="8">
        <v>43583</v>
      </c>
      <c r="P22" s="98">
        <v>0.78059999999999996</v>
      </c>
      <c r="Q22" s="98"/>
      <c r="R22" s="99">
        <f>IF(P22="","",T22*M22*LOOKUP(RIGHT($D$2,3),定数!$A$6:$A$13,定数!$B$6:$B$13))</f>
        <v>-28801.444214040795</v>
      </c>
      <c r="S22" s="99"/>
      <c r="T22" s="100">
        <f t="shared" si="4"/>
        <v>-60.999999999999943</v>
      </c>
      <c r="U22" s="100"/>
      <c r="V22" s="22">
        <f t="shared" si="1"/>
        <v>0</v>
      </c>
      <c r="W22">
        <f t="shared" si="2"/>
        <v>2</v>
      </c>
      <c r="X22" s="37">
        <f t="shared" si="5"/>
        <v>1000000</v>
      </c>
      <c r="Y22" s="38">
        <f t="shared" si="6"/>
        <v>3.9951859531972556E-2</v>
      </c>
    </row>
    <row r="23" spans="2:25">
      <c r="B23" s="54">
        <v>15</v>
      </c>
      <c r="C23" s="97">
        <f t="shared" si="0"/>
        <v>931246.69625398668</v>
      </c>
      <c r="D23" s="97"/>
      <c r="E23" s="54"/>
      <c r="F23" s="8">
        <v>43627</v>
      </c>
      <c r="G23" s="54" t="s">
        <v>3</v>
      </c>
      <c r="H23" s="98">
        <v>0.75800000000000001</v>
      </c>
      <c r="I23" s="98"/>
      <c r="J23" s="54">
        <v>68</v>
      </c>
      <c r="K23" s="101">
        <f t="shared" si="3"/>
        <v>27937.400887619599</v>
      </c>
      <c r="L23" s="102"/>
      <c r="M23" s="6">
        <f>IF(J23="","",(K23/J23)/LOOKUP(RIGHT($D$2,3),定数!$A$6:$A$13,定数!$B$6:$B$13))</f>
        <v>3.4237010891690685</v>
      </c>
      <c r="N23" s="54"/>
      <c r="O23" s="8">
        <v>43632</v>
      </c>
      <c r="P23" s="98">
        <v>0.74819999999999998</v>
      </c>
      <c r="Q23" s="98"/>
      <c r="R23" s="99">
        <f>IF(P23="","",T23*M23*LOOKUP(RIGHT($D$2,3),定数!$A$6:$A$13,定数!$B$6:$B$13))</f>
        <v>40262.724808628373</v>
      </c>
      <c r="S23" s="99"/>
      <c r="T23" s="100">
        <f t="shared" si="4"/>
        <v>98.000000000000313</v>
      </c>
      <c r="U23" s="100"/>
      <c r="V23" t="str">
        <f t="shared" ref="V23:W74" si="7">IF(S23&lt;&gt;"",IF(S23&lt;0,1+V22,0),"")</f>
        <v/>
      </c>
      <c r="W23">
        <f t="shared" si="2"/>
        <v>0</v>
      </c>
      <c r="X23" s="37">
        <f t="shared" si="5"/>
        <v>1000000</v>
      </c>
      <c r="Y23" s="38">
        <f t="shared" si="6"/>
        <v>6.8753303746013295E-2</v>
      </c>
    </row>
    <row r="24" spans="2:25">
      <c r="B24" s="54">
        <v>16</v>
      </c>
      <c r="C24" s="97">
        <f t="shared" si="0"/>
        <v>971509.421062615</v>
      </c>
      <c r="D24" s="97"/>
      <c r="E24" s="54"/>
      <c r="F24" s="8">
        <v>43781</v>
      </c>
      <c r="G24" s="54" t="s">
        <v>3</v>
      </c>
      <c r="H24" s="98">
        <v>0.69569999999999999</v>
      </c>
      <c r="I24" s="98"/>
      <c r="J24" s="54">
        <v>71</v>
      </c>
      <c r="K24" s="101">
        <f t="shared" si="3"/>
        <v>29145.28263187845</v>
      </c>
      <c r="L24" s="102"/>
      <c r="M24" s="6">
        <f>IF(J24="","",(K24/J24)/LOOKUP(RIGHT($D$2,3),定数!$A$6:$A$13,定数!$B$6:$B$13))</f>
        <v>3.4208078206430108</v>
      </c>
      <c r="N24" s="54"/>
      <c r="O24" s="8">
        <v>43784</v>
      </c>
      <c r="P24" s="98">
        <v>0.70279999999999998</v>
      </c>
      <c r="Q24" s="98"/>
      <c r="R24" s="99">
        <f>IF(P24="","",T24*M24*LOOKUP(RIGHT($D$2,3),定数!$A$6:$A$13,定数!$B$6:$B$13))</f>
        <v>-29145.282631878435</v>
      </c>
      <c r="S24" s="99"/>
      <c r="T24" s="100">
        <f t="shared" si="4"/>
        <v>-70.999999999999957</v>
      </c>
      <c r="U24" s="100"/>
      <c r="V24" t="str">
        <f t="shared" si="7"/>
        <v/>
      </c>
      <c r="W24">
        <f t="shared" si="2"/>
        <v>1</v>
      </c>
      <c r="X24" s="37">
        <f t="shared" si="5"/>
        <v>1000000</v>
      </c>
      <c r="Y24" s="38">
        <f t="shared" si="6"/>
        <v>2.8490578937385047E-2</v>
      </c>
    </row>
    <row r="25" spans="2:25">
      <c r="B25" s="54">
        <v>17</v>
      </c>
      <c r="C25" s="97">
        <f t="shared" si="0"/>
        <v>942364.13843073661</v>
      </c>
      <c r="D25" s="97"/>
      <c r="E25" s="54"/>
      <c r="F25" s="8">
        <v>43791</v>
      </c>
      <c r="G25" s="54" t="s">
        <v>3</v>
      </c>
      <c r="H25" s="98">
        <v>0.69159999999999999</v>
      </c>
      <c r="I25" s="98"/>
      <c r="J25" s="54">
        <v>117</v>
      </c>
      <c r="K25" s="101">
        <f t="shared" si="3"/>
        <v>28270.924152922096</v>
      </c>
      <c r="L25" s="102"/>
      <c r="M25" s="6">
        <f>IF(J25="","",(K25/J25)/LOOKUP(RIGHT($D$2,3),定数!$A$6:$A$13,定数!$B$6:$B$13))</f>
        <v>2.0135985863904629</v>
      </c>
      <c r="N25" s="54"/>
      <c r="O25" s="8">
        <v>43800</v>
      </c>
      <c r="P25" s="98">
        <v>0.67449999999999999</v>
      </c>
      <c r="Q25" s="98"/>
      <c r="R25" s="99">
        <f>IF(P25="","",T25*M25*LOOKUP(RIGHT($D$2,3),定数!$A$6:$A$13,定数!$B$6:$B$13))</f>
        <v>41319.042992732306</v>
      </c>
      <c r="S25" s="99"/>
      <c r="T25" s="100">
        <f t="shared" si="4"/>
        <v>171.00000000000003</v>
      </c>
      <c r="U25" s="100"/>
      <c r="V25" t="str">
        <f t="shared" si="7"/>
        <v/>
      </c>
      <c r="W25">
        <f t="shared" si="2"/>
        <v>0</v>
      </c>
      <c r="X25" s="37">
        <f t="shared" si="5"/>
        <v>1000000</v>
      </c>
      <c r="Y25" s="38">
        <f t="shared" si="6"/>
        <v>5.7635861569263369E-2</v>
      </c>
    </row>
    <row r="26" spans="2:25">
      <c r="B26" s="54">
        <v>18</v>
      </c>
      <c r="C26" s="97">
        <f t="shared" si="0"/>
        <v>983683.18142346886</v>
      </c>
      <c r="D26" s="97"/>
      <c r="E26" s="54">
        <v>1998</v>
      </c>
      <c r="F26" s="8">
        <v>43501</v>
      </c>
      <c r="G26" s="54" t="s">
        <v>4</v>
      </c>
      <c r="H26" s="98">
        <v>0.68279999999999996</v>
      </c>
      <c r="I26" s="98"/>
      <c r="J26" s="54">
        <v>114</v>
      </c>
      <c r="K26" s="101">
        <f t="shared" si="3"/>
        <v>29510.495442704065</v>
      </c>
      <c r="L26" s="102"/>
      <c r="M26" s="6">
        <f>IF(J26="","",(K26/J26)/LOOKUP(RIGHT($D$2,3),定数!$A$6:$A$13,定数!$B$6:$B$13))</f>
        <v>2.1571999592619933</v>
      </c>
      <c r="N26" s="54"/>
      <c r="O26" s="8">
        <v>43502</v>
      </c>
      <c r="P26" s="98">
        <v>0.6714</v>
      </c>
      <c r="Q26" s="98"/>
      <c r="R26" s="99">
        <f>IF(P26="","",T26*M26*LOOKUP(RIGHT($D$2,3),定数!$A$6:$A$13,定数!$B$6:$B$13))</f>
        <v>-29510.495442703977</v>
      </c>
      <c r="S26" s="99"/>
      <c r="T26" s="100">
        <f t="shared" si="4"/>
        <v>-113.99999999999966</v>
      </c>
      <c r="U26" s="100"/>
      <c r="V26" t="str">
        <f t="shared" si="7"/>
        <v/>
      </c>
      <c r="W26">
        <f t="shared" si="2"/>
        <v>1</v>
      </c>
      <c r="X26" s="37">
        <f t="shared" si="5"/>
        <v>1000000</v>
      </c>
      <c r="Y26" s="38">
        <f t="shared" si="6"/>
        <v>1.6316818576531111E-2</v>
      </c>
    </row>
    <row r="27" spans="2:25">
      <c r="B27" s="54">
        <v>19</v>
      </c>
      <c r="C27" s="97">
        <f t="shared" si="0"/>
        <v>954172.68598076492</v>
      </c>
      <c r="D27" s="97"/>
      <c r="E27" s="54"/>
      <c r="F27" s="8">
        <v>43589</v>
      </c>
      <c r="G27" s="54" t="s">
        <v>3</v>
      </c>
      <c r="H27" s="98">
        <v>0.64700000000000002</v>
      </c>
      <c r="I27" s="98"/>
      <c r="J27" s="54">
        <v>77</v>
      </c>
      <c r="K27" s="101">
        <f t="shared" si="3"/>
        <v>28625.180579422948</v>
      </c>
      <c r="L27" s="102"/>
      <c r="M27" s="6">
        <f>IF(J27="","",(K27/J27)/LOOKUP(RIGHT($D$2,3),定数!$A$6:$A$13,定数!$B$6:$B$13))</f>
        <v>3.0979632661713143</v>
      </c>
      <c r="N27" s="54"/>
      <c r="O27" s="8">
        <v>43591</v>
      </c>
      <c r="P27" s="98">
        <v>0.63590000000000002</v>
      </c>
      <c r="Q27" s="98"/>
      <c r="R27" s="99">
        <f>IF(P27="","",T27*M27*LOOKUP(RIGHT($D$2,3),定数!$A$6:$A$13,定数!$B$6:$B$13))</f>
        <v>41264.870705401903</v>
      </c>
      <c r="S27" s="99"/>
      <c r="T27" s="100">
        <f t="shared" si="4"/>
        <v>110.99999999999999</v>
      </c>
      <c r="U27" s="100"/>
      <c r="V27" t="str">
        <f t="shared" si="7"/>
        <v/>
      </c>
      <c r="W27">
        <f t="shared" si="2"/>
        <v>0</v>
      </c>
      <c r="X27" s="37">
        <f t="shared" si="5"/>
        <v>1000000</v>
      </c>
      <c r="Y27" s="38">
        <f t="shared" si="6"/>
        <v>4.5827314019235121E-2</v>
      </c>
    </row>
    <row r="28" spans="2:25">
      <c r="B28" s="54">
        <v>20</v>
      </c>
      <c r="C28" s="97">
        <f t="shared" si="0"/>
        <v>995437.55668616679</v>
      </c>
      <c r="D28" s="97"/>
      <c r="E28" s="54"/>
      <c r="F28" s="8">
        <v>43617</v>
      </c>
      <c r="G28" s="54" t="s">
        <v>3</v>
      </c>
      <c r="H28" s="98">
        <v>0.62019999999999997</v>
      </c>
      <c r="I28" s="98"/>
      <c r="J28" s="54">
        <v>79</v>
      </c>
      <c r="K28" s="101">
        <f t="shared" si="3"/>
        <v>29863.126700585002</v>
      </c>
      <c r="L28" s="102"/>
      <c r="M28" s="6">
        <f>IF(J28="","",(K28/J28)/LOOKUP(RIGHT($D$2,3),定数!$A$6:$A$13,定数!$B$6:$B$13))</f>
        <v>3.1501188502726793</v>
      </c>
      <c r="N28" s="54"/>
      <c r="O28" s="8">
        <v>43619</v>
      </c>
      <c r="P28" s="98">
        <v>0.60860000000000003</v>
      </c>
      <c r="Q28" s="98"/>
      <c r="R28" s="99">
        <f>IF(P28="","",T28*M28*LOOKUP(RIGHT($D$2,3),定数!$A$6:$A$13,定数!$B$6:$B$13))</f>
        <v>43849.654395795485</v>
      </c>
      <c r="S28" s="99"/>
      <c r="T28" s="100">
        <f t="shared" si="4"/>
        <v>115.99999999999943</v>
      </c>
      <c r="U28" s="100"/>
      <c r="V28" t="str">
        <f t="shared" si="7"/>
        <v/>
      </c>
      <c r="W28">
        <f t="shared" si="2"/>
        <v>0</v>
      </c>
      <c r="X28" s="37">
        <f t="shared" si="5"/>
        <v>1000000</v>
      </c>
      <c r="Y28" s="38">
        <f t="shared" si="6"/>
        <v>4.5624433138332643E-3</v>
      </c>
    </row>
    <row r="29" spans="2:25">
      <c r="B29" s="54">
        <v>21</v>
      </c>
      <c r="C29" s="97">
        <f t="shared" si="0"/>
        <v>1039287.2110819623</v>
      </c>
      <c r="D29" s="97"/>
      <c r="E29" s="54"/>
      <c r="F29" s="8">
        <v>43698</v>
      </c>
      <c r="G29" s="54" t="s">
        <v>3</v>
      </c>
      <c r="H29" s="98">
        <v>0.58520000000000005</v>
      </c>
      <c r="I29" s="98"/>
      <c r="J29" s="54">
        <v>89</v>
      </c>
      <c r="K29" s="101">
        <f t="shared" si="3"/>
        <v>31178.616332458871</v>
      </c>
      <c r="L29" s="102"/>
      <c r="M29" s="6">
        <f>IF(J29="","",(K29/J29)/LOOKUP(RIGHT($D$2,3),定数!$A$6:$A$13,定数!$B$6:$B$13))</f>
        <v>2.9193460985448381</v>
      </c>
      <c r="N29" s="54"/>
      <c r="O29" s="8">
        <v>43703</v>
      </c>
      <c r="P29" s="98">
        <v>0.57220000000000004</v>
      </c>
      <c r="Q29" s="98"/>
      <c r="R29" s="99">
        <f>IF(P29="","",T29*M29*LOOKUP(RIGHT($D$2,3),定数!$A$6:$A$13,定数!$B$6:$B$13))</f>
        <v>45541.799137299509</v>
      </c>
      <c r="S29" s="99"/>
      <c r="T29" s="100">
        <f t="shared" si="4"/>
        <v>130.00000000000011</v>
      </c>
      <c r="U29" s="100"/>
      <c r="V29" t="str">
        <f t="shared" si="7"/>
        <v/>
      </c>
      <c r="W29">
        <f t="shared" si="2"/>
        <v>0</v>
      </c>
      <c r="X29" s="37">
        <f t="shared" si="5"/>
        <v>1039287.2110819623</v>
      </c>
      <c r="Y29" s="38">
        <f t="shared" si="6"/>
        <v>0</v>
      </c>
    </row>
    <row r="30" spans="2:25">
      <c r="B30" s="54">
        <v>22</v>
      </c>
      <c r="C30" s="97">
        <f>IF(R29="","",C29+R29)</f>
        <v>1084829.0102192617</v>
      </c>
      <c r="D30" s="97"/>
      <c r="E30" s="54"/>
      <c r="F30" s="8">
        <v>43759</v>
      </c>
      <c r="G30" s="54" t="s">
        <v>4</v>
      </c>
      <c r="H30" s="98">
        <v>0.63460000000000005</v>
      </c>
      <c r="I30" s="98"/>
      <c r="J30" s="54">
        <v>78</v>
      </c>
      <c r="K30" s="101">
        <f t="shared" si="3"/>
        <v>32544.87030657785</v>
      </c>
      <c r="L30" s="102"/>
      <c r="M30" s="6">
        <f>IF(J30="","",(K30/J30)/LOOKUP(RIGHT($D$2,3),定数!$A$6:$A$13,定数!$B$6:$B$13))</f>
        <v>3.4770160583950696</v>
      </c>
      <c r="N30" s="54"/>
      <c r="O30" s="8">
        <v>43759</v>
      </c>
      <c r="P30" s="98">
        <v>0.62680000000000002</v>
      </c>
      <c r="Q30" s="98"/>
      <c r="R30" s="99">
        <f>IF(P30="","",T30*M30*LOOKUP(RIGHT($D$2,3),定数!$A$6:$A$13,定数!$B$6:$B$13))</f>
        <v>-32544.87030657797</v>
      </c>
      <c r="S30" s="99"/>
      <c r="T30" s="100">
        <f t="shared" si="4"/>
        <v>-78.000000000000284</v>
      </c>
      <c r="U30" s="100"/>
      <c r="V30" t="str">
        <f t="shared" si="7"/>
        <v/>
      </c>
      <c r="W30">
        <f t="shared" si="2"/>
        <v>1</v>
      </c>
      <c r="X30" s="37">
        <f t="shared" si="5"/>
        <v>1084829.0102192617</v>
      </c>
      <c r="Y30" s="38">
        <f t="shared" si="6"/>
        <v>0</v>
      </c>
    </row>
    <row r="31" spans="2:25">
      <c r="B31" s="54">
        <v>23</v>
      </c>
      <c r="C31" s="97">
        <f t="shared" si="0"/>
        <v>1052284.1399126837</v>
      </c>
      <c r="D31" s="97"/>
      <c r="E31" s="54"/>
      <c r="F31" s="8">
        <v>43813</v>
      </c>
      <c r="G31" s="54" t="s">
        <v>3</v>
      </c>
      <c r="H31" s="98">
        <v>0.61839999999999995</v>
      </c>
      <c r="I31" s="98"/>
      <c r="J31" s="54">
        <v>82</v>
      </c>
      <c r="K31" s="101">
        <f t="shared" si="3"/>
        <v>31568.52419738051</v>
      </c>
      <c r="L31" s="102"/>
      <c r="M31" s="6">
        <f>IF(J31="","",(K31/J31)/LOOKUP(RIGHT($D$2,3),定数!$A$6:$A$13,定数!$B$6:$B$13))</f>
        <v>3.2081833533923283</v>
      </c>
      <c r="N31" s="54"/>
      <c r="O31" s="8">
        <v>43814</v>
      </c>
      <c r="P31" s="98">
        <v>0.62660000000000005</v>
      </c>
      <c r="Q31" s="98"/>
      <c r="R31" s="99">
        <f>IF(P31="","",T31*M31*LOOKUP(RIGHT($D$2,3),定数!$A$6:$A$13,定数!$B$6:$B$13))</f>
        <v>-31568.524197380881</v>
      </c>
      <c r="S31" s="99"/>
      <c r="T31" s="100">
        <f t="shared" si="4"/>
        <v>-82.000000000000966</v>
      </c>
      <c r="U31" s="100"/>
      <c r="V31" t="str">
        <f t="shared" si="7"/>
        <v/>
      </c>
      <c r="W31">
        <f t="shared" si="2"/>
        <v>2</v>
      </c>
      <c r="X31" s="37">
        <f t="shared" si="5"/>
        <v>1084829.0102192617</v>
      </c>
      <c r="Y31" s="38">
        <f t="shared" si="6"/>
        <v>3.0000000000000138E-2</v>
      </c>
    </row>
    <row r="32" spans="2:25">
      <c r="B32" s="54">
        <v>24</v>
      </c>
      <c r="C32" s="97">
        <f t="shared" si="0"/>
        <v>1020715.6157153029</v>
      </c>
      <c r="D32" s="97"/>
      <c r="E32" s="54">
        <v>1999</v>
      </c>
      <c r="F32" s="8">
        <v>43507</v>
      </c>
      <c r="G32" s="54" t="s">
        <v>4</v>
      </c>
      <c r="H32" s="98">
        <v>0.64870000000000005</v>
      </c>
      <c r="I32" s="98"/>
      <c r="J32" s="54">
        <v>58</v>
      </c>
      <c r="K32" s="101">
        <f t="shared" si="3"/>
        <v>30621.468471459084</v>
      </c>
      <c r="L32" s="102"/>
      <c r="M32" s="6">
        <f>IF(J32="","",(K32/J32)/LOOKUP(RIGHT($D$2,3),定数!$A$6:$A$13,定数!$B$6:$B$13))</f>
        <v>4.3996362746349265</v>
      </c>
      <c r="N32" s="54"/>
      <c r="O32" s="8">
        <v>43508</v>
      </c>
      <c r="P32" s="98">
        <v>0.64290000000000003</v>
      </c>
      <c r="Q32" s="98"/>
      <c r="R32" s="99">
        <f>IF(P32="","",T32*M32*LOOKUP(RIGHT($D$2,3),定数!$A$6:$A$13,定数!$B$6:$B$13))</f>
        <v>-30621.468471459229</v>
      </c>
      <c r="S32" s="99"/>
      <c r="T32" s="100">
        <f t="shared" si="4"/>
        <v>-58.00000000000027</v>
      </c>
      <c r="U32" s="100"/>
      <c r="V32" t="str">
        <f t="shared" si="7"/>
        <v/>
      </c>
      <c r="W32">
        <f t="shared" si="2"/>
        <v>3</v>
      </c>
      <c r="X32" s="37">
        <f t="shared" si="5"/>
        <v>1084829.0102192617</v>
      </c>
      <c r="Y32" s="38">
        <f t="shared" si="6"/>
        <v>5.9100000000000485E-2</v>
      </c>
    </row>
    <row r="33" spans="2:25">
      <c r="B33" s="54">
        <v>25</v>
      </c>
      <c r="C33" s="97">
        <f t="shared" si="0"/>
        <v>990094.14724384365</v>
      </c>
      <c r="D33" s="97"/>
      <c r="E33" s="54"/>
      <c r="F33" s="8">
        <v>43583</v>
      </c>
      <c r="G33" s="54" t="s">
        <v>4</v>
      </c>
      <c r="H33" s="98">
        <v>0.65229999999999999</v>
      </c>
      <c r="I33" s="98"/>
      <c r="J33" s="54">
        <v>68</v>
      </c>
      <c r="K33" s="101">
        <f t="shared" si="3"/>
        <v>29702.824417315307</v>
      </c>
      <c r="L33" s="102"/>
      <c r="M33" s="6">
        <f>IF(J33="","",(K33/J33)/LOOKUP(RIGHT($D$2,3),定数!$A$6:$A$13,定数!$B$6:$B$13))</f>
        <v>3.6400520119258957</v>
      </c>
      <c r="N33" s="54"/>
      <c r="O33" s="8">
        <v>43585</v>
      </c>
      <c r="P33" s="98">
        <v>0.66210000000000002</v>
      </c>
      <c r="Q33" s="98"/>
      <c r="R33" s="99">
        <f>IF(P33="","",T33*M33*LOOKUP(RIGHT($D$2,3),定数!$A$6:$A$13,定数!$B$6:$B$13))</f>
        <v>42807.011660248667</v>
      </c>
      <c r="S33" s="99"/>
      <c r="T33" s="100">
        <f t="shared" si="4"/>
        <v>98.000000000000313</v>
      </c>
      <c r="U33" s="100"/>
      <c r="V33" t="str">
        <f t="shared" si="7"/>
        <v/>
      </c>
      <c r="W33">
        <f t="shared" si="2"/>
        <v>0</v>
      </c>
      <c r="X33" s="37">
        <f t="shared" si="5"/>
        <v>1084829.0102192617</v>
      </c>
      <c r="Y33" s="38">
        <f t="shared" si="6"/>
        <v>8.7327000000000599E-2</v>
      </c>
    </row>
    <row r="34" spans="2:25">
      <c r="B34" s="54">
        <v>26</v>
      </c>
      <c r="C34" s="97">
        <f t="shared" si="0"/>
        <v>1032901.1589040923</v>
      </c>
      <c r="D34" s="97"/>
      <c r="E34" s="54"/>
      <c r="F34" s="8">
        <v>43815</v>
      </c>
      <c r="G34" s="54" t="s">
        <v>4</v>
      </c>
      <c r="H34" s="98">
        <v>0.63749999999999996</v>
      </c>
      <c r="I34" s="98"/>
      <c r="J34" s="54">
        <v>35</v>
      </c>
      <c r="K34" s="101">
        <f t="shared" si="3"/>
        <v>30987.034767122768</v>
      </c>
      <c r="L34" s="102"/>
      <c r="M34" s="6">
        <f>IF(J34="","",(K34/J34)/LOOKUP(RIGHT($D$2,3),定数!$A$6:$A$13,定数!$B$6:$B$13))</f>
        <v>7.3778654207435164</v>
      </c>
      <c r="N34" s="54"/>
      <c r="O34" s="8">
        <v>43815</v>
      </c>
      <c r="P34" s="98">
        <v>0.64239999999999997</v>
      </c>
      <c r="Q34" s="98"/>
      <c r="R34" s="99">
        <f>IF(P34="","",T34*M34*LOOKUP(RIGHT($D$2,3),定数!$A$6:$A$13,定数!$B$6:$B$13))</f>
        <v>43381.84867397201</v>
      </c>
      <c r="S34" s="99"/>
      <c r="T34" s="100">
        <f t="shared" si="4"/>
        <v>49.000000000000156</v>
      </c>
      <c r="U34" s="100"/>
      <c r="V34" t="str">
        <f t="shared" si="7"/>
        <v/>
      </c>
      <c r="W34">
        <f t="shared" si="2"/>
        <v>0</v>
      </c>
      <c r="X34" s="37">
        <f t="shared" si="5"/>
        <v>1084829.0102192617</v>
      </c>
      <c r="Y34" s="38">
        <f t="shared" si="6"/>
        <v>4.7867314411765283E-2</v>
      </c>
    </row>
    <row r="35" spans="2:25">
      <c r="B35" s="54">
        <v>27</v>
      </c>
      <c r="C35" s="97">
        <f t="shared" si="0"/>
        <v>1076283.0075780642</v>
      </c>
      <c r="D35" s="97"/>
      <c r="E35" s="54"/>
      <c r="F35" s="8">
        <v>43828</v>
      </c>
      <c r="G35" s="54" t="s">
        <v>4</v>
      </c>
      <c r="H35" s="98">
        <v>0.64710000000000001</v>
      </c>
      <c r="I35" s="98"/>
      <c r="J35" s="54">
        <v>43</v>
      </c>
      <c r="K35" s="101">
        <f t="shared" si="3"/>
        <v>32288.490227341925</v>
      </c>
      <c r="L35" s="102"/>
      <c r="M35" s="6">
        <f>IF(J35="","",(K35/J35)/LOOKUP(RIGHT($D$2,3),定数!$A$6:$A$13,定数!$B$6:$B$13))</f>
        <v>6.2574593463840937</v>
      </c>
      <c r="N35" s="54"/>
      <c r="O35" s="8">
        <v>43829</v>
      </c>
      <c r="P35" s="98">
        <v>0.65310000000000001</v>
      </c>
      <c r="Q35" s="98"/>
      <c r="R35" s="99">
        <f>IF(P35="","",T35*M35*LOOKUP(RIGHT($D$2,3),定数!$A$6:$A$13,定数!$B$6:$B$13))</f>
        <v>45053.707293965512</v>
      </c>
      <c r="S35" s="99"/>
      <c r="T35" s="100">
        <f t="shared" si="4"/>
        <v>60.000000000000057</v>
      </c>
      <c r="U35" s="100"/>
      <c r="V35" t="str">
        <f t="shared" si="7"/>
        <v/>
      </c>
      <c r="W35">
        <f t="shared" si="2"/>
        <v>0</v>
      </c>
      <c r="X35" s="37">
        <f t="shared" si="5"/>
        <v>1084829.0102192617</v>
      </c>
      <c r="Y35" s="38">
        <f t="shared" si="6"/>
        <v>7.8777416170593417E-3</v>
      </c>
    </row>
    <row r="36" spans="2:25">
      <c r="B36" s="54">
        <v>28</v>
      </c>
      <c r="C36" s="97">
        <f t="shared" si="0"/>
        <v>1121336.7148720298</v>
      </c>
      <c r="D36" s="97"/>
      <c r="E36" s="54">
        <v>2000</v>
      </c>
      <c r="F36" s="8">
        <v>43478</v>
      </c>
      <c r="G36" s="54" t="s">
        <v>4</v>
      </c>
      <c r="H36" s="98">
        <v>0.65939999999999999</v>
      </c>
      <c r="I36" s="98"/>
      <c r="J36" s="54">
        <v>28</v>
      </c>
      <c r="K36" s="101">
        <f t="shared" si="3"/>
        <v>33640.101446160894</v>
      </c>
      <c r="L36" s="102"/>
      <c r="M36" s="6">
        <f>IF(J36="","",(K36/J36)/LOOKUP(RIGHT($D$2,3),定数!$A$6:$A$13,定数!$B$6:$B$13))</f>
        <v>10.011934954214551</v>
      </c>
      <c r="N36" s="54"/>
      <c r="O36" s="8">
        <v>43478</v>
      </c>
      <c r="P36" s="98">
        <v>0.6633</v>
      </c>
      <c r="Q36" s="98"/>
      <c r="R36" s="99">
        <f>IF(P36="","",T36*M36*LOOKUP(RIGHT($D$2,3),定数!$A$6:$A$13,定数!$B$6:$B$13))</f>
        <v>46855.855585724268</v>
      </c>
      <c r="S36" s="99"/>
      <c r="T36" s="100">
        <f t="shared" si="4"/>
        <v>39.000000000000142</v>
      </c>
      <c r="U36" s="100"/>
      <c r="V36" t="str">
        <f t="shared" si="7"/>
        <v/>
      </c>
      <c r="W36">
        <f t="shared" si="2"/>
        <v>0</v>
      </c>
      <c r="X36" s="37">
        <f t="shared" si="5"/>
        <v>1121336.7148720298</v>
      </c>
      <c r="Y36" s="38">
        <f t="shared" si="6"/>
        <v>0</v>
      </c>
    </row>
    <row r="37" spans="2:25">
      <c r="B37" s="54">
        <v>29</v>
      </c>
      <c r="C37" s="97">
        <f t="shared" si="0"/>
        <v>1168192.5704577542</v>
      </c>
      <c r="D37" s="97"/>
      <c r="E37" s="54"/>
      <c r="F37" s="8">
        <v>43517</v>
      </c>
      <c r="G37" s="54" t="s">
        <v>3</v>
      </c>
      <c r="H37" s="98">
        <v>0.62860000000000005</v>
      </c>
      <c r="I37" s="98"/>
      <c r="J37" s="54">
        <v>25</v>
      </c>
      <c r="K37" s="101">
        <f t="shared" si="3"/>
        <v>35045.777113732627</v>
      </c>
      <c r="L37" s="102"/>
      <c r="M37" s="6">
        <f>IF(J37="","",(K37/J37)/LOOKUP(RIGHT($D$2,3),定数!$A$6:$A$13,定数!$B$6:$B$13))</f>
        <v>11.681925704577543</v>
      </c>
      <c r="N37" s="54"/>
      <c r="O37" s="8">
        <v>43518</v>
      </c>
      <c r="P37" s="98">
        <v>0.62519999999999998</v>
      </c>
      <c r="Q37" s="98"/>
      <c r="R37" s="99">
        <f>IF(P37="","",T37*M37*LOOKUP(RIGHT($D$2,3),定数!$A$6:$A$13,定数!$B$6:$B$13))</f>
        <v>47662.256874677347</v>
      </c>
      <c r="S37" s="99"/>
      <c r="T37" s="100">
        <f t="shared" si="4"/>
        <v>34.000000000000696</v>
      </c>
      <c r="U37" s="100"/>
      <c r="V37" t="str">
        <f t="shared" si="7"/>
        <v/>
      </c>
      <c r="W37">
        <f t="shared" si="2"/>
        <v>0</v>
      </c>
      <c r="X37" s="37">
        <f t="shared" si="5"/>
        <v>1168192.5704577542</v>
      </c>
      <c r="Y37" s="38">
        <f t="shared" si="6"/>
        <v>0</v>
      </c>
    </row>
    <row r="38" spans="2:25">
      <c r="B38" s="54">
        <v>30</v>
      </c>
      <c r="C38" s="97">
        <f t="shared" si="0"/>
        <v>1215854.8273324315</v>
      </c>
      <c r="D38" s="97"/>
      <c r="E38" s="54"/>
      <c r="F38" s="8">
        <v>43575</v>
      </c>
      <c r="G38" s="54" t="s">
        <v>3</v>
      </c>
      <c r="H38" s="98">
        <v>0.59240000000000004</v>
      </c>
      <c r="I38" s="98"/>
      <c r="J38" s="54">
        <v>67</v>
      </c>
      <c r="K38" s="101">
        <f t="shared" si="3"/>
        <v>36475.644819972942</v>
      </c>
      <c r="L38" s="102"/>
      <c r="M38" s="6">
        <f>IF(J38="","",(K38/J38)/LOOKUP(RIGHT($D$2,3),定数!$A$6:$A$13,定数!$B$6:$B$13))</f>
        <v>4.5367717437777291</v>
      </c>
      <c r="N38" s="54"/>
      <c r="O38" s="8">
        <v>43583</v>
      </c>
      <c r="P38" s="98">
        <v>0.58279999999999998</v>
      </c>
      <c r="Q38" s="98"/>
      <c r="R38" s="99">
        <f>IF(P38="","",T38*M38*LOOKUP(RIGHT($D$2,3),定数!$A$6:$A$13,定数!$B$6:$B$13))</f>
        <v>52263.610488319726</v>
      </c>
      <c r="S38" s="99"/>
      <c r="T38" s="100">
        <f t="shared" si="4"/>
        <v>96.000000000000526</v>
      </c>
      <c r="U38" s="100"/>
      <c r="V38" t="str">
        <f t="shared" si="7"/>
        <v/>
      </c>
      <c r="W38">
        <f t="shared" si="2"/>
        <v>0</v>
      </c>
      <c r="X38" s="37">
        <f t="shared" si="5"/>
        <v>1215854.8273324315</v>
      </c>
      <c r="Y38" s="38">
        <f t="shared" si="6"/>
        <v>0</v>
      </c>
    </row>
    <row r="39" spans="2:25">
      <c r="B39" s="54">
        <v>31</v>
      </c>
      <c r="C39" s="97">
        <f t="shared" si="0"/>
        <v>1268118.4378207512</v>
      </c>
      <c r="D39" s="97"/>
      <c r="E39" s="54"/>
      <c r="F39" s="8">
        <v>43657</v>
      </c>
      <c r="G39" s="54" t="s">
        <v>3</v>
      </c>
      <c r="H39" s="98">
        <v>0.59030000000000005</v>
      </c>
      <c r="I39" s="98"/>
      <c r="J39" s="54">
        <v>54</v>
      </c>
      <c r="K39" s="101">
        <f t="shared" si="3"/>
        <v>38043.553134622533</v>
      </c>
      <c r="L39" s="102"/>
      <c r="M39" s="6">
        <f>IF(J39="","",(K39/J39)/LOOKUP(RIGHT($D$2,3),定数!$A$6:$A$13,定数!$B$6:$B$13))</f>
        <v>5.8709186936145885</v>
      </c>
      <c r="N39" s="54"/>
      <c r="O39" s="8">
        <v>43659</v>
      </c>
      <c r="P39" s="98">
        <v>0.5827</v>
      </c>
      <c r="Q39" s="98"/>
      <c r="R39" s="99">
        <f>IF(P39="","",T39*M39*LOOKUP(RIGHT($D$2,3),定数!$A$6:$A$13,定数!$B$6:$B$13))</f>
        <v>53542.778485765411</v>
      </c>
      <c r="S39" s="99"/>
      <c r="T39" s="100">
        <f t="shared" si="4"/>
        <v>76.000000000000512</v>
      </c>
      <c r="U39" s="100"/>
      <c r="V39" t="str">
        <f t="shared" si="7"/>
        <v/>
      </c>
      <c r="W39">
        <f t="shared" si="2"/>
        <v>0</v>
      </c>
      <c r="X39" s="37">
        <f t="shared" si="5"/>
        <v>1268118.4378207512</v>
      </c>
      <c r="Y39" s="38">
        <f t="shared" si="6"/>
        <v>0</v>
      </c>
    </row>
    <row r="40" spans="2:25">
      <c r="B40" s="54">
        <v>32</v>
      </c>
      <c r="C40" s="97">
        <f t="shared" si="0"/>
        <v>1321661.2163065167</v>
      </c>
      <c r="D40" s="97"/>
      <c r="E40" s="54"/>
      <c r="F40" s="8">
        <v>43684</v>
      </c>
      <c r="G40" s="54" t="s">
        <v>4</v>
      </c>
      <c r="H40" s="98">
        <v>0.5867</v>
      </c>
      <c r="I40" s="98"/>
      <c r="J40" s="54">
        <v>59</v>
      </c>
      <c r="K40" s="101">
        <f t="shared" si="3"/>
        <v>39649.836489195499</v>
      </c>
      <c r="L40" s="102"/>
      <c r="M40" s="6">
        <f>IF(J40="","",(K40/J40)/LOOKUP(RIGHT($D$2,3),定数!$A$6:$A$13,定数!$B$6:$B$13))</f>
        <v>5.6002593911293079</v>
      </c>
      <c r="N40" s="54"/>
      <c r="O40" s="8">
        <v>43686</v>
      </c>
      <c r="P40" s="98">
        <v>0.58079999999999998</v>
      </c>
      <c r="Q40" s="98"/>
      <c r="R40" s="99">
        <f>IF(P40="","",T40*M40*LOOKUP(RIGHT($D$2,3),定数!$A$6:$A$13,定数!$B$6:$B$13))</f>
        <v>-39649.836489195608</v>
      </c>
      <c r="S40" s="99"/>
      <c r="T40" s="100">
        <f t="shared" si="4"/>
        <v>-59.000000000000163</v>
      </c>
      <c r="U40" s="100"/>
      <c r="V40" t="str">
        <f t="shared" si="7"/>
        <v/>
      </c>
      <c r="W40">
        <f t="shared" si="2"/>
        <v>1</v>
      </c>
      <c r="X40" s="37">
        <f t="shared" si="5"/>
        <v>1321661.2163065167</v>
      </c>
      <c r="Y40" s="38">
        <f t="shared" si="6"/>
        <v>0</v>
      </c>
    </row>
    <row r="41" spans="2:25">
      <c r="B41" s="54">
        <v>33</v>
      </c>
      <c r="C41" s="97">
        <f t="shared" si="0"/>
        <v>1282011.379817321</v>
      </c>
      <c r="D41" s="97"/>
      <c r="E41" s="54"/>
      <c r="F41" s="8">
        <v>43737</v>
      </c>
      <c r="G41" s="54" t="s">
        <v>3</v>
      </c>
      <c r="H41" s="98">
        <v>0.54179999999999995</v>
      </c>
      <c r="I41" s="98"/>
      <c r="J41" s="54">
        <v>184</v>
      </c>
      <c r="K41" s="101">
        <f t="shared" si="3"/>
        <v>38460.34139451963</v>
      </c>
      <c r="L41" s="102"/>
      <c r="M41" s="6">
        <f>IF(J41="","",(K41/J41)/LOOKUP(RIGHT($D$2,3),定数!$A$6:$A$13,定数!$B$6:$B$13))</f>
        <v>1.7418632877952731</v>
      </c>
      <c r="N41" s="54"/>
      <c r="O41" s="8">
        <v>43764</v>
      </c>
      <c r="P41" s="98">
        <v>0.51449999999999996</v>
      </c>
      <c r="Q41" s="98"/>
      <c r="R41" s="99">
        <f>IF(P41="","",T41*M41*LOOKUP(RIGHT($D$2,3),定数!$A$6:$A$13,定数!$B$6:$B$13))</f>
        <v>57063.441308173118</v>
      </c>
      <c r="S41" s="99"/>
      <c r="T41" s="100">
        <f t="shared" si="4"/>
        <v>272.99999999999989</v>
      </c>
      <c r="U41" s="100"/>
      <c r="V41" t="str">
        <f t="shared" si="7"/>
        <v/>
      </c>
      <c r="W41">
        <f t="shared" si="2"/>
        <v>0</v>
      </c>
      <c r="X41" s="37">
        <f t="shared" si="5"/>
        <v>1321661.2163065167</v>
      </c>
      <c r="Y41" s="38">
        <f t="shared" si="6"/>
        <v>3.0000000000000138E-2</v>
      </c>
    </row>
    <row r="42" spans="2:25">
      <c r="B42" s="54">
        <v>34</v>
      </c>
      <c r="C42" s="97">
        <f t="shared" si="0"/>
        <v>1339074.8211254941</v>
      </c>
      <c r="D42" s="97"/>
      <c r="E42" s="54"/>
      <c r="F42" s="8">
        <v>43750</v>
      </c>
      <c r="G42" s="54" t="s">
        <v>3</v>
      </c>
      <c r="H42" s="98">
        <v>0.53310000000000002</v>
      </c>
      <c r="I42" s="98"/>
      <c r="J42" s="54">
        <v>46</v>
      </c>
      <c r="K42" s="101">
        <f t="shared" si="3"/>
        <v>40172.244633764822</v>
      </c>
      <c r="L42" s="102"/>
      <c r="M42" s="6">
        <f>IF(J42="","",(K42/J42)/LOOKUP(RIGHT($D$2,3),定数!$A$6:$A$13,定数!$B$6:$B$13))</f>
        <v>7.2775805495950765</v>
      </c>
      <c r="N42" s="54"/>
      <c r="O42" s="8">
        <v>43751</v>
      </c>
      <c r="P42" s="98">
        <v>0.52659999999999996</v>
      </c>
      <c r="Q42" s="98"/>
      <c r="R42" s="99">
        <f>IF(P42="","",T42*M42*LOOKUP(RIGHT($D$2,3),定数!$A$6:$A$13,定数!$B$6:$B$13))</f>
        <v>56765.128286842133</v>
      </c>
      <c r="S42" s="99"/>
      <c r="T42" s="100">
        <f t="shared" si="4"/>
        <v>65.000000000000611</v>
      </c>
      <c r="U42" s="100"/>
      <c r="V42" t="str">
        <f t="shared" si="7"/>
        <v/>
      </c>
      <c r="W42">
        <f t="shared" si="2"/>
        <v>0</v>
      </c>
      <c r="X42" s="37">
        <f t="shared" si="5"/>
        <v>1339074.8211254941</v>
      </c>
      <c r="Y42" s="38">
        <f t="shared" si="6"/>
        <v>0</v>
      </c>
    </row>
    <row r="43" spans="2:25">
      <c r="B43" s="54">
        <v>35</v>
      </c>
      <c r="C43" s="97">
        <f t="shared" si="0"/>
        <v>1395839.9494123361</v>
      </c>
      <c r="D43" s="97"/>
      <c r="E43" s="54"/>
      <c r="F43" s="8">
        <v>43779</v>
      </c>
      <c r="G43" s="54" t="s">
        <v>4</v>
      </c>
      <c r="H43" s="98">
        <v>0.52869999999999995</v>
      </c>
      <c r="I43" s="98"/>
      <c r="J43" s="54">
        <v>66</v>
      </c>
      <c r="K43" s="101">
        <f t="shared" si="3"/>
        <v>41875.198482370084</v>
      </c>
      <c r="L43" s="102"/>
      <c r="M43" s="6">
        <f>IF(J43="","",(K43/J43)/LOOKUP(RIGHT($D$2,3),定数!$A$6:$A$13,定数!$B$6:$B$13))</f>
        <v>5.2872725356527885</v>
      </c>
      <c r="N43" s="54"/>
      <c r="O43" s="8">
        <v>43779</v>
      </c>
      <c r="P43" s="98">
        <v>0.52210000000000001</v>
      </c>
      <c r="Q43" s="98"/>
      <c r="R43" s="99">
        <f>IF(P43="","",T43*M43*LOOKUP(RIGHT($D$2,3),定数!$A$6:$A$13,定数!$B$6:$B$13))</f>
        <v>-41875.198482369698</v>
      </c>
      <c r="S43" s="99"/>
      <c r="T43" s="100">
        <f t="shared" si="4"/>
        <v>-65.999999999999389</v>
      </c>
      <c r="U43" s="100"/>
      <c r="V43" t="str">
        <f t="shared" si="7"/>
        <v/>
      </c>
      <c r="W43">
        <f t="shared" si="2"/>
        <v>1</v>
      </c>
      <c r="X43" s="37">
        <f t="shared" si="5"/>
        <v>1395839.9494123361</v>
      </c>
      <c r="Y43" s="38">
        <f t="shared" si="6"/>
        <v>0</v>
      </c>
    </row>
    <row r="44" spans="2:25">
      <c r="B44" s="54">
        <v>36</v>
      </c>
      <c r="C44" s="97">
        <f t="shared" si="0"/>
        <v>1353964.7509299663</v>
      </c>
      <c r="D44" s="97"/>
      <c r="E44" s="54">
        <v>2001</v>
      </c>
      <c r="F44" s="8">
        <v>43487</v>
      </c>
      <c r="G44" s="54" t="s">
        <v>3</v>
      </c>
      <c r="H44" s="98">
        <v>0.55569999999999997</v>
      </c>
      <c r="I44" s="98"/>
      <c r="J44" s="54">
        <v>17</v>
      </c>
      <c r="K44" s="101">
        <f t="shared" si="3"/>
        <v>40618.942527898987</v>
      </c>
      <c r="L44" s="102"/>
      <c r="M44" s="6">
        <f>IF(J44="","",(K44/J44)/LOOKUP(RIGHT($D$2,3),定数!$A$6:$A$13,定数!$B$6:$B$13))</f>
        <v>19.911246337205387</v>
      </c>
      <c r="N44" s="54"/>
      <c r="O44" s="8">
        <v>43487</v>
      </c>
      <c r="P44" s="98">
        <v>0.55359999999999998</v>
      </c>
      <c r="Q44" s="98"/>
      <c r="R44" s="99">
        <f>IF(P44="","",T44*M44*LOOKUP(RIGHT($D$2,3),定数!$A$6:$A$13,定数!$B$6:$B$13))</f>
        <v>50176.340769757357</v>
      </c>
      <c r="S44" s="99"/>
      <c r="T44" s="100">
        <f t="shared" si="4"/>
        <v>20.999999999999908</v>
      </c>
      <c r="U44" s="100"/>
      <c r="V44" t="str">
        <f t="shared" si="7"/>
        <v/>
      </c>
      <c r="W44">
        <f t="shared" si="2"/>
        <v>0</v>
      </c>
      <c r="X44" s="37">
        <f t="shared" si="5"/>
        <v>1395839.9494123361</v>
      </c>
      <c r="Y44" s="38">
        <f t="shared" si="6"/>
        <v>2.9999999999999805E-2</v>
      </c>
    </row>
    <row r="45" spans="2:25">
      <c r="B45" s="54">
        <v>37</v>
      </c>
      <c r="C45" s="97">
        <f t="shared" si="0"/>
        <v>1404141.0916997236</v>
      </c>
      <c r="D45" s="97"/>
      <c r="E45" s="54"/>
      <c r="F45" s="8">
        <v>43545</v>
      </c>
      <c r="G45" s="54" t="s">
        <v>3</v>
      </c>
      <c r="H45" s="98">
        <v>0.49590000000000001</v>
      </c>
      <c r="I45" s="98"/>
      <c r="J45" s="54">
        <v>87</v>
      </c>
      <c r="K45" s="101">
        <f t="shared" si="3"/>
        <v>42124.232750991709</v>
      </c>
      <c r="L45" s="102"/>
      <c r="M45" s="6">
        <f>IF(J45="","",(K45/J45)/LOOKUP(RIGHT($D$2,3),定数!$A$6:$A$13,定数!$B$6:$B$13))</f>
        <v>4.0348881945394357</v>
      </c>
      <c r="N45" s="54"/>
      <c r="O45" s="8">
        <v>43557</v>
      </c>
      <c r="P45" s="98">
        <v>0.48320000000000002</v>
      </c>
      <c r="Q45" s="98"/>
      <c r="R45" s="99">
        <f>IF(P45="","",T45*M45*LOOKUP(RIGHT($D$2,3),定数!$A$6:$A$13,定数!$B$6:$B$13))</f>
        <v>61491.696084780939</v>
      </c>
      <c r="S45" s="99"/>
      <c r="T45" s="100">
        <f t="shared" si="4"/>
        <v>126.99999999999989</v>
      </c>
      <c r="U45" s="100"/>
      <c r="V45" t="str">
        <f t="shared" si="7"/>
        <v/>
      </c>
      <c r="W45">
        <f t="shared" si="2"/>
        <v>0</v>
      </c>
      <c r="X45" s="37">
        <f t="shared" si="5"/>
        <v>1404141.0916997236</v>
      </c>
      <c r="Y45" s="38">
        <f t="shared" si="6"/>
        <v>0</v>
      </c>
    </row>
    <row r="46" spans="2:25">
      <c r="B46" s="54">
        <v>38</v>
      </c>
      <c r="C46" s="97">
        <f t="shared" si="0"/>
        <v>1465632.7877845045</v>
      </c>
      <c r="D46" s="97"/>
      <c r="E46" s="54"/>
      <c r="F46" s="8">
        <v>43574</v>
      </c>
      <c r="G46" s="54" t="s">
        <v>4</v>
      </c>
      <c r="H46" s="98">
        <v>0.50529999999999997</v>
      </c>
      <c r="I46" s="98"/>
      <c r="J46" s="54">
        <v>124</v>
      </c>
      <c r="K46" s="101">
        <f t="shared" si="3"/>
        <v>43968.983633535136</v>
      </c>
      <c r="L46" s="102"/>
      <c r="M46" s="6">
        <f>IF(J46="","",(K46/J46)/LOOKUP(RIGHT($D$2,3),定数!$A$6:$A$13,定数!$B$6:$B$13))</f>
        <v>2.9549048140816625</v>
      </c>
      <c r="N46" s="54"/>
      <c r="O46" s="8">
        <v>43588</v>
      </c>
      <c r="P46" s="98">
        <v>0.52339999999999998</v>
      </c>
      <c r="Q46" s="98"/>
      <c r="R46" s="99">
        <f>IF(P46="","",T46*M46*LOOKUP(RIGHT($D$2,3),定数!$A$6:$A$13,定数!$B$6:$B$13))</f>
        <v>64180.532561853732</v>
      </c>
      <c r="S46" s="99"/>
      <c r="T46" s="100">
        <f t="shared" si="4"/>
        <v>181.00000000000006</v>
      </c>
      <c r="U46" s="100"/>
      <c r="V46" t="str">
        <f t="shared" si="7"/>
        <v/>
      </c>
      <c r="W46">
        <f t="shared" si="2"/>
        <v>0</v>
      </c>
      <c r="X46" s="37">
        <f t="shared" si="5"/>
        <v>1465632.7877845045</v>
      </c>
      <c r="Y46" s="38">
        <f t="shared" si="6"/>
        <v>0</v>
      </c>
    </row>
    <row r="47" spans="2:25">
      <c r="B47" s="54">
        <v>39</v>
      </c>
      <c r="C47" s="97">
        <f t="shared" si="0"/>
        <v>1529813.3203463582</v>
      </c>
      <c r="D47" s="97"/>
      <c r="E47" s="54"/>
      <c r="F47" s="8">
        <v>43750</v>
      </c>
      <c r="G47" s="54" t="s">
        <v>4</v>
      </c>
      <c r="H47" s="98">
        <v>0.50280000000000002</v>
      </c>
      <c r="I47" s="98"/>
      <c r="J47" s="54">
        <v>68</v>
      </c>
      <c r="K47" s="101">
        <f t="shared" si="3"/>
        <v>45894.399610390748</v>
      </c>
      <c r="L47" s="102"/>
      <c r="M47" s="6">
        <f>IF(J47="","",(K47/J47)/LOOKUP(RIGHT($D$2,3),定数!$A$6:$A$13,定数!$B$6:$B$13))</f>
        <v>5.6243136777439648</v>
      </c>
      <c r="N47" s="54"/>
      <c r="O47" s="8">
        <v>43753</v>
      </c>
      <c r="P47" s="98">
        <v>0.51249999999999996</v>
      </c>
      <c r="Q47" s="98"/>
      <c r="R47" s="99">
        <f>IF(P47="","",T47*M47*LOOKUP(RIGHT($D$2,3),定数!$A$6:$A$13,定数!$B$6:$B$13))</f>
        <v>65467.011208939286</v>
      </c>
      <c r="S47" s="99"/>
      <c r="T47" s="100">
        <f t="shared" si="4"/>
        <v>96.999999999999304</v>
      </c>
      <c r="U47" s="100"/>
      <c r="V47" t="str">
        <f t="shared" si="7"/>
        <v/>
      </c>
      <c r="W47">
        <f t="shared" si="2"/>
        <v>0</v>
      </c>
      <c r="X47" s="37">
        <f t="shared" si="5"/>
        <v>1529813.3203463582</v>
      </c>
      <c r="Y47" s="38">
        <f t="shared" si="6"/>
        <v>0</v>
      </c>
    </row>
    <row r="48" spans="2:25">
      <c r="B48" s="54">
        <v>40</v>
      </c>
      <c r="C48" s="97">
        <f t="shared" si="0"/>
        <v>1595280.3315552976</v>
      </c>
      <c r="D48" s="97"/>
      <c r="E48" s="54"/>
      <c r="F48" s="8">
        <v>43769</v>
      </c>
      <c r="G48" s="54" t="s">
        <v>3</v>
      </c>
      <c r="H48" s="98">
        <v>0.50360000000000005</v>
      </c>
      <c r="I48" s="98"/>
      <c r="J48" s="54">
        <v>60</v>
      </c>
      <c r="K48" s="101">
        <f t="shared" si="3"/>
        <v>47858.409946658925</v>
      </c>
      <c r="L48" s="102"/>
      <c r="M48" s="6">
        <f>IF(J48="","",(K48/J48)/LOOKUP(RIGHT($D$2,3),定数!$A$6:$A$13,定数!$B$6:$B$13))</f>
        <v>6.6470013814804068</v>
      </c>
      <c r="N48" s="54"/>
      <c r="O48" s="8">
        <v>43770</v>
      </c>
      <c r="P48" s="98">
        <v>0.50960000000000005</v>
      </c>
      <c r="Q48" s="98"/>
      <c r="R48" s="99">
        <f>IF(P48="","",T48*M48*LOOKUP(RIGHT($D$2,3),定数!$A$6:$A$13,定数!$B$6:$B$13))</f>
        <v>-47858.409946658976</v>
      </c>
      <c r="S48" s="99"/>
      <c r="T48" s="100">
        <f t="shared" si="4"/>
        <v>-60.000000000000057</v>
      </c>
      <c r="U48" s="100"/>
      <c r="V48" t="str">
        <f t="shared" si="7"/>
        <v/>
      </c>
      <c r="W48">
        <f t="shared" si="2"/>
        <v>1</v>
      </c>
      <c r="X48" s="37">
        <f t="shared" si="5"/>
        <v>1595280.3315552976</v>
      </c>
      <c r="Y48" s="38">
        <f t="shared" si="6"/>
        <v>0</v>
      </c>
    </row>
    <row r="49" spans="2:25">
      <c r="B49" s="54">
        <v>41</v>
      </c>
      <c r="C49" s="97">
        <f t="shared" si="0"/>
        <v>1547421.9216086387</v>
      </c>
      <c r="D49" s="97"/>
      <c r="E49" s="54">
        <v>2002</v>
      </c>
      <c r="F49" s="8">
        <v>43612</v>
      </c>
      <c r="G49" s="54" t="s">
        <v>4</v>
      </c>
      <c r="H49" s="98">
        <v>0.55700000000000005</v>
      </c>
      <c r="I49" s="98"/>
      <c r="J49" s="54">
        <v>50</v>
      </c>
      <c r="K49" s="101">
        <f t="shared" si="3"/>
        <v>46422.657648259163</v>
      </c>
      <c r="L49" s="102"/>
      <c r="M49" s="6">
        <f>IF(J49="","",(K49/J49)/LOOKUP(RIGHT($D$2,3),定数!$A$6:$A$13,定数!$B$6:$B$13))</f>
        <v>7.7371096080431938</v>
      </c>
      <c r="N49" s="54"/>
      <c r="O49" s="8">
        <v>43614</v>
      </c>
      <c r="P49" s="98">
        <v>0.56410000000000005</v>
      </c>
      <c r="Q49" s="98"/>
      <c r="R49" s="99">
        <f>IF(P49="","",T49*M49*LOOKUP(RIGHT($D$2,3),定数!$A$6:$A$13,定数!$B$6:$B$13))</f>
        <v>65920.173860527968</v>
      </c>
      <c r="S49" s="99"/>
      <c r="T49" s="100">
        <f t="shared" si="4"/>
        <v>70.999999999999957</v>
      </c>
      <c r="U49" s="100"/>
      <c r="V49" t="str">
        <f t="shared" si="7"/>
        <v/>
      </c>
      <c r="W49">
        <f t="shared" si="2"/>
        <v>0</v>
      </c>
      <c r="X49" s="37">
        <f t="shared" si="5"/>
        <v>1595280.3315552976</v>
      </c>
      <c r="Y49" s="38">
        <f t="shared" si="6"/>
        <v>2.9999999999999916E-2</v>
      </c>
    </row>
    <row r="50" spans="2:25">
      <c r="B50" s="54">
        <v>42</v>
      </c>
      <c r="C50" s="97">
        <f t="shared" si="0"/>
        <v>1613342.0954691668</v>
      </c>
      <c r="D50" s="97"/>
      <c r="E50" s="54"/>
      <c r="F50" s="8">
        <v>43682</v>
      </c>
      <c r="G50" s="54" t="s">
        <v>3</v>
      </c>
      <c r="H50" s="98">
        <v>0.53700000000000003</v>
      </c>
      <c r="I50" s="98"/>
      <c r="J50" s="54">
        <v>55</v>
      </c>
      <c r="K50" s="101">
        <f t="shared" si="3"/>
        <v>48400.262864075004</v>
      </c>
      <c r="L50" s="102"/>
      <c r="M50" s="6">
        <f>IF(J50="","",(K50/J50)/LOOKUP(RIGHT($D$2,3),定数!$A$6:$A$13,定数!$B$6:$B$13))</f>
        <v>7.333373161223486</v>
      </c>
      <c r="N50" s="54"/>
      <c r="O50" s="8">
        <v>43682</v>
      </c>
      <c r="P50" s="98">
        <v>0.52910000000000001</v>
      </c>
      <c r="Q50" s="98"/>
      <c r="R50" s="99">
        <f>IF(P50="","",T50*M50*LOOKUP(RIGHT($D$2,3),定数!$A$6:$A$13,定数!$B$6:$B$13))</f>
        <v>69520.377568398806</v>
      </c>
      <c r="S50" s="99"/>
      <c r="T50" s="100">
        <f t="shared" si="4"/>
        <v>79.000000000000185</v>
      </c>
      <c r="U50" s="100"/>
      <c r="V50" t="str">
        <f t="shared" si="7"/>
        <v/>
      </c>
      <c r="W50">
        <f t="shared" si="2"/>
        <v>0</v>
      </c>
      <c r="X50" s="37">
        <f t="shared" si="5"/>
        <v>1613342.0954691668</v>
      </c>
      <c r="Y50" s="38">
        <f t="shared" si="6"/>
        <v>0</v>
      </c>
    </row>
    <row r="51" spans="2:25">
      <c r="B51" s="54">
        <v>43</v>
      </c>
      <c r="C51" s="97">
        <f t="shared" si="0"/>
        <v>1682862.4730375656</v>
      </c>
      <c r="D51" s="97"/>
      <c r="E51" s="54"/>
      <c r="F51" s="8">
        <v>43720</v>
      </c>
      <c r="G51" s="54" t="s">
        <v>4</v>
      </c>
      <c r="H51" s="98">
        <v>0.54920000000000002</v>
      </c>
      <c r="I51" s="98"/>
      <c r="J51" s="54">
        <v>31</v>
      </c>
      <c r="K51" s="101">
        <f t="shared" si="3"/>
        <v>50485.874191126968</v>
      </c>
      <c r="L51" s="102"/>
      <c r="M51" s="6">
        <f>IF(J51="","",(K51/J51)/LOOKUP(RIGHT($D$2,3),定数!$A$6:$A$13,定数!$B$6:$B$13))</f>
        <v>13.571471556754561</v>
      </c>
      <c r="N51" s="54"/>
      <c r="O51" s="8">
        <v>43720</v>
      </c>
      <c r="P51" s="98">
        <v>0.55349999999999999</v>
      </c>
      <c r="Q51" s="98"/>
      <c r="R51" s="99">
        <f>IF(P51="","",T51*M51*LOOKUP(RIGHT($D$2,3),定数!$A$6:$A$13,定数!$B$6:$B$13))</f>
        <v>70028.793232853044</v>
      </c>
      <c r="S51" s="99"/>
      <c r="T51" s="100">
        <f t="shared" si="4"/>
        <v>42.999999999999702</v>
      </c>
      <c r="U51" s="100"/>
      <c r="V51" t="str">
        <f t="shared" si="7"/>
        <v/>
      </c>
      <c r="W51">
        <f t="shared" si="2"/>
        <v>0</v>
      </c>
      <c r="X51" s="37">
        <f t="shared" si="5"/>
        <v>1682862.4730375656</v>
      </c>
      <c r="Y51" s="38">
        <f t="shared" si="6"/>
        <v>0</v>
      </c>
    </row>
    <row r="52" spans="2:25">
      <c r="B52" s="54">
        <v>44</v>
      </c>
      <c r="C52" s="97">
        <f t="shared" si="0"/>
        <v>1752891.2662704187</v>
      </c>
      <c r="D52" s="97"/>
      <c r="E52" s="54"/>
      <c r="F52" s="8">
        <v>43726</v>
      </c>
      <c r="G52" s="54" t="s">
        <v>3</v>
      </c>
      <c r="H52" s="98">
        <v>0.54500000000000004</v>
      </c>
      <c r="I52" s="98"/>
      <c r="J52" s="54">
        <v>68</v>
      </c>
      <c r="K52" s="101">
        <f t="shared" si="3"/>
        <v>52586.73798811256</v>
      </c>
      <c r="L52" s="102"/>
      <c r="M52" s="6">
        <f>IF(J52="","",(K52/J52)/LOOKUP(RIGHT($D$2,3),定数!$A$6:$A$13,定数!$B$6:$B$13))</f>
        <v>6.444453184817716</v>
      </c>
      <c r="N52" s="54"/>
      <c r="O52" s="8">
        <v>43726</v>
      </c>
      <c r="P52" s="98">
        <v>0.55179999999999996</v>
      </c>
      <c r="Q52" s="98"/>
      <c r="R52" s="99">
        <f>IF(P52="","",T52*M52*LOOKUP(RIGHT($D$2,3),定数!$A$6:$A$13,定数!$B$6:$B$13))</f>
        <v>-52586.73798811192</v>
      </c>
      <c r="S52" s="99"/>
      <c r="T52" s="100">
        <f t="shared" si="4"/>
        <v>-67.999999999999176</v>
      </c>
      <c r="U52" s="100"/>
      <c r="V52" t="str">
        <f t="shared" si="7"/>
        <v/>
      </c>
      <c r="W52">
        <f t="shared" si="2"/>
        <v>1</v>
      </c>
      <c r="X52" s="37">
        <f t="shared" si="5"/>
        <v>1752891.2662704187</v>
      </c>
      <c r="Y52" s="38">
        <f t="shared" si="6"/>
        <v>0</v>
      </c>
    </row>
    <row r="53" spans="2:25">
      <c r="B53" s="54">
        <v>45</v>
      </c>
      <c r="C53" s="97">
        <f t="shared" si="0"/>
        <v>1700304.5282823066</v>
      </c>
      <c r="D53" s="97"/>
      <c r="E53" s="54"/>
      <c r="F53" s="8">
        <v>43738</v>
      </c>
      <c r="G53" s="54" t="s">
        <v>3</v>
      </c>
      <c r="H53" s="98">
        <v>0.54300000000000004</v>
      </c>
      <c r="I53" s="98"/>
      <c r="J53" s="54">
        <v>35</v>
      </c>
      <c r="K53" s="101">
        <f t="shared" si="3"/>
        <v>51009.135848469195</v>
      </c>
      <c r="L53" s="102"/>
      <c r="M53" s="6">
        <f>IF(J53="","",(K53/J53)/LOOKUP(RIGHT($D$2,3),定数!$A$6:$A$13,定数!$B$6:$B$13))</f>
        <v>12.145032344873618</v>
      </c>
      <c r="N53" s="54"/>
      <c r="O53" s="8">
        <v>43741</v>
      </c>
      <c r="P53" s="98">
        <v>0.54649999999999999</v>
      </c>
      <c r="Q53" s="98"/>
      <c r="R53" s="99">
        <f>IF(P53="","",T53*M53*LOOKUP(RIGHT($D$2,3),定数!$A$6:$A$13,定数!$B$6:$B$13))</f>
        <v>-51009.135848468424</v>
      </c>
      <c r="S53" s="99"/>
      <c r="T53" s="100">
        <f t="shared" si="4"/>
        <v>-34.999999999999474</v>
      </c>
      <c r="U53" s="100"/>
      <c r="V53" t="str">
        <f t="shared" si="7"/>
        <v/>
      </c>
      <c r="W53">
        <f t="shared" si="2"/>
        <v>2</v>
      </c>
      <c r="X53" s="37">
        <f t="shared" si="5"/>
        <v>1752891.2662704187</v>
      </c>
      <c r="Y53" s="38">
        <f t="shared" si="6"/>
        <v>2.9999999999999694E-2</v>
      </c>
    </row>
    <row r="54" spans="2:25">
      <c r="B54" s="54">
        <v>46</v>
      </c>
      <c r="C54" s="97">
        <f t="shared" si="0"/>
        <v>1649295.3924338382</v>
      </c>
      <c r="D54" s="97"/>
      <c r="E54" s="54"/>
      <c r="F54" s="8">
        <v>43787</v>
      </c>
      <c r="G54" s="54" t="s">
        <v>4</v>
      </c>
      <c r="H54" s="98">
        <v>0.56489999999999996</v>
      </c>
      <c r="I54" s="98"/>
      <c r="J54" s="54">
        <v>36</v>
      </c>
      <c r="K54" s="101">
        <f t="shared" si="3"/>
        <v>49478.861773015145</v>
      </c>
      <c r="L54" s="102"/>
      <c r="M54" s="6">
        <f>IF(J54="","",(K54/J54)/LOOKUP(RIGHT($D$2,3),定数!$A$6:$A$13,定数!$B$6:$B$13))</f>
        <v>11.453440225234989</v>
      </c>
      <c r="N54" s="54"/>
      <c r="O54" s="8">
        <v>43787</v>
      </c>
      <c r="P54" s="98">
        <v>0.56130000000000002</v>
      </c>
      <c r="Q54" s="98"/>
      <c r="R54" s="99">
        <f>IF(P54="","",T54*M54*LOOKUP(RIGHT($D$2,3),定数!$A$6:$A$13,定数!$B$6:$B$13))</f>
        <v>-49478.86177301428</v>
      </c>
      <c r="S54" s="99"/>
      <c r="T54" s="100">
        <f t="shared" si="4"/>
        <v>-35.999999999999368</v>
      </c>
      <c r="U54" s="100"/>
      <c r="V54" t="str">
        <f t="shared" si="7"/>
        <v/>
      </c>
      <c r="W54">
        <f t="shared" si="2"/>
        <v>3</v>
      </c>
      <c r="X54" s="37">
        <f t="shared" si="5"/>
        <v>1752891.2662704187</v>
      </c>
      <c r="Y54" s="38">
        <f t="shared" si="6"/>
        <v>5.9099999999999264E-2</v>
      </c>
    </row>
    <row r="55" spans="2:25">
      <c r="B55" s="54">
        <v>47</v>
      </c>
      <c r="C55" s="97">
        <f t="shared" si="0"/>
        <v>1599816.5306608239</v>
      </c>
      <c r="D55" s="97"/>
      <c r="E55" s="54">
        <v>2003</v>
      </c>
      <c r="F55" s="8">
        <v>43570</v>
      </c>
      <c r="G55" s="54" t="s">
        <v>4</v>
      </c>
      <c r="H55" s="98">
        <v>0.60589999999999999</v>
      </c>
      <c r="I55" s="98"/>
      <c r="J55" s="54">
        <v>46</v>
      </c>
      <c r="K55" s="101">
        <f t="shared" si="3"/>
        <v>47994.495919824716</v>
      </c>
      <c r="L55" s="102"/>
      <c r="M55" s="6">
        <f>IF(J55="","",(K55/J55)/LOOKUP(RIGHT($D$2,3),定数!$A$6:$A$13,定数!$B$6:$B$13))</f>
        <v>8.6946550579392596</v>
      </c>
      <c r="N55" s="54"/>
      <c r="O55" s="8">
        <v>43571</v>
      </c>
      <c r="P55" s="98">
        <v>0.61240000000000006</v>
      </c>
      <c r="Q55" s="98"/>
      <c r="R55" s="99">
        <f>IF(P55="","",T55*M55*LOOKUP(RIGHT($D$2,3),定数!$A$6:$A$13,定数!$B$6:$B$13))</f>
        <v>67818.309451926863</v>
      </c>
      <c r="S55" s="99"/>
      <c r="T55" s="100">
        <f t="shared" si="4"/>
        <v>65.000000000000611</v>
      </c>
      <c r="U55" s="100"/>
      <c r="V55" t="str">
        <f t="shared" si="7"/>
        <v/>
      </c>
      <c r="W55">
        <f t="shared" si="2"/>
        <v>0</v>
      </c>
      <c r="X55" s="37">
        <f t="shared" si="5"/>
        <v>1752891.2662704187</v>
      </c>
      <c r="Y55" s="38">
        <f t="shared" si="6"/>
        <v>8.7326999999998822E-2</v>
      </c>
    </row>
    <row r="56" spans="2:25">
      <c r="B56" s="54">
        <v>48</v>
      </c>
      <c r="C56" s="97">
        <f t="shared" si="0"/>
        <v>1667634.8401127509</v>
      </c>
      <c r="D56" s="97"/>
      <c r="E56" s="54"/>
      <c r="F56" s="8">
        <v>43738</v>
      </c>
      <c r="G56" s="54" t="s">
        <v>4</v>
      </c>
      <c r="H56" s="98">
        <v>0.67920000000000003</v>
      </c>
      <c r="I56" s="98"/>
      <c r="J56" s="54">
        <v>114</v>
      </c>
      <c r="K56" s="101">
        <f t="shared" si="3"/>
        <v>50029.045203382528</v>
      </c>
      <c r="L56" s="102"/>
      <c r="M56" s="6">
        <f>IF(J56="","",(K56/J56)/LOOKUP(RIGHT($D$2,3),定数!$A$6:$A$13,定数!$B$6:$B$13))</f>
        <v>3.6570939476156821</v>
      </c>
      <c r="N56" s="54"/>
      <c r="O56" s="8">
        <v>43747</v>
      </c>
      <c r="P56" s="98">
        <v>0.69589999999999996</v>
      </c>
      <c r="Q56" s="98"/>
      <c r="R56" s="99">
        <f>IF(P56="","",T56*M56*LOOKUP(RIGHT($D$2,3),定数!$A$6:$A$13,定数!$B$6:$B$13))</f>
        <v>73288.162710217992</v>
      </c>
      <c r="S56" s="99"/>
      <c r="T56" s="100">
        <f t="shared" si="4"/>
        <v>166.99999999999937</v>
      </c>
      <c r="U56" s="100"/>
      <c r="V56" t="str">
        <f t="shared" si="7"/>
        <v/>
      </c>
      <c r="W56">
        <f t="shared" si="2"/>
        <v>0</v>
      </c>
      <c r="X56" s="37">
        <f t="shared" si="5"/>
        <v>1752891.2662704187</v>
      </c>
      <c r="Y56" s="38">
        <f t="shared" si="6"/>
        <v>4.8637601086954807E-2</v>
      </c>
    </row>
    <row r="57" spans="2:25">
      <c r="B57" s="54">
        <v>49</v>
      </c>
      <c r="C57" s="97">
        <f t="shared" si="0"/>
        <v>1740923.0028229689</v>
      </c>
      <c r="D57" s="97"/>
      <c r="E57" s="54"/>
      <c r="F57" s="8">
        <v>43753</v>
      </c>
      <c r="G57" s="54" t="s">
        <v>4</v>
      </c>
      <c r="H57" s="98">
        <v>0.69199999999999995</v>
      </c>
      <c r="I57" s="98"/>
      <c r="J57" s="54">
        <v>94</v>
      </c>
      <c r="K57" s="101">
        <f t="shared" si="3"/>
        <v>52227.690084689064</v>
      </c>
      <c r="L57" s="102"/>
      <c r="M57" s="6">
        <f>IF(J57="","",(K57/J57)/LOOKUP(RIGHT($D$2,3),定数!$A$6:$A$13,定数!$B$6:$B$13))</f>
        <v>4.6301143692100233</v>
      </c>
      <c r="N57" s="54"/>
      <c r="O57" s="8">
        <v>43760</v>
      </c>
      <c r="P57" s="98">
        <v>0.70569999999999999</v>
      </c>
      <c r="Q57" s="98"/>
      <c r="R57" s="99">
        <f>IF(P57="","",T57*M57*LOOKUP(RIGHT($D$2,3),定数!$A$6:$A$13,定数!$B$6:$B$13))</f>
        <v>76119.080229813029</v>
      </c>
      <c r="S57" s="99"/>
      <c r="T57" s="100">
        <f t="shared" si="4"/>
        <v>137.00000000000045</v>
      </c>
      <c r="U57" s="100"/>
      <c r="V57" t="str">
        <f t="shared" si="7"/>
        <v/>
      </c>
      <c r="W57">
        <f t="shared" si="2"/>
        <v>0</v>
      </c>
      <c r="X57" s="37">
        <f t="shared" si="5"/>
        <v>1752891.2662704187</v>
      </c>
      <c r="Y57" s="38">
        <f t="shared" si="6"/>
        <v>6.8277272399869249E-3</v>
      </c>
    </row>
    <row r="58" spans="2:25">
      <c r="B58" s="54">
        <v>50</v>
      </c>
      <c r="C58" s="97">
        <f t="shared" si="0"/>
        <v>1817042.0830527819</v>
      </c>
      <c r="D58" s="97"/>
      <c r="E58" s="54"/>
      <c r="F58" s="8">
        <v>43811</v>
      </c>
      <c r="G58" s="54" t="s">
        <v>4</v>
      </c>
      <c r="H58" s="98">
        <v>0.74060000000000004</v>
      </c>
      <c r="I58" s="98"/>
      <c r="J58" s="54">
        <v>75</v>
      </c>
      <c r="K58" s="101">
        <f t="shared" si="3"/>
        <v>54511.262491583453</v>
      </c>
      <c r="L58" s="102"/>
      <c r="M58" s="6">
        <f>IF(J58="","",(K58/J58)/LOOKUP(RIGHT($D$2,3),定数!$A$6:$A$13,定数!$B$6:$B$13))</f>
        <v>6.0568069435092724</v>
      </c>
      <c r="N58" s="54"/>
      <c r="O58" s="8">
        <v>43821</v>
      </c>
      <c r="P58" s="98">
        <v>0.73309999999999997</v>
      </c>
      <c r="Q58" s="98"/>
      <c r="R58" s="99">
        <f>IF(P58="","",T58*M58*LOOKUP(RIGHT($D$2,3),定数!$A$6:$A$13,定数!$B$6:$B$13))</f>
        <v>-54511.262491583904</v>
      </c>
      <c r="S58" s="99"/>
      <c r="T58" s="100">
        <f t="shared" si="4"/>
        <v>-75.000000000000625</v>
      </c>
      <c r="U58" s="100"/>
      <c r="V58" t="str">
        <f t="shared" si="7"/>
        <v/>
      </c>
      <c r="W58">
        <f t="shared" si="2"/>
        <v>1</v>
      </c>
      <c r="X58" s="37">
        <f t="shared" si="5"/>
        <v>1817042.0830527819</v>
      </c>
      <c r="Y58" s="38">
        <f t="shared" si="6"/>
        <v>0</v>
      </c>
    </row>
    <row r="59" spans="2:25">
      <c r="B59" s="54">
        <v>51</v>
      </c>
      <c r="C59" s="97">
        <f t="shared" si="0"/>
        <v>1762530.8205611981</v>
      </c>
      <c r="D59" s="97"/>
      <c r="E59" s="54">
        <v>2004</v>
      </c>
      <c r="F59" s="8">
        <v>43526</v>
      </c>
      <c r="G59" s="54" t="s">
        <v>3</v>
      </c>
      <c r="H59" s="98">
        <v>0.77029999999999998</v>
      </c>
      <c r="I59" s="98"/>
      <c r="J59" s="54">
        <v>71</v>
      </c>
      <c r="K59" s="101">
        <f t="shared" si="3"/>
        <v>52875.924616835939</v>
      </c>
      <c r="L59" s="102"/>
      <c r="M59" s="6">
        <f>IF(J59="","",(K59/J59)/LOOKUP(RIGHT($D$2,3),定数!$A$6:$A$13,定数!$B$6:$B$13))</f>
        <v>6.2060944385957679</v>
      </c>
      <c r="N59" s="54"/>
      <c r="O59" s="8">
        <v>43526</v>
      </c>
      <c r="P59" s="98">
        <v>0.76019999999999999</v>
      </c>
      <c r="Q59" s="98"/>
      <c r="R59" s="99">
        <f>IF(P59="","",T59*M59*LOOKUP(RIGHT($D$2,3),定数!$A$6:$A$13,定数!$B$6:$B$13))</f>
        <v>75217.864595780673</v>
      </c>
      <c r="S59" s="99"/>
      <c r="T59" s="100">
        <f t="shared" si="4"/>
        <v>100.99999999999997</v>
      </c>
      <c r="U59" s="100"/>
      <c r="V59" t="str">
        <f t="shared" si="7"/>
        <v/>
      </c>
      <c r="W59">
        <f t="shared" si="2"/>
        <v>0</v>
      </c>
      <c r="X59" s="37">
        <f t="shared" si="5"/>
        <v>1817042.0830527819</v>
      </c>
      <c r="Y59" s="38">
        <f t="shared" si="6"/>
        <v>3.0000000000000249E-2</v>
      </c>
    </row>
    <row r="60" spans="2:25">
      <c r="B60" s="54">
        <v>52</v>
      </c>
      <c r="C60" s="97">
        <f t="shared" si="0"/>
        <v>1837748.6851569787</v>
      </c>
      <c r="D60" s="97"/>
      <c r="E60" s="54"/>
      <c r="F60" s="8">
        <v>43534</v>
      </c>
      <c r="G60" s="54" t="s">
        <v>3</v>
      </c>
      <c r="H60" s="98">
        <v>0.75639999999999996</v>
      </c>
      <c r="I60" s="98"/>
      <c r="J60" s="54">
        <v>98</v>
      </c>
      <c r="K60" s="101">
        <f t="shared" si="3"/>
        <v>55132.46055470936</v>
      </c>
      <c r="L60" s="102"/>
      <c r="M60" s="6">
        <f>IF(J60="","",(K60/J60)/LOOKUP(RIGHT($D$2,3),定数!$A$6:$A$13,定数!$B$6:$B$13))</f>
        <v>4.6881344009106591</v>
      </c>
      <c r="N60" s="54"/>
      <c r="O60" s="8">
        <v>43535</v>
      </c>
      <c r="P60" s="98">
        <v>0.74219999999999997</v>
      </c>
      <c r="Q60" s="98"/>
      <c r="R60" s="99">
        <f>IF(P60="","",T60*M60*LOOKUP(RIGHT($D$2,3),定数!$A$6:$A$13,定数!$B$6:$B$13))</f>
        <v>79885.810191517579</v>
      </c>
      <c r="S60" s="99"/>
      <c r="T60" s="100">
        <f t="shared" si="4"/>
        <v>141.99999999999991</v>
      </c>
      <c r="U60" s="100"/>
      <c r="V60" t="str">
        <f t="shared" si="7"/>
        <v/>
      </c>
      <c r="W60">
        <f t="shared" si="2"/>
        <v>0</v>
      </c>
      <c r="X60" s="37">
        <f t="shared" si="5"/>
        <v>1837748.6851569787</v>
      </c>
      <c r="Y60" s="38">
        <f t="shared" si="6"/>
        <v>0</v>
      </c>
    </row>
    <row r="61" spans="2:25">
      <c r="B61" s="54">
        <v>53</v>
      </c>
      <c r="C61" s="97">
        <f t="shared" si="0"/>
        <v>1917634.4953484964</v>
      </c>
      <c r="D61" s="97"/>
      <c r="E61" s="54"/>
      <c r="F61" s="8">
        <v>43692</v>
      </c>
      <c r="G61" s="54" t="s">
        <v>4</v>
      </c>
      <c r="H61" s="98">
        <v>0.71819999999999995</v>
      </c>
      <c r="I61" s="98"/>
      <c r="J61" s="54">
        <v>127</v>
      </c>
      <c r="K61" s="101">
        <f t="shared" si="3"/>
        <v>57529.034860454885</v>
      </c>
      <c r="L61" s="102"/>
      <c r="M61" s="6">
        <f>IF(J61="","",(K61/J61)/LOOKUP(RIGHT($D$2,3),定数!$A$6:$A$13,定数!$B$6:$B$13))</f>
        <v>3.7748710538356227</v>
      </c>
      <c r="N61" s="54"/>
      <c r="O61" s="8">
        <v>43701</v>
      </c>
      <c r="P61" s="98">
        <v>0.70550000000000002</v>
      </c>
      <c r="Q61" s="98"/>
      <c r="R61" s="99">
        <f>IF(P61="","",T61*M61*LOOKUP(RIGHT($D$2,3),定数!$A$6:$A$13,定数!$B$6:$B$13))</f>
        <v>-57529.034860454587</v>
      </c>
      <c r="S61" s="99"/>
      <c r="T61" s="100">
        <f t="shared" si="4"/>
        <v>-126.99999999999933</v>
      </c>
      <c r="U61" s="100"/>
      <c r="V61" t="str">
        <f t="shared" si="7"/>
        <v/>
      </c>
      <c r="W61">
        <f t="shared" si="2"/>
        <v>1</v>
      </c>
      <c r="X61" s="37">
        <f t="shared" si="5"/>
        <v>1917634.4953484964</v>
      </c>
      <c r="Y61" s="38">
        <f t="shared" si="6"/>
        <v>0</v>
      </c>
    </row>
    <row r="62" spans="2:25">
      <c r="B62" s="54">
        <v>54</v>
      </c>
      <c r="C62" s="97">
        <f t="shared" si="0"/>
        <v>1860105.4604880419</v>
      </c>
      <c r="D62" s="97"/>
      <c r="E62" s="54"/>
      <c r="F62" s="8">
        <v>43696</v>
      </c>
      <c r="G62" s="54" t="s">
        <v>4</v>
      </c>
      <c r="H62" s="98">
        <v>0.71709999999999996</v>
      </c>
      <c r="I62" s="98"/>
      <c r="J62" s="54">
        <v>42</v>
      </c>
      <c r="K62" s="101">
        <f t="shared" si="3"/>
        <v>55803.163814641252</v>
      </c>
      <c r="L62" s="102"/>
      <c r="M62" s="6">
        <f>IF(J62="","",(K62/J62)/LOOKUP(RIGHT($D$2,3),定数!$A$6:$A$13,定数!$B$6:$B$13))</f>
        <v>11.07205631242882</v>
      </c>
      <c r="N62" s="54"/>
      <c r="O62" s="8">
        <v>43696</v>
      </c>
      <c r="P62" s="98">
        <v>0.72309999999999997</v>
      </c>
      <c r="Q62" s="98"/>
      <c r="R62" s="99">
        <f>IF(P62="","",T62*M62*LOOKUP(RIGHT($D$2,3),定数!$A$6:$A$13,定数!$B$6:$B$13))</f>
        <v>79718.805449487583</v>
      </c>
      <c r="S62" s="99"/>
      <c r="T62" s="100">
        <f t="shared" si="4"/>
        <v>60.000000000000057</v>
      </c>
      <c r="U62" s="100"/>
      <c r="V62" t="str">
        <f t="shared" si="7"/>
        <v/>
      </c>
      <c r="W62">
        <f t="shared" si="2"/>
        <v>0</v>
      </c>
      <c r="X62" s="37">
        <f t="shared" si="5"/>
        <v>1917634.4953484964</v>
      </c>
      <c r="Y62" s="38">
        <f t="shared" si="6"/>
        <v>2.9999999999999805E-2</v>
      </c>
    </row>
    <row r="63" spans="2:25">
      <c r="B63" s="54">
        <v>55</v>
      </c>
      <c r="C63" s="97">
        <f t="shared" si="0"/>
        <v>1939824.2659375295</v>
      </c>
      <c r="D63" s="97"/>
      <c r="E63" s="54"/>
      <c r="F63" s="8">
        <v>43710</v>
      </c>
      <c r="G63" s="54" t="s">
        <v>3</v>
      </c>
      <c r="H63" s="98">
        <v>0.70130000000000003</v>
      </c>
      <c r="I63" s="98"/>
      <c r="J63" s="54">
        <v>53</v>
      </c>
      <c r="K63" s="101">
        <f t="shared" si="3"/>
        <v>58194.727978125884</v>
      </c>
      <c r="L63" s="102"/>
      <c r="M63" s="6">
        <f>IF(J63="","",(K63/J63)/LOOKUP(RIGHT($D$2,3),定数!$A$6:$A$13,定数!$B$6:$B$13))</f>
        <v>9.1501144619694781</v>
      </c>
      <c r="N63" s="54"/>
      <c r="O63" s="8">
        <v>43711</v>
      </c>
      <c r="P63" s="98">
        <v>0.69369999999999998</v>
      </c>
      <c r="Q63" s="98"/>
      <c r="R63" s="99">
        <f>IF(P63="","",T63*M63*LOOKUP(RIGHT($D$2,3),定数!$A$6:$A$13,定数!$B$6:$B$13))</f>
        <v>83449.043893162205</v>
      </c>
      <c r="S63" s="99"/>
      <c r="T63" s="100">
        <f t="shared" si="4"/>
        <v>76.000000000000512</v>
      </c>
      <c r="U63" s="100"/>
      <c r="V63" t="str">
        <f t="shared" si="7"/>
        <v/>
      </c>
      <c r="W63">
        <f t="shared" si="2"/>
        <v>0</v>
      </c>
      <c r="X63" s="37">
        <f t="shared" si="5"/>
        <v>1939824.2659375295</v>
      </c>
      <c r="Y63" s="38">
        <f t="shared" si="6"/>
        <v>0</v>
      </c>
    </row>
    <row r="64" spans="2:25">
      <c r="B64" s="54">
        <v>56</v>
      </c>
      <c r="C64" s="97">
        <f t="shared" si="0"/>
        <v>2023273.3098306917</v>
      </c>
      <c r="D64" s="97"/>
      <c r="E64" s="54"/>
      <c r="F64" s="8">
        <v>43745</v>
      </c>
      <c r="G64" s="54" t="s">
        <v>4</v>
      </c>
      <c r="H64" s="98">
        <v>0.72540000000000004</v>
      </c>
      <c r="I64" s="98"/>
      <c r="J64" s="54">
        <v>51</v>
      </c>
      <c r="K64" s="101">
        <f t="shared" si="3"/>
        <v>60698.199294920749</v>
      </c>
      <c r="L64" s="102"/>
      <c r="M64" s="6">
        <f>IF(J64="","",(K64/J64)/LOOKUP(RIGHT($D$2,3),定数!$A$6:$A$13,定数!$B$6:$B$13))</f>
        <v>9.9180064207386849</v>
      </c>
      <c r="N64" s="54"/>
      <c r="O64" s="8">
        <v>43746</v>
      </c>
      <c r="P64" s="98">
        <v>0.73260000000000003</v>
      </c>
      <c r="Q64" s="98"/>
      <c r="R64" s="99">
        <f>IF(P64="","",T64*M64*LOOKUP(RIGHT($D$2,3),定数!$A$6:$A$13,定数!$B$6:$B$13))</f>
        <v>85691.57547518205</v>
      </c>
      <c r="S64" s="99"/>
      <c r="T64" s="100">
        <f t="shared" si="4"/>
        <v>71.999999999999844</v>
      </c>
      <c r="U64" s="100"/>
      <c r="V64" t="str">
        <f t="shared" si="7"/>
        <v/>
      </c>
      <c r="W64">
        <f t="shared" si="2"/>
        <v>0</v>
      </c>
      <c r="X64" s="37">
        <f t="shared" si="5"/>
        <v>2023273.3098306917</v>
      </c>
      <c r="Y64" s="38">
        <f t="shared" si="6"/>
        <v>0</v>
      </c>
    </row>
    <row r="65" spans="2:25">
      <c r="B65" s="54">
        <v>57</v>
      </c>
      <c r="C65" s="97">
        <f>IF(R64="","",C64+R64)</f>
        <v>2108964.8853058736</v>
      </c>
      <c r="D65" s="97"/>
      <c r="E65" s="54"/>
      <c r="F65" s="8">
        <v>43772</v>
      </c>
      <c r="G65" s="54" t="s">
        <v>4</v>
      </c>
      <c r="H65" s="98">
        <v>0.75039999999999996</v>
      </c>
      <c r="I65" s="98"/>
      <c r="J65" s="54">
        <v>137</v>
      </c>
      <c r="K65" s="101">
        <f t="shared" si="3"/>
        <v>63268.946559176205</v>
      </c>
      <c r="L65" s="102"/>
      <c r="M65" s="6">
        <f>IF(J65="","",(K65/J65)/LOOKUP(RIGHT($D$2,3),定数!$A$6:$A$13,定数!$B$6:$B$13))</f>
        <v>3.8484760680764114</v>
      </c>
      <c r="N65" s="54"/>
      <c r="O65" s="8">
        <v>43784</v>
      </c>
      <c r="P65" s="98">
        <v>0.77049999999999996</v>
      </c>
      <c r="Q65" s="98"/>
      <c r="R65" s="99">
        <f>IF(P65="","",T65*M65*LOOKUP(RIGHT($D$2,3),定数!$A$6:$A$13,定数!$B$6:$B$13))</f>
        <v>92825.242762003065</v>
      </c>
      <c r="S65" s="99"/>
      <c r="T65" s="100">
        <f t="shared" si="4"/>
        <v>201.00000000000006</v>
      </c>
      <c r="U65" s="100"/>
      <c r="V65" t="str">
        <f t="shared" si="7"/>
        <v/>
      </c>
      <c r="W65">
        <f t="shared" si="2"/>
        <v>0</v>
      </c>
      <c r="X65" s="37">
        <f t="shared" si="5"/>
        <v>2108964.8853058736</v>
      </c>
      <c r="Y65" s="38">
        <f t="shared" si="6"/>
        <v>0</v>
      </c>
    </row>
    <row r="66" spans="2:25">
      <c r="B66" s="54">
        <v>58</v>
      </c>
      <c r="C66" s="97">
        <f t="shared" si="0"/>
        <v>2201790.1280678767</v>
      </c>
      <c r="D66" s="97"/>
      <c r="E66" s="54"/>
      <c r="F66" s="8">
        <v>43772</v>
      </c>
      <c r="G66" s="54" t="s">
        <v>4</v>
      </c>
      <c r="H66" s="98">
        <v>0.74819999999999998</v>
      </c>
      <c r="I66" s="98"/>
      <c r="J66" s="54">
        <v>49</v>
      </c>
      <c r="K66" s="101">
        <f t="shared" si="3"/>
        <v>66053.703842036295</v>
      </c>
      <c r="L66" s="102"/>
      <c r="M66" s="6">
        <f>IF(J66="","",(K66/J66)/LOOKUP(RIGHT($D$2,3),定数!$A$6:$A$13,定数!$B$6:$B$13))</f>
        <v>11.233623102387126</v>
      </c>
      <c r="N66" s="54"/>
      <c r="O66" s="8">
        <v>43772</v>
      </c>
      <c r="P66" s="98">
        <v>0.75509999999999999</v>
      </c>
      <c r="Q66" s="98"/>
      <c r="R66" s="99">
        <f>IF(P66="","",T66*M66*LOOKUP(RIGHT($D$2,3),定数!$A$6:$A$13,定数!$B$6:$B$13))</f>
        <v>93014.399287765642</v>
      </c>
      <c r="S66" s="99"/>
      <c r="T66" s="100">
        <f t="shared" si="4"/>
        <v>69.000000000000171</v>
      </c>
      <c r="U66" s="100"/>
      <c r="V66" t="str">
        <f t="shared" si="7"/>
        <v/>
      </c>
      <c r="W66">
        <f t="shared" si="2"/>
        <v>0</v>
      </c>
      <c r="X66" s="37">
        <f t="shared" si="5"/>
        <v>2201790.1280678767</v>
      </c>
      <c r="Y66" s="38">
        <f t="shared" si="6"/>
        <v>0</v>
      </c>
    </row>
    <row r="67" spans="2:25">
      <c r="B67" s="54">
        <v>59</v>
      </c>
      <c r="C67" s="97">
        <f t="shared" si="0"/>
        <v>2294804.5273556425</v>
      </c>
      <c r="D67" s="97"/>
      <c r="E67" s="54"/>
      <c r="F67" s="8">
        <v>43807</v>
      </c>
      <c r="G67" s="54" t="s">
        <v>3</v>
      </c>
      <c r="H67" s="98">
        <v>0.7722</v>
      </c>
      <c r="I67" s="98"/>
      <c r="J67" s="54">
        <v>84</v>
      </c>
      <c r="K67" s="101">
        <f t="shared" si="3"/>
        <v>68844.135820669268</v>
      </c>
      <c r="L67" s="102"/>
      <c r="M67" s="6">
        <f>IF(J67="","",(K67/J67)/LOOKUP(RIGHT($D$2,3),定数!$A$6:$A$13,定数!$B$6:$B$13))</f>
        <v>6.8297753790346496</v>
      </c>
      <c r="N67" s="54"/>
      <c r="O67" s="8">
        <v>43807</v>
      </c>
      <c r="P67" s="98">
        <v>0.76</v>
      </c>
      <c r="Q67" s="98"/>
      <c r="R67" s="99">
        <f>IF(P67="","",T67*M67*LOOKUP(RIGHT($D$2,3),定数!$A$6:$A$13,定数!$B$6:$B$13))</f>
        <v>99987.911549067183</v>
      </c>
      <c r="S67" s="99"/>
      <c r="T67" s="100">
        <f t="shared" si="4"/>
        <v>121.99999999999989</v>
      </c>
      <c r="U67" s="100"/>
      <c r="V67" t="str">
        <f t="shared" si="7"/>
        <v/>
      </c>
      <c r="W67">
        <f t="shared" si="2"/>
        <v>0</v>
      </c>
      <c r="X67" s="37">
        <f t="shared" si="5"/>
        <v>2294804.5273556425</v>
      </c>
      <c r="Y67" s="38">
        <f t="shared" si="6"/>
        <v>0</v>
      </c>
    </row>
    <row r="68" spans="2:25">
      <c r="B68" s="54">
        <v>60</v>
      </c>
      <c r="C68" s="97">
        <f>IF(R67="","",C67+R67)</f>
        <v>2394792.4389047096</v>
      </c>
      <c r="D68" s="97"/>
      <c r="E68" s="54">
        <v>2005</v>
      </c>
      <c r="F68" s="8">
        <v>43483</v>
      </c>
      <c r="G68" s="54" t="s">
        <v>3</v>
      </c>
      <c r="H68" s="98">
        <v>0.75690000000000002</v>
      </c>
      <c r="I68" s="98"/>
      <c r="J68" s="54">
        <v>52</v>
      </c>
      <c r="K68" s="101">
        <f t="shared" si="3"/>
        <v>71843.773167141291</v>
      </c>
      <c r="L68" s="102"/>
      <c r="M68" s="6">
        <f>IF(J68="","",(K68/J68)/LOOKUP(RIGHT($D$2,3),定数!$A$6:$A$13,定数!$B$6:$B$13))</f>
        <v>11.513425187041873</v>
      </c>
      <c r="N68" s="54"/>
      <c r="O68" s="8">
        <v>43484</v>
      </c>
      <c r="P68" s="98">
        <v>0.7621</v>
      </c>
      <c r="Q68" s="98"/>
      <c r="R68" s="99">
        <f>IF(P68="","",T68*M68*LOOKUP(RIGHT($D$2,3),定数!$A$6:$A$13,定数!$B$6:$B$13))</f>
        <v>-71843.773167141044</v>
      </c>
      <c r="S68" s="99"/>
      <c r="T68" s="100">
        <f t="shared" si="4"/>
        <v>-51.999999999999822</v>
      </c>
      <c r="U68" s="100"/>
      <c r="V68" t="str">
        <f t="shared" si="7"/>
        <v/>
      </c>
      <c r="W68">
        <f t="shared" si="2"/>
        <v>1</v>
      </c>
      <c r="X68" s="37">
        <f t="shared" si="5"/>
        <v>2394792.4389047096</v>
      </c>
      <c r="Y68" s="38">
        <f t="shared" si="6"/>
        <v>0</v>
      </c>
    </row>
    <row r="69" spans="2:25">
      <c r="B69" s="54">
        <v>61</v>
      </c>
      <c r="C69" s="97">
        <f t="shared" si="0"/>
        <v>2322948.6657375684</v>
      </c>
      <c r="D69" s="97"/>
      <c r="E69" s="54"/>
      <c r="F69" s="8">
        <v>43498</v>
      </c>
      <c r="G69" s="54" t="s">
        <v>4</v>
      </c>
      <c r="H69" s="98">
        <v>0.77639999999999998</v>
      </c>
      <c r="I69" s="98"/>
      <c r="J69" s="54">
        <v>69</v>
      </c>
      <c r="K69" s="101">
        <f t="shared" si="3"/>
        <v>69688.45997212705</v>
      </c>
      <c r="L69" s="102"/>
      <c r="M69" s="6">
        <f>IF(J69="","",(K69/J69)/LOOKUP(RIGHT($D$2,3),定数!$A$6:$A$13,定数!$B$6:$B$13))</f>
        <v>8.4164806729622033</v>
      </c>
      <c r="N69" s="54"/>
      <c r="O69" s="8">
        <v>43499</v>
      </c>
      <c r="P69" s="98">
        <v>0.76949999999999996</v>
      </c>
      <c r="Q69" s="98"/>
      <c r="R69" s="99">
        <f>IF(P69="","",T69*M69*LOOKUP(RIGHT($D$2,3),定数!$A$6:$A$13,定数!$B$6:$B$13))</f>
        <v>-69688.45997212721</v>
      </c>
      <c r="S69" s="99"/>
      <c r="T69" s="100">
        <f t="shared" si="4"/>
        <v>-69.000000000000171</v>
      </c>
      <c r="U69" s="100"/>
      <c r="V69" t="str">
        <f t="shared" si="7"/>
        <v/>
      </c>
      <c r="W69">
        <f t="shared" si="2"/>
        <v>2</v>
      </c>
      <c r="X69" s="37">
        <f t="shared" si="5"/>
        <v>2394792.4389047096</v>
      </c>
      <c r="Y69" s="38">
        <f t="shared" si="6"/>
        <v>3.0000000000000027E-2</v>
      </c>
    </row>
    <row r="70" spans="2:25">
      <c r="B70" s="54">
        <v>62</v>
      </c>
      <c r="C70" s="97">
        <f t="shared" si="0"/>
        <v>2253260.2057654411</v>
      </c>
      <c r="D70" s="97"/>
      <c r="E70" s="54"/>
      <c r="F70" s="8">
        <v>43513</v>
      </c>
      <c r="G70" s="54" t="s">
        <v>4</v>
      </c>
      <c r="H70" s="98">
        <v>0.78790000000000004</v>
      </c>
      <c r="I70" s="98"/>
      <c r="J70" s="54">
        <v>94</v>
      </c>
      <c r="K70" s="101">
        <f t="shared" si="3"/>
        <v>67597.806172963232</v>
      </c>
      <c r="L70" s="102"/>
      <c r="M70" s="6">
        <f>IF(J70="","",(K70/J70)/LOOKUP(RIGHT($D$2,3),定数!$A$6:$A$13,定数!$B$6:$B$13))</f>
        <v>5.99271331320596</v>
      </c>
      <c r="N70" s="54"/>
      <c r="O70" s="8">
        <v>43526</v>
      </c>
      <c r="P70" s="98">
        <v>0.77849999999999997</v>
      </c>
      <c r="Q70" s="98"/>
      <c r="R70" s="99">
        <f>IF(P70="","",T70*M70*LOOKUP(RIGHT($D$2,3),定数!$A$6:$A$13,定数!$B$6:$B$13))</f>
        <v>-67597.80617296377</v>
      </c>
      <c r="S70" s="99"/>
      <c r="T70" s="100">
        <f t="shared" si="4"/>
        <v>-94.000000000000753</v>
      </c>
      <c r="U70" s="100"/>
      <c r="V70" t="str">
        <f t="shared" si="7"/>
        <v/>
      </c>
      <c r="W70">
        <f t="shared" si="2"/>
        <v>3</v>
      </c>
      <c r="X70" s="37">
        <f t="shared" si="5"/>
        <v>2394792.4389047096</v>
      </c>
      <c r="Y70" s="38">
        <f t="shared" si="6"/>
        <v>5.9100000000000152E-2</v>
      </c>
    </row>
    <row r="71" spans="2:25">
      <c r="B71" s="54">
        <v>63</v>
      </c>
      <c r="C71" s="97">
        <f t="shared" si="0"/>
        <v>2185662.3995924774</v>
      </c>
      <c r="D71" s="97"/>
      <c r="E71" s="54"/>
      <c r="F71" s="8">
        <v>43518</v>
      </c>
      <c r="G71" s="54" t="s">
        <v>4</v>
      </c>
      <c r="H71" s="98">
        <v>0.79059999999999997</v>
      </c>
      <c r="I71" s="98"/>
      <c r="J71" s="54">
        <v>47</v>
      </c>
      <c r="K71" s="101">
        <f t="shared" si="3"/>
        <v>65569.871987774313</v>
      </c>
      <c r="L71" s="102"/>
      <c r="M71" s="6">
        <f>IF(J71="","",(K71/J71)/LOOKUP(RIGHT($D$2,3),定数!$A$6:$A$13,定数!$B$6:$B$13))</f>
        <v>11.625863827619559</v>
      </c>
      <c r="N71" s="54"/>
      <c r="O71" s="8">
        <v>43519</v>
      </c>
      <c r="P71" s="98">
        <v>0.78590000000000004</v>
      </c>
      <c r="Q71" s="98"/>
      <c r="R71" s="99">
        <f>IF(P71="","",T71*M71*LOOKUP(RIGHT($D$2,3),定数!$A$6:$A$13,定数!$B$6:$B$13))</f>
        <v>-65569.87198777328</v>
      </c>
      <c r="S71" s="99"/>
      <c r="T71" s="100">
        <f t="shared" si="4"/>
        <v>-46.999999999999261</v>
      </c>
      <c r="U71" s="100"/>
      <c r="V71" t="str">
        <f t="shared" si="7"/>
        <v/>
      </c>
      <c r="W71">
        <f t="shared" si="2"/>
        <v>4</v>
      </c>
      <c r="X71" s="37">
        <f t="shared" si="5"/>
        <v>2394792.4389047096</v>
      </c>
      <c r="Y71" s="38">
        <f t="shared" si="6"/>
        <v>8.7327000000000266E-2</v>
      </c>
    </row>
    <row r="72" spans="2:25">
      <c r="B72" s="54">
        <v>64</v>
      </c>
      <c r="C72" s="97">
        <f t="shared" si="0"/>
        <v>2120092.5276047043</v>
      </c>
      <c r="D72" s="97"/>
      <c r="E72" s="54"/>
      <c r="F72" s="8">
        <v>43556</v>
      </c>
      <c r="G72" s="54" t="s">
        <v>3</v>
      </c>
      <c r="H72" s="98">
        <v>0.76910000000000001</v>
      </c>
      <c r="I72" s="98"/>
      <c r="J72" s="54">
        <v>88</v>
      </c>
      <c r="K72" s="101">
        <f t="shared" si="3"/>
        <v>63602.775828141122</v>
      </c>
      <c r="L72" s="102"/>
      <c r="M72" s="6">
        <f>IF(J72="","",(K72/J72)/LOOKUP(RIGHT($D$2,3),定数!$A$6:$A$13,定数!$B$6:$B$13))</f>
        <v>6.0229901352406365</v>
      </c>
      <c r="N72" s="54"/>
      <c r="O72" s="8">
        <v>43568</v>
      </c>
      <c r="P72" s="98">
        <v>0.77790000000000004</v>
      </c>
      <c r="Q72" s="98"/>
      <c r="R72" s="99">
        <f>IF(P72="","",T72*M72*LOOKUP(RIGHT($D$2,3),定数!$A$6:$A$13,定数!$B$6:$B$13))</f>
        <v>-63602.775828141341</v>
      </c>
      <c r="S72" s="99"/>
      <c r="T72" s="100">
        <f t="shared" si="4"/>
        <v>-88.000000000000298</v>
      </c>
      <c r="U72" s="100"/>
      <c r="V72" t="str">
        <f t="shared" si="7"/>
        <v/>
      </c>
      <c r="W72">
        <f t="shared" si="2"/>
        <v>5</v>
      </c>
      <c r="X72" s="37">
        <f t="shared" si="5"/>
        <v>2394792.4389047096</v>
      </c>
      <c r="Y72" s="38">
        <f t="shared" si="6"/>
        <v>0.11470718999999974</v>
      </c>
    </row>
    <row r="73" spans="2:25">
      <c r="B73" s="54">
        <v>65</v>
      </c>
      <c r="C73" s="97">
        <f t="shared" si="0"/>
        <v>2056489.751776563</v>
      </c>
      <c r="D73" s="97"/>
      <c r="E73" s="54"/>
      <c r="F73" s="8">
        <v>43559</v>
      </c>
      <c r="G73" s="54" t="s">
        <v>3</v>
      </c>
      <c r="H73" s="98">
        <v>0.77059999999999995</v>
      </c>
      <c r="I73" s="98"/>
      <c r="J73" s="54">
        <v>11</v>
      </c>
      <c r="K73" s="101">
        <f t="shared" si="3"/>
        <v>61694.692553296889</v>
      </c>
      <c r="L73" s="102"/>
      <c r="M73" s="6">
        <f>IF(J73="","",(K73/J73)/LOOKUP(RIGHT($D$2,3),定数!$A$6:$A$13,定数!$B$6:$B$13))</f>
        <v>46.738403449467341</v>
      </c>
      <c r="N73" s="54"/>
      <c r="O73" s="8">
        <v>43559</v>
      </c>
      <c r="P73" s="98">
        <v>0.76929999999999998</v>
      </c>
      <c r="Q73" s="98"/>
      <c r="R73" s="99">
        <f>IF(P73="","",T73*M73*LOOKUP(RIGHT($D$2,3),定数!$A$6:$A$13,定数!$B$6:$B$13))</f>
        <v>72911.90938116725</v>
      </c>
      <c r="S73" s="99"/>
      <c r="T73" s="100">
        <f t="shared" si="4"/>
        <v>12.999999999999678</v>
      </c>
      <c r="U73" s="100"/>
      <c r="V73" t="str">
        <f t="shared" si="7"/>
        <v/>
      </c>
      <c r="W73">
        <f t="shared" si="2"/>
        <v>0</v>
      </c>
      <c r="X73" s="37">
        <f t="shared" si="5"/>
        <v>2394792.4389047096</v>
      </c>
      <c r="Y73" s="38">
        <f t="shared" si="6"/>
        <v>0.14126597429999987</v>
      </c>
    </row>
    <row r="74" spans="2:25">
      <c r="B74" s="54">
        <v>66</v>
      </c>
      <c r="C74" s="97">
        <f t="shared" ref="C74:C108" si="8">IF(R73="","",C73+R73)</f>
        <v>2129401.66115773</v>
      </c>
      <c r="D74" s="97"/>
      <c r="E74" s="54"/>
      <c r="F74" s="8">
        <v>43694</v>
      </c>
      <c r="G74" s="54" t="s">
        <v>4</v>
      </c>
      <c r="H74" s="98">
        <v>0.77029999999999998</v>
      </c>
      <c r="I74" s="98"/>
      <c r="J74" s="54">
        <v>46</v>
      </c>
      <c r="K74" s="101">
        <f t="shared" si="3"/>
        <v>63882.049834731901</v>
      </c>
      <c r="L74" s="102"/>
      <c r="M74" s="6">
        <f>IF(J74="","",(K74/J74)/LOOKUP(RIGHT($D$2,3),定数!$A$6:$A$13,定数!$B$6:$B$13))</f>
        <v>11.572835114987663</v>
      </c>
      <c r="N74" s="54"/>
      <c r="O74" s="8">
        <v>43694</v>
      </c>
      <c r="P74" s="98">
        <v>0.76570000000000005</v>
      </c>
      <c r="Q74" s="98"/>
      <c r="R74" s="99">
        <f>IF(P74="","",T74*M74*LOOKUP(RIGHT($D$2,3),定数!$A$6:$A$13,定数!$B$6:$B$13))</f>
        <v>-63882.049834731035</v>
      </c>
      <c r="S74" s="99"/>
      <c r="T74" s="100">
        <f t="shared" si="4"/>
        <v>-45.999999999999375</v>
      </c>
      <c r="U74" s="100"/>
      <c r="V74" t="str">
        <f t="shared" si="7"/>
        <v/>
      </c>
      <c r="W74">
        <f t="shared" si="7"/>
        <v>1</v>
      </c>
      <c r="X74" s="37">
        <f t="shared" si="5"/>
        <v>2394792.4389047096</v>
      </c>
      <c r="Y74" s="38">
        <f t="shared" si="6"/>
        <v>0.11081994975245524</v>
      </c>
    </row>
    <row r="75" spans="2:25">
      <c r="B75" s="54">
        <v>67</v>
      </c>
      <c r="C75" s="97">
        <f t="shared" si="8"/>
        <v>2065519.611322999</v>
      </c>
      <c r="D75" s="97"/>
      <c r="E75" s="54">
        <v>2006</v>
      </c>
      <c r="F75" s="8">
        <v>43644</v>
      </c>
      <c r="G75" s="54" t="s">
        <v>3</v>
      </c>
      <c r="H75" s="98">
        <v>0.73080000000000001</v>
      </c>
      <c r="I75" s="98"/>
      <c r="J75" s="54">
        <v>47</v>
      </c>
      <c r="K75" s="101">
        <f t="shared" ref="K75:K108" si="9">IF(J75="","",C75*0.03)</f>
        <v>61965.588339689966</v>
      </c>
      <c r="L75" s="102"/>
      <c r="M75" s="6">
        <f>IF(J75="","",(K75/J75)/LOOKUP(RIGHT($D$2,3),定数!$A$6:$A$13,定数!$B$6:$B$13))</f>
        <v>10.98680644320744</v>
      </c>
      <c r="N75" s="54"/>
      <c r="O75" s="8">
        <v>43645</v>
      </c>
      <c r="P75" s="98">
        <v>0.73550000000000004</v>
      </c>
      <c r="Q75" s="98"/>
      <c r="R75" s="99">
        <f>IF(P75="","",T75*M75*LOOKUP(RIGHT($D$2,3),定数!$A$6:$A$13,定数!$B$6:$B$13))</f>
        <v>-61965.588339690461</v>
      </c>
      <c r="S75" s="99"/>
      <c r="T75" s="100">
        <f t="shared" si="4"/>
        <v>-47.000000000000377</v>
      </c>
      <c r="U75" s="100"/>
      <c r="V75" t="str">
        <f t="shared" ref="V75:W90" si="10">IF(S75&lt;&gt;"",IF(S75&lt;0,1+V74,0),"")</f>
        <v/>
      </c>
      <c r="W75">
        <f t="shared" si="10"/>
        <v>2</v>
      </c>
      <c r="X75" s="37">
        <f t="shared" si="5"/>
        <v>2394792.4389047096</v>
      </c>
      <c r="Y75" s="38">
        <f t="shared" si="6"/>
        <v>0.13749535125988122</v>
      </c>
    </row>
    <row r="76" spans="2:25">
      <c r="B76" s="54">
        <v>68</v>
      </c>
      <c r="C76" s="97">
        <f t="shared" si="8"/>
        <v>2003554.0229833086</v>
      </c>
      <c r="D76" s="97"/>
      <c r="E76" s="54"/>
      <c r="F76" s="8">
        <v>43670</v>
      </c>
      <c r="G76" s="54" t="s">
        <v>4</v>
      </c>
      <c r="H76" s="98">
        <v>0.75319999999999998</v>
      </c>
      <c r="I76" s="98"/>
      <c r="J76" s="54">
        <v>21</v>
      </c>
      <c r="K76" s="101">
        <f t="shared" si="9"/>
        <v>60106.620689499257</v>
      </c>
      <c r="L76" s="102"/>
      <c r="M76" s="6">
        <f>IF(J76="","",(K76/J76)/LOOKUP(RIGHT($D$2,3),定数!$A$6:$A$13,定数!$B$6:$B$13))</f>
        <v>23.851833606944147</v>
      </c>
      <c r="N76" s="54"/>
      <c r="O76" s="8">
        <v>43671</v>
      </c>
      <c r="P76" s="98">
        <v>0.75609999999999999</v>
      </c>
      <c r="Q76" s="98"/>
      <c r="R76" s="99">
        <f>IF(P76="","",T76*M76*LOOKUP(RIGHT($D$2,3),定数!$A$6:$A$13,定数!$B$6:$B$13))</f>
        <v>83004.380952166015</v>
      </c>
      <c r="S76" s="99"/>
      <c r="T76" s="100">
        <f t="shared" ref="T76:T108" si="11">IF(P76="","",IF(G76="買",(P76-H76),(H76-P76))*IF(RIGHT($D$2,3)="JPY",100,10000))</f>
        <v>29.000000000000135</v>
      </c>
      <c r="U76" s="100"/>
      <c r="V76" t="str">
        <f t="shared" si="10"/>
        <v/>
      </c>
      <c r="W76">
        <f t="shared" si="10"/>
        <v>0</v>
      </c>
      <c r="X76" s="37">
        <f t="shared" ref="X76:X108" si="12">IF(C76&lt;&gt;"",MAX(X75,C76),"")</f>
        <v>2394792.4389047096</v>
      </c>
      <c r="Y76" s="38">
        <f t="shared" ref="Y76:Y108" si="13">IF(X76&lt;&gt;"",1-(C76/X76),"")</f>
        <v>0.16337049072208487</v>
      </c>
    </row>
    <row r="77" spans="2:25">
      <c r="B77" s="54">
        <v>69</v>
      </c>
      <c r="C77" s="97">
        <f t="shared" si="8"/>
        <v>2086558.4039354746</v>
      </c>
      <c r="D77" s="97"/>
      <c r="E77" s="54"/>
      <c r="F77" s="8">
        <v>43679</v>
      </c>
      <c r="G77" s="54" t="s">
        <v>4</v>
      </c>
      <c r="H77" s="98">
        <v>0.76670000000000005</v>
      </c>
      <c r="I77" s="98"/>
      <c r="J77" s="54">
        <v>72</v>
      </c>
      <c r="K77" s="101">
        <f t="shared" si="9"/>
        <v>62596.752118064236</v>
      </c>
      <c r="L77" s="102"/>
      <c r="M77" s="6">
        <f>IF(J77="","",(K77/J77)/LOOKUP(RIGHT($D$2,3),定数!$A$6:$A$13,定数!$B$6:$B$13))</f>
        <v>7.2449944581092867</v>
      </c>
      <c r="N77" s="54"/>
      <c r="O77" s="8">
        <v>43680</v>
      </c>
      <c r="P77" s="98">
        <v>0.75949999999999995</v>
      </c>
      <c r="Q77" s="98"/>
      <c r="R77" s="99">
        <f>IF(P77="","",T77*M77*LOOKUP(RIGHT($D$2,3),定数!$A$6:$A$13,定数!$B$6:$B$13))</f>
        <v>-62596.752118065066</v>
      </c>
      <c r="S77" s="99"/>
      <c r="T77" s="100">
        <f t="shared" si="11"/>
        <v>-72.000000000000952</v>
      </c>
      <c r="U77" s="100"/>
      <c r="V77" t="str">
        <f t="shared" si="10"/>
        <v/>
      </c>
      <c r="W77">
        <f t="shared" si="10"/>
        <v>1</v>
      </c>
      <c r="X77" s="37">
        <f t="shared" si="12"/>
        <v>2394792.4389047096</v>
      </c>
      <c r="Y77" s="38">
        <f t="shared" si="13"/>
        <v>0.12871012533771409</v>
      </c>
    </row>
    <row r="78" spans="2:25">
      <c r="B78" s="54">
        <v>70</v>
      </c>
      <c r="C78" s="97">
        <f t="shared" si="8"/>
        <v>2023961.6518174096</v>
      </c>
      <c r="D78" s="97"/>
      <c r="E78" s="54"/>
      <c r="F78" s="8">
        <v>43749</v>
      </c>
      <c r="G78" s="54" t="s">
        <v>3</v>
      </c>
      <c r="H78" s="98">
        <v>0.74239999999999995</v>
      </c>
      <c r="I78" s="98"/>
      <c r="J78" s="54">
        <v>37</v>
      </c>
      <c r="K78" s="101">
        <f t="shared" si="9"/>
        <v>60718.849554522283</v>
      </c>
      <c r="L78" s="102"/>
      <c r="M78" s="6">
        <f>IF(J78="","",(K78/J78)/LOOKUP(RIGHT($D$2,3),定数!$A$6:$A$13,定数!$B$6:$B$13))</f>
        <v>13.675416566333848</v>
      </c>
      <c r="N78" s="54"/>
      <c r="O78" s="8">
        <v>43750</v>
      </c>
      <c r="P78" s="98">
        <v>0.74609999999999999</v>
      </c>
      <c r="Q78" s="98"/>
      <c r="R78" s="99">
        <f>IF(P78="","",T78*M78*LOOKUP(RIGHT($D$2,3),定数!$A$6:$A$13,定数!$B$6:$B$13))</f>
        <v>-60718.849554522887</v>
      </c>
      <c r="S78" s="99"/>
      <c r="T78" s="100">
        <f t="shared" si="11"/>
        <v>-37.000000000000369</v>
      </c>
      <c r="U78" s="100"/>
      <c r="V78" t="str">
        <f t="shared" si="10"/>
        <v/>
      </c>
      <c r="W78">
        <f t="shared" si="10"/>
        <v>2</v>
      </c>
      <c r="X78" s="37">
        <f t="shared" si="12"/>
        <v>2394792.4389047096</v>
      </c>
      <c r="Y78" s="38">
        <f t="shared" si="13"/>
        <v>0.15484882157758295</v>
      </c>
    </row>
    <row r="79" spans="2:25">
      <c r="B79" s="54">
        <v>71</v>
      </c>
      <c r="C79" s="97">
        <f t="shared" si="8"/>
        <v>1963242.8022628867</v>
      </c>
      <c r="D79" s="97"/>
      <c r="E79" s="54">
        <v>2007</v>
      </c>
      <c r="F79" s="8">
        <v>43467</v>
      </c>
      <c r="G79" s="54" t="s">
        <v>4</v>
      </c>
      <c r="H79" s="98">
        <v>0.79249999999999998</v>
      </c>
      <c r="I79" s="98"/>
      <c r="J79" s="54">
        <v>74</v>
      </c>
      <c r="K79" s="101">
        <f t="shared" si="9"/>
        <v>58897.284067886598</v>
      </c>
      <c r="L79" s="102"/>
      <c r="M79" s="6">
        <f>IF(J79="","",(K79/J79)/LOOKUP(RIGHT($D$2,3),定数!$A$6:$A$13,定数!$B$6:$B$13))</f>
        <v>6.6325770346719137</v>
      </c>
      <c r="N79" s="54"/>
      <c r="O79" s="8">
        <v>43469</v>
      </c>
      <c r="P79" s="98">
        <v>0.78510000000000002</v>
      </c>
      <c r="Q79" s="98"/>
      <c r="R79" s="99">
        <f>IF(P79="","",T79*M79*LOOKUP(RIGHT($D$2,3),定数!$A$6:$A$13,定数!$B$6:$B$13))</f>
        <v>-58897.284067886285</v>
      </c>
      <c r="S79" s="99"/>
      <c r="T79" s="100">
        <f t="shared" si="11"/>
        <v>-73.999999999999616</v>
      </c>
      <c r="U79" s="100"/>
      <c r="V79" t="str">
        <f t="shared" si="10"/>
        <v/>
      </c>
      <c r="W79">
        <f t="shared" si="10"/>
        <v>3</v>
      </c>
      <c r="X79" s="37">
        <f t="shared" si="12"/>
        <v>2394792.4389047096</v>
      </c>
      <c r="Y79" s="38">
        <f t="shared" si="13"/>
        <v>0.18020335693025569</v>
      </c>
    </row>
    <row r="80" spans="2:25">
      <c r="B80" s="54">
        <v>72</v>
      </c>
      <c r="C80" s="97">
        <f t="shared" si="8"/>
        <v>1904345.5181950005</v>
      </c>
      <c r="D80" s="97"/>
      <c r="E80" s="54"/>
      <c r="F80" s="8">
        <v>43719</v>
      </c>
      <c r="G80" s="54" t="s">
        <v>4</v>
      </c>
      <c r="H80" s="98">
        <v>0.82699999999999996</v>
      </c>
      <c r="I80" s="98"/>
      <c r="J80" s="54">
        <v>100</v>
      </c>
      <c r="K80" s="101">
        <f t="shared" si="9"/>
        <v>57130.365545850014</v>
      </c>
      <c r="L80" s="102"/>
      <c r="M80" s="6">
        <f>IF(J80="","",(K80/J80)/LOOKUP(RIGHT($D$2,3),定数!$A$6:$A$13,定数!$B$6:$B$13))</f>
        <v>4.7608637954875004</v>
      </c>
      <c r="N80" s="54"/>
      <c r="O80" s="8">
        <v>43720</v>
      </c>
      <c r="P80" s="98">
        <v>0.84150000000000003</v>
      </c>
      <c r="Q80" s="98"/>
      <c r="R80" s="99">
        <f>IF(P80="","",T80*M80*LOOKUP(RIGHT($D$2,3),定数!$A$6:$A$13,定数!$B$6:$B$13))</f>
        <v>82839.030041482896</v>
      </c>
      <c r="S80" s="99"/>
      <c r="T80" s="100">
        <f t="shared" si="11"/>
        <v>145.00000000000068</v>
      </c>
      <c r="U80" s="100"/>
      <c r="V80" t="str">
        <f t="shared" si="10"/>
        <v/>
      </c>
      <c r="W80">
        <f t="shared" si="10"/>
        <v>0</v>
      </c>
      <c r="X80" s="37">
        <f t="shared" si="12"/>
        <v>2394792.4389047096</v>
      </c>
      <c r="Y80" s="38">
        <f t="shared" si="13"/>
        <v>0.2047972562223479</v>
      </c>
    </row>
    <row r="81" spans="2:25">
      <c r="B81" s="54">
        <v>73</v>
      </c>
      <c r="C81" s="97">
        <f t="shared" si="8"/>
        <v>1987184.5482364835</v>
      </c>
      <c r="D81" s="97"/>
      <c r="E81" s="54"/>
      <c r="F81" s="8">
        <v>43775</v>
      </c>
      <c r="G81" s="54" t="s">
        <v>4</v>
      </c>
      <c r="H81" s="98">
        <v>0.92249999999999999</v>
      </c>
      <c r="I81" s="98"/>
      <c r="J81" s="54">
        <v>70</v>
      </c>
      <c r="K81" s="101">
        <f t="shared" si="9"/>
        <v>59615.536447094499</v>
      </c>
      <c r="L81" s="102"/>
      <c r="M81" s="6">
        <f>IF(J81="","",(K81/J81)/LOOKUP(RIGHT($D$2,3),定数!$A$6:$A$13,定数!$B$6:$B$13))</f>
        <v>7.0970876722731537</v>
      </c>
      <c r="N81" s="54"/>
      <c r="O81" s="8">
        <v>43776</v>
      </c>
      <c r="P81" s="98">
        <v>0.93259999999999998</v>
      </c>
      <c r="Q81" s="98"/>
      <c r="R81" s="99">
        <f>IF(P81="","",T81*M81*LOOKUP(RIGHT($D$2,3),定数!$A$6:$A$13,定数!$B$6:$B$13))</f>
        <v>86016.702587950596</v>
      </c>
      <c r="S81" s="99"/>
      <c r="T81" s="100">
        <f t="shared" si="11"/>
        <v>100.99999999999997</v>
      </c>
      <c r="U81" s="100"/>
      <c r="V81" t="str">
        <f t="shared" si="10"/>
        <v/>
      </c>
      <c r="W81">
        <f t="shared" si="10"/>
        <v>0</v>
      </c>
      <c r="X81" s="37">
        <f t="shared" si="12"/>
        <v>2394792.4389047096</v>
      </c>
      <c r="Y81" s="38">
        <f t="shared" si="13"/>
        <v>0.17020593686801977</v>
      </c>
    </row>
    <row r="82" spans="2:25">
      <c r="B82" s="54">
        <v>74</v>
      </c>
      <c r="C82" s="97">
        <f t="shared" si="8"/>
        <v>2073201.250824434</v>
      </c>
      <c r="D82" s="97"/>
      <c r="E82" s="54">
        <v>2008</v>
      </c>
      <c r="F82" s="8">
        <v>43570</v>
      </c>
      <c r="G82" s="54" t="s">
        <v>4</v>
      </c>
      <c r="H82" s="98">
        <v>0.92700000000000005</v>
      </c>
      <c r="I82" s="98"/>
      <c r="J82" s="54">
        <v>66</v>
      </c>
      <c r="K82" s="101">
        <f t="shared" si="9"/>
        <v>62196.037524733016</v>
      </c>
      <c r="L82" s="102"/>
      <c r="M82" s="6">
        <f>IF(J82="","",(K82/J82)/LOOKUP(RIGHT($D$2,3),定数!$A$6:$A$13,定数!$B$6:$B$13))</f>
        <v>7.8530350410016432</v>
      </c>
      <c r="N82" s="54"/>
      <c r="O82" s="8">
        <v>43571</v>
      </c>
      <c r="P82" s="98">
        <v>0.9365</v>
      </c>
      <c r="Q82" s="98"/>
      <c r="R82" s="99">
        <f>IF(P82="","",T82*M82*LOOKUP(RIGHT($D$2,3),定数!$A$6:$A$13,定数!$B$6:$B$13))</f>
        <v>89524.599467418288</v>
      </c>
      <c r="S82" s="99"/>
      <c r="T82" s="100">
        <f t="shared" si="11"/>
        <v>94.999999999999531</v>
      </c>
      <c r="U82" s="100"/>
      <c r="V82" t="str">
        <f t="shared" si="10"/>
        <v/>
      </c>
      <c r="W82">
        <f t="shared" si="10"/>
        <v>0</v>
      </c>
      <c r="X82" s="37">
        <f t="shared" si="12"/>
        <v>2394792.4389047096</v>
      </c>
      <c r="Y82" s="38">
        <f t="shared" si="13"/>
        <v>0.13428770813530699</v>
      </c>
    </row>
    <row r="83" spans="2:25">
      <c r="B83" s="54">
        <v>75</v>
      </c>
      <c r="C83" s="97">
        <f>IF(R82="","",C82+R82)</f>
        <v>2162725.8502918524</v>
      </c>
      <c r="D83" s="97"/>
      <c r="E83" s="54"/>
      <c r="F83" s="8">
        <v>43576</v>
      </c>
      <c r="G83" s="54" t="s">
        <v>4</v>
      </c>
      <c r="H83" s="98">
        <v>0.93959999999999999</v>
      </c>
      <c r="I83" s="98"/>
      <c r="J83" s="54">
        <v>126</v>
      </c>
      <c r="K83" s="101">
        <f t="shared" si="9"/>
        <v>64881.775508755571</v>
      </c>
      <c r="L83" s="102"/>
      <c r="M83" s="6">
        <f>IF(J83="","",(K83/J83)/LOOKUP(RIGHT($D$2,3),定数!$A$6:$A$13,定数!$B$6:$B$13))</f>
        <v>4.2911227188330399</v>
      </c>
      <c r="N83" s="54"/>
      <c r="O83" s="8">
        <v>43605</v>
      </c>
      <c r="P83" s="98">
        <v>0.95820000000000005</v>
      </c>
      <c r="Q83" s="98"/>
      <c r="R83" s="99">
        <f>IF(P83="","",T83*M83*LOOKUP(RIGHT($D$2,3),定数!$A$6:$A$13,定数!$B$6:$B$13))</f>
        <v>95777.859084353753</v>
      </c>
      <c r="S83" s="99"/>
      <c r="T83" s="100">
        <f t="shared" si="11"/>
        <v>186.0000000000006</v>
      </c>
      <c r="U83" s="100"/>
      <c r="V83" t="str">
        <f t="shared" si="10"/>
        <v/>
      </c>
      <c r="W83">
        <f t="shared" si="10"/>
        <v>0</v>
      </c>
      <c r="X83" s="37">
        <f t="shared" si="12"/>
        <v>2394792.4389047096</v>
      </c>
      <c r="Y83" s="38">
        <f t="shared" si="13"/>
        <v>9.6904677350240886E-2</v>
      </c>
    </row>
    <row r="84" spans="2:25">
      <c r="B84" s="54">
        <v>76</v>
      </c>
      <c r="C84" s="97">
        <f>IF(R83="","",C83+R83)</f>
        <v>2258503.7093762062</v>
      </c>
      <c r="D84" s="97"/>
      <c r="E84" s="54"/>
      <c r="F84" s="8">
        <v>43597</v>
      </c>
      <c r="G84" s="54" t="s">
        <v>4</v>
      </c>
      <c r="H84" s="98">
        <v>0.9456</v>
      </c>
      <c r="I84" s="98"/>
      <c r="J84" s="54">
        <v>108</v>
      </c>
      <c r="K84" s="101">
        <f t="shared" si="9"/>
        <v>67755.111281286183</v>
      </c>
      <c r="L84" s="102"/>
      <c r="M84" s="6">
        <f>IF(J84="","",(K84/J84)/LOOKUP(RIGHT($D$2,3),定数!$A$6:$A$13,定数!$B$6:$B$13))</f>
        <v>5.2280178457782549</v>
      </c>
      <c r="N84" s="54"/>
      <c r="O84" s="8">
        <v>43599</v>
      </c>
      <c r="P84" s="98">
        <v>0.93479999999999996</v>
      </c>
      <c r="Q84" s="98"/>
      <c r="R84" s="99">
        <f>IF(P84="","",T84*M84*LOOKUP(RIGHT($D$2,3),定数!$A$6:$A$13,定数!$B$6:$B$13))</f>
        <v>-67755.111281286372</v>
      </c>
      <c r="S84" s="99"/>
      <c r="T84" s="100">
        <f t="shared" si="11"/>
        <v>-108.00000000000031</v>
      </c>
      <c r="U84" s="100"/>
      <c r="V84" t="str">
        <f t="shared" si="10"/>
        <v/>
      </c>
      <c r="W84">
        <f t="shared" si="10"/>
        <v>1</v>
      </c>
      <c r="X84" s="37">
        <f t="shared" si="12"/>
        <v>2394792.4389047096</v>
      </c>
      <c r="Y84" s="38">
        <f t="shared" si="13"/>
        <v>5.6910455918608549E-2</v>
      </c>
    </row>
    <row r="85" spans="2:25">
      <c r="B85" s="54">
        <v>77</v>
      </c>
      <c r="C85" s="97">
        <f t="shared" si="8"/>
        <v>2190748.5980949197</v>
      </c>
      <c r="D85" s="97"/>
      <c r="E85" s="54"/>
      <c r="F85" s="8">
        <v>43622</v>
      </c>
      <c r="G85" s="54" t="s">
        <v>4</v>
      </c>
      <c r="H85" s="98">
        <v>0.95940000000000003</v>
      </c>
      <c r="I85" s="98"/>
      <c r="J85" s="54">
        <v>84</v>
      </c>
      <c r="K85" s="101">
        <f t="shared" si="9"/>
        <v>65722.457942847584</v>
      </c>
      <c r="L85" s="102"/>
      <c r="M85" s="6">
        <f>IF(J85="","",(K85/J85)/LOOKUP(RIGHT($D$2,3),定数!$A$6:$A$13,定数!$B$6:$B$13))</f>
        <v>6.5200851133777364</v>
      </c>
      <c r="N85" s="54"/>
      <c r="O85" s="8">
        <v>43625</v>
      </c>
      <c r="P85" s="98">
        <v>0.95099999999999996</v>
      </c>
      <c r="Q85" s="98"/>
      <c r="R85" s="99">
        <f>IF(P85="","",T85*M85*LOOKUP(RIGHT($D$2,3),定数!$A$6:$A$13,定数!$B$6:$B$13))</f>
        <v>-65722.457942848152</v>
      </c>
      <c r="S85" s="99"/>
      <c r="T85" s="100">
        <f t="shared" si="11"/>
        <v>-84.000000000000739</v>
      </c>
      <c r="U85" s="100"/>
      <c r="V85" t="str">
        <f t="shared" si="10"/>
        <v/>
      </c>
      <c r="W85">
        <f t="shared" si="10"/>
        <v>2</v>
      </c>
      <c r="X85" s="37">
        <f t="shared" si="12"/>
        <v>2394792.4389047096</v>
      </c>
      <c r="Y85" s="38">
        <f t="shared" si="13"/>
        <v>8.5203142241050411E-2</v>
      </c>
    </row>
    <row r="86" spans="2:25">
      <c r="B86" s="54">
        <v>78</v>
      </c>
      <c r="C86" s="97">
        <f t="shared" si="8"/>
        <v>2125026.1401520716</v>
      </c>
      <c r="D86" s="97"/>
      <c r="E86" s="54"/>
      <c r="F86" s="8">
        <v>43753</v>
      </c>
      <c r="G86" s="54" t="s">
        <v>3</v>
      </c>
      <c r="H86" s="98">
        <v>0.69350000000000001</v>
      </c>
      <c r="I86" s="98"/>
      <c r="J86" s="54">
        <v>303</v>
      </c>
      <c r="K86" s="101">
        <f t="shared" si="9"/>
        <v>63750.784204562144</v>
      </c>
      <c r="L86" s="102"/>
      <c r="M86" s="6">
        <f>IF(J86="","",(K86/J86)/LOOKUP(RIGHT($D$2,3),定数!$A$6:$A$13,定数!$B$6:$B$13))</f>
        <v>1.7533218978152405</v>
      </c>
      <c r="N86" s="54"/>
      <c r="O86" s="8">
        <v>43762</v>
      </c>
      <c r="P86" s="98">
        <v>0.64859999999999995</v>
      </c>
      <c r="Q86" s="98"/>
      <c r="R86" s="99">
        <f>IF(P86="","",T86*M86*LOOKUP(RIGHT($D$2,3),定数!$A$6:$A$13,定数!$B$6:$B$13))</f>
        <v>94468.983854285267</v>
      </c>
      <c r="S86" s="99"/>
      <c r="T86" s="100">
        <f t="shared" si="11"/>
        <v>449.00000000000051</v>
      </c>
      <c r="U86" s="100"/>
      <c r="V86" t="str">
        <f t="shared" si="10"/>
        <v/>
      </c>
      <c r="W86">
        <f t="shared" si="10"/>
        <v>0</v>
      </c>
      <c r="X86" s="37">
        <f t="shared" si="12"/>
        <v>2394792.4389047096</v>
      </c>
      <c r="Y86" s="38">
        <f t="shared" si="13"/>
        <v>0.11264704797381908</v>
      </c>
    </row>
    <row r="87" spans="2:25">
      <c r="B87" s="54">
        <v>79</v>
      </c>
      <c r="C87" s="97">
        <f t="shared" si="8"/>
        <v>2219495.124006357</v>
      </c>
      <c r="D87" s="97"/>
      <c r="E87" s="54"/>
      <c r="F87" s="8">
        <v>43761</v>
      </c>
      <c r="G87" s="54" t="s">
        <v>3</v>
      </c>
      <c r="H87" s="98">
        <v>0.66300000000000003</v>
      </c>
      <c r="I87" s="98"/>
      <c r="J87" s="54">
        <v>197</v>
      </c>
      <c r="K87" s="101">
        <f t="shared" si="9"/>
        <v>66584.853720190702</v>
      </c>
      <c r="L87" s="102"/>
      <c r="M87" s="6">
        <f>IF(J87="","",(K87/J87)/LOOKUP(RIGHT($D$2,3),定数!$A$6:$A$13,定数!$B$6:$B$13))</f>
        <v>2.8166181776730417</v>
      </c>
      <c r="N87" s="54"/>
      <c r="O87" s="8">
        <v>43762</v>
      </c>
      <c r="P87" s="98">
        <v>0.63380000000000003</v>
      </c>
      <c r="Q87" s="98"/>
      <c r="R87" s="99">
        <f>IF(P87="","",T87*M87*LOOKUP(RIGHT($D$2,3),定数!$A$6:$A$13,定数!$B$6:$B$13))</f>
        <v>98694.300945663388</v>
      </c>
      <c r="S87" s="99"/>
      <c r="T87" s="100">
        <f t="shared" si="11"/>
        <v>292.00000000000006</v>
      </c>
      <c r="U87" s="100"/>
      <c r="V87" t="str">
        <f t="shared" si="10"/>
        <v/>
      </c>
      <c r="W87">
        <f t="shared" si="10"/>
        <v>0</v>
      </c>
      <c r="X87" s="37">
        <f t="shared" si="12"/>
        <v>2394792.4389047096</v>
      </c>
      <c r="Y87" s="38">
        <f t="shared" si="13"/>
        <v>7.319937713621949E-2</v>
      </c>
    </row>
    <row r="88" spans="2:25">
      <c r="B88" s="54">
        <v>80</v>
      </c>
      <c r="C88" s="97">
        <f t="shared" si="8"/>
        <v>2318189.4249520204</v>
      </c>
      <c r="D88" s="97"/>
      <c r="E88" s="54">
        <v>2009</v>
      </c>
      <c r="F88" s="8">
        <v>43612</v>
      </c>
      <c r="G88" s="54" t="s">
        <v>4</v>
      </c>
      <c r="H88" s="98">
        <v>0.78810000000000002</v>
      </c>
      <c r="I88" s="98"/>
      <c r="J88" s="54">
        <v>179</v>
      </c>
      <c r="K88" s="101">
        <f t="shared" si="9"/>
        <v>69545.682748560605</v>
      </c>
      <c r="L88" s="102"/>
      <c r="M88" s="6">
        <f>IF(J88="","",(K88/J88)/LOOKUP(RIGHT($D$2,3),定数!$A$6:$A$13,定数!$B$6:$B$13))</f>
        <v>3.2376947275866206</v>
      </c>
      <c r="N88" s="54"/>
      <c r="O88" s="8">
        <v>43617</v>
      </c>
      <c r="P88" s="98">
        <v>0.81469999999999998</v>
      </c>
      <c r="Q88" s="98"/>
      <c r="R88" s="99">
        <f>IF(P88="","",T88*M88*LOOKUP(RIGHT($D$2,3),定数!$A$6:$A$13,定数!$B$6:$B$13))</f>
        <v>103347.21570456475</v>
      </c>
      <c r="S88" s="99"/>
      <c r="T88" s="100">
        <f t="shared" si="11"/>
        <v>265.99999999999955</v>
      </c>
      <c r="U88" s="100"/>
      <c r="V88" t="str">
        <f t="shared" si="10"/>
        <v/>
      </c>
      <c r="W88">
        <f t="shared" si="10"/>
        <v>0</v>
      </c>
      <c r="X88" s="37">
        <f t="shared" si="12"/>
        <v>2394792.4389047096</v>
      </c>
      <c r="Y88" s="38">
        <f t="shared" si="13"/>
        <v>3.1987329134763987E-2</v>
      </c>
    </row>
    <row r="89" spans="2:25">
      <c r="B89" s="54">
        <v>81</v>
      </c>
      <c r="C89" s="97">
        <f t="shared" si="8"/>
        <v>2421536.6406565853</v>
      </c>
      <c r="D89" s="97"/>
      <c r="E89" s="54"/>
      <c r="F89" s="8">
        <v>43621</v>
      </c>
      <c r="G89" s="54" t="s">
        <v>4</v>
      </c>
      <c r="H89" s="98">
        <v>0.80889999999999995</v>
      </c>
      <c r="I89" s="98"/>
      <c r="J89" s="54">
        <v>177</v>
      </c>
      <c r="K89" s="101">
        <f t="shared" si="9"/>
        <v>72646.099219697557</v>
      </c>
      <c r="L89" s="102"/>
      <c r="M89" s="6">
        <f>IF(J89="","",(K89/J89)/LOOKUP(RIGHT($D$2,3),定数!$A$6:$A$13,定数!$B$6:$B$13))</f>
        <v>3.420249492452804</v>
      </c>
      <c r="N89" s="54"/>
      <c r="O89" s="8">
        <v>43624</v>
      </c>
      <c r="P89" s="98">
        <v>0.79120000000000001</v>
      </c>
      <c r="Q89" s="98"/>
      <c r="R89" s="99">
        <f>IF(P89="","",T89*M89*LOOKUP(RIGHT($D$2,3),定数!$A$6:$A$13,定数!$B$6:$B$13))</f>
        <v>-72646.099219697309</v>
      </c>
      <c r="S89" s="99"/>
      <c r="T89" s="100">
        <f t="shared" si="11"/>
        <v>-176.99999999999937</v>
      </c>
      <c r="U89" s="100"/>
      <c r="V89" t="str">
        <f t="shared" si="10"/>
        <v/>
      </c>
      <c r="W89">
        <f t="shared" si="10"/>
        <v>1</v>
      </c>
      <c r="X89" s="37">
        <f t="shared" si="12"/>
        <v>2421536.6406565853</v>
      </c>
      <c r="Y89" s="38">
        <f t="shared" si="13"/>
        <v>0</v>
      </c>
    </row>
    <row r="90" spans="2:25">
      <c r="B90" s="54">
        <v>82</v>
      </c>
      <c r="C90" s="97">
        <f t="shared" si="8"/>
        <v>2348890.5414368878</v>
      </c>
      <c r="D90" s="97"/>
      <c r="E90" s="54">
        <v>2010</v>
      </c>
      <c r="F90" s="8">
        <v>43569</v>
      </c>
      <c r="G90" s="54" t="s">
        <v>4</v>
      </c>
      <c r="H90" s="98">
        <v>0.9294</v>
      </c>
      <c r="I90" s="98"/>
      <c r="J90" s="54">
        <v>72</v>
      </c>
      <c r="K90" s="101">
        <f t="shared" si="9"/>
        <v>70466.716243106639</v>
      </c>
      <c r="L90" s="102"/>
      <c r="M90" s="6">
        <f>IF(J90="","",(K90/J90)/LOOKUP(RIGHT($D$2,3),定数!$A$6:$A$13,定数!$B$6:$B$13))</f>
        <v>8.1558699355447501</v>
      </c>
      <c r="N90" s="54"/>
      <c r="O90" s="8">
        <v>43574</v>
      </c>
      <c r="P90" s="98">
        <v>0.92220000000000002</v>
      </c>
      <c r="Q90" s="98"/>
      <c r="R90" s="99">
        <f>IF(P90="","",T90*M90*LOOKUP(RIGHT($D$2,3),定数!$A$6:$A$13,定数!$B$6:$B$13))</f>
        <v>-70466.716243106479</v>
      </c>
      <c r="S90" s="99"/>
      <c r="T90" s="100">
        <f t="shared" si="11"/>
        <v>-71.999999999999844</v>
      </c>
      <c r="U90" s="100"/>
      <c r="V90" t="str">
        <f t="shared" si="10"/>
        <v/>
      </c>
      <c r="W90">
        <f t="shared" si="10"/>
        <v>2</v>
      </c>
      <c r="X90" s="37">
        <f t="shared" si="12"/>
        <v>2421536.6406565853</v>
      </c>
      <c r="Y90" s="38">
        <f t="shared" si="13"/>
        <v>3.0000000000000027E-2</v>
      </c>
    </row>
    <row r="91" spans="2:25">
      <c r="B91" s="54">
        <v>83</v>
      </c>
      <c r="C91" s="97">
        <f t="shared" si="8"/>
        <v>2278423.8251937814</v>
      </c>
      <c r="D91" s="97"/>
      <c r="E91" s="54"/>
      <c r="F91" s="8">
        <v>43744</v>
      </c>
      <c r="G91" s="54" t="s">
        <v>4</v>
      </c>
      <c r="H91" s="98">
        <v>0.97270000000000001</v>
      </c>
      <c r="I91" s="98"/>
      <c r="J91" s="54">
        <v>187</v>
      </c>
      <c r="K91" s="101">
        <f t="shared" si="9"/>
        <v>68352.714755813446</v>
      </c>
      <c r="L91" s="102"/>
      <c r="M91" s="6">
        <f>IF(J91="","",(K91/J91)/LOOKUP(RIGHT($D$2,3),定数!$A$6:$A$13,定数!$B$6:$B$13))</f>
        <v>3.0460211566761783</v>
      </c>
      <c r="N91" s="54"/>
      <c r="O91" s="8">
        <v>43771</v>
      </c>
      <c r="P91" s="98">
        <v>1.0003</v>
      </c>
      <c r="Q91" s="98"/>
      <c r="R91" s="99">
        <f>IF(P91="","",T91*M91*LOOKUP(RIGHT($D$2,3),定数!$A$6:$A$13,定数!$B$6:$B$13))</f>
        <v>100884.22070911489</v>
      </c>
      <c r="S91" s="99"/>
      <c r="T91" s="100">
        <f t="shared" si="11"/>
        <v>275.9999999999996</v>
      </c>
      <c r="U91" s="100"/>
      <c r="V91" t="str">
        <f t="shared" ref="V91:W106" si="14">IF(S91&lt;&gt;"",IF(S91&lt;0,1+V90,0),"")</f>
        <v/>
      </c>
      <c r="W91">
        <f t="shared" si="14"/>
        <v>0</v>
      </c>
      <c r="X91" s="37">
        <f t="shared" si="12"/>
        <v>2421536.6406565853</v>
      </c>
      <c r="Y91" s="38">
        <f t="shared" si="13"/>
        <v>5.909999999999993E-2</v>
      </c>
    </row>
    <row r="92" spans="2:25">
      <c r="B92" s="54">
        <v>84</v>
      </c>
      <c r="C92" s="97">
        <f t="shared" si="8"/>
        <v>2379308.0459028962</v>
      </c>
      <c r="D92" s="97"/>
      <c r="E92" s="54"/>
      <c r="F92" s="8">
        <v>43751</v>
      </c>
      <c r="G92" s="54" t="s">
        <v>4</v>
      </c>
      <c r="H92" s="98">
        <v>0.98780000000000001</v>
      </c>
      <c r="I92" s="98"/>
      <c r="J92" s="54">
        <v>112</v>
      </c>
      <c r="K92" s="101">
        <f t="shared" si="9"/>
        <v>71379.241377086888</v>
      </c>
      <c r="L92" s="102"/>
      <c r="M92" s="6">
        <f>IF(J92="","",(K92/J92)/LOOKUP(RIGHT($D$2,3),定数!$A$6:$A$13,定数!$B$6:$B$13))</f>
        <v>5.3109554596046795</v>
      </c>
      <c r="N92" s="54"/>
      <c r="O92" s="8">
        <v>43757</v>
      </c>
      <c r="P92" s="98">
        <v>0.97660000000000002</v>
      </c>
      <c r="Q92" s="98"/>
      <c r="R92" s="99">
        <f>IF(P92="","",T92*M92*LOOKUP(RIGHT($D$2,3),定数!$A$6:$A$13,定数!$B$6:$B$13))</f>
        <v>-71379.241377086815</v>
      </c>
      <c r="S92" s="99"/>
      <c r="T92" s="100">
        <f t="shared" si="11"/>
        <v>-111.99999999999987</v>
      </c>
      <c r="U92" s="100"/>
      <c r="V92" t="str">
        <f t="shared" si="14"/>
        <v/>
      </c>
      <c r="W92">
        <f t="shared" si="14"/>
        <v>1</v>
      </c>
      <c r="X92" s="37">
        <f t="shared" si="12"/>
        <v>2421536.6406565853</v>
      </c>
      <c r="Y92" s="38">
        <f t="shared" si="13"/>
        <v>1.7438759358288758E-2</v>
      </c>
    </row>
    <row r="93" spans="2:25">
      <c r="B93" s="54">
        <v>85</v>
      </c>
      <c r="C93" s="97">
        <f t="shared" si="8"/>
        <v>2307928.8045258094</v>
      </c>
      <c r="D93" s="97"/>
      <c r="E93" s="54"/>
      <c r="F93" s="8">
        <v>43757</v>
      </c>
      <c r="G93" s="54" t="s">
        <v>4</v>
      </c>
      <c r="H93" s="98">
        <v>0.99439999999999995</v>
      </c>
      <c r="I93" s="98"/>
      <c r="J93" s="54">
        <v>145</v>
      </c>
      <c r="K93" s="101">
        <f t="shared" si="9"/>
        <v>69237.864135774274</v>
      </c>
      <c r="L93" s="102"/>
      <c r="M93" s="6">
        <f>IF(J93="","",(K93/J93)/LOOKUP(RIGHT($D$2,3),定数!$A$6:$A$13,定数!$B$6:$B$13))</f>
        <v>3.9791875940100159</v>
      </c>
      <c r="N93" s="54"/>
      <c r="O93" s="8">
        <v>43757</v>
      </c>
      <c r="P93" s="98">
        <v>0.98</v>
      </c>
      <c r="Q93" s="98"/>
      <c r="R93" s="99">
        <f>IF(P93="","",T93*M93*LOOKUP(RIGHT($D$2,3),定数!$A$6:$A$13,定数!$B$6:$B$13))</f>
        <v>-68760.361624492914</v>
      </c>
      <c r="S93" s="99"/>
      <c r="T93" s="100">
        <f t="shared" si="11"/>
        <v>-143.99999999999969</v>
      </c>
      <c r="U93" s="100"/>
      <c r="V93" t="str">
        <f t="shared" si="14"/>
        <v/>
      </c>
      <c r="W93">
        <f t="shared" si="14"/>
        <v>2</v>
      </c>
      <c r="X93" s="37">
        <f t="shared" si="12"/>
        <v>2421536.6406565853</v>
      </c>
      <c r="Y93" s="38">
        <f t="shared" si="13"/>
        <v>4.6915596577540075E-2</v>
      </c>
    </row>
    <row r="94" spans="2:25">
      <c r="B94" s="54">
        <v>86</v>
      </c>
      <c r="C94" s="97">
        <f t="shared" si="8"/>
        <v>2239168.4429013166</v>
      </c>
      <c r="D94" s="97"/>
      <c r="E94" s="54"/>
      <c r="F94" s="8">
        <v>43819</v>
      </c>
      <c r="G94" s="54" t="s">
        <v>4</v>
      </c>
      <c r="H94" s="98">
        <v>0.99250000000000005</v>
      </c>
      <c r="I94" s="98"/>
      <c r="J94" s="54">
        <v>86</v>
      </c>
      <c r="K94" s="101">
        <f t="shared" si="9"/>
        <v>67175.053287039496</v>
      </c>
      <c r="L94" s="102"/>
      <c r="M94" s="6">
        <f>IF(J94="","",(K94/J94)/LOOKUP(RIGHT($D$2,3),定数!$A$6:$A$13,定数!$B$6:$B$13))</f>
        <v>6.5092105898294088</v>
      </c>
      <c r="N94" s="54"/>
      <c r="O94" s="8">
        <v>43822</v>
      </c>
      <c r="P94" s="98">
        <v>1.0049999999999999</v>
      </c>
      <c r="Q94" s="98"/>
      <c r="R94" s="99">
        <f>IF(P94="","",T94*M94*LOOKUP(RIGHT($D$2,3),定数!$A$6:$A$13,定数!$B$6:$B$13))</f>
        <v>97638.158847439932</v>
      </c>
      <c r="S94" s="99"/>
      <c r="T94" s="100">
        <f t="shared" si="11"/>
        <v>124.99999999999845</v>
      </c>
      <c r="U94" s="100"/>
      <c r="V94" t="str">
        <f t="shared" si="14"/>
        <v/>
      </c>
      <c r="W94">
        <f t="shared" si="14"/>
        <v>0</v>
      </c>
      <c r="X94" s="37">
        <f t="shared" si="12"/>
        <v>2421536.6406565853</v>
      </c>
      <c r="Y94" s="38">
        <f t="shared" si="13"/>
        <v>7.531093880364359E-2</v>
      </c>
    </row>
    <row r="95" spans="2:25">
      <c r="B95" s="54">
        <v>87</v>
      </c>
      <c r="C95" s="97">
        <f t="shared" si="8"/>
        <v>2336806.6017487566</v>
      </c>
      <c r="D95" s="97"/>
      <c r="E95" s="54">
        <v>2011</v>
      </c>
      <c r="F95" s="8">
        <v>43479</v>
      </c>
      <c r="G95" s="54" t="s">
        <v>3</v>
      </c>
      <c r="H95" s="98">
        <v>0.9919</v>
      </c>
      <c r="I95" s="98"/>
      <c r="J95" s="54">
        <v>101</v>
      </c>
      <c r="K95" s="101">
        <f t="shared" si="9"/>
        <v>70104.1980524627</v>
      </c>
      <c r="L95" s="102"/>
      <c r="M95" s="6">
        <f>IF(J95="","",(K95/J95)/LOOKUP(RIGHT($D$2,3),定数!$A$6:$A$13,定数!$B$6:$B$13))</f>
        <v>5.7841747568038526</v>
      </c>
      <c r="N95" s="54"/>
      <c r="O95" s="8">
        <v>43484</v>
      </c>
      <c r="P95" s="98">
        <v>1.002</v>
      </c>
      <c r="Q95" s="98"/>
      <c r="R95" s="99">
        <f>IF(P95="","",T95*M95*LOOKUP(RIGHT($D$2,3),定数!$A$6:$A$13,定数!$B$6:$B$13))</f>
        <v>-70104.198052462671</v>
      </c>
      <c r="S95" s="99"/>
      <c r="T95" s="100">
        <f t="shared" si="11"/>
        <v>-100.99999999999997</v>
      </c>
      <c r="U95" s="100"/>
      <c r="V95" t="str">
        <f t="shared" si="14"/>
        <v/>
      </c>
      <c r="W95">
        <f t="shared" si="14"/>
        <v>1</v>
      </c>
      <c r="X95" s="37">
        <f t="shared" si="12"/>
        <v>2421536.6406565853</v>
      </c>
      <c r="Y95" s="38">
        <f t="shared" si="13"/>
        <v>3.4990194856128531E-2</v>
      </c>
    </row>
    <row r="96" spans="2:25">
      <c r="B96" s="54">
        <v>88</v>
      </c>
      <c r="C96" s="97">
        <f t="shared" si="8"/>
        <v>2266702.4036962939</v>
      </c>
      <c r="D96" s="97"/>
      <c r="E96" s="54"/>
      <c r="F96" s="8">
        <v>43531</v>
      </c>
      <c r="G96" s="54" t="s">
        <v>4</v>
      </c>
      <c r="H96" s="98">
        <v>1.0157</v>
      </c>
      <c r="I96" s="98"/>
      <c r="J96" s="54">
        <v>83</v>
      </c>
      <c r="K96" s="101">
        <f t="shared" si="9"/>
        <v>68001.07211088881</v>
      </c>
      <c r="L96" s="102"/>
      <c r="M96" s="6">
        <f>IF(J96="","",(K96/J96)/LOOKUP(RIGHT($D$2,3),定数!$A$6:$A$13,定数!$B$6:$B$13))</f>
        <v>6.8274168786032936</v>
      </c>
      <c r="N96" s="54"/>
      <c r="O96" s="8">
        <v>43532</v>
      </c>
      <c r="P96" s="98">
        <v>1.0074000000000001</v>
      </c>
      <c r="Q96" s="98"/>
      <c r="R96" s="99">
        <f>IF(P96="","",T96*M96*LOOKUP(RIGHT($D$2,3),定数!$A$6:$A$13,定数!$B$6:$B$13))</f>
        <v>-68001.072110888606</v>
      </c>
      <c r="S96" s="99"/>
      <c r="T96" s="100">
        <f t="shared" si="11"/>
        <v>-82.999999999999744</v>
      </c>
      <c r="U96" s="100"/>
      <c r="V96" t="str">
        <f t="shared" si="14"/>
        <v/>
      </c>
      <c r="W96">
        <f t="shared" si="14"/>
        <v>2</v>
      </c>
      <c r="X96" s="37">
        <f t="shared" si="12"/>
        <v>2421536.6406565853</v>
      </c>
      <c r="Y96" s="38">
        <f t="shared" si="13"/>
        <v>6.3940489010444579E-2</v>
      </c>
    </row>
    <row r="97" spans="2:25">
      <c r="B97" s="54">
        <v>89</v>
      </c>
      <c r="C97" s="97">
        <f t="shared" si="8"/>
        <v>2198701.3315854054</v>
      </c>
      <c r="D97" s="97"/>
      <c r="E97" s="54"/>
      <c r="F97" s="8">
        <v>43653</v>
      </c>
      <c r="G97" s="54" t="s">
        <v>4</v>
      </c>
      <c r="H97" s="98">
        <v>1.0733999999999999</v>
      </c>
      <c r="I97" s="98"/>
      <c r="J97" s="54">
        <v>81</v>
      </c>
      <c r="K97" s="101">
        <f t="shared" si="9"/>
        <v>65961.039947562153</v>
      </c>
      <c r="L97" s="102"/>
      <c r="M97" s="6">
        <f>IF(J97="","",(K97/J97)/LOOKUP(RIGHT($D$2,3),定数!$A$6:$A$13,定数!$B$6:$B$13))</f>
        <v>6.7861152209426079</v>
      </c>
      <c r="N97" s="54"/>
      <c r="O97" s="8">
        <v>43657</v>
      </c>
      <c r="P97" s="98">
        <v>1.0652999999999999</v>
      </c>
      <c r="Q97" s="98"/>
      <c r="R97" s="99">
        <f>IF(P97="","",T97*M97*LOOKUP(RIGHT($D$2,3),定数!$A$6:$A$13,定数!$B$6:$B$13))</f>
        <v>-65961.039947562109</v>
      </c>
      <c r="S97" s="99"/>
      <c r="T97" s="100">
        <f t="shared" si="11"/>
        <v>-80.999999999999957</v>
      </c>
      <c r="U97" s="100"/>
      <c r="V97" t="str">
        <f t="shared" si="14"/>
        <v/>
      </c>
      <c r="W97">
        <f t="shared" si="14"/>
        <v>3</v>
      </c>
      <c r="X97" s="37">
        <f t="shared" si="12"/>
        <v>2421536.6406565853</v>
      </c>
      <c r="Y97" s="38">
        <f t="shared" si="13"/>
        <v>9.2022274340131216E-2</v>
      </c>
    </row>
    <row r="98" spans="2:25">
      <c r="B98" s="54">
        <v>90</v>
      </c>
      <c r="C98" s="97">
        <f t="shared" si="8"/>
        <v>2132740.2916378435</v>
      </c>
      <c r="D98" s="97"/>
      <c r="E98" s="54"/>
      <c r="F98" s="8">
        <v>43759</v>
      </c>
      <c r="G98" s="54" t="s">
        <v>4</v>
      </c>
      <c r="H98" s="98">
        <v>1.0296000000000001</v>
      </c>
      <c r="I98" s="98"/>
      <c r="J98" s="54">
        <v>150</v>
      </c>
      <c r="K98" s="101">
        <f t="shared" si="9"/>
        <v>63982.208749135301</v>
      </c>
      <c r="L98" s="102"/>
      <c r="M98" s="6">
        <f>IF(J98="","",(K98/J98)/LOOKUP(RIGHT($D$2,3),定数!$A$6:$A$13,定数!$B$6:$B$13))</f>
        <v>3.5545671527297391</v>
      </c>
      <c r="N98" s="54"/>
      <c r="O98" s="8">
        <v>43765</v>
      </c>
      <c r="P98" s="98">
        <v>1.0518000000000001</v>
      </c>
      <c r="Q98" s="98"/>
      <c r="R98" s="99">
        <f>IF(P98="","",T98*M98*LOOKUP(RIGHT($D$2,3),定数!$A$6:$A$13,定数!$B$6:$B$13))</f>
        <v>94693.668948720238</v>
      </c>
      <c r="S98" s="99"/>
      <c r="T98" s="100">
        <f t="shared" si="11"/>
        <v>221.99999999999997</v>
      </c>
      <c r="U98" s="100"/>
      <c r="V98" t="str">
        <f t="shared" si="14"/>
        <v/>
      </c>
      <c r="W98">
        <f t="shared" si="14"/>
        <v>0</v>
      </c>
      <c r="X98" s="37">
        <f t="shared" si="12"/>
        <v>2421536.6406565853</v>
      </c>
      <c r="Y98" s="38">
        <f t="shared" si="13"/>
        <v>0.11926160610992709</v>
      </c>
    </row>
    <row r="99" spans="2:25">
      <c r="B99" s="54">
        <v>91</v>
      </c>
      <c r="C99" s="97">
        <f t="shared" si="8"/>
        <v>2227433.9605865637</v>
      </c>
      <c r="D99" s="97"/>
      <c r="E99" s="54">
        <v>2012</v>
      </c>
      <c r="F99" s="8">
        <v>43477</v>
      </c>
      <c r="G99" s="54" t="s">
        <v>4</v>
      </c>
      <c r="H99" s="98">
        <v>1.0328999999999999</v>
      </c>
      <c r="I99" s="98"/>
      <c r="J99" s="54">
        <v>68</v>
      </c>
      <c r="K99" s="101">
        <f t="shared" si="9"/>
        <v>66823.018817596909</v>
      </c>
      <c r="L99" s="102"/>
      <c r="M99" s="6">
        <f>IF(J99="","",(K99/J99)/LOOKUP(RIGHT($D$2,3),定数!$A$6:$A$13,定数!$B$6:$B$13))</f>
        <v>8.1890954433329544</v>
      </c>
      <c r="N99" s="54"/>
      <c r="O99" s="8">
        <v>43478</v>
      </c>
      <c r="P99" s="98">
        <v>1.0261</v>
      </c>
      <c r="Q99" s="98"/>
      <c r="R99" s="99">
        <f>IF(P99="","",T99*M99*LOOKUP(RIGHT($D$2,3),定数!$A$6:$A$13,定数!$B$6:$B$13))</f>
        <v>-66823.018817596094</v>
      </c>
      <c r="S99" s="99"/>
      <c r="T99" s="100">
        <f t="shared" si="11"/>
        <v>-67.999999999999176</v>
      </c>
      <c r="U99" s="100"/>
      <c r="V99" t="str">
        <f t="shared" si="14"/>
        <v/>
      </c>
      <c r="W99">
        <f t="shared" si="14"/>
        <v>1</v>
      </c>
      <c r="X99" s="37">
        <f t="shared" si="12"/>
        <v>2421536.6406565853</v>
      </c>
      <c r="Y99" s="38">
        <f t="shared" si="13"/>
        <v>8.0156821421207947E-2</v>
      </c>
    </row>
    <row r="100" spans="2:25">
      <c r="B100" s="54">
        <v>92</v>
      </c>
      <c r="C100" s="97">
        <f t="shared" si="8"/>
        <v>2160610.9417689675</v>
      </c>
      <c r="D100" s="97"/>
      <c r="E100" s="54"/>
      <c r="F100" s="8">
        <v>43482</v>
      </c>
      <c r="G100" s="54" t="s">
        <v>4</v>
      </c>
      <c r="H100" s="98">
        <v>1.0339</v>
      </c>
      <c r="I100" s="98"/>
      <c r="J100" s="54">
        <v>87</v>
      </c>
      <c r="K100" s="101">
        <f t="shared" si="9"/>
        <v>64818.328253069027</v>
      </c>
      <c r="L100" s="102"/>
      <c r="M100" s="6">
        <f>IF(J100="","",(K100/J100)/LOOKUP(RIGHT($D$2,3),定数!$A$6:$A$13,定数!$B$6:$B$13))</f>
        <v>6.2086521315200223</v>
      </c>
      <c r="N100" s="54"/>
      <c r="O100" s="8">
        <v>43485</v>
      </c>
      <c r="P100" s="98">
        <v>1.0465</v>
      </c>
      <c r="Q100" s="98"/>
      <c r="R100" s="99">
        <f>IF(P100="","",T100*M100*LOOKUP(RIGHT($D$2,3),定数!$A$6:$A$13,定数!$B$6:$B$13))</f>
        <v>93874.820228582335</v>
      </c>
      <c r="S100" s="99"/>
      <c r="T100" s="100">
        <f t="shared" si="11"/>
        <v>125.99999999999945</v>
      </c>
      <c r="U100" s="100"/>
      <c r="V100" t="str">
        <f t="shared" si="14"/>
        <v/>
      </c>
      <c r="W100">
        <f t="shared" si="14"/>
        <v>0</v>
      </c>
      <c r="X100" s="37">
        <f t="shared" si="12"/>
        <v>2421536.6406565853</v>
      </c>
      <c r="Y100" s="38">
        <f t="shared" si="13"/>
        <v>0.10775211677857133</v>
      </c>
    </row>
    <row r="101" spans="2:25">
      <c r="B101" s="54">
        <v>93</v>
      </c>
      <c r="C101" s="97">
        <f t="shared" si="8"/>
        <v>2254485.7619975498</v>
      </c>
      <c r="D101" s="97"/>
      <c r="E101" s="54"/>
      <c r="F101" s="8">
        <v>43521</v>
      </c>
      <c r="G101" s="54" t="s">
        <v>3</v>
      </c>
      <c r="H101" s="98">
        <v>1.0687</v>
      </c>
      <c r="I101" s="98"/>
      <c r="J101" s="54">
        <v>67</v>
      </c>
      <c r="K101" s="101">
        <f t="shared" si="9"/>
        <v>67634.572859926498</v>
      </c>
      <c r="L101" s="102"/>
      <c r="M101" s="6">
        <f>IF(J101="","",(K101/J101)/LOOKUP(RIGHT($D$2,3),定数!$A$6:$A$13,定数!$B$6:$B$13))</f>
        <v>8.4122603059610075</v>
      </c>
      <c r="N101" s="54"/>
      <c r="O101" s="8">
        <v>43523</v>
      </c>
      <c r="P101" s="98">
        <v>1.0753999999999999</v>
      </c>
      <c r="Q101" s="98"/>
      <c r="R101" s="99">
        <f>IF(P101="","",T101*M101*LOOKUP(RIGHT($D$2,3),定数!$A$6:$A$13,定数!$B$6:$B$13))</f>
        <v>-67634.572859925785</v>
      </c>
      <c r="S101" s="99"/>
      <c r="T101" s="100">
        <f t="shared" si="11"/>
        <v>-66.999999999999289</v>
      </c>
      <c r="U101" s="100"/>
      <c r="V101" t="str">
        <f t="shared" si="14"/>
        <v/>
      </c>
      <c r="W101">
        <f t="shared" si="14"/>
        <v>1</v>
      </c>
      <c r="X101" s="37">
        <f t="shared" si="12"/>
        <v>2421536.6406565853</v>
      </c>
      <c r="Y101" s="38">
        <f t="shared" si="13"/>
        <v>6.8985484611019832E-2</v>
      </c>
    </row>
    <row r="102" spans="2:25">
      <c r="B102" s="54">
        <v>94</v>
      </c>
      <c r="C102" s="97">
        <f t="shared" si="8"/>
        <v>2186851.1891376241</v>
      </c>
      <c r="D102" s="97"/>
      <c r="E102" s="54"/>
      <c r="F102" s="8">
        <v>43663</v>
      </c>
      <c r="G102" s="54" t="s">
        <v>4</v>
      </c>
      <c r="H102" s="98">
        <v>1.0259</v>
      </c>
      <c r="I102" s="98"/>
      <c r="J102" s="54">
        <v>58</v>
      </c>
      <c r="K102" s="101">
        <f t="shared" si="9"/>
        <v>65605.535674128725</v>
      </c>
      <c r="L102" s="102"/>
      <c r="M102" s="6">
        <f>IF(J102="","",(K102/J102)/LOOKUP(RIGHT($D$2,3),定数!$A$6:$A$13,定数!$B$6:$B$13))</f>
        <v>9.4260827118001043</v>
      </c>
      <c r="N102" s="54"/>
      <c r="O102" s="8">
        <v>43664</v>
      </c>
      <c r="P102" s="98">
        <v>1.0342</v>
      </c>
      <c r="Q102" s="98"/>
      <c r="R102" s="99">
        <f>IF(P102="","",T102*M102*LOOKUP(RIGHT($D$2,3),定数!$A$6:$A$13,定数!$B$6:$B$13))</f>
        <v>93883.783809528759</v>
      </c>
      <c r="S102" s="99"/>
      <c r="T102" s="100">
        <f t="shared" si="11"/>
        <v>82.999999999999744</v>
      </c>
      <c r="U102" s="100"/>
      <c r="V102" t="str">
        <f t="shared" si="14"/>
        <v/>
      </c>
      <c r="W102">
        <f t="shared" si="14"/>
        <v>0</v>
      </c>
      <c r="X102" s="37">
        <f t="shared" si="12"/>
        <v>2421536.6406565853</v>
      </c>
      <c r="Y102" s="38">
        <f t="shared" si="13"/>
        <v>9.6915920072688899E-2</v>
      </c>
    </row>
    <row r="103" spans="2:25">
      <c r="B103" s="54">
        <v>95</v>
      </c>
      <c r="C103" s="97">
        <f>IF(R102="","",C102+R102)</f>
        <v>2280734.9729471528</v>
      </c>
      <c r="D103" s="97"/>
      <c r="E103" s="54"/>
      <c r="F103" s="8">
        <v>43769</v>
      </c>
      <c r="G103" s="54" t="s">
        <v>4</v>
      </c>
      <c r="H103" s="98">
        <v>1.0385</v>
      </c>
      <c r="I103" s="98"/>
      <c r="J103" s="54">
        <v>82</v>
      </c>
      <c r="K103" s="101">
        <f t="shared" si="9"/>
        <v>68422.049188414589</v>
      </c>
      <c r="L103" s="102"/>
      <c r="M103" s="6">
        <f>IF(J103="","",(K103/J103)/LOOKUP(RIGHT($D$2,3),定数!$A$6:$A$13,定数!$B$6:$B$13))</f>
        <v>6.953460283375466</v>
      </c>
      <c r="N103" s="54"/>
      <c r="O103" s="8">
        <v>43785</v>
      </c>
      <c r="P103" s="98">
        <v>1.0303</v>
      </c>
      <c r="Q103" s="98"/>
      <c r="R103" s="99">
        <f>IF(P103="","",T103*M103*LOOKUP(RIGHT($D$2,3),定数!$A$6:$A$13,定数!$B$6:$B$13))</f>
        <v>-68422.049188414472</v>
      </c>
      <c r="S103" s="99"/>
      <c r="T103" s="100">
        <f t="shared" si="11"/>
        <v>-81.999999999999858</v>
      </c>
      <c r="U103" s="100"/>
      <c r="V103" t="str">
        <f t="shared" si="14"/>
        <v/>
      </c>
      <c r="W103">
        <f t="shared" si="14"/>
        <v>1</v>
      </c>
      <c r="X103" s="37">
        <f t="shared" si="12"/>
        <v>2421536.6406565853</v>
      </c>
      <c r="Y103" s="38">
        <f t="shared" si="13"/>
        <v>5.8145586296499352E-2</v>
      </c>
    </row>
    <row r="104" spans="2:25">
      <c r="B104" s="54">
        <v>96</v>
      </c>
      <c r="C104" s="97">
        <f t="shared" si="8"/>
        <v>2212312.9237587382</v>
      </c>
      <c r="D104" s="97"/>
      <c r="E104" s="54"/>
      <c r="F104" s="8">
        <v>43781</v>
      </c>
      <c r="G104" s="54" t="s">
        <v>4</v>
      </c>
      <c r="H104" s="98">
        <v>1.0389999999999999</v>
      </c>
      <c r="I104" s="98"/>
      <c r="J104" s="54">
        <v>11</v>
      </c>
      <c r="K104" s="101">
        <f t="shared" si="9"/>
        <v>66369.387712762138</v>
      </c>
      <c r="L104" s="102"/>
      <c r="M104" s="6">
        <f>IF(J104="","",(K104/J104)/LOOKUP(RIGHT($D$2,3),定数!$A$6:$A$13,定数!$B$6:$B$13))</f>
        <v>50.279839176334953</v>
      </c>
      <c r="N104" s="54"/>
      <c r="O104" s="8">
        <v>43781</v>
      </c>
      <c r="P104" s="98">
        <v>1.0403</v>
      </c>
      <c r="Q104" s="98"/>
      <c r="R104" s="99">
        <f>IF(P104="","",T104*M104*LOOKUP(RIGHT($D$2,3),定数!$A$6:$A$13,定数!$B$6:$B$13))</f>
        <v>78436.549115087284</v>
      </c>
      <c r="S104" s="99"/>
      <c r="T104" s="100">
        <f t="shared" si="11"/>
        <v>13.000000000000789</v>
      </c>
      <c r="U104" s="100"/>
      <c r="V104" t="str">
        <f t="shared" si="14"/>
        <v/>
      </c>
      <c r="W104">
        <f t="shared" si="14"/>
        <v>0</v>
      </c>
      <c r="X104" s="37">
        <f t="shared" si="12"/>
        <v>2421536.6406565853</v>
      </c>
      <c r="Y104" s="38">
        <f t="shared" si="13"/>
        <v>8.640121870760431E-2</v>
      </c>
    </row>
    <row r="105" spans="2:25">
      <c r="B105" s="54">
        <v>97</v>
      </c>
      <c r="C105" s="97">
        <f t="shared" si="8"/>
        <v>2290749.4728738256</v>
      </c>
      <c r="D105" s="97"/>
      <c r="E105" s="54">
        <v>2013</v>
      </c>
      <c r="F105" s="8">
        <v>43525</v>
      </c>
      <c r="G105" s="54" t="s">
        <v>3</v>
      </c>
      <c r="H105" s="98">
        <v>1.0197000000000001</v>
      </c>
      <c r="I105" s="98"/>
      <c r="J105" s="54">
        <v>93</v>
      </c>
      <c r="K105" s="101">
        <f t="shared" si="9"/>
        <v>68722.484186214759</v>
      </c>
      <c r="L105" s="102"/>
      <c r="M105" s="6">
        <f>IF(J105="","",(K105/J105)/LOOKUP(RIGHT($D$2,3),定数!$A$6:$A$13,定数!$B$6:$B$13))</f>
        <v>6.1579286905210351</v>
      </c>
      <c r="N105" s="54"/>
      <c r="O105" s="8">
        <v>43530</v>
      </c>
      <c r="P105" s="98">
        <v>1.0290999999999999</v>
      </c>
      <c r="Q105" s="98"/>
      <c r="R105" s="99">
        <f>IF(P105="","",T105*M105*LOOKUP(RIGHT($D$2,3),定数!$A$6:$A$13,定数!$B$6:$B$13))</f>
        <v>-69461.435629076179</v>
      </c>
      <c r="S105" s="99"/>
      <c r="T105" s="100">
        <f t="shared" si="11"/>
        <v>-93.999999999998522</v>
      </c>
      <c r="U105" s="100"/>
      <c r="V105" t="str">
        <f t="shared" si="14"/>
        <v/>
      </c>
      <c r="W105">
        <f t="shared" si="14"/>
        <v>1</v>
      </c>
      <c r="X105" s="37">
        <f t="shared" si="12"/>
        <v>2421536.6406565853</v>
      </c>
      <c r="Y105" s="38">
        <f t="shared" si="13"/>
        <v>5.4009989189053753E-2</v>
      </c>
    </row>
    <row r="106" spans="2:25">
      <c r="B106" s="54">
        <v>98</v>
      </c>
      <c r="C106" s="97">
        <f t="shared" si="8"/>
        <v>2221288.0372447493</v>
      </c>
      <c r="D106" s="97"/>
      <c r="E106" s="54"/>
      <c r="F106" s="8">
        <v>43581</v>
      </c>
      <c r="G106" s="54" t="s">
        <v>3</v>
      </c>
      <c r="H106" s="98">
        <v>1.0270999999999999</v>
      </c>
      <c r="I106" s="98"/>
      <c r="J106" s="54">
        <v>69</v>
      </c>
      <c r="K106" s="101">
        <f t="shared" si="9"/>
        <v>66638.641117342471</v>
      </c>
      <c r="L106" s="102"/>
      <c r="M106" s="6">
        <f>IF(J106="","",(K106/J106)/LOOKUP(RIGHT($D$2,3),定数!$A$6:$A$13,定数!$B$6:$B$13))</f>
        <v>8.0481450624809749</v>
      </c>
      <c r="N106" s="54"/>
      <c r="O106" s="8">
        <v>43584</v>
      </c>
      <c r="P106" s="98">
        <v>1.034</v>
      </c>
      <c r="Q106" s="98"/>
      <c r="R106" s="99">
        <f>IF(P106="","",T106*M106*LOOKUP(RIGHT($D$2,3),定数!$A$6:$A$13,定数!$B$6:$B$13))</f>
        <v>-66638.641117343708</v>
      </c>
      <c r="S106" s="99"/>
      <c r="T106" s="100">
        <f t="shared" si="11"/>
        <v>-69.000000000001279</v>
      </c>
      <c r="U106" s="100"/>
      <c r="V106" t="str">
        <f t="shared" si="14"/>
        <v/>
      </c>
      <c r="W106">
        <f t="shared" si="14"/>
        <v>2</v>
      </c>
      <c r="X106" s="37">
        <f t="shared" si="12"/>
        <v>2421536.6406565853</v>
      </c>
      <c r="Y106" s="38">
        <f t="shared" si="13"/>
        <v>8.2694847581385345E-2</v>
      </c>
    </row>
    <row r="107" spans="2:25">
      <c r="B107" s="54">
        <v>99</v>
      </c>
      <c r="C107" s="97">
        <f t="shared" si="8"/>
        <v>2154649.3961274056</v>
      </c>
      <c r="D107" s="97"/>
      <c r="E107" s="54"/>
      <c r="F107" s="8">
        <v>43644</v>
      </c>
      <c r="G107" s="54" t="s">
        <v>3</v>
      </c>
      <c r="H107" s="98">
        <v>0.92600000000000005</v>
      </c>
      <c r="I107" s="98"/>
      <c r="J107" s="54">
        <v>79</v>
      </c>
      <c r="K107" s="101">
        <f t="shared" si="9"/>
        <v>64639.481883822162</v>
      </c>
      <c r="L107" s="102"/>
      <c r="M107" s="6">
        <f>IF(J107="","",(K107/J107)/LOOKUP(RIGHT($D$2,3),定数!$A$6:$A$13,定数!$B$6:$B$13))</f>
        <v>6.8185107472386246</v>
      </c>
      <c r="N107" s="54"/>
      <c r="O107" s="8">
        <v>43644</v>
      </c>
      <c r="P107" s="98">
        <v>0.91449999999999998</v>
      </c>
      <c r="Q107" s="98"/>
      <c r="R107" s="99">
        <f>IF(P107="","",T107*M107*LOOKUP(RIGHT($D$2,3),定数!$A$6:$A$13,定数!$B$6:$B$13))</f>
        <v>94095.448311893546</v>
      </c>
      <c r="S107" s="99"/>
      <c r="T107" s="100">
        <f t="shared" si="11"/>
        <v>115.00000000000065</v>
      </c>
      <c r="U107" s="100"/>
      <c r="V107" t="str">
        <f>IF(S107&lt;&gt;"",IF(S107&lt;0,1+V106,0),"")</f>
        <v/>
      </c>
      <c r="W107">
        <f>IF(T107&lt;&gt;"",IF(T107&lt;0,1+W106,0),"")</f>
        <v>0</v>
      </c>
      <c r="X107" s="37">
        <f t="shared" si="12"/>
        <v>2421536.6406565853</v>
      </c>
      <c r="Y107" s="38">
        <f t="shared" si="13"/>
        <v>0.11021400215394428</v>
      </c>
    </row>
    <row r="108" spans="2:25">
      <c r="B108" s="54">
        <v>100</v>
      </c>
      <c r="C108" s="97">
        <f t="shared" si="8"/>
        <v>2248744.8444392993</v>
      </c>
      <c r="D108" s="97"/>
      <c r="E108" s="54"/>
      <c r="F108" s="8">
        <v>43741</v>
      </c>
      <c r="G108" s="54" t="s">
        <v>4</v>
      </c>
      <c r="H108" s="98">
        <v>0.94120000000000004</v>
      </c>
      <c r="I108" s="98"/>
      <c r="J108" s="54">
        <v>80</v>
      </c>
      <c r="K108" s="101">
        <f t="shared" si="9"/>
        <v>67462.345333178979</v>
      </c>
      <c r="L108" s="102"/>
      <c r="M108" s="6">
        <f>IF(J108="","",(K108/J108)/LOOKUP(RIGHT($D$2,3),定数!$A$6:$A$13,定数!$B$6:$B$13))</f>
        <v>7.0273276388728103</v>
      </c>
      <c r="N108" s="54"/>
      <c r="O108" s="8">
        <v>43753</v>
      </c>
      <c r="P108" s="98">
        <v>0.95279999999999998</v>
      </c>
      <c r="Q108" s="98"/>
      <c r="R108" s="99">
        <f>IF(P108="","",T108*M108*LOOKUP(RIGHT($D$2,3),定数!$A$6:$A$13,定数!$B$6:$B$13))</f>
        <v>97820.40073310904</v>
      </c>
      <c r="S108" s="99"/>
      <c r="T108" s="100">
        <f t="shared" si="11"/>
        <v>115.99999999999943</v>
      </c>
      <c r="U108" s="100"/>
      <c r="V108" t="str">
        <f>IF(S108&lt;&gt;"",IF(S108&lt;0,1+V107,0),"")</f>
        <v/>
      </c>
      <c r="W108">
        <f>IF(T108&lt;&gt;"",IF(T108&lt;0,1+W107,0),"")</f>
        <v>0</v>
      </c>
      <c r="X108" s="37">
        <f t="shared" si="12"/>
        <v>2421536.6406565853</v>
      </c>
      <c r="Y108" s="38">
        <f t="shared" si="13"/>
        <v>7.1356259210033857E-2</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5" priority="7" stopIfTrue="1" operator="equal">
      <formula>"買"</formula>
    </cfRule>
    <cfRule type="cellIs" dxfId="14" priority="8" stopIfTrue="1" operator="equal">
      <formula>"売"</formula>
    </cfRule>
  </conditionalFormatting>
  <conditionalFormatting sqref="G9:G11 G14:G45 G47:G108">
    <cfRule type="cellIs" dxfId="13" priority="5" stopIfTrue="1" operator="equal">
      <formula>"買"</formula>
    </cfRule>
    <cfRule type="cellIs" dxfId="12" priority="6" stopIfTrue="1" operator="equal">
      <formula>"売"</formula>
    </cfRule>
  </conditionalFormatting>
  <conditionalFormatting sqref="G12 G14 G16 G18 G20 G22 G24 G26 G28 G30 G32 G34 G36 G38 G40 G42 G44 G46 G48 G50 G52 G54 G56 G58 G60 G62 G64 G66 G68 G70 G72 G74 G76 G78 G80 G82 G84 G86 G88 G90 G92 G94 G96 G98 G100 G102 G104 G106 G108">
    <cfRule type="cellIs" dxfId="11" priority="3" stopIfTrue="1" operator="equal">
      <formula>"買"</formula>
    </cfRule>
    <cfRule type="cellIs" dxfId="10" priority="4" stopIfTrue="1" operator="equal">
      <formula>"売"</formula>
    </cfRule>
  </conditionalFormatting>
  <conditionalFormatting sqref="G13 G15 G17 G19 G21 G23 G25 G27 G29 G31 G33 G35 G37 G39 G41 G43 G45 G47 G49 G51 G53 G55 G57 G59 G61 G63 G65 G67 G69 G71 G73 G75 G77 G79 G81 G83 G85 G87 G89 G91 G93 G95 G97 G99 G101 G103 G105 G107">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B9" sqref="B9"/>
    </sheetView>
  </sheetViews>
  <sheetFormatPr defaultRowHeight="13.2"/>
  <cols>
    <col min="1" max="1" width="2.88671875" customWidth="1"/>
    <col min="2" max="18" width="6.6640625" customWidth="1"/>
    <col min="22" max="22" width="10.88671875" style="22" hidden="1" customWidth="1"/>
    <col min="23" max="23" width="0" hidden="1" customWidth="1"/>
  </cols>
  <sheetData>
    <row r="2" spans="2:25">
      <c r="B2" s="63" t="s">
        <v>5</v>
      </c>
      <c r="C2" s="63"/>
      <c r="D2" s="65" t="s">
        <v>87</v>
      </c>
      <c r="E2" s="65"/>
      <c r="F2" s="63" t="s">
        <v>6</v>
      </c>
      <c r="G2" s="63"/>
      <c r="H2" s="67" t="s">
        <v>36</v>
      </c>
      <c r="I2" s="67"/>
      <c r="J2" s="63" t="s">
        <v>7</v>
      </c>
      <c r="K2" s="63"/>
      <c r="L2" s="64">
        <v>1000000</v>
      </c>
      <c r="M2" s="65"/>
      <c r="N2" s="63" t="s">
        <v>8</v>
      </c>
      <c r="O2" s="63"/>
      <c r="P2" s="66">
        <f>SUM(L2,D4)</f>
        <v>4148953.4784156475</v>
      </c>
      <c r="Q2" s="67"/>
      <c r="R2" s="1"/>
      <c r="S2" s="1"/>
      <c r="T2" s="1"/>
    </row>
    <row r="3" spans="2:25" ht="57" customHeight="1">
      <c r="B3" s="63" t="s">
        <v>9</v>
      </c>
      <c r="C3" s="63"/>
      <c r="D3" s="68" t="s">
        <v>38</v>
      </c>
      <c r="E3" s="68"/>
      <c r="F3" s="68"/>
      <c r="G3" s="68"/>
      <c r="H3" s="68"/>
      <c r="I3" s="68"/>
      <c r="J3" s="63" t="s">
        <v>10</v>
      </c>
      <c r="K3" s="63"/>
      <c r="L3" s="68" t="s">
        <v>89</v>
      </c>
      <c r="M3" s="69"/>
      <c r="N3" s="69"/>
      <c r="O3" s="69"/>
      <c r="P3" s="69"/>
      <c r="Q3" s="69"/>
      <c r="R3" s="1"/>
      <c r="S3" s="1"/>
    </row>
    <row r="4" spans="2:25">
      <c r="B4" s="63" t="s">
        <v>11</v>
      </c>
      <c r="C4" s="63"/>
      <c r="D4" s="70">
        <f>SUM($R$9:$S$993)</f>
        <v>3148953.4784156475</v>
      </c>
      <c r="E4" s="70"/>
      <c r="F4" s="63" t="s">
        <v>12</v>
      </c>
      <c r="G4" s="63"/>
      <c r="H4" s="71">
        <f>SUM($T$9:$U$108)</f>
        <v>4278.0000000000018</v>
      </c>
      <c r="I4" s="67"/>
      <c r="J4" s="72"/>
      <c r="K4" s="72"/>
      <c r="L4" s="66"/>
      <c r="M4" s="66"/>
      <c r="N4" s="72" t="s">
        <v>58</v>
      </c>
      <c r="O4" s="72"/>
      <c r="P4" s="73">
        <f>MAX(Y:Y)</f>
        <v>0.18327309096005884</v>
      </c>
      <c r="Q4" s="73"/>
      <c r="R4" s="1"/>
      <c r="S4" s="1"/>
      <c r="T4" s="1"/>
    </row>
    <row r="5" spans="2:25">
      <c r="B5" s="58" t="s">
        <v>15</v>
      </c>
      <c r="C5" s="56">
        <f>COUNTIF($R$9:$R$990,"&gt;0")</f>
        <v>52</v>
      </c>
      <c r="D5" s="55" t="s">
        <v>16</v>
      </c>
      <c r="E5" s="61">
        <f>COUNTIF($R$9:$R$990,"&lt;0")</f>
        <v>48</v>
      </c>
      <c r="F5" s="55" t="s">
        <v>17</v>
      </c>
      <c r="G5" s="56">
        <f>COUNTIF($R$9:$R$990,"=0")</f>
        <v>0</v>
      </c>
      <c r="H5" s="55" t="s">
        <v>18</v>
      </c>
      <c r="I5" s="57">
        <f>C5/SUM(C5,E5,G5)</f>
        <v>0.52</v>
      </c>
      <c r="J5" s="74" t="s">
        <v>19</v>
      </c>
      <c r="K5" s="63"/>
      <c r="L5" s="75">
        <f>MAX(V9:V993)</f>
        <v>3</v>
      </c>
      <c r="M5" s="76"/>
      <c r="N5" s="17" t="s">
        <v>20</v>
      </c>
      <c r="O5" s="9"/>
      <c r="P5" s="75">
        <f>MAX(W9:W993)</f>
        <v>5</v>
      </c>
      <c r="Q5" s="76"/>
      <c r="R5" s="1"/>
      <c r="S5" s="1"/>
      <c r="T5" s="1"/>
    </row>
    <row r="6" spans="2:25">
      <c r="B6" s="11"/>
      <c r="C6" s="13"/>
      <c r="D6" s="14"/>
      <c r="E6" s="10"/>
      <c r="F6" s="11"/>
      <c r="G6" s="10"/>
      <c r="H6" s="11"/>
      <c r="I6" s="16"/>
      <c r="J6" s="11"/>
      <c r="K6" s="11"/>
      <c r="L6" s="10"/>
      <c r="M6" s="10"/>
      <c r="N6" s="12"/>
      <c r="O6" s="12"/>
      <c r="P6" s="10"/>
      <c r="Q6" s="59"/>
      <c r="R6" s="1"/>
      <c r="S6" s="1"/>
      <c r="T6" s="1"/>
    </row>
    <row r="7" spans="2:25">
      <c r="B7" s="77" t="s">
        <v>21</v>
      </c>
      <c r="C7" s="79" t="s">
        <v>22</v>
      </c>
      <c r="D7" s="80"/>
      <c r="E7" s="83" t="s">
        <v>23</v>
      </c>
      <c r="F7" s="84"/>
      <c r="G7" s="84"/>
      <c r="H7" s="84"/>
      <c r="I7" s="85"/>
      <c r="J7" s="86" t="s">
        <v>24</v>
      </c>
      <c r="K7" s="87"/>
      <c r="L7" s="88"/>
      <c r="M7" s="89" t="s">
        <v>25</v>
      </c>
      <c r="N7" s="90" t="s">
        <v>26</v>
      </c>
      <c r="O7" s="91"/>
      <c r="P7" s="91"/>
      <c r="Q7" s="92"/>
      <c r="R7" s="93" t="s">
        <v>27</v>
      </c>
      <c r="S7" s="93"/>
      <c r="T7" s="93"/>
      <c r="U7" s="93"/>
    </row>
    <row r="8" spans="2:25">
      <c r="B8" s="78"/>
      <c r="C8" s="81"/>
      <c r="D8" s="82"/>
      <c r="E8" s="18" t="s">
        <v>28</v>
      </c>
      <c r="F8" s="18" t="s">
        <v>29</v>
      </c>
      <c r="G8" s="18" t="s">
        <v>30</v>
      </c>
      <c r="H8" s="94" t="s">
        <v>31</v>
      </c>
      <c r="I8" s="85"/>
      <c r="J8" s="4" t="s">
        <v>32</v>
      </c>
      <c r="K8" s="95" t="s">
        <v>33</v>
      </c>
      <c r="L8" s="88"/>
      <c r="M8" s="89"/>
      <c r="N8" s="5" t="s">
        <v>28</v>
      </c>
      <c r="O8" s="5" t="s">
        <v>29</v>
      </c>
      <c r="P8" s="96" t="s">
        <v>31</v>
      </c>
      <c r="Q8" s="92"/>
      <c r="R8" s="93" t="s">
        <v>34</v>
      </c>
      <c r="S8" s="93"/>
      <c r="T8" s="93" t="s">
        <v>32</v>
      </c>
      <c r="U8" s="93"/>
      <c r="Y8" t="s">
        <v>57</v>
      </c>
    </row>
    <row r="9" spans="2:25">
      <c r="B9" s="54">
        <v>1</v>
      </c>
      <c r="C9" s="97">
        <f>L2</f>
        <v>1000000</v>
      </c>
      <c r="D9" s="97"/>
      <c r="E9" s="54">
        <v>1994</v>
      </c>
      <c r="F9" s="8">
        <v>43651</v>
      </c>
      <c r="G9" s="54" t="s">
        <v>3</v>
      </c>
      <c r="H9" s="98">
        <v>0.72489999999999999</v>
      </c>
      <c r="I9" s="98"/>
      <c r="J9" s="54">
        <v>97</v>
      </c>
      <c r="K9" s="97">
        <f>IF(J9="","",C9*0.03)</f>
        <v>30000</v>
      </c>
      <c r="L9" s="97"/>
      <c r="M9" s="6">
        <f>IF(J9="","",(K9/J9)/LOOKUP(RIGHT($D$2,3),定数!$A$6:$A$13,定数!$B$6:$B$13))</f>
        <v>2.5773195876288657</v>
      </c>
      <c r="N9" s="54">
        <v>1994</v>
      </c>
      <c r="O9" s="8">
        <v>43657</v>
      </c>
      <c r="P9" s="98">
        <v>0.73460000000000003</v>
      </c>
      <c r="Q9" s="98"/>
      <c r="R9" s="99">
        <f>IF(P9="","",T9*M9*LOOKUP(RIGHT($D$2,3),定数!$A$6:$A$13,定数!$B$6:$B$13))</f>
        <v>-30000.000000000131</v>
      </c>
      <c r="S9" s="99"/>
      <c r="T9" s="100">
        <f>IF(P9="","",IF(G9="買",(P9-H9),(H9-P9))*IF(RIGHT($D$2,3)="JPY",100,10000))</f>
        <v>-97.000000000000426</v>
      </c>
      <c r="U9" s="100"/>
      <c r="V9" s="1">
        <f>IF(T9&lt;&gt;"",IF(T9&gt;0,1+V8,0),"")</f>
        <v>0</v>
      </c>
      <c r="W9">
        <f>IF(T9&lt;&gt;"",IF(T9&lt;0,1+W8,0),"")</f>
        <v>1</v>
      </c>
    </row>
    <row r="10" spans="2:25">
      <c r="B10" s="54">
        <v>2</v>
      </c>
      <c r="C10" s="97">
        <f t="shared" ref="C10:C73" si="0">IF(R9="","",C9+R9)</f>
        <v>969999.99999999988</v>
      </c>
      <c r="D10" s="97"/>
      <c r="E10" s="54"/>
      <c r="F10" s="8">
        <v>43668</v>
      </c>
      <c r="G10" s="54" t="s">
        <v>4</v>
      </c>
      <c r="H10" s="98">
        <v>0.73909999999999998</v>
      </c>
      <c r="I10" s="98"/>
      <c r="J10" s="54">
        <v>60</v>
      </c>
      <c r="K10" s="101">
        <f>IF(J10="","",C10*0.03)</f>
        <v>29099.999999999996</v>
      </c>
      <c r="L10" s="102"/>
      <c r="M10" s="6">
        <f>IF(J10="","",(K10/J10)/LOOKUP(RIGHT($D$2,3),定数!$A$6:$A$13,定数!$B$6:$B$13))</f>
        <v>4.0416666666666661</v>
      </c>
      <c r="N10" s="54"/>
      <c r="O10" s="8">
        <v>43679</v>
      </c>
      <c r="P10" s="98">
        <v>0.73309999999999997</v>
      </c>
      <c r="Q10" s="98"/>
      <c r="R10" s="99">
        <f>IF(P10="","",T10*M10*LOOKUP(RIGHT($D$2,3),定数!$A$6:$A$13,定数!$B$6:$B$13))</f>
        <v>-29100.000000000025</v>
      </c>
      <c r="S10" s="99"/>
      <c r="T10" s="100">
        <f>IF(P10="","",IF(G10="買",(P10-H10),(H10-P10))*IF(RIGHT($D$2,3)="JPY",100,10000))</f>
        <v>-60.000000000000057</v>
      </c>
      <c r="U10" s="100"/>
      <c r="V10" s="22">
        <f t="shared" ref="V10:V22" si="1">IF(T10&lt;&gt;"",IF(T10&gt;0,1+V9,0),"")</f>
        <v>0</v>
      </c>
      <c r="W10">
        <f t="shared" ref="W10:W73" si="2">IF(T10&lt;&gt;"",IF(T10&lt;0,1+W9,0),"")</f>
        <v>2</v>
      </c>
      <c r="X10" s="37">
        <f>IF(C10&lt;&gt;"",MAX(C10,C9),"")</f>
        <v>1000000</v>
      </c>
    </row>
    <row r="11" spans="2:25">
      <c r="B11" s="54">
        <v>3</v>
      </c>
      <c r="C11" s="97">
        <f t="shared" si="0"/>
        <v>940899.99999999988</v>
      </c>
      <c r="D11" s="97"/>
      <c r="E11" s="54"/>
      <c r="F11" s="8">
        <v>43708</v>
      </c>
      <c r="G11" s="54" t="s">
        <v>4</v>
      </c>
      <c r="H11" s="98">
        <v>0.74560000000000004</v>
      </c>
      <c r="I11" s="98"/>
      <c r="J11" s="54">
        <v>57</v>
      </c>
      <c r="K11" s="101">
        <f t="shared" ref="K11:K74" si="3">IF(J11="","",C11*0.03)</f>
        <v>28226.999999999996</v>
      </c>
      <c r="L11" s="102"/>
      <c r="M11" s="6">
        <f>IF(J11="","",(K11/J11)/LOOKUP(RIGHT($D$2,3),定数!$A$6:$A$13,定数!$B$6:$B$13))</f>
        <v>4.1267543859649116</v>
      </c>
      <c r="N11" s="54"/>
      <c r="O11" s="8">
        <v>43713</v>
      </c>
      <c r="P11" s="98">
        <v>0.7399</v>
      </c>
      <c r="Q11" s="98"/>
      <c r="R11" s="99">
        <f>IF(P11="","",T11*M11*LOOKUP(RIGHT($D$2,3),定数!$A$6:$A$13,定数!$B$6:$B$13))</f>
        <v>-28227.000000000186</v>
      </c>
      <c r="S11" s="99"/>
      <c r="T11" s="100">
        <f>IF(P11="","",IF(G11="買",(P11-H11),(H11-P11))*IF(RIGHT($D$2,3)="JPY",100,10000))</f>
        <v>-57.000000000000384</v>
      </c>
      <c r="U11" s="100"/>
      <c r="V11" s="22">
        <f t="shared" si="1"/>
        <v>0</v>
      </c>
      <c r="W11">
        <f t="shared" si="2"/>
        <v>3</v>
      </c>
      <c r="X11" s="37">
        <f>IF(C11&lt;&gt;"",MAX(X10,C11),"")</f>
        <v>1000000</v>
      </c>
      <c r="Y11" s="38">
        <f>IF(X11&lt;&gt;"",1-(C11/X11),"")</f>
        <v>5.9100000000000152E-2</v>
      </c>
    </row>
    <row r="12" spans="2:25">
      <c r="B12" s="54">
        <v>4</v>
      </c>
      <c r="C12" s="97">
        <f t="shared" si="0"/>
        <v>912672.99999999965</v>
      </c>
      <c r="D12" s="97"/>
      <c r="E12" s="54"/>
      <c r="F12" s="8">
        <v>43737</v>
      </c>
      <c r="G12" s="54" t="s">
        <v>3</v>
      </c>
      <c r="H12" s="98">
        <v>0.73870000000000002</v>
      </c>
      <c r="I12" s="98"/>
      <c r="J12" s="54">
        <v>33</v>
      </c>
      <c r="K12" s="101">
        <f t="shared" si="3"/>
        <v>27380.189999999988</v>
      </c>
      <c r="L12" s="102"/>
      <c r="M12" s="6">
        <f>IF(J12="","",(K12/J12)/LOOKUP(RIGHT($D$2,3),定数!$A$6:$A$13,定数!$B$6:$B$13))</f>
        <v>6.9141893939393908</v>
      </c>
      <c r="N12" s="54"/>
      <c r="O12" s="8">
        <v>43741</v>
      </c>
      <c r="P12" s="98">
        <v>0.74199999999999999</v>
      </c>
      <c r="Q12" s="98"/>
      <c r="R12" s="99">
        <f>IF(P12="","",T12*M12*LOOKUP(RIGHT($D$2,3),定数!$A$6:$A$13,定数!$B$6:$B$13))</f>
        <v>-27380.189999999733</v>
      </c>
      <c r="S12" s="99"/>
      <c r="T12" s="100">
        <f t="shared" ref="T12:T75" si="4">IF(P12="","",IF(G12="買",(P12-H12),(H12-P12))*IF(RIGHT($D$2,3)="JPY",100,10000))</f>
        <v>-32.999999999999694</v>
      </c>
      <c r="U12" s="100"/>
      <c r="V12" s="22">
        <f t="shared" si="1"/>
        <v>0</v>
      </c>
      <c r="W12">
        <f t="shared" si="2"/>
        <v>4</v>
      </c>
      <c r="X12" s="37">
        <f t="shared" ref="X12:X75" si="5">IF(C12&lt;&gt;"",MAX(X11,C12),"")</f>
        <v>1000000</v>
      </c>
      <c r="Y12" s="38">
        <f t="shared" ref="Y12:Y75" si="6">IF(X12&lt;&gt;"",1-(C12/X12),"")</f>
        <v>8.7327000000000377E-2</v>
      </c>
    </row>
    <row r="13" spans="2:25">
      <c r="B13" s="54">
        <v>5</v>
      </c>
      <c r="C13" s="97">
        <f t="shared" si="0"/>
        <v>885292.80999999994</v>
      </c>
      <c r="D13" s="97"/>
      <c r="E13" s="54"/>
      <c r="F13" s="8">
        <v>43752</v>
      </c>
      <c r="G13" s="54" t="s">
        <v>3</v>
      </c>
      <c r="H13" s="98">
        <v>0.73540000000000005</v>
      </c>
      <c r="I13" s="98"/>
      <c r="J13" s="54">
        <v>42</v>
      </c>
      <c r="K13" s="101">
        <f t="shared" si="3"/>
        <v>26558.784299999996</v>
      </c>
      <c r="L13" s="102"/>
      <c r="M13" s="6">
        <f>IF(J13="","",(K13/J13)/LOOKUP(RIGHT($D$2,3),定数!$A$6:$A$13,定数!$B$6:$B$13))</f>
        <v>5.2696000595238086</v>
      </c>
      <c r="N13" s="54"/>
      <c r="O13" s="8">
        <v>43755</v>
      </c>
      <c r="P13" s="98">
        <v>0.73960000000000004</v>
      </c>
      <c r="Q13" s="98"/>
      <c r="R13" s="99">
        <f>IF(P13="","",T13*M13*LOOKUP(RIGHT($D$2,3),定数!$A$6:$A$13,定数!$B$6:$B$13))</f>
        <v>-26558.784299999879</v>
      </c>
      <c r="S13" s="99"/>
      <c r="T13" s="100">
        <f t="shared" si="4"/>
        <v>-41.999999999999815</v>
      </c>
      <c r="U13" s="100"/>
      <c r="V13" s="22">
        <f t="shared" si="1"/>
        <v>0</v>
      </c>
      <c r="W13">
        <f t="shared" si="2"/>
        <v>5</v>
      </c>
      <c r="X13" s="37">
        <f t="shared" si="5"/>
        <v>1000000</v>
      </c>
      <c r="Y13" s="38">
        <f t="shared" si="6"/>
        <v>0.11470719000000007</v>
      </c>
    </row>
    <row r="14" spans="2:25">
      <c r="B14" s="54">
        <v>6</v>
      </c>
      <c r="C14" s="97">
        <f t="shared" si="0"/>
        <v>858734.02570000011</v>
      </c>
      <c r="D14" s="97"/>
      <c r="E14" s="54"/>
      <c r="F14" s="8">
        <v>43773</v>
      </c>
      <c r="G14" s="54" t="s">
        <v>4</v>
      </c>
      <c r="H14" s="98">
        <v>0.74360000000000004</v>
      </c>
      <c r="I14" s="98"/>
      <c r="J14" s="54">
        <v>32</v>
      </c>
      <c r="K14" s="101">
        <f t="shared" si="3"/>
        <v>25762.020771000003</v>
      </c>
      <c r="L14" s="102"/>
      <c r="M14" s="6">
        <f>IF(J14="","",(K14/J14)/LOOKUP(RIGHT($D$2,3),定数!$A$6:$A$13,定数!$B$6:$B$13))</f>
        <v>6.7088595757812506</v>
      </c>
      <c r="N14" s="54"/>
      <c r="O14" s="8">
        <v>43773</v>
      </c>
      <c r="P14" s="98">
        <v>0.74939999999999996</v>
      </c>
      <c r="Q14" s="98"/>
      <c r="R14" s="99">
        <f>IF(P14="","",T14*M14*LOOKUP(RIGHT($D$2,3),定数!$A$6:$A$13,定数!$B$6:$B$13))</f>
        <v>46693.662647436831</v>
      </c>
      <c r="S14" s="99"/>
      <c r="T14" s="100">
        <f t="shared" si="4"/>
        <v>57.999999999999162</v>
      </c>
      <c r="U14" s="100"/>
      <c r="V14" s="22">
        <f t="shared" si="1"/>
        <v>1</v>
      </c>
      <c r="W14">
        <f t="shared" si="2"/>
        <v>0</v>
      </c>
      <c r="X14" s="37">
        <f t="shared" si="5"/>
        <v>1000000</v>
      </c>
      <c r="Y14" s="38">
        <f t="shared" si="6"/>
        <v>0.14126597429999987</v>
      </c>
    </row>
    <row r="15" spans="2:25">
      <c r="B15" s="54">
        <v>7</v>
      </c>
      <c r="C15" s="97">
        <f t="shared" si="0"/>
        <v>905427.68834743695</v>
      </c>
      <c r="D15" s="97"/>
      <c r="E15" s="54">
        <v>1995</v>
      </c>
      <c r="F15" s="8">
        <v>43512</v>
      </c>
      <c r="G15" s="54" t="s">
        <v>3</v>
      </c>
      <c r="H15" s="98">
        <v>0.74490000000000001</v>
      </c>
      <c r="I15" s="98"/>
      <c r="J15" s="54">
        <v>54</v>
      </c>
      <c r="K15" s="101">
        <f t="shared" si="3"/>
        <v>27162.830650423108</v>
      </c>
      <c r="L15" s="102"/>
      <c r="M15" s="6">
        <f>IF(J15="","",(K15/J15)/LOOKUP(RIGHT($D$2,3),定数!$A$6:$A$13,定数!$B$6:$B$13))</f>
        <v>4.1917948534603564</v>
      </c>
      <c r="N15" s="54"/>
      <c r="O15" s="8">
        <v>43525</v>
      </c>
      <c r="P15" s="98">
        <v>0.73460000000000003</v>
      </c>
      <c r="Q15" s="98"/>
      <c r="R15" s="99">
        <f>IF(P15="","",T15*M15*LOOKUP(RIGHT($D$2,3),定数!$A$6:$A$13,定数!$B$6:$B$13))</f>
        <v>51810.584388769887</v>
      </c>
      <c r="S15" s="99"/>
      <c r="T15" s="100">
        <f t="shared" si="4"/>
        <v>102.99999999999976</v>
      </c>
      <c r="U15" s="100"/>
      <c r="V15" s="22">
        <f t="shared" si="1"/>
        <v>2</v>
      </c>
      <c r="W15">
        <f t="shared" si="2"/>
        <v>0</v>
      </c>
      <c r="X15" s="37">
        <f t="shared" si="5"/>
        <v>1000000</v>
      </c>
      <c r="Y15" s="38">
        <f t="shared" si="6"/>
        <v>9.4572311652563079E-2</v>
      </c>
    </row>
    <row r="16" spans="2:25">
      <c r="B16" s="54">
        <v>8</v>
      </c>
      <c r="C16" s="97">
        <f t="shared" si="0"/>
        <v>957238.27273620688</v>
      </c>
      <c r="D16" s="97"/>
      <c r="E16" s="54"/>
      <c r="F16" s="8">
        <v>43530</v>
      </c>
      <c r="G16" s="54" t="s">
        <v>3</v>
      </c>
      <c r="H16" s="98">
        <v>0.73540000000000005</v>
      </c>
      <c r="I16" s="98"/>
      <c r="J16" s="54">
        <v>63</v>
      </c>
      <c r="K16" s="101">
        <f t="shared" si="3"/>
        <v>28717.148182086206</v>
      </c>
      <c r="L16" s="102"/>
      <c r="M16" s="6">
        <f>IF(J16="","",(K16/J16)/LOOKUP(RIGHT($D$2,3),定数!$A$6:$A$13,定数!$B$6:$B$13))</f>
        <v>3.7985645743500269</v>
      </c>
      <c r="N16" s="54"/>
      <c r="O16" s="8">
        <v>43532</v>
      </c>
      <c r="P16" s="98">
        <v>0.74150000000000005</v>
      </c>
      <c r="Q16" s="98"/>
      <c r="R16" s="99">
        <f>IF(P16="","",T16*M16*LOOKUP(RIGHT($D$2,3),定数!$A$6:$A$13,定数!$B$6:$B$13))</f>
        <v>-27805.49268424217</v>
      </c>
      <c r="S16" s="99"/>
      <c r="T16" s="100">
        <f t="shared" si="4"/>
        <v>-60.999999999999943</v>
      </c>
      <c r="U16" s="100"/>
      <c r="V16" s="22">
        <f t="shared" si="1"/>
        <v>0</v>
      </c>
      <c r="W16">
        <f t="shared" si="2"/>
        <v>1</v>
      </c>
      <c r="X16" s="37">
        <f t="shared" si="5"/>
        <v>1000000</v>
      </c>
      <c r="Y16" s="38">
        <f t="shared" si="6"/>
        <v>4.2761727263793126E-2</v>
      </c>
    </row>
    <row r="17" spans="2:25">
      <c r="B17" s="54">
        <v>9</v>
      </c>
      <c r="C17" s="97">
        <f t="shared" si="0"/>
        <v>929432.78005196468</v>
      </c>
      <c r="D17" s="97"/>
      <c r="E17" s="54">
        <v>1996</v>
      </c>
      <c r="F17" s="8">
        <v>43510</v>
      </c>
      <c r="G17" s="54" t="s">
        <v>4</v>
      </c>
      <c r="H17" s="98">
        <v>0.7571</v>
      </c>
      <c r="I17" s="98"/>
      <c r="J17" s="54">
        <v>47</v>
      </c>
      <c r="K17" s="101">
        <f t="shared" si="3"/>
        <v>27882.98340155894</v>
      </c>
      <c r="L17" s="102"/>
      <c r="M17" s="6">
        <f>IF(J17="","",(K17/J17)/LOOKUP(RIGHT($D$2,3),定数!$A$6:$A$13,定数!$B$6:$B$13))</f>
        <v>4.9437913832551317</v>
      </c>
      <c r="N17" s="54"/>
      <c r="O17" s="8">
        <v>43512</v>
      </c>
      <c r="P17" s="98">
        <v>0.75239999999999996</v>
      </c>
      <c r="Q17" s="98"/>
      <c r="R17" s="99">
        <f>IF(P17="","",T17*M17*LOOKUP(RIGHT($D$2,3),定数!$A$6:$A$13,定数!$B$6:$B$13))</f>
        <v>-27882.98340155917</v>
      </c>
      <c r="S17" s="99"/>
      <c r="T17" s="100">
        <f t="shared" si="4"/>
        <v>-47.000000000000377</v>
      </c>
      <c r="U17" s="100"/>
      <c r="V17" s="22">
        <f t="shared" si="1"/>
        <v>0</v>
      </c>
      <c r="W17">
        <f t="shared" si="2"/>
        <v>2</v>
      </c>
      <c r="X17" s="37">
        <f t="shared" si="5"/>
        <v>1000000</v>
      </c>
      <c r="Y17" s="38">
        <f t="shared" si="6"/>
        <v>7.0567219948035276E-2</v>
      </c>
    </row>
    <row r="18" spans="2:25">
      <c r="B18" s="54">
        <v>10</v>
      </c>
      <c r="C18" s="97">
        <f t="shared" si="0"/>
        <v>901549.79665040551</v>
      </c>
      <c r="D18" s="97"/>
      <c r="E18" s="54"/>
      <c r="F18" s="8">
        <v>43643</v>
      </c>
      <c r="G18" s="54" t="s">
        <v>3</v>
      </c>
      <c r="H18" s="98">
        <v>0.7893</v>
      </c>
      <c r="I18" s="98"/>
      <c r="J18" s="54">
        <v>48</v>
      </c>
      <c r="K18" s="101">
        <f t="shared" si="3"/>
        <v>27046.493899512163</v>
      </c>
      <c r="L18" s="102"/>
      <c r="M18" s="6">
        <f>IF(J18="","",(K18/J18)/LOOKUP(RIGHT($D$2,3),定数!$A$6:$A$13,定数!$B$6:$B$13))</f>
        <v>4.6955718575541949</v>
      </c>
      <c r="N18" s="54"/>
      <c r="O18" s="8">
        <v>43649</v>
      </c>
      <c r="P18" s="98">
        <v>0.78129999999999999</v>
      </c>
      <c r="Q18" s="98"/>
      <c r="R18" s="99">
        <f>IF(P18="","",T18*M18*LOOKUP(RIGHT($D$2,3),定数!$A$6:$A$13,定数!$B$6:$B$13))</f>
        <v>45077.48983252031</v>
      </c>
      <c r="S18" s="99"/>
      <c r="T18" s="100">
        <f t="shared" si="4"/>
        <v>80.000000000000071</v>
      </c>
      <c r="U18" s="100"/>
      <c r="V18" s="22">
        <f t="shared" si="1"/>
        <v>1</v>
      </c>
      <c r="W18">
        <f t="shared" si="2"/>
        <v>0</v>
      </c>
      <c r="X18" s="37">
        <f t="shared" si="5"/>
        <v>1000000</v>
      </c>
      <c r="Y18" s="38">
        <f t="shared" si="6"/>
        <v>9.8450203349594534E-2</v>
      </c>
    </row>
    <row r="19" spans="2:25">
      <c r="B19" s="54">
        <v>11</v>
      </c>
      <c r="C19" s="97">
        <f t="shared" si="0"/>
        <v>946627.28648292576</v>
      </c>
      <c r="D19" s="97"/>
      <c r="E19" s="54"/>
      <c r="F19" s="8">
        <v>43675</v>
      </c>
      <c r="G19" s="54" t="s">
        <v>3</v>
      </c>
      <c r="H19" s="98">
        <v>0.7853</v>
      </c>
      <c r="I19" s="98"/>
      <c r="J19" s="54">
        <v>68</v>
      </c>
      <c r="K19" s="101">
        <f t="shared" si="3"/>
        <v>28398.818594487773</v>
      </c>
      <c r="L19" s="102"/>
      <c r="M19" s="6">
        <f>IF(J19="","",(K19/J19)/LOOKUP(RIGHT($D$2,3),定数!$A$6:$A$13,定数!$B$6:$B$13))</f>
        <v>3.4802473767754623</v>
      </c>
      <c r="N19" s="54"/>
      <c r="O19" s="8">
        <v>43677</v>
      </c>
      <c r="P19" s="98">
        <v>0.77210000000000001</v>
      </c>
      <c r="Q19" s="98"/>
      <c r="R19" s="99">
        <f>IF(P19="","",T19*M19*LOOKUP(RIGHT($D$2,3),定数!$A$6:$A$13,定数!$B$6:$B$13))</f>
        <v>55127.118448123278</v>
      </c>
      <c r="S19" s="99"/>
      <c r="T19" s="100">
        <f t="shared" si="4"/>
        <v>131.99999999999989</v>
      </c>
      <c r="U19" s="100"/>
      <c r="V19" s="22">
        <f t="shared" si="1"/>
        <v>2</v>
      </c>
      <c r="W19">
        <f t="shared" si="2"/>
        <v>0</v>
      </c>
      <c r="X19" s="37">
        <f t="shared" si="5"/>
        <v>1000000</v>
      </c>
      <c r="Y19" s="38">
        <f t="shared" si="6"/>
        <v>5.3372713517074288E-2</v>
      </c>
    </row>
    <row r="20" spans="2:25">
      <c r="B20" s="54">
        <v>12</v>
      </c>
      <c r="C20" s="97">
        <f t="shared" si="0"/>
        <v>1001754.4049310491</v>
      </c>
      <c r="D20" s="97"/>
      <c r="E20" s="54">
        <v>1997</v>
      </c>
      <c r="F20" s="8">
        <v>43487</v>
      </c>
      <c r="G20" s="54" t="s">
        <v>3</v>
      </c>
      <c r="H20" s="98">
        <v>0.77529999999999999</v>
      </c>
      <c r="I20" s="98"/>
      <c r="J20" s="54">
        <v>51</v>
      </c>
      <c r="K20" s="101">
        <f t="shared" si="3"/>
        <v>30052.632147931472</v>
      </c>
      <c r="L20" s="102"/>
      <c r="M20" s="6">
        <f>IF(J20="","",(K20/J20)/LOOKUP(RIGHT($D$2,3),定数!$A$6:$A$13,定数!$B$6:$B$13))</f>
        <v>4.9105608084855339</v>
      </c>
      <c r="N20" s="54"/>
      <c r="O20" s="8">
        <v>43495</v>
      </c>
      <c r="P20" s="98">
        <v>0.76559999999999995</v>
      </c>
      <c r="Q20" s="98"/>
      <c r="R20" s="99">
        <f>IF(P20="","",T20*M20*LOOKUP(RIGHT($D$2,3),定数!$A$6:$A$13,定数!$B$6:$B$13))</f>
        <v>57158.927810771871</v>
      </c>
      <c r="S20" s="99"/>
      <c r="T20" s="100">
        <f t="shared" si="4"/>
        <v>97.000000000000426</v>
      </c>
      <c r="U20" s="100"/>
      <c r="V20" s="22">
        <f t="shared" si="1"/>
        <v>3</v>
      </c>
      <c r="W20">
        <f t="shared" si="2"/>
        <v>0</v>
      </c>
      <c r="X20" s="37">
        <f t="shared" si="5"/>
        <v>1001754.4049310491</v>
      </c>
      <c r="Y20" s="38">
        <f t="shared" si="6"/>
        <v>0</v>
      </c>
    </row>
    <row r="21" spans="2:25">
      <c r="B21" s="54">
        <v>13</v>
      </c>
      <c r="C21" s="97">
        <f t="shared" si="0"/>
        <v>1058913.332741821</v>
      </c>
      <c r="D21" s="97"/>
      <c r="E21" s="54"/>
      <c r="F21" s="8">
        <v>43503</v>
      </c>
      <c r="G21" s="54" t="s">
        <v>3</v>
      </c>
      <c r="H21" s="98">
        <v>0.7601</v>
      </c>
      <c r="I21" s="98"/>
      <c r="J21" s="54">
        <v>85</v>
      </c>
      <c r="K21" s="101">
        <f t="shared" si="3"/>
        <v>31767.399982254628</v>
      </c>
      <c r="L21" s="102"/>
      <c r="M21" s="6">
        <f>IF(J21="","",(K21/J21)/LOOKUP(RIGHT($D$2,3),定数!$A$6:$A$13,定数!$B$6:$B$13))</f>
        <v>3.1144509786524144</v>
      </c>
      <c r="N21" s="54"/>
      <c r="O21" s="8">
        <v>43509</v>
      </c>
      <c r="P21" s="98">
        <v>0.76859999999999995</v>
      </c>
      <c r="Q21" s="98"/>
      <c r="R21" s="99">
        <f>IF(P21="","",T21*M21*LOOKUP(RIGHT($D$2,3),定数!$A$6:$A$13,定数!$B$6:$B$13))</f>
        <v>-31767.399982254447</v>
      </c>
      <c r="S21" s="99"/>
      <c r="T21" s="100">
        <f t="shared" si="4"/>
        <v>-84.999999999999517</v>
      </c>
      <c r="U21" s="100"/>
      <c r="V21" s="22">
        <f t="shared" si="1"/>
        <v>0</v>
      </c>
      <c r="W21">
        <f t="shared" si="2"/>
        <v>1</v>
      </c>
      <c r="X21" s="37">
        <f t="shared" si="5"/>
        <v>1058913.332741821</v>
      </c>
      <c r="Y21" s="38">
        <f t="shared" si="6"/>
        <v>0</v>
      </c>
    </row>
    <row r="22" spans="2:25">
      <c r="B22" s="54">
        <v>14</v>
      </c>
      <c r="C22" s="97">
        <f t="shared" si="0"/>
        <v>1027145.9327595665</v>
      </c>
      <c r="D22" s="97"/>
      <c r="E22" s="54"/>
      <c r="F22" s="8">
        <v>43578</v>
      </c>
      <c r="G22" s="54" t="s">
        <v>3</v>
      </c>
      <c r="H22" s="98">
        <v>0.77449999999999997</v>
      </c>
      <c r="I22" s="98"/>
      <c r="J22" s="54">
        <v>61</v>
      </c>
      <c r="K22" s="101">
        <f t="shared" si="3"/>
        <v>30814.377982786991</v>
      </c>
      <c r="L22" s="102"/>
      <c r="M22" s="6">
        <f>IF(J22="","",(K22/J22)/LOOKUP(RIGHT($D$2,3),定数!$A$6:$A$13,定数!$B$6:$B$13))</f>
        <v>4.2096144785228127</v>
      </c>
      <c r="N22" s="54"/>
      <c r="O22" s="8">
        <v>43583</v>
      </c>
      <c r="P22" s="98">
        <v>0.78059999999999996</v>
      </c>
      <c r="Q22" s="98"/>
      <c r="R22" s="99">
        <f>IF(P22="","",T22*M22*LOOKUP(RIGHT($D$2,3),定数!$A$6:$A$13,定数!$B$6:$B$13))</f>
        <v>-30814.377982786958</v>
      </c>
      <c r="S22" s="99"/>
      <c r="T22" s="100">
        <f t="shared" si="4"/>
        <v>-60.999999999999943</v>
      </c>
      <c r="U22" s="100"/>
      <c r="V22" s="22">
        <f t="shared" si="1"/>
        <v>0</v>
      </c>
      <c r="W22">
        <f t="shared" si="2"/>
        <v>2</v>
      </c>
      <c r="X22" s="37">
        <f t="shared" si="5"/>
        <v>1058913.332741821</v>
      </c>
      <c r="Y22" s="38">
        <f t="shared" si="6"/>
        <v>2.9999999999999916E-2</v>
      </c>
    </row>
    <row r="23" spans="2:25">
      <c r="B23" s="54">
        <v>15</v>
      </c>
      <c r="C23" s="97">
        <f t="shared" si="0"/>
        <v>996331.55477677949</v>
      </c>
      <c r="D23" s="97"/>
      <c r="E23" s="54"/>
      <c r="F23" s="8">
        <v>43627</v>
      </c>
      <c r="G23" s="54" t="s">
        <v>3</v>
      </c>
      <c r="H23" s="98">
        <v>0.75800000000000001</v>
      </c>
      <c r="I23" s="98"/>
      <c r="J23" s="54">
        <v>68</v>
      </c>
      <c r="K23" s="101">
        <f t="shared" si="3"/>
        <v>29889.946643303385</v>
      </c>
      <c r="L23" s="102"/>
      <c r="M23" s="6">
        <f>IF(J23="","",(K23/J23)/LOOKUP(RIGHT($D$2,3),定数!$A$6:$A$13,定数!$B$6:$B$13))</f>
        <v>3.662983657267572</v>
      </c>
      <c r="N23" s="54"/>
      <c r="O23" s="8">
        <v>43643</v>
      </c>
      <c r="P23" s="98">
        <v>0.74490000000000001</v>
      </c>
      <c r="Q23" s="98"/>
      <c r="R23" s="99">
        <f>IF(P23="","",T23*M23*LOOKUP(RIGHT($D$2,3),定数!$A$6:$A$13,定数!$B$6:$B$13))</f>
        <v>57582.103092246231</v>
      </c>
      <c r="S23" s="99"/>
      <c r="T23" s="100">
        <f t="shared" si="4"/>
        <v>131</v>
      </c>
      <c r="U23" s="100"/>
      <c r="V23" t="str">
        <f t="shared" ref="V23:W74" si="7">IF(S23&lt;&gt;"",IF(S23&lt;0,1+V22,0),"")</f>
        <v/>
      </c>
      <c r="W23">
        <f t="shared" si="2"/>
        <v>0</v>
      </c>
      <c r="X23" s="37">
        <f t="shared" si="5"/>
        <v>1058913.332741821</v>
      </c>
      <c r="Y23" s="38">
        <f t="shared" si="6"/>
        <v>5.9099999999999819E-2</v>
      </c>
    </row>
    <row r="24" spans="2:25">
      <c r="B24" s="54">
        <v>16</v>
      </c>
      <c r="C24" s="97">
        <f t="shared" si="0"/>
        <v>1053913.6578690258</v>
      </c>
      <c r="D24" s="97"/>
      <c r="E24" s="54"/>
      <c r="F24" s="8">
        <v>43781</v>
      </c>
      <c r="G24" s="54" t="s">
        <v>3</v>
      </c>
      <c r="H24" s="98">
        <v>0.69569999999999999</v>
      </c>
      <c r="I24" s="98"/>
      <c r="J24" s="54">
        <v>71</v>
      </c>
      <c r="K24" s="101">
        <f t="shared" si="3"/>
        <v>31617.409736070775</v>
      </c>
      <c r="L24" s="102"/>
      <c r="M24" s="6">
        <f>IF(J24="","",(K24/J24)/LOOKUP(RIGHT($D$2,3),定数!$A$6:$A$13,定数!$B$6:$B$13))</f>
        <v>3.7109635840458655</v>
      </c>
      <c r="N24" s="54"/>
      <c r="O24" s="8">
        <v>43784</v>
      </c>
      <c r="P24" s="98">
        <v>0.70279999999999998</v>
      </c>
      <c r="Q24" s="98"/>
      <c r="R24" s="99">
        <f>IF(P24="","",T24*M24*LOOKUP(RIGHT($D$2,3),定数!$A$6:$A$13,定数!$B$6:$B$13))</f>
        <v>-31617.409736070756</v>
      </c>
      <c r="S24" s="99"/>
      <c r="T24" s="100">
        <f t="shared" si="4"/>
        <v>-70.999999999999957</v>
      </c>
      <c r="U24" s="100"/>
      <c r="V24" t="str">
        <f t="shared" si="7"/>
        <v/>
      </c>
      <c r="W24">
        <f t="shared" si="2"/>
        <v>1</v>
      </c>
      <c r="X24" s="37">
        <f t="shared" si="5"/>
        <v>1058913.332741821</v>
      </c>
      <c r="Y24" s="38">
        <f t="shared" si="6"/>
        <v>4.7215147058821128E-3</v>
      </c>
    </row>
    <row r="25" spans="2:25">
      <c r="B25" s="54">
        <v>17</v>
      </c>
      <c r="C25" s="97">
        <f t="shared" si="0"/>
        <v>1022296.2481329551</v>
      </c>
      <c r="D25" s="97"/>
      <c r="E25" s="54"/>
      <c r="F25" s="8">
        <v>43791</v>
      </c>
      <c r="G25" s="54" t="s">
        <v>3</v>
      </c>
      <c r="H25" s="98">
        <v>0.69159999999999999</v>
      </c>
      <c r="I25" s="98"/>
      <c r="J25" s="54">
        <v>117</v>
      </c>
      <c r="K25" s="101">
        <f t="shared" si="3"/>
        <v>30668.887443988649</v>
      </c>
      <c r="L25" s="102"/>
      <c r="M25" s="6">
        <f>IF(J25="","",(K25/J25)/LOOKUP(RIGHT($D$2,3),定数!$A$6:$A$13,定数!$B$6:$B$13))</f>
        <v>2.184393692591784</v>
      </c>
      <c r="N25" s="54"/>
      <c r="O25" s="8">
        <v>43807</v>
      </c>
      <c r="P25" s="98">
        <v>0.66869999999999996</v>
      </c>
      <c r="Q25" s="98"/>
      <c r="R25" s="99">
        <f>IF(P25="","",T25*M25*LOOKUP(RIGHT($D$2,3),定数!$A$6:$A$13,定数!$B$6:$B$13))</f>
        <v>60027.138672422305</v>
      </c>
      <c r="S25" s="99"/>
      <c r="T25" s="100">
        <f t="shared" si="4"/>
        <v>229.00000000000031</v>
      </c>
      <c r="U25" s="100"/>
      <c r="V25" t="str">
        <f t="shared" si="7"/>
        <v/>
      </c>
      <c r="W25">
        <f t="shared" si="2"/>
        <v>0</v>
      </c>
      <c r="X25" s="37">
        <f t="shared" si="5"/>
        <v>1058913.332741821</v>
      </c>
      <c r="Y25" s="38">
        <f t="shared" si="6"/>
        <v>3.4579869264705576E-2</v>
      </c>
    </row>
    <row r="26" spans="2:25">
      <c r="B26" s="54">
        <v>18</v>
      </c>
      <c r="C26" s="97">
        <f t="shared" si="0"/>
        <v>1082323.3868053774</v>
      </c>
      <c r="D26" s="97"/>
      <c r="E26" s="54">
        <v>1998</v>
      </c>
      <c r="F26" s="8">
        <v>43501</v>
      </c>
      <c r="G26" s="54" t="s">
        <v>4</v>
      </c>
      <c r="H26" s="98">
        <v>0.68279999999999996</v>
      </c>
      <c r="I26" s="98"/>
      <c r="J26" s="54">
        <v>114</v>
      </c>
      <c r="K26" s="101">
        <f t="shared" si="3"/>
        <v>32469.701604161321</v>
      </c>
      <c r="L26" s="102"/>
      <c r="M26" s="6">
        <f>IF(J26="","",(K26/J26)/LOOKUP(RIGHT($D$2,3),定数!$A$6:$A$13,定数!$B$6:$B$13))</f>
        <v>2.3735161991345994</v>
      </c>
      <c r="N26" s="54"/>
      <c r="O26" s="8">
        <v>43502</v>
      </c>
      <c r="P26" s="98">
        <v>0.6714</v>
      </c>
      <c r="Q26" s="98"/>
      <c r="R26" s="99">
        <f>IF(P26="","",T26*M26*LOOKUP(RIGHT($D$2,3),定数!$A$6:$A$13,定数!$B$6:$B$13))</f>
        <v>-32469.701604161226</v>
      </c>
      <c r="S26" s="99"/>
      <c r="T26" s="100">
        <f t="shared" si="4"/>
        <v>-113.99999999999966</v>
      </c>
      <c r="U26" s="100"/>
      <c r="V26" t="str">
        <f t="shared" si="7"/>
        <v/>
      </c>
      <c r="W26">
        <f t="shared" si="2"/>
        <v>1</v>
      </c>
      <c r="X26" s="37">
        <f t="shared" si="5"/>
        <v>1082323.3868053774</v>
      </c>
      <c r="Y26" s="38">
        <f t="shared" si="6"/>
        <v>0</v>
      </c>
    </row>
    <row r="27" spans="2:25">
      <c r="B27" s="54">
        <v>19</v>
      </c>
      <c r="C27" s="97">
        <f t="shared" si="0"/>
        <v>1049853.6852012163</v>
      </c>
      <c r="D27" s="97"/>
      <c r="E27" s="54"/>
      <c r="F27" s="8">
        <v>43589</v>
      </c>
      <c r="G27" s="54" t="s">
        <v>3</v>
      </c>
      <c r="H27" s="98">
        <v>0.64700000000000002</v>
      </c>
      <c r="I27" s="98"/>
      <c r="J27" s="54">
        <v>77</v>
      </c>
      <c r="K27" s="101">
        <f t="shared" si="3"/>
        <v>31495.610556036485</v>
      </c>
      <c r="L27" s="102"/>
      <c r="M27" s="6">
        <f>IF(J27="","",(K27/J27)/LOOKUP(RIGHT($D$2,3),定数!$A$6:$A$13,定数!$B$6:$B$13))</f>
        <v>3.4086158610429096</v>
      </c>
      <c r="N27" s="54"/>
      <c r="O27" s="8">
        <v>43596</v>
      </c>
      <c r="P27" s="98">
        <v>0.63219999999999998</v>
      </c>
      <c r="Q27" s="98"/>
      <c r="R27" s="99">
        <f>IF(P27="","",T27*M27*LOOKUP(RIGHT($D$2,3),定数!$A$6:$A$13,定数!$B$6:$B$13))</f>
        <v>60537.017692122208</v>
      </c>
      <c r="S27" s="99"/>
      <c r="T27" s="100">
        <f t="shared" si="4"/>
        <v>148.00000000000034</v>
      </c>
      <c r="U27" s="100"/>
      <c r="V27" t="str">
        <f t="shared" si="7"/>
        <v/>
      </c>
      <c r="W27">
        <f t="shared" si="2"/>
        <v>0</v>
      </c>
      <c r="X27" s="37">
        <f t="shared" si="5"/>
        <v>1082323.3868053774</v>
      </c>
      <c r="Y27" s="38">
        <f t="shared" si="6"/>
        <v>2.9999999999999916E-2</v>
      </c>
    </row>
    <row r="28" spans="2:25">
      <c r="B28" s="54">
        <v>20</v>
      </c>
      <c r="C28" s="97">
        <f t="shared" si="0"/>
        <v>1110390.7028933384</v>
      </c>
      <c r="D28" s="97"/>
      <c r="E28" s="54"/>
      <c r="F28" s="8">
        <v>43617</v>
      </c>
      <c r="G28" s="54" t="s">
        <v>3</v>
      </c>
      <c r="H28" s="98">
        <v>0.62019999999999997</v>
      </c>
      <c r="I28" s="98"/>
      <c r="J28" s="54">
        <v>79</v>
      </c>
      <c r="K28" s="101">
        <f t="shared" si="3"/>
        <v>33311.721086800149</v>
      </c>
      <c r="L28" s="102"/>
      <c r="M28" s="6">
        <f>IF(J28="","",(K28/J28)/LOOKUP(RIGHT($D$2,3),定数!$A$6:$A$13,定数!$B$6:$B$13))</f>
        <v>3.5138946294092985</v>
      </c>
      <c r="N28" s="54"/>
      <c r="O28" s="8">
        <v>43621</v>
      </c>
      <c r="P28" s="98">
        <v>0.6048</v>
      </c>
      <c r="Q28" s="98"/>
      <c r="R28" s="99">
        <f>IF(P28="","",T28*M28*LOOKUP(RIGHT($D$2,3),定数!$A$6:$A$13,定数!$B$6:$B$13))</f>
        <v>64936.772751483702</v>
      </c>
      <c r="S28" s="99"/>
      <c r="T28" s="100">
        <f t="shared" si="4"/>
        <v>153.99999999999969</v>
      </c>
      <c r="U28" s="100"/>
      <c r="V28" t="str">
        <f t="shared" si="7"/>
        <v/>
      </c>
      <c r="W28">
        <f t="shared" si="2"/>
        <v>0</v>
      </c>
      <c r="X28" s="37">
        <f t="shared" si="5"/>
        <v>1110390.7028933384</v>
      </c>
      <c r="Y28" s="38">
        <f t="shared" si="6"/>
        <v>0</v>
      </c>
    </row>
    <row r="29" spans="2:25">
      <c r="B29" s="54">
        <v>21</v>
      </c>
      <c r="C29" s="97">
        <f t="shared" si="0"/>
        <v>1175327.475644822</v>
      </c>
      <c r="D29" s="97"/>
      <c r="E29" s="54"/>
      <c r="F29" s="8">
        <v>43698</v>
      </c>
      <c r="G29" s="54" t="s">
        <v>3</v>
      </c>
      <c r="H29" s="98">
        <v>0.58520000000000005</v>
      </c>
      <c r="I29" s="98"/>
      <c r="J29" s="54">
        <v>89</v>
      </c>
      <c r="K29" s="101">
        <f t="shared" si="3"/>
        <v>35259.824269344659</v>
      </c>
      <c r="L29" s="102"/>
      <c r="M29" s="6">
        <f>IF(J29="","",(K29/J29)/LOOKUP(RIGHT($D$2,3),定数!$A$6:$A$13,定数!$B$6:$B$13))</f>
        <v>3.3014816731596124</v>
      </c>
      <c r="N29" s="54"/>
      <c r="O29" s="8">
        <v>43703</v>
      </c>
      <c r="P29" s="98">
        <v>0.56789999999999996</v>
      </c>
      <c r="Q29" s="98"/>
      <c r="R29" s="99">
        <f>IF(P29="","",T29*M29*LOOKUP(RIGHT($D$2,3),定数!$A$6:$A$13,定数!$B$6:$B$13))</f>
        <v>68538.75953479392</v>
      </c>
      <c r="S29" s="99"/>
      <c r="T29" s="100">
        <f t="shared" si="4"/>
        <v>173.00000000000094</v>
      </c>
      <c r="U29" s="100"/>
      <c r="V29" t="str">
        <f t="shared" si="7"/>
        <v/>
      </c>
      <c r="W29">
        <f t="shared" si="2"/>
        <v>0</v>
      </c>
      <c r="X29" s="37">
        <f t="shared" si="5"/>
        <v>1175327.475644822</v>
      </c>
      <c r="Y29" s="38">
        <f t="shared" si="6"/>
        <v>0</v>
      </c>
    </row>
    <row r="30" spans="2:25">
      <c r="B30" s="54">
        <v>22</v>
      </c>
      <c r="C30" s="97">
        <f>IF(R29="","",C29+R29)</f>
        <v>1243866.2351796159</v>
      </c>
      <c r="D30" s="97"/>
      <c r="E30" s="54"/>
      <c r="F30" s="8">
        <v>43759</v>
      </c>
      <c r="G30" s="54" t="s">
        <v>4</v>
      </c>
      <c r="H30" s="98">
        <v>0.63460000000000005</v>
      </c>
      <c r="I30" s="98"/>
      <c r="J30" s="54">
        <v>78</v>
      </c>
      <c r="K30" s="101">
        <f t="shared" si="3"/>
        <v>37315.987055388476</v>
      </c>
      <c r="L30" s="102"/>
      <c r="M30" s="6">
        <f>IF(J30="","",(K30/J30)/LOOKUP(RIGHT($D$2,3),定数!$A$6:$A$13,定数!$B$6:$B$13))</f>
        <v>3.9867507537808198</v>
      </c>
      <c r="N30" s="54"/>
      <c r="O30" s="8">
        <v>43759</v>
      </c>
      <c r="P30" s="98">
        <v>0.62680000000000002</v>
      </c>
      <c r="Q30" s="98"/>
      <c r="R30" s="99">
        <f>IF(P30="","",T30*M30*LOOKUP(RIGHT($D$2,3),定数!$A$6:$A$13,定数!$B$6:$B$13))</f>
        <v>-37315.987055388614</v>
      </c>
      <c r="S30" s="99"/>
      <c r="T30" s="100">
        <f t="shared" si="4"/>
        <v>-78.000000000000284</v>
      </c>
      <c r="U30" s="100"/>
      <c r="V30" t="str">
        <f t="shared" si="7"/>
        <v/>
      </c>
      <c r="W30">
        <f t="shared" si="2"/>
        <v>1</v>
      </c>
      <c r="X30" s="37">
        <f t="shared" si="5"/>
        <v>1243866.2351796159</v>
      </c>
      <c r="Y30" s="38">
        <f t="shared" si="6"/>
        <v>0</v>
      </c>
    </row>
    <row r="31" spans="2:25">
      <c r="B31" s="54">
        <v>23</v>
      </c>
      <c r="C31" s="97">
        <f t="shared" si="0"/>
        <v>1206550.2481242274</v>
      </c>
      <c r="D31" s="97"/>
      <c r="E31" s="54"/>
      <c r="F31" s="8">
        <v>43813</v>
      </c>
      <c r="G31" s="54" t="s">
        <v>3</v>
      </c>
      <c r="H31" s="98">
        <v>0.61839999999999995</v>
      </c>
      <c r="I31" s="98"/>
      <c r="J31" s="54">
        <v>82</v>
      </c>
      <c r="K31" s="101">
        <f t="shared" si="3"/>
        <v>36196.507443726819</v>
      </c>
      <c r="L31" s="102"/>
      <c r="M31" s="6">
        <f>IF(J31="","",(K31/J31)/LOOKUP(RIGHT($D$2,3),定数!$A$6:$A$13,定数!$B$6:$B$13))</f>
        <v>3.6785068540372787</v>
      </c>
      <c r="N31" s="54"/>
      <c r="O31" s="8">
        <v>43814</v>
      </c>
      <c r="P31" s="98">
        <v>0.62660000000000005</v>
      </c>
      <c r="Q31" s="98"/>
      <c r="R31" s="99">
        <f>IF(P31="","",T31*M31*LOOKUP(RIGHT($D$2,3),定数!$A$6:$A$13,定数!$B$6:$B$13))</f>
        <v>-36196.507443727249</v>
      </c>
      <c r="S31" s="99"/>
      <c r="T31" s="100">
        <f t="shared" si="4"/>
        <v>-82.000000000000966</v>
      </c>
      <c r="U31" s="100"/>
      <c r="V31" t="str">
        <f t="shared" si="7"/>
        <v/>
      </c>
      <c r="W31">
        <f t="shared" si="2"/>
        <v>2</v>
      </c>
      <c r="X31" s="37">
        <f t="shared" si="5"/>
        <v>1243866.2351796159</v>
      </c>
      <c r="Y31" s="38">
        <f t="shared" si="6"/>
        <v>3.0000000000000027E-2</v>
      </c>
    </row>
    <row r="32" spans="2:25">
      <c r="B32" s="54">
        <v>24</v>
      </c>
      <c r="C32" s="97">
        <f t="shared" si="0"/>
        <v>1170353.7406805002</v>
      </c>
      <c r="D32" s="97"/>
      <c r="E32" s="54">
        <v>1999</v>
      </c>
      <c r="F32" s="8">
        <v>43507</v>
      </c>
      <c r="G32" s="54" t="s">
        <v>4</v>
      </c>
      <c r="H32" s="98">
        <v>0.64870000000000005</v>
      </c>
      <c r="I32" s="98"/>
      <c r="J32" s="54">
        <v>58</v>
      </c>
      <c r="K32" s="101">
        <f t="shared" si="3"/>
        <v>35110.612220415002</v>
      </c>
      <c r="L32" s="102"/>
      <c r="M32" s="6">
        <f>IF(J32="","",(K32/J32)/LOOKUP(RIGHT($D$2,3),定数!$A$6:$A$13,定数!$B$6:$B$13))</f>
        <v>5.0446281925883625</v>
      </c>
      <c r="N32" s="54"/>
      <c r="O32" s="8">
        <v>43508</v>
      </c>
      <c r="P32" s="98">
        <v>0.64290000000000003</v>
      </c>
      <c r="Q32" s="98"/>
      <c r="R32" s="99">
        <f>IF(P32="","",T32*M32*LOOKUP(RIGHT($D$2,3),定数!$A$6:$A$13,定数!$B$6:$B$13))</f>
        <v>-35110.612220415169</v>
      </c>
      <c r="S32" s="99"/>
      <c r="T32" s="100">
        <f t="shared" si="4"/>
        <v>-58.00000000000027</v>
      </c>
      <c r="U32" s="100"/>
      <c r="V32" t="str">
        <f t="shared" si="7"/>
        <v/>
      </c>
      <c r="W32">
        <f t="shared" si="2"/>
        <v>3</v>
      </c>
      <c r="X32" s="37">
        <f t="shared" si="5"/>
        <v>1243866.2351796159</v>
      </c>
      <c r="Y32" s="38">
        <f t="shared" si="6"/>
        <v>5.9100000000000374E-2</v>
      </c>
    </row>
    <row r="33" spans="2:25">
      <c r="B33" s="54">
        <v>25</v>
      </c>
      <c r="C33" s="97">
        <f t="shared" si="0"/>
        <v>1135243.128460085</v>
      </c>
      <c r="D33" s="97"/>
      <c r="E33" s="54"/>
      <c r="F33" s="8">
        <v>43583</v>
      </c>
      <c r="G33" s="54" t="s">
        <v>4</v>
      </c>
      <c r="H33" s="98">
        <v>0.65229999999999999</v>
      </c>
      <c r="I33" s="98"/>
      <c r="J33" s="54">
        <v>68</v>
      </c>
      <c r="K33" s="101">
        <f t="shared" si="3"/>
        <v>34057.293853802548</v>
      </c>
      <c r="L33" s="102"/>
      <c r="M33" s="6">
        <f>IF(J33="","",(K33/J33)/LOOKUP(RIGHT($D$2,3),定数!$A$6:$A$13,定数!$B$6:$B$13))</f>
        <v>4.1736879722797244</v>
      </c>
      <c r="N33" s="54"/>
      <c r="O33" s="8">
        <v>43588</v>
      </c>
      <c r="P33" s="98">
        <v>0.66539999999999999</v>
      </c>
      <c r="Q33" s="98"/>
      <c r="R33" s="99">
        <f>IF(P33="","",T33*M33*LOOKUP(RIGHT($D$2,3),定数!$A$6:$A$13,定数!$B$6:$B$13))</f>
        <v>65610.374924237258</v>
      </c>
      <c r="S33" s="99"/>
      <c r="T33" s="100">
        <f t="shared" si="4"/>
        <v>131</v>
      </c>
      <c r="U33" s="100"/>
      <c r="V33" t="str">
        <f t="shared" si="7"/>
        <v/>
      </c>
      <c r="W33">
        <f t="shared" si="2"/>
        <v>0</v>
      </c>
      <c r="X33" s="37">
        <f t="shared" si="5"/>
        <v>1243866.2351796159</v>
      </c>
      <c r="Y33" s="38">
        <f t="shared" si="6"/>
        <v>8.7327000000000488E-2</v>
      </c>
    </row>
    <row r="34" spans="2:25">
      <c r="B34" s="54">
        <v>26</v>
      </c>
      <c r="C34" s="97">
        <f t="shared" si="0"/>
        <v>1200853.5033843224</v>
      </c>
      <c r="D34" s="97"/>
      <c r="E34" s="54"/>
      <c r="F34" s="8">
        <v>43815</v>
      </c>
      <c r="G34" s="54" t="s">
        <v>4</v>
      </c>
      <c r="H34" s="98">
        <v>0.63749999999999996</v>
      </c>
      <c r="I34" s="98"/>
      <c r="J34" s="54">
        <v>35</v>
      </c>
      <c r="K34" s="101">
        <f t="shared" si="3"/>
        <v>36025.605101529669</v>
      </c>
      <c r="L34" s="102"/>
      <c r="M34" s="6">
        <f>IF(J34="","",(K34/J34)/LOOKUP(RIGHT($D$2,3),定数!$A$6:$A$13,定数!$B$6:$B$13))</f>
        <v>8.5775250241737311</v>
      </c>
      <c r="N34" s="54"/>
      <c r="O34" s="8">
        <v>43816</v>
      </c>
      <c r="P34" s="98">
        <v>0.64400000000000002</v>
      </c>
      <c r="Q34" s="98"/>
      <c r="R34" s="99">
        <f>IF(P34="","",T34*M34*LOOKUP(RIGHT($D$2,3),定数!$A$6:$A$13,定数!$B$6:$B$13))</f>
        <v>66904.695188555736</v>
      </c>
      <c r="S34" s="99"/>
      <c r="T34" s="100">
        <f t="shared" si="4"/>
        <v>65.000000000000611</v>
      </c>
      <c r="U34" s="100"/>
      <c r="V34" t="str">
        <f t="shared" si="7"/>
        <v/>
      </c>
      <c r="W34">
        <f t="shared" si="2"/>
        <v>0</v>
      </c>
      <c r="X34" s="37">
        <f t="shared" si="5"/>
        <v>1243866.2351796159</v>
      </c>
      <c r="Y34" s="38">
        <f t="shared" si="6"/>
        <v>3.4579869264706242E-2</v>
      </c>
    </row>
    <row r="35" spans="2:25">
      <c r="B35" s="54">
        <v>27</v>
      </c>
      <c r="C35" s="97">
        <f t="shared" si="0"/>
        <v>1267758.198572878</v>
      </c>
      <c r="D35" s="97"/>
      <c r="E35" s="54"/>
      <c r="F35" s="8">
        <v>43828</v>
      </c>
      <c r="G35" s="54" t="s">
        <v>4</v>
      </c>
      <c r="H35" s="98">
        <v>0.64710000000000001</v>
      </c>
      <c r="I35" s="98"/>
      <c r="J35" s="54">
        <v>43</v>
      </c>
      <c r="K35" s="101">
        <f t="shared" si="3"/>
        <v>38032.745957186336</v>
      </c>
      <c r="L35" s="102"/>
      <c r="M35" s="6">
        <f>IF(J35="","",(K35/J35)/LOOKUP(RIGHT($D$2,3),定数!$A$6:$A$13,定数!$B$6:$B$13))</f>
        <v>7.3706872010051034</v>
      </c>
      <c r="N35" s="54"/>
      <c r="O35" s="8">
        <v>43830</v>
      </c>
      <c r="P35" s="98">
        <v>0.6552</v>
      </c>
      <c r="Q35" s="98"/>
      <c r="R35" s="99">
        <f>IF(P35="","",T35*M35*LOOKUP(RIGHT($D$2,3),定数!$A$6:$A$13,定数!$B$6:$B$13))</f>
        <v>71643.079593769566</v>
      </c>
      <c r="S35" s="99"/>
      <c r="T35" s="100">
        <f t="shared" si="4"/>
        <v>80.999999999999957</v>
      </c>
      <c r="U35" s="100"/>
      <c r="V35" t="str">
        <f t="shared" si="7"/>
        <v/>
      </c>
      <c r="W35">
        <f t="shared" si="2"/>
        <v>0</v>
      </c>
      <c r="X35" s="37">
        <f t="shared" si="5"/>
        <v>1267758.198572878</v>
      </c>
      <c r="Y35" s="38">
        <f t="shared" si="6"/>
        <v>0</v>
      </c>
    </row>
    <row r="36" spans="2:25">
      <c r="B36" s="54">
        <v>28</v>
      </c>
      <c r="C36" s="97">
        <f t="shared" si="0"/>
        <v>1339401.2781666475</v>
      </c>
      <c r="D36" s="97"/>
      <c r="E36" s="54">
        <v>2000</v>
      </c>
      <c r="F36" s="8">
        <v>43478</v>
      </c>
      <c r="G36" s="54" t="s">
        <v>4</v>
      </c>
      <c r="H36" s="98">
        <v>0.65939999999999999</v>
      </c>
      <c r="I36" s="98"/>
      <c r="J36" s="54">
        <v>28</v>
      </c>
      <c r="K36" s="101">
        <f t="shared" si="3"/>
        <v>40182.038344999426</v>
      </c>
      <c r="L36" s="102"/>
      <c r="M36" s="6">
        <f>IF(J36="","",(K36/J36)/LOOKUP(RIGHT($D$2,3),定数!$A$6:$A$13,定数!$B$6:$B$13))</f>
        <v>11.958939983630781</v>
      </c>
      <c r="N36" s="54"/>
      <c r="O36" s="8">
        <v>43478</v>
      </c>
      <c r="P36" s="98">
        <v>0.66459999999999997</v>
      </c>
      <c r="Q36" s="98"/>
      <c r="R36" s="99">
        <f>IF(P36="","",T36*M36*LOOKUP(RIGHT($D$2,3),定数!$A$6:$A$13,定数!$B$6:$B$13))</f>
        <v>74623.785497855832</v>
      </c>
      <c r="S36" s="99"/>
      <c r="T36" s="100">
        <f t="shared" si="4"/>
        <v>51.999999999999822</v>
      </c>
      <c r="U36" s="100"/>
      <c r="V36" t="str">
        <f t="shared" si="7"/>
        <v/>
      </c>
      <c r="W36">
        <f t="shared" si="2"/>
        <v>0</v>
      </c>
      <c r="X36" s="37">
        <f t="shared" si="5"/>
        <v>1339401.2781666475</v>
      </c>
      <c r="Y36" s="38">
        <f t="shared" si="6"/>
        <v>0</v>
      </c>
    </row>
    <row r="37" spans="2:25">
      <c r="B37" s="54">
        <v>29</v>
      </c>
      <c r="C37" s="97">
        <f t="shared" si="0"/>
        <v>1414025.0636645034</v>
      </c>
      <c r="D37" s="97"/>
      <c r="E37" s="54"/>
      <c r="F37" s="8">
        <v>43517</v>
      </c>
      <c r="G37" s="54" t="s">
        <v>3</v>
      </c>
      <c r="H37" s="98">
        <v>0.62860000000000005</v>
      </c>
      <c r="I37" s="98"/>
      <c r="J37" s="54">
        <v>25</v>
      </c>
      <c r="K37" s="101">
        <f t="shared" si="3"/>
        <v>42420.751909935098</v>
      </c>
      <c r="L37" s="102"/>
      <c r="M37" s="6">
        <f>IF(J37="","",(K37/J37)/LOOKUP(RIGHT($D$2,3),定数!$A$6:$A$13,定数!$B$6:$B$13))</f>
        <v>14.140250636645032</v>
      </c>
      <c r="N37" s="54"/>
      <c r="O37" s="8">
        <v>43518</v>
      </c>
      <c r="P37" s="98">
        <v>0.624</v>
      </c>
      <c r="Q37" s="98"/>
      <c r="R37" s="99">
        <f>IF(P37="","",T37*M37*LOOKUP(RIGHT($D$2,3),定数!$A$6:$A$13,定数!$B$6:$B$13))</f>
        <v>78054.183514281394</v>
      </c>
      <c r="S37" s="99"/>
      <c r="T37" s="100">
        <f t="shared" si="4"/>
        <v>46.000000000000483</v>
      </c>
      <c r="U37" s="100"/>
      <c r="V37" t="str">
        <f t="shared" si="7"/>
        <v/>
      </c>
      <c r="W37">
        <f t="shared" si="2"/>
        <v>0</v>
      </c>
      <c r="X37" s="37">
        <f t="shared" si="5"/>
        <v>1414025.0636645034</v>
      </c>
      <c r="Y37" s="38">
        <f t="shared" si="6"/>
        <v>0</v>
      </c>
    </row>
    <row r="38" spans="2:25">
      <c r="B38" s="54">
        <v>30</v>
      </c>
      <c r="C38" s="97">
        <f t="shared" si="0"/>
        <v>1492079.2471787848</v>
      </c>
      <c r="D38" s="97"/>
      <c r="E38" s="54"/>
      <c r="F38" s="8">
        <v>43575</v>
      </c>
      <c r="G38" s="54" t="s">
        <v>3</v>
      </c>
      <c r="H38" s="98">
        <v>0.59240000000000004</v>
      </c>
      <c r="I38" s="98"/>
      <c r="J38" s="54">
        <v>67</v>
      </c>
      <c r="K38" s="101">
        <f t="shared" si="3"/>
        <v>44762.377415363546</v>
      </c>
      <c r="L38" s="102"/>
      <c r="M38" s="6">
        <f>IF(J38="","",(K38/J38)/LOOKUP(RIGHT($D$2,3),定数!$A$6:$A$13,定数!$B$6:$B$13))</f>
        <v>5.5674598775327793</v>
      </c>
      <c r="N38" s="54"/>
      <c r="O38" s="8">
        <v>43586</v>
      </c>
      <c r="P38" s="98">
        <v>0.57950000000000002</v>
      </c>
      <c r="Q38" s="98"/>
      <c r="R38" s="99">
        <f>IF(P38="","",T38*M38*LOOKUP(RIGHT($D$2,3),定数!$A$6:$A$13,定数!$B$6:$B$13))</f>
        <v>86184.278904207575</v>
      </c>
      <c r="S38" s="99"/>
      <c r="T38" s="100">
        <f t="shared" si="4"/>
        <v>129.00000000000023</v>
      </c>
      <c r="U38" s="100"/>
      <c r="V38" t="str">
        <f t="shared" si="7"/>
        <v/>
      </c>
      <c r="W38">
        <f t="shared" si="2"/>
        <v>0</v>
      </c>
      <c r="X38" s="37">
        <f t="shared" si="5"/>
        <v>1492079.2471787848</v>
      </c>
      <c r="Y38" s="38">
        <f t="shared" si="6"/>
        <v>0</v>
      </c>
    </row>
    <row r="39" spans="2:25">
      <c r="B39" s="54">
        <v>31</v>
      </c>
      <c r="C39" s="97">
        <f t="shared" si="0"/>
        <v>1578263.5260829923</v>
      </c>
      <c r="D39" s="97"/>
      <c r="E39" s="54"/>
      <c r="F39" s="8">
        <v>43657</v>
      </c>
      <c r="G39" s="54" t="s">
        <v>3</v>
      </c>
      <c r="H39" s="98">
        <v>0.59030000000000005</v>
      </c>
      <c r="I39" s="98"/>
      <c r="J39" s="54">
        <v>54</v>
      </c>
      <c r="K39" s="101">
        <f t="shared" si="3"/>
        <v>47347.905782489768</v>
      </c>
      <c r="L39" s="102"/>
      <c r="M39" s="6">
        <f>IF(J39="","",(K39/J39)/LOOKUP(RIGHT($D$2,3),定数!$A$6:$A$13,定数!$B$6:$B$13))</f>
        <v>7.306775583717557</v>
      </c>
      <c r="N39" s="54"/>
      <c r="O39" s="8">
        <v>43665</v>
      </c>
      <c r="P39" s="98">
        <v>0.58009999999999995</v>
      </c>
      <c r="Q39" s="98"/>
      <c r="R39" s="99">
        <f>IF(P39="","",T39*M39*LOOKUP(RIGHT($D$2,3),定数!$A$6:$A$13,定数!$B$6:$B$13))</f>
        <v>89434.933144703769</v>
      </c>
      <c r="S39" s="99"/>
      <c r="T39" s="100">
        <f t="shared" si="4"/>
        <v>102.00000000000098</v>
      </c>
      <c r="U39" s="100"/>
      <c r="V39" t="str">
        <f t="shared" si="7"/>
        <v/>
      </c>
      <c r="W39">
        <f t="shared" si="2"/>
        <v>0</v>
      </c>
      <c r="X39" s="37">
        <f t="shared" si="5"/>
        <v>1578263.5260829923</v>
      </c>
      <c r="Y39" s="38">
        <f t="shared" si="6"/>
        <v>0</v>
      </c>
    </row>
    <row r="40" spans="2:25">
      <c r="B40" s="54">
        <v>32</v>
      </c>
      <c r="C40" s="97">
        <f t="shared" si="0"/>
        <v>1667698.4592276961</v>
      </c>
      <c r="D40" s="97"/>
      <c r="E40" s="54"/>
      <c r="F40" s="8">
        <v>43684</v>
      </c>
      <c r="G40" s="54" t="s">
        <v>4</v>
      </c>
      <c r="H40" s="98">
        <v>0.5867</v>
      </c>
      <c r="I40" s="98"/>
      <c r="J40" s="54">
        <v>59</v>
      </c>
      <c r="K40" s="101">
        <f t="shared" si="3"/>
        <v>50030.95377683088</v>
      </c>
      <c r="L40" s="102"/>
      <c r="M40" s="6">
        <f>IF(J40="","",(K40/J40)/LOOKUP(RIGHT($D$2,3),定数!$A$6:$A$13,定数!$B$6:$B$13))</f>
        <v>7.0665188950326101</v>
      </c>
      <c r="N40" s="54"/>
      <c r="O40" s="8">
        <v>43686</v>
      </c>
      <c r="P40" s="98">
        <v>0.58079999999999998</v>
      </c>
      <c r="Q40" s="98"/>
      <c r="R40" s="99">
        <f>IF(P40="","",T40*M40*LOOKUP(RIGHT($D$2,3),定数!$A$6:$A$13,定数!$B$6:$B$13))</f>
        <v>-50030.953776831018</v>
      </c>
      <c r="S40" s="99"/>
      <c r="T40" s="100">
        <f t="shared" si="4"/>
        <v>-59.000000000000163</v>
      </c>
      <c r="U40" s="100"/>
      <c r="V40" t="str">
        <f t="shared" si="7"/>
        <v/>
      </c>
      <c r="W40">
        <f t="shared" si="2"/>
        <v>1</v>
      </c>
      <c r="X40" s="37">
        <f t="shared" si="5"/>
        <v>1667698.4592276961</v>
      </c>
      <c r="Y40" s="38">
        <f t="shared" si="6"/>
        <v>0</v>
      </c>
    </row>
    <row r="41" spans="2:25">
      <c r="B41" s="54">
        <v>33</v>
      </c>
      <c r="C41" s="97">
        <f t="shared" si="0"/>
        <v>1617667.505450865</v>
      </c>
      <c r="D41" s="97"/>
      <c r="E41" s="54"/>
      <c r="F41" s="8">
        <v>43737</v>
      </c>
      <c r="G41" s="54" t="s">
        <v>3</v>
      </c>
      <c r="H41" s="98">
        <v>0.54179999999999995</v>
      </c>
      <c r="I41" s="98"/>
      <c r="J41" s="54">
        <v>184</v>
      </c>
      <c r="K41" s="101">
        <f t="shared" si="3"/>
        <v>48530.025163525948</v>
      </c>
      <c r="L41" s="102"/>
      <c r="M41" s="6">
        <f>IF(J41="","",(K41/J41)/LOOKUP(RIGHT($D$2,3),定数!$A$6:$A$13,定数!$B$6:$B$13))</f>
        <v>2.19791780631911</v>
      </c>
      <c r="N41" s="54"/>
      <c r="O41" s="8">
        <v>43825</v>
      </c>
      <c r="P41" s="98">
        <v>0.56020000000000003</v>
      </c>
      <c r="Q41" s="98"/>
      <c r="R41" s="99">
        <f>IF(P41="","",T41*M41*LOOKUP(RIGHT($D$2,3),定数!$A$6:$A$13,定数!$B$6:$B$13))</f>
        <v>-48530.025163526167</v>
      </c>
      <c r="S41" s="99"/>
      <c r="T41" s="100">
        <f t="shared" si="4"/>
        <v>-184.00000000000082</v>
      </c>
      <c r="U41" s="100"/>
      <c r="V41" t="str">
        <f t="shared" si="7"/>
        <v/>
      </c>
      <c r="W41">
        <f t="shared" si="2"/>
        <v>2</v>
      </c>
      <c r="X41" s="37">
        <f t="shared" si="5"/>
        <v>1667698.4592276961</v>
      </c>
      <c r="Y41" s="38">
        <f t="shared" si="6"/>
        <v>3.0000000000000138E-2</v>
      </c>
    </row>
    <row r="42" spans="2:25">
      <c r="B42" s="54">
        <v>34</v>
      </c>
      <c r="C42" s="97">
        <f t="shared" si="0"/>
        <v>1569137.4802873388</v>
      </c>
      <c r="D42" s="97"/>
      <c r="E42" s="54"/>
      <c r="F42" s="8">
        <v>43750</v>
      </c>
      <c r="G42" s="54" t="s">
        <v>3</v>
      </c>
      <c r="H42" s="98">
        <v>0.53310000000000002</v>
      </c>
      <c r="I42" s="98"/>
      <c r="J42" s="54">
        <v>46</v>
      </c>
      <c r="K42" s="101">
        <f t="shared" si="3"/>
        <v>47074.124408620162</v>
      </c>
      <c r="L42" s="102"/>
      <c r="M42" s="6">
        <f>IF(J42="","",(K42/J42)/LOOKUP(RIGHT($D$2,3),定数!$A$6:$A$13,定数!$B$6:$B$13))</f>
        <v>8.5279210885181449</v>
      </c>
      <c r="N42" s="54"/>
      <c r="O42" s="8">
        <v>43753</v>
      </c>
      <c r="P42" s="98">
        <v>0.52439999999999998</v>
      </c>
      <c r="Q42" s="98"/>
      <c r="R42" s="99">
        <f>IF(P42="","",T42*M42*LOOKUP(RIGHT($D$2,3),定数!$A$6:$A$13,定数!$B$6:$B$13))</f>
        <v>89031.496164129858</v>
      </c>
      <c r="S42" s="99"/>
      <c r="T42" s="100">
        <f t="shared" si="4"/>
        <v>87.000000000000412</v>
      </c>
      <c r="U42" s="100"/>
      <c r="V42" t="str">
        <f t="shared" si="7"/>
        <v/>
      </c>
      <c r="W42">
        <f t="shared" si="2"/>
        <v>0</v>
      </c>
      <c r="X42" s="37">
        <f t="shared" si="5"/>
        <v>1667698.4592276961</v>
      </c>
      <c r="Y42" s="38">
        <f t="shared" si="6"/>
        <v>5.9100000000000263E-2</v>
      </c>
    </row>
    <row r="43" spans="2:25">
      <c r="B43" s="54">
        <v>35</v>
      </c>
      <c r="C43" s="97">
        <f t="shared" si="0"/>
        <v>1658168.9764514687</v>
      </c>
      <c r="D43" s="97"/>
      <c r="E43" s="54"/>
      <c r="F43" s="8">
        <v>43779</v>
      </c>
      <c r="G43" s="54" t="s">
        <v>4</v>
      </c>
      <c r="H43" s="98">
        <v>0.52869999999999995</v>
      </c>
      <c r="I43" s="98"/>
      <c r="J43" s="54">
        <v>66</v>
      </c>
      <c r="K43" s="101">
        <f t="shared" si="3"/>
        <v>49745.06929354406</v>
      </c>
      <c r="L43" s="102"/>
      <c r="M43" s="6">
        <f>IF(J43="","",(K43/J43)/LOOKUP(RIGHT($D$2,3),定数!$A$6:$A$13,定数!$B$6:$B$13))</f>
        <v>6.2809430926191991</v>
      </c>
      <c r="N43" s="54"/>
      <c r="O43" s="8">
        <v>43779</v>
      </c>
      <c r="P43" s="98">
        <v>0.52210000000000001</v>
      </c>
      <c r="Q43" s="98"/>
      <c r="R43" s="99">
        <f>IF(P43="","",T43*M43*LOOKUP(RIGHT($D$2,3),定数!$A$6:$A$13,定数!$B$6:$B$13))</f>
        <v>-49745.069293543602</v>
      </c>
      <c r="S43" s="99"/>
      <c r="T43" s="100">
        <f t="shared" si="4"/>
        <v>-65.999999999999389</v>
      </c>
      <c r="U43" s="100"/>
      <c r="V43" t="str">
        <f t="shared" si="7"/>
        <v/>
      </c>
      <c r="W43">
        <f t="shared" si="2"/>
        <v>1</v>
      </c>
      <c r="X43" s="37">
        <f t="shared" si="5"/>
        <v>1667698.4592276961</v>
      </c>
      <c r="Y43" s="38">
        <f t="shared" si="6"/>
        <v>5.714152173913023E-3</v>
      </c>
    </row>
    <row r="44" spans="2:25">
      <c r="B44" s="54">
        <v>36</v>
      </c>
      <c r="C44" s="97">
        <f t="shared" si="0"/>
        <v>1608423.907157925</v>
      </c>
      <c r="D44" s="97"/>
      <c r="E44" s="54">
        <v>2001</v>
      </c>
      <c r="F44" s="8">
        <v>43487</v>
      </c>
      <c r="G44" s="54" t="s">
        <v>3</v>
      </c>
      <c r="H44" s="98">
        <v>0.55569999999999997</v>
      </c>
      <c r="I44" s="98"/>
      <c r="J44" s="54">
        <v>17</v>
      </c>
      <c r="K44" s="101">
        <f t="shared" si="3"/>
        <v>48252.71721473775</v>
      </c>
      <c r="L44" s="102"/>
      <c r="M44" s="6">
        <f>IF(J44="","",(K44/J44)/LOOKUP(RIGHT($D$2,3),定数!$A$6:$A$13,定数!$B$6:$B$13))</f>
        <v>23.653292752322429</v>
      </c>
      <c r="N44" s="54"/>
      <c r="O44" s="8">
        <v>43487</v>
      </c>
      <c r="P44" s="98">
        <v>0.55279999999999996</v>
      </c>
      <c r="Q44" s="98"/>
      <c r="R44" s="99">
        <f>IF(P44="","",T44*M44*LOOKUP(RIGHT($D$2,3),定数!$A$6:$A$13,定数!$B$6:$B$13))</f>
        <v>82313.458778082437</v>
      </c>
      <c r="S44" s="99"/>
      <c r="T44" s="100">
        <f t="shared" si="4"/>
        <v>29.000000000000135</v>
      </c>
      <c r="U44" s="100"/>
      <c r="V44" t="str">
        <f t="shared" si="7"/>
        <v/>
      </c>
      <c r="W44">
        <f t="shared" si="2"/>
        <v>0</v>
      </c>
      <c r="X44" s="37">
        <f t="shared" si="5"/>
        <v>1667698.4592276961</v>
      </c>
      <c r="Y44" s="38">
        <f t="shared" si="6"/>
        <v>3.5542727608695479E-2</v>
      </c>
    </row>
    <row r="45" spans="2:25">
      <c r="B45" s="54">
        <v>37</v>
      </c>
      <c r="C45" s="97">
        <f t="shared" si="0"/>
        <v>1690737.3659360074</v>
      </c>
      <c r="D45" s="97"/>
      <c r="E45" s="54"/>
      <c r="F45" s="8">
        <v>43545</v>
      </c>
      <c r="G45" s="54" t="s">
        <v>3</v>
      </c>
      <c r="H45" s="98">
        <v>0.49590000000000001</v>
      </c>
      <c r="I45" s="98"/>
      <c r="J45" s="54">
        <v>87</v>
      </c>
      <c r="K45" s="101">
        <f t="shared" si="3"/>
        <v>50722.120978080216</v>
      </c>
      <c r="L45" s="102"/>
      <c r="M45" s="6">
        <f>IF(J45="","",(K45/J45)/LOOKUP(RIGHT($D$2,3),定数!$A$6:$A$13,定数!$B$6:$B$13))</f>
        <v>4.8584407067126651</v>
      </c>
      <c r="N45" s="54"/>
      <c r="O45" s="8">
        <v>43557</v>
      </c>
      <c r="P45" s="98">
        <v>0.47889999999999999</v>
      </c>
      <c r="Q45" s="98"/>
      <c r="R45" s="99">
        <f>IF(P45="","",T45*M45*LOOKUP(RIGHT($D$2,3),定数!$A$6:$A$13,定数!$B$6:$B$13))</f>
        <v>99112.190416938451</v>
      </c>
      <c r="S45" s="99"/>
      <c r="T45" s="100">
        <f t="shared" si="4"/>
        <v>170.00000000000014</v>
      </c>
      <c r="U45" s="100"/>
      <c r="V45" t="str">
        <f t="shared" si="7"/>
        <v/>
      </c>
      <c r="W45">
        <f t="shared" si="2"/>
        <v>0</v>
      </c>
      <c r="X45" s="37">
        <f t="shared" si="5"/>
        <v>1690737.3659360074</v>
      </c>
      <c r="Y45" s="38">
        <f t="shared" si="6"/>
        <v>0</v>
      </c>
    </row>
    <row r="46" spans="2:25">
      <c r="B46" s="54">
        <v>38</v>
      </c>
      <c r="C46" s="97">
        <f t="shared" si="0"/>
        <v>1789849.5563529457</v>
      </c>
      <c r="D46" s="97"/>
      <c r="E46" s="54"/>
      <c r="F46" s="8">
        <v>43574</v>
      </c>
      <c r="G46" s="54" t="s">
        <v>4</v>
      </c>
      <c r="H46" s="98">
        <v>0.50529999999999997</v>
      </c>
      <c r="I46" s="98"/>
      <c r="J46" s="54">
        <v>124</v>
      </c>
      <c r="K46" s="101">
        <f t="shared" si="3"/>
        <v>53695.486690588368</v>
      </c>
      <c r="L46" s="102"/>
      <c r="M46" s="6">
        <f>IF(J46="","",(K46/J46)/LOOKUP(RIGHT($D$2,3),定数!$A$6:$A$13,定数!$B$6:$B$13))</f>
        <v>3.6085676539373903</v>
      </c>
      <c r="N46" s="54"/>
      <c r="O46" s="8">
        <v>43603</v>
      </c>
      <c r="P46" s="98">
        <v>0.52949999999999997</v>
      </c>
      <c r="Q46" s="98"/>
      <c r="R46" s="99">
        <f>IF(P46="","",T46*M46*LOOKUP(RIGHT($D$2,3),定数!$A$6:$A$13,定数!$B$6:$B$13))</f>
        <v>104792.80467034182</v>
      </c>
      <c r="S46" s="99"/>
      <c r="T46" s="100">
        <f t="shared" si="4"/>
        <v>242</v>
      </c>
      <c r="U46" s="100"/>
      <c r="V46" t="str">
        <f t="shared" si="7"/>
        <v/>
      </c>
      <c r="W46">
        <f t="shared" si="2"/>
        <v>0</v>
      </c>
      <c r="X46" s="37">
        <f t="shared" si="5"/>
        <v>1789849.5563529457</v>
      </c>
      <c r="Y46" s="38">
        <f t="shared" si="6"/>
        <v>0</v>
      </c>
    </row>
    <row r="47" spans="2:25">
      <c r="B47" s="54">
        <v>39</v>
      </c>
      <c r="C47" s="97">
        <f t="shared" si="0"/>
        <v>1894642.3610232875</v>
      </c>
      <c r="D47" s="97"/>
      <c r="E47" s="54"/>
      <c r="F47" s="8">
        <v>43750</v>
      </c>
      <c r="G47" s="54" t="s">
        <v>4</v>
      </c>
      <c r="H47" s="98">
        <v>0.50280000000000002</v>
      </c>
      <c r="I47" s="98"/>
      <c r="J47" s="54">
        <v>68</v>
      </c>
      <c r="K47" s="101">
        <f t="shared" si="3"/>
        <v>56839.270830698624</v>
      </c>
      <c r="L47" s="102"/>
      <c r="M47" s="6">
        <f>IF(J47="","",(K47/J47)/LOOKUP(RIGHT($D$2,3),定数!$A$6:$A$13,定数!$B$6:$B$13))</f>
        <v>6.9655969155267918</v>
      </c>
      <c r="N47" s="54"/>
      <c r="O47" s="8">
        <v>43753</v>
      </c>
      <c r="P47" s="98">
        <v>0.51580000000000004</v>
      </c>
      <c r="Q47" s="98"/>
      <c r="R47" s="99">
        <f>IF(P47="","",T47*M47*LOOKUP(RIGHT($D$2,3),定数!$A$6:$A$13,定数!$B$6:$B$13))</f>
        <v>108663.31188221805</v>
      </c>
      <c r="S47" s="99"/>
      <c r="T47" s="100">
        <f t="shared" si="4"/>
        <v>130.00000000000011</v>
      </c>
      <c r="U47" s="100"/>
      <c r="V47" t="str">
        <f t="shared" si="7"/>
        <v/>
      </c>
      <c r="W47">
        <f t="shared" si="2"/>
        <v>0</v>
      </c>
      <c r="X47" s="37">
        <f t="shared" si="5"/>
        <v>1894642.3610232875</v>
      </c>
      <c r="Y47" s="38">
        <f t="shared" si="6"/>
        <v>0</v>
      </c>
    </row>
    <row r="48" spans="2:25">
      <c r="B48" s="54">
        <v>40</v>
      </c>
      <c r="C48" s="97">
        <f t="shared" si="0"/>
        <v>2003305.6729055056</v>
      </c>
      <c r="D48" s="97"/>
      <c r="E48" s="54"/>
      <c r="F48" s="8">
        <v>43769</v>
      </c>
      <c r="G48" s="54" t="s">
        <v>3</v>
      </c>
      <c r="H48" s="98">
        <v>0.50360000000000005</v>
      </c>
      <c r="I48" s="98"/>
      <c r="J48" s="54">
        <v>60</v>
      </c>
      <c r="K48" s="101">
        <f t="shared" si="3"/>
        <v>60099.170187165168</v>
      </c>
      <c r="L48" s="102"/>
      <c r="M48" s="6">
        <f>IF(J48="","",(K48/J48)/LOOKUP(RIGHT($D$2,3),定数!$A$6:$A$13,定数!$B$6:$B$13))</f>
        <v>8.3471069704396061</v>
      </c>
      <c r="N48" s="54"/>
      <c r="O48" s="8">
        <v>43770</v>
      </c>
      <c r="P48" s="98">
        <v>0.50960000000000005</v>
      </c>
      <c r="Q48" s="98"/>
      <c r="R48" s="99">
        <f>IF(P48="","",T48*M48*LOOKUP(RIGHT($D$2,3),定数!$A$6:$A$13,定数!$B$6:$B$13))</f>
        <v>-60099.170187165226</v>
      </c>
      <c r="S48" s="99"/>
      <c r="T48" s="100">
        <f t="shared" si="4"/>
        <v>-60.000000000000057</v>
      </c>
      <c r="U48" s="100"/>
      <c r="V48" t="str">
        <f t="shared" si="7"/>
        <v/>
      </c>
      <c r="W48">
        <f t="shared" si="2"/>
        <v>1</v>
      </c>
      <c r="X48" s="37">
        <f t="shared" si="5"/>
        <v>2003305.6729055056</v>
      </c>
      <c r="Y48" s="38">
        <f t="shared" si="6"/>
        <v>0</v>
      </c>
    </row>
    <row r="49" spans="2:25">
      <c r="B49" s="54">
        <v>41</v>
      </c>
      <c r="C49" s="97">
        <f t="shared" si="0"/>
        <v>1943206.5027183404</v>
      </c>
      <c r="D49" s="97"/>
      <c r="E49" s="54">
        <v>2002</v>
      </c>
      <c r="F49" s="8">
        <v>43612</v>
      </c>
      <c r="G49" s="54" t="s">
        <v>4</v>
      </c>
      <c r="H49" s="98">
        <v>0.55700000000000005</v>
      </c>
      <c r="I49" s="98"/>
      <c r="J49" s="54">
        <v>50</v>
      </c>
      <c r="K49" s="101">
        <f t="shared" si="3"/>
        <v>58296.195081550206</v>
      </c>
      <c r="L49" s="102"/>
      <c r="M49" s="6">
        <f>IF(J49="","",(K49/J49)/LOOKUP(RIGHT($D$2,3),定数!$A$6:$A$13,定数!$B$6:$B$13))</f>
        <v>9.7160325135917009</v>
      </c>
      <c r="N49" s="54"/>
      <c r="O49" s="8">
        <v>43616</v>
      </c>
      <c r="P49" s="98">
        <v>0.5665</v>
      </c>
      <c r="Q49" s="98"/>
      <c r="R49" s="99">
        <f>IF(P49="","",T49*M49*LOOKUP(RIGHT($D$2,3),定数!$A$6:$A$13,定数!$B$6:$B$13))</f>
        <v>110762.77065494483</v>
      </c>
      <c r="S49" s="99"/>
      <c r="T49" s="100">
        <f t="shared" si="4"/>
        <v>94.999999999999531</v>
      </c>
      <c r="U49" s="100"/>
      <c r="V49" t="str">
        <f t="shared" si="7"/>
        <v/>
      </c>
      <c r="W49">
        <f t="shared" si="2"/>
        <v>0</v>
      </c>
      <c r="X49" s="37">
        <f t="shared" si="5"/>
        <v>2003305.6729055056</v>
      </c>
      <c r="Y49" s="38">
        <f t="shared" si="6"/>
        <v>3.0000000000000027E-2</v>
      </c>
    </row>
    <row r="50" spans="2:25">
      <c r="B50" s="54">
        <v>42</v>
      </c>
      <c r="C50" s="97">
        <f t="shared" si="0"/>
        <v>2053969.2733732853</v>
      </c>
      <c r="D50" s="97"/>
      <c r="E50" s="54"/>
      <c r="F50" s="8">
        <v>43682</v>
      </c>
      <c r="G50" s="54" t="s">
        <v>3</v>
      </c>
      <c r="H50" s="98">
        <v>0.53700000000000003</v>
      </c>
      <c r="I50" s="98"/>
      <c r="J50" s="54">
        <v>55</v>
      </c>
      <c r="K50" s="101">
        <f t="shared" si="3"/>
        <v>61619.078201198558</v>
      </c>
      <c r="L50" s="102"/>
      <c r="M50" s="6">
        <f>IF(J50="","",(K50/J50)/LOOKUP(RIGHT($D$2,3),定数!$A$6:$A$13,定数!$B$6:$B$13))</f>
        <v>9.336223969878569</v>
      </c>
      <c r="N50" s="54"/>
      <c r="O50" s="8">
        <v>43682</v>
      </c>
      <c r="P50" s="98">
        <v>0.52639999999999998</v>
      </c>
      <c r="Q50" s="98"/>
      <c r="R50" s="99">
        <f>IF(P50="","",T50*M50*LOOKUP(RIGHT($D$2,3),定数!$A$6:$A$13,定数!$B$6:$B$13))</f>
        <v>118756.768896856</v>
      </c>
      <c r="S50" s="99"/>
      <c r="T50" s="100">
        <f t="shared" si="4"/>
        <v>106.00000000000054</v>
      </c>
      <c r="U50" s="100"/>
      <c r="V50" t="str">
        <f t="shared" si="7"/>
        <v/>
      </c>
      <c r="W50">
        <f t="shared" si="2"/>
        <v>0</v>
      </c>
      <c r="X50" s="37">
        <f t="shared" si="5"/>
        <v>2053969.2733732853</v>
      </c>
      <c r="Y50" s="38">
        <f t="shared" si="6"/>
        <v>0</v>
      </c>
    </row>
    <row r="51" spans="2:25">
      <c r="B51" s="54">
        <v>43</v>
      </c>
      <c r="C51" s="97">
        <f t="shared" si="0"/>
        <v>2172726.0422701412</v>
      </c>
      <c r="D51" s="97"/>
      <c r="E51" s="54"/>
      <c r="F51" s="8">
        <v>43720</v>
      </c>
      <c r="G51" s="54" t="s">
        <v>4</v>
      </c>
      <c r="H51" s="98">
        <v>0.54920000000000002</v>
      </c>
      <c r="I51" s="98"/>
      <c r="J51" s="54">
        <v>31</v>
      </c>
      <c r="K51" s="101">
        <f t="shared" si="3"/>
        <v>65181.781268104234</v>
      </c>
      <c r="L51" s="102"/>
      <c r="M51" s="6">
        <f>IF(J51="","",(K51/J51)/LOOKUP(RIGHT($D$2,3),定数!$A$6:$A$13,定数!$B$6:$B$13))</f>
        <v>17.521984211855976</v>
      </c>
      <c r="N51" s="54"/>
      <c r="O51" s="8">
        <v>43725</v>
      </c>
      <c r="P51" s="98">
        <v>0.54610000000000003</v>
      </c>
      <c r="Q51" s="98"/>
      <c r="R51" s="99">
        <f>IF(P51="","",T51*M51*LOOKUP(RIGHT($D$2,3),定数!$A$6:$A$13,定数!$B$6:$B$13))</f>
        <v>-65181.781268104052</v>
      </c>
      <c r="S51" s="99"/>
      <c r="T51" s="100">
        <f t="shared" si="4"/>
        <v>-30.999999999999915</v>
      </c>
      <c r="U51" s="100"/>
      <c r="V51" t="str">
        <f t="shared" si="7"/>
        <v/>
      </c>
      <c r="W51">
        <f t="shared" si="2"/>
        <v>1</v>
      </c>
      <c r="X51" s="37">
        <f t="shared" si="5"/>
        <v>2172726.0422701412</v>
      </c>
      <c r="Y51" s="38">
        <f t="shared" si="6"/>
        <v>0</v>
      </c>
    </row>
    <row r="52" spans="2:25">
      <c r="B52" s="54">
        <v>44</v>
      </c>
      <c r="C52" s="97">
        <f t="shared" si="0"/>
        <v>2107544.2610020372</v>
      </c>
      <c r="D52" s="97"/>
      <c r="E52" s="54"/>
      <c r="F52" s="8">
        <v>43726</v>
      </c>
      <c r="G52" s="54" t="s">
        <v>3</v>
      </c>
      <c r="H52" s="98">
        <v>0.54500000000000004</v>
      </c>
      <c r="I52" s="98"/>
      <c r="J52" s="54">
        <v>68</v>
      </c>
      <c r="K52" s="101">
        <f t="shared" si="3"/>
        <v>63226.327830061113</v>
      </c>
      <c r="L52" s="102"/>
      <c r="M52" s="6">
        <f>IF(J52="","",(K52/J52)/LOOKUP(RIGHT($D$2,3),定数!$A$6:$A$13,定数!$B$6:$B$13))</f>
        <v>7.7483244889780769</v>
      </c>
      <c r="N52" s="54"/>
      <c r="O52" s="8">
        <v>43726</v>
      </c>
      <c r="P52" s="98">
        <v>0.55179999999999996</v>
      </c>
      <c r="Q52" s="98"/>
      <c r="R52" s="99">
        <f>IF(P52="","",T52*M52*LOOKUP(RIGHT($D$2,3),定数!$A$6:$A$13,定数!$B$6:$B$13))</f>
        <v>-63226.327830060342</v>
      </c>
      <c r="S52" s="99"/>
      <c r="T52" s="100">
        <f t="shared" si="4"/>
        <v>-67.999999999999176</v>
      </c>
      <c r="U52" s="100"/>
      <c r="V52" t="str">
        <f t="shared" si="7"/>
        <v/>
      </c>
      <c r="W52">
        <f t="shared" si="2"/>
        <v>2</v>
      </c>
      <c r="X52" s="37">
        <f t="shared" si="5"/>
        <v>2172726.0422701412</v>
      </c>
      <c r="Y52" s="38">
        <f t="shared" si="6"/>
        <v>2.9999999999999916E-2</v>
      </c>
    </row>
    <row r="53" spans="2:25">
      <c r="B53" s="54">
        <v>45</v>
      </c>
      <c r="C53" s="97">
        <f t="shared" si="0"/>
        <v>2044317.9331719768</v>
      </c>
      <c r="D53" s="97"/>
      <c r="E53" s="54"/>
      <c r="F53" s="8">
        <v>43738</v>
      </c>
      <c r="G53" s="54" t="s">
        <v>3</v>
      </c>
      <c r="H53" s="98">
        <v>0.54300000000000004</v>
      </c>
      <c r="I53" s="98"/>
      <c r="J53" s="54">
        <v>35</v>
      </c>
      <c r="K53" s="101">
        <f t="shared" si="3"/>
        <v>61329.537995159306</v>
      </c>
      <c r="L53" s="102"/>
      <c r="M53" s="6">
        <f>IF(J53="","",(K53/J53)/LOOKUP(RIGHT($D$2,3),定数!$A$6:$A$13,定数!$B$6:$B$13))</f>
        <v>14.602270951228405</v>
      </c>
      <c r="N53" s="54"/>
      <c r="O53" s="8">
        <v>43741</v>
      </c>
      <c r="P53" s="98">
        <v>0.54649999999999999</v>
      </c>
      <c r="Q53" s="98"/>
      <c r="R53" s="99">
        <f>IF(P53="","",T53*M53*LOOKUP(RIGHT($D$2,3),定数!$A$6:$A$13,定数!$B$6:$B$13))</f>
        <v>-61329.537995158375</v>
      </c>
      <c r="S53" s="99"/>
      <c r="T53" s="100">
        <f t="shared" si="4"/>
        <v>-34.999999999999474</v>
      </c>
      <c r="U53" s="100"/>
      <c r="V53" t="str">
        <f t="shared" si="7"/>
        <v/>
      </c>
      <c r="W53">
        <f t="shared" si="2"/>
        <v>3</v>
      </c>
      <c r="X53" s="37">
        <f t="shared" si="5"/>
        <v>2172726.0422701412</v>
      </c>
      <c r="Y53" s="38">
        <f t="shared" si="6"/>
        <v>5.9099999999999597E-2</v>
      </c>
    </row>
    <row r="54" spans="2:25">
      <c r="B54" s="54">
        <v>46</v>
      </c>
      <c r="C54" s="97">
        <f t="shared" si="0"/>
        <v>1982988.3951768184</v>
      </c>
      <c r="D54" s="97"/>
      <c r="E54" s="54"/>
      <c r="F54" s="8">
        <v>43787</v>
      </c>
      <c r="G54" s="54" t="s">
        <v>4</v>
      </c>
      <c r="H54" s="98">
        <v>0.56489999999999996</v>
      </c>
      <c r="I54" s="98"/>
      <c r="J54" s="54">
        <v>36</v>
      </c>
      <c r="K54" s="101">
        <f t="shared" si="3"/>
        <v>59489.651855304546</v>
      </c>
      <c r="L54" s="102"/>
      <c r="M54" s="6">
        <f>IF(J54="","",(K54/J54)/LOOKUP(RIGHT($D$2,3),定数!$A$6:$A$13,定数!$B$6:$B$13))</f>
        <v>13.77075274428346</v>
      </c>
      <c r="N54" s="54"/>
      <c r="O54" s="8">
        <v>43787</v>
      </c>
      <c r="P54" s="98">
        <v>0.56130000000000002</v>
      </c>
      <c r="Q54" s="98"/>
      <c r="R54" s="99">
        <f>IF(P54="","",T54*M54*LOOKUP(RIGHT($D$2,3),定数!$A$6:$A$13,定数!$B$6:$B$13))</f>
        <v>-59489.651855303498</v>
      </c>
      <c r="S54" s="99"/>
      <c r="T54" s="100">
        <f t="shared" si="4"/>
        <v>-35.999999999999368</v>
      </c>
      <c r="U54" s="100"/>
      <c r="V54" t="str">
        <f t="shared" si="7"/>
        <v/>
      </c>
      <c r="W54">
        <f t="shared" si="2"/>
        <v>4</v>
      </c>
      <c r="X54" s="37">
        <f t="shared" si="5"/>
        <v>2172726.0422701412</v>
      </c>
      <c r="Y54" s="38">
        <f t="shared" si="6"/>
        <v>8.7326999999999155E-2</v>
      </c>
    </row>
    <row r="55" spans="2:25">
      <c r="B55" s="54">
        <v>47</v>
      </c>
      <c r="C55" s="97">
        <f t="shared" si="0"/>
        <v>1923498.7433215149</v>
      </c>
      <c r="D55" s="97"/>
      <c r="E55" s="54">
        <v>2003</v>
      </c>
      <c r="F55" s="8">
        <v>43570</v>
      </c>
      <c r="G55" s="54" t="s">
        <v>4</v>
      </c>
      <c r="H55" s="98">
        <v>0.60589999999999999</v>
      </c>
      <c r="I55" s="98"/>
      <c r="J55" s="54">
        <v>46</v>
      </c>
      <c r="K55" s="101">
        <f t="shared" si="3"/>
        <v>57704.962299645449</v>
      </c>
      <c r="L55" s="102"/>
      <c r="M55" s="6">
        <f>IF(J55="","",(K55/J55)/LOOKUP(RIGHT($D$2,3),定数!$A$6:$A$13,定数!$B$6:$B$13))</f>
        <v>10.453797518051712</v>
      </c>
      <c r="N55" s="54"/>
      <c r="O55" s="8">
        <v>43572</v>
      </c>
      <c r="P55" s="98">
        <v>0.61460000000000004</v>
      </c>
      <c r="Q55" s="98"/>
      <c r="R55" s="99">
        <f>IF(P55="","",T55*M55*LOOKUP(RIGHT($D$2,3),定数!$A$6:$A$13,定数!$B$6:$B$13))</f>
        <v>109137.64608846039</v>
      </c>
      <c r="S55" s="99"/>
      <c r="T55" s="100">
        <f t="shared" si="4"/>
        <v>87.000000000000412</v>
      </c>
      <c r="U55" s="100"/>
      <c r="V55" t="str">
        <f t="shared" si="7"/>
        <v/>
      </c>
      <c r="W55">
        <f t="shared" si="2"/>
        <v>0</v>
      </c>
      <c r="X55" s="37">
        <f t="shared" si="5"/>
        <v>2172726.0422701412</v>
      </c>
      <c r="Y55" s="38">
        <f t="shared" si="6"/>
        <v>0.11470718999999874</v>
      </c>
    </row>
    <row r="56" spans="2:25">
      <c r="B56" s="54">
        <v>48</v>
      </c>
      <c r="C56" s="97">
        <f t="shared" si="0"/>
        <v>2032636.3894099754</v>
      </c>
      <c r="D56" s="97"/>
      <c r="E56" s="54"/>
      <c r="F56" s="8">
        <v>43738</v>
      </c>
      <c r="G56" s="54" t="s">
        <v>4</v>
      </c>
      <c r="H56" s="98">
        <v>0.67920000000000003</v>
      </c>
      <c r="I56" s="98"/>
      <c r="J56" s="54">
        <v>114</v>
      </c>
      <c r="K56" s="101">
        <f t="shared" si="3"/>
        <v>60979.091682299259</v>
      </c>
      <c r="L56" s="102"/>
      <c r="M56" s="6">
        <f>IF(J56="","",(K56/J56)/LOOKUP(RIGHT($D$2,3),定数!$A$6:$A$13,定数!$B$6:$B$13))</f>
        <v>4.4575359416885423</v>
      </c>
      <c r="N56" s="54"/>
      <c r="O56" s="8">
        <v>43760</v>
      </c>
      <c r="P56" s="98">
        <v>0.70150000000000001</v>
      </c>
      <c r="Q56" s="98"/>
      <c r="R56" s="99">
        <f>IF(P56="","",T56*M56*LOOKUP(RIGHT($D$2,3),定数!$A$6:$A$13,定数!$B$6:$B$13))</f>
        <v>119283.66179958532</v>
      </c>
      <c r="S56" s="99"/>
      <c r="T56" s="100">
        <f t="shared" si="4"/>
        <v>222.99999999999986</v>
      </c>
      <c r="U56" s="100"/>
      <c r="V56" t="str">
        <f t="shared" si="7"/>
        <v/>
      </c>
      <c r="W56">
        <f t="shared" si="2"/>
        <v>0</v>
      </c>
      <c r="X56" s="37">
        <f t="shared" si="5"/>
        <v>2172726.0422701412</v>
      </c>
      <c r="Y56" s="38">
        <f t="shared" si="6"/>
        <v>6.44764457804331E-2</v>
      </c>
    </row>
    <row r="57" spans="2:25">
      <c r="B57" s="54">
        <v>49</v>
      </c>
      <c r="C57" s="97">
        <f t="shared" si="0"/>
        <v>2151920.0512095606</v>
      </c>
      <c r="D57" s="97"/>
      <c r="E57" s="54"/>
      <c r="F57" s="8">
        <v>43753</v>
      </c>
      <c r="G57" s="54" t="s">
        <v>4</v>
      </c>
      <c r="H57" s="98">
        <v>0.69199999999999995</v>
      </c>
      <c r="I57" s="98"/>
      <c r="J57" s="54">
        <v>94</v>
      </c>
      <c r="K57" s="101">
        <f t="shared" si="3"/>
        <v>64557.601536286813</v>
      </c>
      <c r="L57" s="102"/>
      <c r="M57" s="6">
        <f>IF(J57="","",(K57/J57)/LOOKUP(RIGHT($D$2,3),定数!$A$6:$A$13,定数!$B$6:$B$13))</f>
        <v>5.7231916255573418</v>
      </c>
      <c r="N57" s="54"/>
      <c r="O57" s="8">
        <v>43768</v>
      </c>
      <c r="P57" s="98">
        <v>0.71030000000000004</v>
      </c>
      <c r="Q57" s="98"/>
      <c r="R57" s="99">
        <f>IF(P57="","",T57*M57*LOOKUP(RIGHT($D$2,3),定数!$A$6:$A$13,定数!$B$6:$B$13))</f>
        <v>125681.28809723986</v>
      </c>
      <c r="S57" s="99"/>
      <c r="T57" s="100">
        <f t="shared" si="4"/>
        <v>183.00000000000094</v>
      </c>
      <c r="U57" s="100"/>
      <c r="V57" t="str">
        <f t="shared" si="7"/>
        <v/>
      </c>
      <c r="W57">
        <f t="shared" si="2"/>
        <v>0</v>
      </c>
      <c r="X57" s="37">
        <f t="shared" si="5"/>
        <v>2172726.0422701412</v>
      </c>
      <c r="Y57" s="38">
        <f t="shared" si="6"/>
        <v>9.5759845722849235E-3</v>
      </c>
    </row>
    <row r="58" spans="2:25">
      <c r="B58" s="54">
        <v>50</v>
      </c>
      <c r="C58" s="97">
        <f t="shared" si="0"/>
        <v>2277601.3393068006</v>
      </c>
      <c r="D58" s="97"/>
      <c r="E58" s="54"/>
      <c r="F58" s="8">
        <v>43811</v>
      </c>
      <c r="G58" s="54" t="s">
        <v>4</v>
      </c>
      <c r="H58" s="98">
        <v>0.74060000000000004</v>
      </c>
      <c r="I58" s="98"/>
      <c r="J58" s="54">
        <v>75</v>
      </c>
      <c r="K58" s="101">
        <f t="shared" si="3"/>
        <v>68328.040179204021</v>
      </c>
      <c r="L58" s="102"/>
      <c r="M58" s="6">
        <f>IF(J58="","",(K58/J58)/LOOKUP(RIGHT($D$2,3),定数!$A$6:$A$13,定数!$B$6:$B$13))</f>
        <v>7.5920044643560027</v>
      </c>
      <c r="N58" s="54"/>
      <c r="O58" s="8">
        <v>43821</v>
      </c>
      <c r="P58" s="98">
        <v>0.73309999999999997</v>
      </c>
      <c r="Q58" s="98"/>
      <c r="R58" s="99">
        <f>IF(P58="","",T58*M58*LOOKUP(RIGHT($D$2,3),定数!$A$6:$A$13,定数!$B$6:$B$13))</f>
        <v>-68328.040179204589</v>
      </c>
      <c r="S58" s="99"/>
      <c r="T58" s="100">
        <f t="shared" si="4"/>
        <v>-75.000000000000625</v>
      </c>
      <c r="U58" s="100"/>
      <c r="V58" t="str">
        <f t="shared" si="7"/>
        <v/>
      </c>
      <c r="W58">
        <f t="shared" si="2"/>
        <v>1</v>
      </c>
      <c r="X58" s="37">
        <f t="shared" si="5"/>
        <v>2277601.3393068006</v>
      </c>
      <c r="Y58" s="38">
        <f t="shared" si="6"/>
        <v>0</v>
      </c>
    </row>
    <row r="59" spans="2:25">
      <c r="B59" s="54">
        <v>51</v>
      </c>
      <c r="C59" s="97">
        <f t="shared" si="0"/>
        <v>2209273.299127596</v>
      </c>
      <c r="D59" s="97"/>
      <c r="E59" s="54">
        <v>2004</v>
      </c>
      <c r="F59" s="8">
        <v>43526</v>
      </c>
      <c r="G59" s="54" t="s">
        <v>3</v>
      </c>
      <c r="H59" s="98">
        <v>0.77029999999999998</v>
      </c>
      <c r="I59" s="98"/>
      <c r="J59" s="54">
        <v>71</v>
      </c>
      <c r="K59" s="101">
        <f t="shared" si="3"/>
        <v>66278.198973827879</v>
      </c>
      <c r="L59" s="102"/>
      <c r="M59" s="6">
        <f>IF(J59="","",(K59/J59)/LOOKUP(RIGHT($D$2,3),定数!$A$6:$A$13,定数!$B$6:$B$13))</f>
        <v>7.7791313349563236</v>
      </c>
      <c r="N59" s="54"/>
      <c r="O59" s="8">
        <v>43527</v>
      </c>
      <c r="P59" s="98">
        <v>0.75670000000000004</v>
      </c>
      <c r="Q59" s="98"/>
      <c r="R59" s="99">
        <f>IF(P59="","",T59*M59*LOOKUP(RIGHT($D$2,3),定数!$A$6:$A$13,定数!$B$6:$B$13))</f>
        <v>126955.42338648668</v>
      </c>
      <c r="S59" s="99"/>
      <c r="T59" s="100">
        <f t="shared" si="4"/>
        <v>135.99999999999946</v>
      </c>
      <c r="U59" s="100"/>
      <c r="V59" t="str">
        <f t="shared" si="7"/>
        <v/>
      </c>
      <c r="W59">
        <f t="shared" si="2"/>
        <v>0</v>
      </c>
      <c r="X59" s="37">
        <f t="shared" si="5"/>
        <v>2277601.3393068006</v>
      </c>
      <c r="Y59" s="38">
        <f t="shared" si="6"/>
        <v>3.0000000000000249E-2</v>
      </c>
    </row>
    <row r="60" spans="2:25">
      <c r="B60" s="54">
        <v>52</v>
      </c>
      <c r="C60" s="97">
        <f t="shared" si="0"/>
        <v>2336228.7225140827</v>
      </c>
      <c r="D60" s="97"/>
      <c r="E60" s="54"/>
      <c r="F60" s="8">
        <v>43534</v>
      </c>
      <c r="G60" s="54" t="s">
        <v>3</v>
      </c>
      <c r="H60" s="98">
        <v>0.75639999999999996</v>
      </c>
      <c r="I60" s="98"/>
      <c r="J60" s="54">
        <v>98</v>
      </c>
      <c r="K60" s="101">
        <f t="shared" si="3"/>
        <v>70086.861675422479</v>
      </c>
      <c r="L60" s="102"/>
      <c r="M60" s="6">
        <f>IF(J60="","",(K60/J60)/LOOKUP(RIGHT($D$2,3),定数!$A$6:$A$13,定数!$B$6:$B$13))</f>
        <v>5.9597671492706192</v>
      </c>
      <c r="N60" s="54"/>
      <c r="O60" s="8">
        <v>43535</v>
      </c>
      <c r="P60" s="98">
        <v>0.73740000000000006</v>
      </c>
      <c r="Q60" s="98"/>
      <c r="R60" s="99">
        <f>IF(P60="","",T60*M60*LOOKUP(RIGHT($D$2,3),定数!$A$6:$A$13,定数!$B$6:$B$13))</f>
        <v>135882.69100336943</v>
      </c>
      <c r="S60" s="99"/>
      <c r="T60" s="100">
        <f t="shared" si="4"/>
        <v>189.99999999999906</v>
      </c>
      <c r="U60" s="100"/>
      <c r="V60" t="str">
        <f t="shared" si="7"/>
        <v/>
      </c>
      <c r="W60">
        <f t="shared" si="2"/>
        <v>0</v>
      </c>
      <c r="X60" s="37">
        <f t="shared" si="5"/>
        <v>2336228.7225140827</v>
      </c>
      <c r="Y60" s="38">
        <f t="shared" si="6"/>
        <v>0</v>
      </c>
    </row>
    <row r="61" spans="2:25">
      <c r="B61" s="54">
        <v>53</v>
      </c>
      <c r="C61" s="97">
        <f t="shared" si="0"/>
        <v>2472111.4135174523</v>
      </c>
      <c r="D61" s="97"/>
      <c r="E61" s="54"/>
      <c r="F61" s="8">
        <v>43692</v>
      </c>
      <c r="G61" s="54" t="s">
        <v>4</v>
      </c>
      <c r="H61" s="98">
        <v>0.71819999999999995</v>
      </c>
      <c r="I61" s="98"/>
      <c r="J61" s="54">
        <v>127</v>
      </c>
      <c r="K61" s="101">
        <f t="shared" si="3"/>
        <v>74163.342405523566</v>
      </c>
      <c r="L61" s="102"/>
      <c r="M61" s="6">
        <f>IF(J61="","",(K61/J61)/LOOKUP(RIGHT($D$2,3),定数!$A$6:$A$13,定数!$B$6:$B$13))</f>
        <v>4.8663610502312054</v>
      </c>
      <c r="N61" s="54"/>
      <c r="O61" s="8">
        <v>43701</v>
      </c>
      <c r="P61" s="98">
        <v>0.70550000000000002</v>
      </c>
      <c r="Q61" s="98"/>
      <c r="R61" s="99">
        <f>IF(P61="","",T61*M61*LOOKUP(RIGHT($D$2,3),定数!$A$6:$A$13,定数!$B$6:$B$13))</f>
        <v>-74163.342405523174</v>
      </c>
      <c r="S61" s="99"/>
      <c r="T61" s="100">
        <f t="shared" si="4"/>
        <v>-126.99999999999933</v>
      </c>
      <c r="U61" s="100"/>
      <c r="V61" t="str">
        <f t="shared" si="7"/>
        <v/>
      </c>
      <c r="W61">
        <f t="shared" si="2"/>
        <v>1</v>
      </c>
      <c r="X61" s="37">
        <f t="shared" si="5"/>
        <v>2472111.4135174523</v>
      </c>
      <c r="Y61" s="38">
        <f t="shared" si="6"/>
        <v>0</v>
      </c>
    </row>
    <row r="62" spans="2:25">
      <c r="B62" s="54">
        <v>54</v>
      </c>
      <c r="C62" s="97">
        <f t="shared" si="0"/>
        <v>2397948.0711119291</v>
      </c>
      <c r="D62" s="97"/>
      <c r="E62" s="54"/>
      <c r="F62" s="8">
        <v>43696</v>
      </c>
      <c r="G62" s="54" t="s">
        <v>4</v>
      </c>
      <c r="H62" s="98">
        <v>0.71709999999999996</v>
      </c>
      <c r="I62" s="98"/>
      <c r="J62" s="54">
        <v>42</v>
      </c>
      <c r="K62" s="101">
        <f t="shared" si="3"/>
        <v>71938.442133357865</v>
      </c>
      <c r="L62" s="102"/>
      <c r="M62" s="6">
        <f>IF(J62="","",(K62/J62)/LOOKUP(RIGHT($D$2,3),定数!$A$6:$A$13,定数!$B$6:$B$13))</f>
        <v>14.273500423285292</v>
      </c>
      <c r="N62" s="54"/>
      <c r="O62" s="8">
        <v>43696</v>
      </c>
      <c r="P62" s="98">
        <v>0.72509999999999997</v>
      </c>
      <c r="Q62" s="98"/>
      <c r="R62" s="99">
        <f>IF(P62="","",T62*M62*LOOKUP(RIGHT($D$2,3),定数!$A$6:$A$13,定数!$B$6:$B$13))</f>
        <v>137025.60406353892</v>
      </c>
      <c r="S62" s="99"/>
      <c r="T62" s="100">
        <f t="shared" si="4"/>
        <v>80.000000000000071</v>
      </c>
      <c r="U62" s="100"/>
      <c r="V62" t="str">
        <f t="shared" si="7"/>
        <v/>
      </c>
      <c r="W62">
        <f t="shared" si="2"/>
        <v>0</v>
      </c>
      <c r="X62" s="37">
        <f t="shared" si="5"/>
        <v>2472111.4135174523</v>
      </c>
      <c r="Y62" s="38">
        <f t="shared" si="6"/>
        <v>2.9999999999999805E-2</v>
      </c>
    </row>
    <row r="63" spans="2:25">
      <c r="B63" s="54">
        <v>55</v>
      </c>
      <c r="C63" s="97">
        <f t="shared" si="0"/>
        <v>2534973.675175468</v>
      </c>
      <c r="D63" s="97"/>
      <c r="E63" s="54"/>
      <c r="F63" s="8">
        <v>43710</v>
      </c>
      <c r="G63" s="54" t="s">
        <v>3</v>
      </c>
      <c r="H63" s="98">
        <v>0.70130000000000003</v>
      </c>
      <c r="I63" s="98"/>
      <c r="J63" s="54">
        <v>53</v>
      </c>
      <c r="K63" s="101">
        <f t="shared" si="3"/>
        <v>76049.210255264043</v>
      </c>
      <c r="L63" s="102"/>
      <c r="M63" s="6">
        <f>IF(J63="","",(K63/J63)/LOOKUP(RIGHT($D$2,3),定数!$A$6:$A$13,定数!$B$6:$B$13))</f>
        <v>11.957422996110699</v>
      </c>
      <c r="N63" s="54"/>
      <c r="O63" s="8">
        <v>43711</v>
      </c>
      <c r="P63" s="98">
        <v>0.69120000000000004</v>
      </c>
      <c r="Q63" s="98"/>
      <c r="R63" s="99">
        <f>IF(P63="","",T63*M63*LOOKUP(RIGHT($D$2,3),定数!$A$6:$A$13,定数!$B$6:$B$13))</f>
        <v>144923.96671286164</v>
      </c>
      <c r="S63" s="99"/>
      <c r="T63" s="100">
        <f t="shared" si="4"/>
        <v>100.99999999999997</v>
      </c>
      <c r="U63" s="100"/>
      <c r="V63" t="str">
        <f t="shared" si="7"/>
        <v/>
      </c>
      <c r="W63">
        <f t="shared" si="2"/>
        <v>0</v>
      </c>
      <c r="X63" s="37">
        <f t="shared" si="5"/>
        <v>2534973.675175468</v>
      </c>
      <c r="Y63" s="38">
        <f t="shared" si="6"/>
        <v>0</v>
      </c>
    </row>
    <row r="64" spans="2:25">
      <c r="B64" s="54">
        <v>56</v>
      </c>
      <c r="C64" s="97">
        <f t="shared" si="0"/>
        <v>2679897.6418883298</v>
      </c>
      <c r="D64" s="97"/>
      <c r="E64" s="54"/>
      <c r="F64" s="8">
        <v>43745</v>
      </c>
      <c r="G64" s="54" t="s">
        <v>4</v>
      </c>
      <c r="H64" s="98">
        <v>0.72540000000000004</v>
      </c>
      <c r="I64" s="98"/>
      <c r="J64" s="54">
        <v>51</v>
      </c>
      <c r="K64" s="101">
        <f t="shared" si="3"/>
        <v>80396.929256649892</v>
      </c>
      <c r="L64" s="102"/>
      <c r="M64" s="6">
        <f>IF(J64="","",(K64/J64)/LOOKUP(RIGHT($D$2,3),定数!$A$6:$A$13,定数!$B$6:$B$13))</f>
        <v>13.136753146511419</v>
      </c>
      <c r="N64" s="54"/>
      <c r="O64" s="8">
        <v>43746</v>
      </c>
      <c r="P64" s="98">
        <v>0.73509999999999998</v>
      </c>
      <c r="Q64" s="98"/>
      <c r="R64" s="99">
        <f>IF(P64="","",T64*M64*LOOKUP(RIGHT($D$2,3),定数!$A$6:$A$13,定数!$B$6:$B$13))</f>
        <v>152911.80662539182</v>
      </c>
      <c r="S64" s="99"/>
      <c r="T64" s="100">
        <f t="shared" si="4"/>
        <v>96.999999999999304</v>
      </c>
      <c r="U64" s="100"/>
      <c r="V64" t="str">
        <f t="shared" si="7"/>
        <v/>
      </c>
      <c r="W64">
        <f t="shared" si="2"/>
        <v>0</v>
      </c>
      <c r="X64" s="37">
        <f t="shared" si="5"/>
        <v>2679897.6418883298</v>
      </c>
      <c r="Y64" s="38">
        <f t="shared" si="6"/>
        <v>0</v>
      </c>
    </row>
    <row r="65" spans="2:25">
      <c r="B65" s="54">
        <v>57</v>
      </c>
      <c r="C65" s="97">
        <f>IF(R64="","",C64+R64)</f>
        <v>2832809.4485137216</v>
      </c>
      <c r="D65" s="97"/>
      <c r="E65" s="54"/>
      <c r="F65" s="8">
        <v>43772</v>
      </c>
      <c r="G65" s="54" t="s">
        <v>4</v>
      </c>
      <c r="H65" s="98">
        <v>0.75039999999999996</v>
      </c>
      <c r="I65" s="98"/>
      <c r="J65" s="54">
        <v>137</v>
      </c>
      <c r="K65" s="101">
        <f t="shared" si="3"/>
        <v>84984.283455411642</v>
      </c>
      <c r="L65" s="102"/>
      <c r="M65" s="6">
        <f>IF(J65="","",(K65/J65)/LOOKUP(RIGHT($D$2,3),定数!$A$6:$A$13,定数!$B$6:$B$13))</f>
        <v>5.1693603075067909</v>
      </c>
      <c r="N65" s="54"/>
      <c r="O65" s="8">
        <v>43786</v>
      </c>
      <c r="P65" s="98">
        <v>0.77729999999999999</v>
      </c>
      <c r="Q65" s="98"/>
      <c r="R65" s="99">
        <f>IF(P65="","",T65*M65*LOOKUP(RIGHT($D$2,3),定数!$A$6:$A$13,定数!$B$6:$B$13))</f>
        <v>166866.9507263194</v>
      </c>
      <c r="S65" s="99"/>
      <c r="T65" s="100">
        <f t="shared" si="4"/>
        <v>269.00000000000034</v>
      </c>
      <c r="U65" s="100"/>
      <c r="V65" t="str">
        <f t="shared" si="7"/>
        <v/>
      </c>
      <c r="W65">
        <f t="shared" si="2"/>
        <v>0</v>
      </c>
      <c r="X65" s="37">
        <f t="shared" si="5"/>
        <v>2832809.4485137216</v>
      </c>
      <c r="Y65" s="38">
        <f t="shared" si="6"/>
        <v>0</v>
      </c>
    </row>
    <row r="66" spans="2:25">
      <c r="B66" s="54">
        <v>58</v>
      </c>
      <c r="C66" s="97">
        <f t="shared" si="0"/>
        <v>2999676.3992400412</v>
      </c>
      <c r="D66" s="97"/>
      <c r="E66" s="54"/>
      <c r="F66" s="8">
        <v>43772</v>
      </c>
      <c r="G66" s="54" t="s">
        <v>4</v>
      </c>
      <c r="H66" s="98">
        <v>0.74819999999999998</v>
      </c>
      <c r="I66" s="98"/>
      <c r="J66" s="54">
        <v>49</v>
      </c>
      <c r="K66" s="101">
        <f t="shared" si="3"/>
        <v>89990.291977201225</v>
      </c>
      <c r="L66" s="102"/>
      <c r="M66" s="6">
        <f>IF(J66="","",(K66/J66)/LOOKUP(RIGHT($D$2,3),定数!$A$6:$A$13,定数!$B$6:$B$13))</f>
        <v>15.304471424694087</v>
      </c>
      <c r="N66" s="54"/>
      <c r="O66" s="8">
        <v>43772</v>
      </c>
      <c r="P66" s="98">
        <v>0.75749999999999995</v>
      </c>
      <c r="Q66" s="98"/>
      <c r="R66" s="99">
        <f>IF(P66="","",T66*M66*LOOKUP(RIGHT($D$2,3),定数!$A$6:$A$13,定数!$B$6:$B$13))</f>
        <v>170797.90109958552</v>
      </c>
      <c r="S66" s="99"/>
      <c r="T66" s="100">
        <f t="shared" si="4"/>
        <v>92.999999999999744</v>
      </c>
      <c r="U66" s="100"/>
      <c r="V66" t="str">
        <f t="shared" si="7"/>
        <v/>
      </c>
      <c r="W66">
        <f t="shared" si="2"/>
        <v>0</v>
      </c>
      <c r="X66" s="37">
        <f t="shared" si="5"/>
        <v>2999676.3992400412</v>
      </c>
      <c r="Y66" s="38">
        <f t="shared" si="6"/>
        <v>0</v>
      </c>
    </row>
    <row r="67" spans="2:25">
      <c r="B67" s="54">
        <v>59</v>
      </c>
      <c r="C67" s="97">
        <f t="shared" si="0"/>
        <v>3170474.3003396266</v>
      </c>
      <c r="D67" s="97"/>
      <c r="E67" s="54"/>
      <c r="F67" s="8">
        <v>43807</v>
      </c>
      <c r="G67" s="54" t="s">
        <v>3</v>
      </c>
      <c r="H67" s="98">
        <v>0.7722</v>
      </c>
      <c r="I67" s="98"/>
      <c r="J67" s="54">
        <v>84</v>
      </c>
      <c r="K67" s="101">
        <f t="shared" si="3"/>
        <v>95114.229010188792</v>
      </c>
      <c r="L67" s="102"/>
      <c r="M67" s="6">
        <f>IF(J67="","",(K67/J67)/LOOKUP(RIGHT($D$2,3),定数!$A$6:$A$13,定数!$B$6:$B$13))</f>
        <v>9.4359354176774595</v>
      </c>
      <c r="N67" s="54"/>
      <c r="O67" s="8">
        <v>43807</v>
      </c>
      <c r="P67" s="98">
        <v>0.75590000000000002</v>
      </c>
      <c r="Q67" s="98"/>
      <c r="R67" s="99">
        <f>IF(P67="","",T67*M67*LOOKUP(RIGHT($D$2,3),定数!$A$6:$A$13,定数!$B$6:$B$13))</f>
        <v>184566.89676977089</v>
      </c>
      <c r="S67" s="99"/>
      <c r="T67" s="100">
        <f t="shared" si="4"/>
        <v>162.9999999999998</v>
      </c>
      <c r="U67" s="100"/>
      <c r="V67" t="str">
        <f t="shared" si="7"/>
        <v/>
      </c>
      <c r="W67">
        <f t="shared" si="2"/>
        <v>0</v>
      </c>
      <c r="X67" s="37">
        <f t="shared" si="5"/>
        <v>3170474.3003396266</v>
      </c>
      <c r="Y67" s="38">
        <f t="shared" si="6"/>
        <v>0</v>
      </c>
    </row>
    <row r="68" spans="2:25">
      <c r="B68" s="54">
        <v>60</v>
      </c>
      <c r="C68" s="97">
        <f>IF(R67="","",C67+R67)</f>
        <v>3355041.1971093975</v>
      </c>
      <c r="D68" s="97"/>
      <c r="E68" s="54">
        <v>2005</v>
      </c>
      <c r="F68" s="8">
        <v>43483</v>
      </c>
      <c r="G68" s="54" t="s">
        <v>3</v>
      </c>
      <c r="H68" s="98">
        <v>0.75690000000000002</v>
      </c>
      <c r="I68" s="98"/>
      <c r="J68" s="54">
        <v>52</v>
      </c>
      <c r="K68" s="101">
        <f t="shared" si="3"/>
        <v>100651.23591328193</v>
      </c>
      <c r="L68" s="102"/>
      <c r="M68" s="6">
        <f>IF(J68="","",(K68/J68)/LOOKUP(RIGHT($D$2,3),定数!$A$6:$A$13,定数!$B$6:$B$13))</f>
        <v>16.130005755333642</v>
      </c>
      <c r="N68" s="54"/>
      <c r="O68" s="8">
        <v>43484</v>
      </c>
      <c r="P68" s="98">
        <v>0.7621</v>
      </c>
      <c r="Q68" s="98"/>
      <c r="R68" s="99">
        <f>IF(P68="","",T68*M68*LOOKUP(RIGHT($D$2,3),定数!$A$6:$A$13,定数!$B$6:$B$13))</f>
        <v>-100651.23591328158</v>
      </c>
      <c r="S68" s="99"/>
      <c r="T68" s="100">
        <f t="shared" si="4"/>
        <v>-51.999999999999822</v>
      </c>
      <c r="U68" s="100"/>
      <c r="V68" t="str">
        <f t="shared" si="7"/>
        <v/>
      </c>
      <c r="W68">
        <f t="shared" si="2"/>
        <v>1</v>
      </c>
      <c r="X68" s="37">
        <f t="shared" si="5"/>
        <v>3355041.1971093975</v>
      </c>
      <c r="Y68" s="38">
        <f t="shared" si="6"/>
        <v>0</v>
      </c>
    </row>
    <row r="69" spans="2:25">
      <c r="B69" s="54">
        <v>61</v>
      </c>
      <c r="C69" s="97">
        <f t="shared" si="0"/>
        <v>3254389.9611961157</v>
      </c>
      <c r="D69" s="97"/>
      <c r="E69" s="54"/>
      <c r="F69" s="8">
        <v>43498</v>
      </c>
      <c r="G69" s="54" t="s">
        <v>4</v>
      </c>
      <c r="H69" s="98">
        <v>0.77639999999999998</v>
      </c>
      <c r="I69" s="98"/>
      <c r="J69" s="54">
        <v>69</v>
      </c>
      <c r="K69" s="101">
        <f t="shared" si="3"/>
        <v>97631.698835883464</v>
      </c>
      <c r="L69" s="102"/>
      <c r="M69" s="6">
        <f>IF(J69="","",(K69/J69)/LOOKUP(RIGHT($D$2,3),定数!$A$6:$A$13,定数!$B$6:$B$13))</f>
        <v>11.791267975348244</v>
      </c>
      <c r="N69" s="54"/>
      <c r="O69" s="8">
        <v>43499</v>
      </c>
      <c r="P69" s="98">
        <v>0.76949999999999996</v>
      </c>
      <c r="Q69" s="98"/>
      <c r="R69" s="99">
        <f>IF(P69="","",T69*M69*LOOKUP(RIGHT($D$2,3),定数!$A$6:$A$13,定数!$B$6:$B$13))</f>
        <v>-97631.698835883697</v>
      </c>
      <c r="S69" s="99"/>
      <c r="T69" s="100">
        <f t="shared" si="4"/>
        <v>-69.000000000000171</v>
      </c>
      <c r="U69" s="100"/>
      <c r="V69" t="str">
        <f t="shared" si="7"/>
        <v/>
      </c>
      <c r="W69">
        <f t="shared" si="2"/>
        <v>2</v>
      </c>
      <c r="X69" s="37">
        <f t="shared" si="5"/>
        <v>3355041.1971093975</v>
      </c>
      <c r="Y69" s="38">
        <f t="shared" si="6"/>
        <v>2.9999999999999916E-2</v>
      </c>
    </row>
    <row r="70" spans="2:25">
      <c r="B70" s="54">
        <v>62</v>
      </c>
      <c r="C70" s="97">
        <f t="shared" si="0"/>
        <v>3156758.262360232</v>
      </c>
      <c r="D70" s="97"/>
      <c r="E70" s="54"/>
      <c r="F70" s="8">
        <v>43513</v>
      </c>
      <c r="G70" s="54" t="s">
        <v>4</v>
      </c>
      <c r="H70" s="98">
        <v>0.78790000000000004</v>
      </c>
      <c r="I70" s="98"/>
      <c r="J70" s="54">
        <v>94</v>
      </c>
      <c r="K70" s="101">
        <f t="shared" si="3"/>
        <v>94702.747870806954</v>
      </c>
      <c r="L70" s="102"/>
      <c r="M70" s="6">
        <f>IF(J70="","",(K70/J70)/LOOKUP(RIGHT($D$2,3),定数!$A$6:$A$13,定数!$B$6:$B$13))</f>
        <v>8.395633676489977</v>
      </c>
      <c r="N70" s="54"/>
      <c r="O70" s="8">
        <v>43526</v>
      </c>
      <c r="P70" s="98">
        <v>0.77849999999999997</v>
      </c>
      <c r="Q70" s="98"/>
      <c r="R70" s="99">
        <f>IF(P70="","",T70*M70*LOOKUP(RIGHT($D$2,3),定数!$A$6:$A$13,定数!$B$6:$B$13))</f>
        <v>-94702.747870807696</v>
      </c>
      <c r="S70" s="99"/>
      <c r="T70" s="100">
        <f t="shared" si="4"/>
        <v>-94.000000000000753</v>
      </c>
      <c r="U70" s="100"/>
      <c r="V70" t="str">
        <f t="shared" si="7"/>
        <v/>
      </c>
      <c r="W70">
        <f t="shared" si="2"/>
        <v>3</v>
      </c>
      <c r="X70" s="37">
        <f t="shared" si="5"/>
        <v>3355041.1971093975</v>
      </c>
      <c r="Y70" s="38">
        <f t="shared" si="6"/>
        <v>5.9100000000000041E-2</v>
      </c>
    </row>
    <row r="71" spans="2:25">
      <c r="B71" s="54">
        <v>63</v>
      </c>
      <c r="C71" s="97">
        <f t="shared" si="0"/>
        <v>3062055.5144894244</v>
      </c>
      <c r="D71" s="97"/>
      <c r="E71" s="54"/>
      <c r="F71" s="8">
        <v>43518</v>
      </c>
      <c r="G71" s="54" t="s">
        <v>4</v>
      </c>
      <c r="H71" s="98">
        <v>0.79059999999999997</v>
      </c>
      <c r="I71" s="98"/>
      <c r="J71" s="54">
        <v>47</v>
      </c>
      <c r="K71" s="101">
        <f t="shared" si="3"/>
        <v>91861.665434682727</v>
      </c>
      <c r="L71" s="102"/>
      <c r="M71" s="6">
        <f>IF(J71="","",(K71/J71)/LOOKUP(RIGHT($D$2,3),定数!$A$6:$A$13,定数!$B$6:$B$13))</f>
        <v>16.287529332390555</v>
      </c>
      <c r="N71" s="54"/>
      <c r="O71" s="8">
        <v>43519</v>
      </c>
      <c r="P71" s="98">
        <v>0.78590000000000004</v>
      </c>
      <c r="Q71" s="98"/>
      <c r="R71" s="99">
        <f>IF(P71="","",T71*M71*LOOKUP(RIGHT($D$2,3),定数!$A$6:$A$13,定数!$B$6:$B$13))</f>
        <v>-91861.665434681287</v>
      </c>
      <c r="S71" s="99"/>
      <c r="T71" s="100">
        <f t="shared" si="4"/>
        <v>-46.999999999999261</v>
      </c>
      <c r="U71" s="100"/>
      <c r="V71" t="str">
        <f t="shared" si="7"/>
        <v/>
      </c>
      <c r="W71">
        <f t="shared" si="2"/>
        <v>4</v>
      </c>
      <c r="X71" s="37">
        <f t="shared" si="5"/>
        <v>3355041.1971093975</v>
      </c>
      <c r="Y71" s="38">
        <f t="shared" si="6"/>
        <v>8.7327000000000266E-2</v>
      </c>
    </row>
    <row r="72" spans="2:25">
      <c r="B72" s="54">
        <v>64</v>
      </c>
      <c r="C72" s="97">
        <f t="shared" si="0"/>
        <v>2970193.8490547431</v>
      </c>
      <c r="D72" s="97"/>
      <c r="E72" s="54"/>
      <c r="F72" s="8">
        <v>43556</v>
      </c>
      <c r="G72" s="54" t="s">
        <v>3</v>
      </c>
      <c r="H72" s="98">
        <v>0.76910000000000001</v>
      </c>
      <c r="I72" s="98"/>
      <c r="J72" s="54">
        <v>88</v>
      </c>
      <c r="K72" s="101">
        <f t="shared" si="3"/>
        <v>89105.815471642287</v>
      </c>
      <c r="L72" s="102"/>
      <c r="M72" s="6">
        <f>IF(J72="","",(K72/J72)/LOOKUP(RIGHT($D$2,3),定数!$A$6:$A$13,定数!$B$6:$B$13))</f>
        <v>8.4380507075418834</v>
      </c>
      <c r="N72" s="54"/>
      <c r="O72" s="8">
        <v>43568</v>
      </c>
      <c r="P72" s="98">
        <v>0.77790000000000004</v>
      </c>
      <c r="Q72" s="98"/>
      <c r="R72" s="99">
        <f>IF(P72="","",T72*M72*LOOKUP(RIGHT($D$2,3),定数!$A$6:$A$13,定数!$B$6:$B$13))</f>
        <v>-89105.815471642592</v>
      </c>
      <c r="S72" s="99"/>
      <c r="T72" s="100">
        <f t="shared" si="4"/>
        <v>-88.000000000000298</v>
      </c>
      <c r="U72" s="100"/>
      <c r="V72" t="str">
        <f t="shared" si="7"/>
        <v/>
      </c>
      <c r="W72">
        <f t="shared" si="2"/>
        <v>5</v>
      </c>
      <c r="X72" s="37">
        <f t="shared" si="5"/>
        <v>3355041.1971093975</v>
      </c>
      <c r="Y72" s="38">
        <f t="shared" si="6"/>
        <v>0.11470718999999985</v>
      </c>
    </row>
    <row r="73" spans="2:25">
      <c r="B73" s="54">
        <v>65</v>
      </c>
      <c r="C73" s="97">
        <f t="shared" si="0"/>
        <v>2881088.0335831004</v>
      </c>
      <c r="D73" s="97"/>
      <c r="E73" s="54"/>
      <c r="F73" s="8">
        <v>43559</v>
      </c>
      <c r="G73" s="54" t="s">
        <v>3</v>
      </c>
      <c r="H73" s="98">
        <v>0.77059999999999995</v>
      </c>
      <c r="I73" s="98"/>
      <c r="J73" s="54">
        <v>11</v>
      </c>
      <c r="K73" s="101">
        <f t="shared" si="3"/>
        <v>86432.641007493003</v>
      </c>
      <c r="L73" s="102"/>
      <c r="M73" s="6">
        <f>IF(J73="","",(K73/J73)/LOOKUP(RIGHT($D$2,3),定数!$A$6:$A$13,定数!$B$6:$B$13))</f>
        <v>65.479273490525003</v>
      </c>
      <c r="N73" s="54"/>
      <c r="O73" s="8">
        <v>43559</v>
      </c>
      <c r="P73" s="98">
        <v>0.76880000000000004</v>
      </c>
      <c r="Q73" s="98"/>
      <c r="R73" s="99">
        <f>IF(P73="","",T73*M73*LOOKUP(RIGHT($D$2,3),定数!$A$6:$A$13,定数!$B$6:$B$13))</f>
        <v>141435.23073952715</v>
      </c>
      <c r="S73" s="99"/>
      <c r="T73" s="100">
        <f t="shared" si="4"/>
        <v>17.999999999999126</v>
      </c>
      <c r="U73" s="100"/>
      <c r="V73" t="str">
        <f t="shared" si="7"/>
        <v/>
      </c>
      <c r="W73">
        <f t="shared" si="2"/>
        <v>0</v>
      </c>
      <c r="X73" s="37">
        <f t="shared" si="5"/>
        <v>3355041.1971093975</v>
      </c>
      <c r="Y73" s="38">
        <f t="shared" si="6"/>
        <v>0.14126597429999987</v>
      </c>
    </row>
    <row r="74" spans="2:25">
      <c r="B74" s="54">
        <v>66</v>
      </c>
      <c r="C74" s="97">
        <f t="shared" ref="C74:C108" si="8">IF(R73="","",C73+R73)</f>
        <v>3022523.2643226273</v>
      </c>
      <c r="D74" s="97"/>
      <c r="E74" s="54"/>
      <c r="F74" s="8">
        <v>43694</v>
      </c>
      <c r="G74" s="54" t="s">
        <v>4</v>
      </c>
      <c r="H74" s="98">
        <v>0.77029999999999998</v>
      </c>
      <c r="I74" s="98"/>
      <c r="J74" s="54">
        <v>46</v>
      </c>
      <c r="K74" s="101">
        <f t="shared" si="3"/>
        <v>90675.697929678819</v>
      </c>
      <c r="L74" s="102"/>
      <c r="M74" s="6">
        <f>IF(J74="","",(K74/J74)/LOOKUP(RIGHT($D$2,3),定数!$A$6:$A$13,定数!$B$6:$B$13))</f>
        <v>16.426756871318627</v>
      </c>
      <c r="N74" s="54"/>
      <c r="O74" s="8">
        <v>43694</v>
      </c>
      <c r="P74" s="98">
        <v>0.76570000000000005</v>
      </c>
      <c r="Q74" s="98"/>
      <c r="R74" s="99">
        <f>IF(P74="","",T74*M74*LOOKUP(RIGHT($D$2,3),定数!$A$6:$A$13,定数!$B$6:$B$13))</f>
        <v>-90675.697929677583</v>
      </c>
      <c r="S74" s="99"/>
      <c r="T74" s="100">
        <f t="shared" si="4"/>
        <v>-45.999999999999375</v>
      </c>
      <c r="U74" s="100"/>
      <c r="V74" t="str">
        <f t="shared" si="7"/>
        <v/>
      </c>
      <c r="W74">
        <f t="shared" si="7"/>
        <v>1</v>
      </c>
      <c r="X74" s="37">
        <f t="shared" si="5"/>
        <v>3355041.1971093975</v>
      </c>
      <c r="Y74" s="38">
        <f t="shared" si="6"/>
        <v>9.9109940311092881E-2</v>
      </c>
    </row>
    <row r="75" spans="2:25">
      <c r="B75" s="54">
        <v>67</v>
      </c>
      <c r="C75" s="97">
        <f t="shared" si="8"/>
        <v>2931847.5663929498</v>
      </c>
      <c r="D75" s="97"/>
      <c r="E75" s="54">
        <v>2006</v>
      </c>
      <c r="F75" s="8">
        <v>43644</v>
      </c>
      <c r="G75" s="54" t="s">
        <v>3</v>
      </c>
      <c r="H75" s="98">
        <v>0.73080000000000001</v>
      </c>
      <c r="I75" s="98"/>
      <c r="J75" s="54">
        <v>47</v>
      </c>
      <c r="K75" s="101">
        <f t="shared" ref="K75:K108" si="9">IF(J75="","",C75*0.03)</f>
        <v>87955.426991788496</v>
      </c>
      <c r="L75" s="102"/>
      <c r="M75" s="6">
        <f>IF(J75="","",(K75/J75)/LOOKUP(RIGHT($D$2,3),定数!$A$6:$A$13,定数!$B$6:$B$13))</f>
        <v>15.594933863792287</v>
      </c>
      <c r="N75" s="54"/>
      <c r="O75" s="8">
        <v>43645</v>
      </c>
      <c r="P75" s="98">
        <v>0.73550000000000004</v>
      </c>
      <c r="Q75" s="98"/>
      <c r="R75" s="99">
        <f>IF(P75="","",T75*M75*LOOKUP(RIGHT($D$2,3),定数!$A$6:$A$13,定数!$B$6:$B$13))</f>
        <v>-87955.426991789209</v>
      </c>
      <c r="S75" s="99"/>
      <c r="T75" s="100">
        <f t="shared" si="4"/>
        <v>-47.000000000000377</v>
      </c>
      <c r="U75" s="100"/>
      <c r="V75" t="str">
        <f t="shared" ref="V75:W90" si="10">IF(S75&lt;&gt;"",IF(S75&lt;0,1+V74,0),"")</f>
        <v/>
      </c>
      <c r="W75">
        <f t="shared" si="10"/>
        <v>2</v>
      </c>
      <c r="X75" s="37">
        <f t="shared" si="5"/>
        <v>3355041.1971093975</v>
      </c>
      <c r="Y75" s="38">
        <f t="shared" si="6"/>
        <v>0.12613664210175979</v>
      </c>
    </row>
    <row r="76" spans="2:25">
      <c r="B76" s="54">
        <v>68</v>
      </c>
      <c r="C76" s="97">
        <f t="shared" si="8"/>
        <v>2843892.1394011606</v>
      </c>
      <c r="D76" s="97"/>
      <c r="E76" s="54"/>
      <c r="F76" s="8">
        <v>43670</v>
      </c>
      <c r="G76" s="54" t="s">
        <v>4</v>
      </c>
      <c r="H76" s="98">
        <v>0.75319999999999998</v>
      </c>
      <c r="I76" s="98"/>
      <c r="J76" s="54">
        <v>21</v>
      </c>
      <c r="K76" s="101">
        <f t="shared" si="9"/>
        <v>85316.764182034822</v>
      </c>
      <c r="L76" s="102"/>
      <c r="M76" s="6">
        <f>IF(J76="","",(K76/J76)/LOOKUP(RIGHT($D$2,3),定数!$A$6:$A$13,定数!$B$6:$B$13))</f>
        <v>33.855858802394771</v>
      </c>
      <c r="N76" s="54"/>
      <c r="O76" s="8">
        <v>43672</v>
      </c>
      <c r="P76" s="98">
        <v>0.7571</v>
      </c>
      <c r="Q76" s="98"/>
      <c r="R76" s="99">
        <f>IF(P76="","",T76*M76*LOOKUP(RIGHT($D$2,3),定数!$A$6:$A$13,定数!$B$6:$B$13))</f>
        <v>158445.41919520812</v>
      </c>
      <c r="S76" s="99"/>
      <c r="T76" s="100">
        <f t="shared" ref="T76:T108" si="11">IF(P76="","",IF(G76="買",(P76-H76),(H76-P76))*IF(RIGHT($D$2,3)="JPY",100,10000))</f>
        <v>39.000000000000142</v>
      </c>
      <c r="U76" s="100"/>
      <c r="V76" t="str">
        <f t="shared" si="10"/>
        <v/>
      </c>
      <c r="W76">
        <f t="shared" si="10"/>
        <v>0</v>
      </c>
      <c r="X76" s="37">
        <f t="shared" ref="X76:X108" si="12">IF(C76&lt;&gt;"",MAX(X75,C76),"")</f>
        <v>3355041.1971093975</v>
      </c>
      <c r="Y76" s="38">
        <f t="shared" ref="Y76:Y108" si="13">IF(X76&lt;&gt;"",1-(C76/X76),"")</f>
        <v>0.15235254283870714</v>
      </c>
    </row>
    <row r="77" spans="2:25">
      <c r="B77" s="54">
        <v>69</v>
      </c>
      <c r="C77" s="97">
        <f t="shared" si="8"/>
        <v>3002337.5585963689</v>
      </c>
      <c r="D77" s="97"/>
      <c r="E77" s="54"/>
      <c r="F77" s="8">
        <v>43679</v>
      </c>
      <c r="G77" s="54" t="s">
        <v>4</v>
      </c>
      <c r="H77" s="98">
        <v>0.76670000000000005</v>
      </c>
      <c r="I77" s="98"/>
      <c r="J77" s="54">
        <v>72</v>
      </c>
      <c r="K77" s="101">
        <f t="shared" si="9"/>
        <v>90070.126757891063</v>
      </c>
      <c r="L77" s="102"/>
      <c r="M77" s="6">
        <f>IF(J77="","",(K77/J77)/LOOKUP(RIGHT($D$2,3),定数!$A$6:$A$13,定数!$B$6:$B$13))</f>
        <v>10.424783189570725</v>
      </c>
      <c r="N77" s="54"/>
      <c r="O77" s="8">
        <v>43680</v>
      </c>
      <c r="P77" s="98">
        <v>0.75949999999999995</v>
      </c>
      <c r="Q77" s="98"/>
      <c r="R77" s="99">
        <f>IF(P77="","",T77*M77*LOOKUP(RIGHT($D$2,3),定数!$A$6:$A$13,定数!$B$6:$B$13))</f>
        <v>-90070.126757892256</v>
      </c>
      <c r="S77" s="99"/>
      <c r="T77" s="100">
        <f t="shared" si="11"/>
        <v>-72.000000000000952</v>
      </c>
      <c r="U77" s="100"/>
      <c r="V77" t="str">
        <f t="shared" si="10"/>
        <v/>
      </c>
      <c r="W77">
        <f t="shared" si="10"/>
        <v>1</v>
      </c>
      <c r="X77" s="37">
        <f t="shared" si="12"/>
        <v>3355041.1971093975</v>
      </c>
      <c r="Y77" s="38">
        <f t="shared" si="13"/>
        <v>0.10512647022543498</v>
      </c>
    </row>
    <row r="78" spans="2:25">
      <c r="B78" s="54">
        <v>70</v>
      </c>
      <c r="C78" s="97">
        <f t="shared" si="8"/>
        <v>2912267.4318384766</v>
      </c>
      <c r="D78" s="97"/>
      <c r="E78" s="54"/>
      <c r="F78" s="8">
        <v>43749</v>
      </c>
      <c r="G78" s="54" t="s">
        <v>3</v>
      </c>
      <c r="H78" s="98">
        <v>0.74239999999999995</v>
      </c>
      <c r="I78" s="98"/>
      <c r="J78" s="54">
        <v>37</v>
      </c>
      <c r="K78" s="101">
        <f t="shared" si="9"/>
        <v>87368.022955154287</v>
      </c>
      <c r="L78" s="102"/>
      <c r="M78" s="6">
        <f>IF(J78="","",(K78/J78)/LOOKUP(RIGHT($D$2,3),定数!$A$6:$A$13,定数!$B$6:$B$13))</f>
        <v>19.677482647557273</v>
      </c>
      <c r="N78" s="54"/>
      <c r="O78" s="8">
        <v>43750</v>
      </c>
      <c r="P78" s="98">
        <v>0.74609999999999999</v>
      </c>
      <c r="Q78" s="98"/>
      <c r="R78" s="99">
        <f>IF(P78="","",T78*M78*LOOKUP(RIGHT($D$2,3),定数!$A$6:$A$13,定数!$B$6:$B$13))</f>
        <v>-87368.022955155175</v>
      </c>
      <c r="S78" s="99"/>
      <c r="T78" s="100">
        <f t="shared" si="11"/>
        <v>-37.000000000000369</v>
      </c>
      <c r="U78" s="100"/>
      <c r="V78" t="str">
        <f t="shared" si="10"/>
        <v/>
      </c>
      <c r="W78">
        <f t="shared" si="10"/>
        <v>2</v>
      </c>
      <c r="X78" s="37">
        <f t="shared" si="12"/>
        <v>3355041.1971093975</v>
      </c>
      <c r="Y78" s="38">
        <f t="shared" si="13"/>
        <v>0.13197267611867225</v>
      </c>
    </row>
    <row r="79" spans="2:25">
      <c r="B79" s="54">
        <v>71</v>
      </c>
      <c r="C79" s="97">
        <f t="shared" si="8"/>
        <v>2824899.4088833216</v>
      </c>
      <c r="D79" s="97"/>
      <c r="E79" s="54">
        <v>2007</v>
      </c>
      <c r="F79" s="8">
        <v>43467</v>
      </c>
      <c r="G79" s="54" t="s">
        <v>4</v>
      </c>
      <c r="H79" s="98">
        <v>0.79249999999999998</v>
      </c>
      <c r="I79" s="98"/>
      <c r="J79" s="54">
        <v>74</v>
      </c>
      <c r="K79" s="101">
        <f t="shared" si="9"/>
        <v>84746.982266499646</v>
      </c>
      <c r="L79" s="102"/>
      <c r="M79" s="6">
        <f>IF(J79="","",(K79/J79)/LOOKUP(RIGHT($D$2,3),定数!$A$6:$A$13,定数!$B$6:$B$13))</f>
        <v>9.543579084065275</v>
      </c>
      <c r="N79" s="54"/>
      <c r="O79" s="8">
        <v>43469</v>
      </c>
      <c r="P79" s="98">
        <v>0.78510000000000002</v>
      </c>
      <c r="Q79" s="98"/>
      <c r="R79" s="99">
        <f>IF(P79="","",T79*M79*LOOKUP(RIGHT($D$2,3),定数!$A$6:$A$13,定数!$B$6:$B$13))</f>
        <v>-84746.98226649921</v>
      </c>
      <c r="S79" s="99"/>
      <c r="T79" s="100">
        <f t="shared" si="11"/>
        <v>-73.999999999999616</v>
      </c>
      <c r="U79" s="100"/>
      <c r="V79" t="str">
        <f t="shared" si="10"/>
        <v/>
      </c>
      <c r="W79">
        <f t="shared" si="10"/>
        <v>3</v>
      </c>
      <c r="X79" s="37">
        <f t="shared" si="12"/>
        <v>3355041.1971093975</v>
      </c>
      <c r="Y79" s="38">
        <f t="shared" si="13"/>
        <v>0.15801349583511226</v>
      </c>
    </row>
    <row r="80" spans="2:25">
      <c r="B80" s="54">
        <v>72</v>
      </c>
      <c r="C80" s="97">
        <f t="shared" si="8"/>
        <v>2740152.4266168224</v>
      </c>
      <c r="D80" s="97"/>
      <c r="E80" s="54"/>
      <c r="F80" s="8">
        <v>43719</v>
      </c>
      <c r="G80" s="54" t="s">
        <v>4</v>
      </c>
      <c r="H80" s="98">
        <v>0.82699999999999996</v>
      </c>
      <c r="I80" s="98"/>
      <c r="J80" s="54">
        <v>100</v>
      </c>
      <c r="K80" s="101">
        <f t="shared" si="9"/>
        <v>82204.572798504669</v>
      </c>
      <c r="L80" s="102"/>
      <c r="M80" s="6">
        <f>IF(J80="","",(K80/J80)/LOOKUP(RIGHT($D$2,3),定数!$A$6:$A$13,定数!$B$6:$B$13))</f>
        <v>6.8503810665420559</v>
      </c>
      <c r="N80" s="54"/>
      <c r="O80" s="8">
        <v>43726</v>
      </c>
      <c r="P80" s="98">
        <v>0.84640000000000004</v>
      </c>
      <c r="Q80" s="98"/>
      <c r="R80" s="99">
        <f>IF(P80="","",T80*M80*LOOKUP(RIGHT($D$2,3),定数!$A$6:$A$13,定数!$B$6:$B$13))</f>
        <v>159476.87122909975</v>
      </c>
      <c r="S80" s="99"/>
      <c r="T80" s="100">
        <f t="shared" si="11"/>
        <v>194.00000000000085</v>
      </c>
      <c r="U80" s="100"/>
      <c r="V80" t="str">
        <f t="shared" si="10"/>
        <v/>
      </c>
      <c r="W80">
        <f t="shared" si="10"/>
        <v>0</v>
      </c>
      <c r="X80" s="37">
        <f t="shared" si="12"/>
        <v>3355041.1971093975</v>
      </c>
      <c r="Y80" s="38">
        <f t="shared" si="13"/>
        <v>0.18327309096005884</v>
      </c>
    </row>
    <row r="81" spans="2:25">
      <c r="B81" s="54">
        <v>73</v>
      </c>
      <c r="C81" s="97">
        <f t="shared" si="8"/>
        <v>2899629.2978459219</v>
      </c>
      <c r="D81" s="97"/>
      <c r="E81" s="54"/>
      <c r="F81" s="8">
        <v>43775</v>
      </c>
      <c r="G81" s="54" t="s">
        <v>4</v>
      </c>
      <c r="H81" s="98">
        <v>0.92249999999999999</v>
      </c>
      <c r="I81" s="98"/>
      <c r="J81" s="54">
        <v>70</v>
      </c>
      <c r="K81" s="101">
        <f t="shared" si="9"/>
        <v>86988.878935377652</v>
      </c>
      <c r="L81" s="102"/>
      <c r="M81" s="6">
        <f>IF(J81="","",(K81/J81)/LOOKUP(RIGHT($D$2,3),定数!$A$6:$A$13,定数!$B$6:$B$13))</f>
        <v>10.35581892087829</v>
      </c>
      <c r="N81" s="54"/>
      <c r="O81" s="8">
        <v>43776</v>
      </c>
      <c r="P81" s="98">
        <v>0.93589999999999995</v>
      </c>
      <c r="Q81" s="98"/>
      <c r="R81" s="99">
        <f>IF(P81="","",T81*M81*LOOKUP(RIGHT($D$2,3),定数!$A$6:$A$13,定数!$B$6:$B$13))</f>
        <v>166521.56824772252</v>
      </c>
      <c r="S81" s="99"/>
      <c r="T81" s="100">
        <f t="shared" si="11"/>
        <v>133.99999999999969</v>
      </c>
      <c r="U81" s="100"/>
      <c r="V81" t="str">
        <f t="shared" si="10"/>
        <v/>
      </c>
      <c r="W81">
        <f t="shared" si="10"/>
        <v>0</v>
      </c>
      <c r="X81" s="37">
        <f t="shared" si="12"/>
        <v>3355041.1971093975</v>
      </c>
      <c r="Y81" s="38">
        <f t="shared" si="13"/>
        <v>0.135739584853934</v>
      </c>
    </row>
    <row r="82" spans="2:25">
      <c r="B82" s="54">
        <v>74</v>
      </c>
      <c r="C82" s="97">
        <f t="shared" si="8"/>
        <v>3066150.8660936444</v>
      </c>
      <c r="D82" s="97"/>
      <c r="E82" s="54">
        <v>2008</v>
      </c>
      <c r="F82" s="8">
        <v>43570</v>
      </c>
      <c r="G82" s="54" t="s">
        <v>4</v>
      </c>
      <c r="H82" s="98">
        <v>0.92700000000000005</v>
      </c>
      <c r="I82" s="98"/>
      <c r="J82" s="54">
        <v>66</v>
      </c>
      <c r="K82" s="101">
        <f t="shared" si="9"/>
        <v>91984.525982809326</v>
      </c>
      <c r="L82" s="102"/>
      <c r="M82" s="6">
        <f>IF(J82="","",(K82/J82)/LOOKUP(RIGHT($D$2,3),定数!$A$6:$A$13,定数!$B$6:$B$13))</f>
        <v>11.614207826112288</v>
      </c>
      <c r="N82" s="54"/>
      <c r="O82" s="8">
        <v>43571</v>
      </c>
      <c r="P82" s="98">
        <v>0.93969999999999998</v>
      </c>
      <c r="Q82" s="98"/>
      <c r="R82" s="99">
        <f>IF(P82="","",T82*M82*LOOKUP(RIGHT($D$2,3),定数!$A$6:$A$13,定数!$B$6:$B$13))</f>
        <v>177000.52726995034</v>
      </c>
      <c r="S82" s="99"/>
      <c r="T82" s="100">
        <f t="shared" si="11"/>
        <v>126.99999999999933</v>
      </c>
      <c r="U82" s="100"/>
      <c r="V82" t="str">
        <f t="shared" si="10"/>
        <v/>
      </c>
      <c r="W82">
        <f t="shared" si="10"/>
        <v>0</v>
      </c>
      <c r="X82" s="37">
        <f t="shared" si="12"/>
        <v>3355041.1971093975</v>
      </c>
      <c r="Y82" s="38">
        <f t="shared" si="13"/>
        <v>8.6106343869831514E-2</v>
      </c>
    </row>
    <row r="83" spans="2:25">
      <c r="B83" s="54">
        <v>75</v>
      </c>
      <c r="C83" s="97">
        <f>IF(R82="","",C82+R82)</f>
        <v>3243151.3933635945</v>
      </c>
      <c r="D83" s="97"/>
      <c r="E83" s="54"/>
      <c r="F83" s="8">
        <v>43576</v>
      </c>
      <c r="G83" s="54" t="s">
        <v>4</v>
      </c>
      <c r="H83" s="98">
        <v>0.93959999999999999</v>
      </c>
      <c r="I83" s="98"/>
      <c r="J83" s="54">
        <v>126</v>
      </c>
      <c r="K83" s="101">
        <f t="shared" si="9"/>
        <v>97294.541800907828</v>
      </c>
      <c r="L83" s="102"/>
      <c r="M83" s="6">
        <f>IF(J83="","",(K83/J83)/LOOKUP(RIGHT($D$2,3),定数!$A$6:$A$13,定数!$B$6:$B$13))</f>
        <v>6.4348241931817354</v>
      </c>
      <c r="N83" s="54"/>
      <c r="O83" s="8">
        <v>43606</v>
      </c>
      <c r="P83" s="98">
        <v>0.96440000000000003</v>
      </c>
      <c r="Q83" s="98"/>
      <c r="R83" s="99">
        <f>IF(P83="","",T83*M83*LOOKUP(RIGHT($D$2,3),定数!$A$6:$A$13,定数!$B$6:$B$13))</f>
        <v>191500.36798908882</v>
      </c>
      <c r="S83" s="99"/>
      <c r="T83" s="100">
        <f t="shared" si="11"/>
        <v>248.00000000000045</v>
      </c>
      <c r="U83" s="100"/>
      <c r="V83" t="str">
        <f t="shared" si="10"/>
        <v/>
      </c>
      <c r="W83">
        <f t="shared" si="10"/>
        <v>0</v>
      </c>
      <c r="X83" s="37">
        <f t="shared" si="12"/>
        <v>3355041.1971093975</v>
      </c>
      <c r="Y83" s="38">
        <f t="shared" si="13"/>
        <v>3.3349755538681247E-2</v>
      </c>
    </row>
    <row r="84" spans="2:25">
      <c r="B84" s="54">
        <v>76</v>
      </c>
      <c r="C84" s="97">
        <f>IF(R83="","",C83+R83)</f>
        <v>3434651.7613526834</v>
      </c>
      <c r="D84" s="97"/>
      <c r="E84" s="54"/>
      <c r="F84" s="8">
        <v>43597</v>
      </c>
      <c r="G84" s="54" t="s">
        <v>4</v>
      </c>
      <c r="H84" s="98">
        <v>0.9456</v>
      </c>
      <c r="I84" s="98"/>
      <c r="J84" s="54">
        <v>108</v>
      </c>
      <c r="K84" s="101">
        <f t="shared" si="9"/>
        <v>103039.55284058049</v>
      </c>
      <c r="L84" s="102"/>
      <c r="M84" s="6">
        <f>IF(J84="","",(K84/J84)/LOOKUP(RIGHT($D$2,3),定数!$A$6:$A$13,定数!$B$6:$B$13))</f>
        <v>7.9505827809089888</v>
      </c>
      <c r="N84" s="54"/>
      <c r="O84" s="8">
        <v>43599</v>
      </c>
      <c r="P84" s="98">
        <v>0.93479999999999996</v>
      </c>
      <c r="Q84" s="98"/>
      <c r="R84" s="99">
        <f>IF(P84="","",T84*M84*LOOKUP(RIGHT($D$2,3),定数!$A$6:$A$13,定数!$B$6:$B$13))</f>
        <v>-103039.55284058079</v>
      </c>
      <c r="S84" s="99"/>
      <c r="T84" s="100">
        <f t="shared" si="11"/>
        <v>-108.00000000000031</v>
      </c>
      <c r="U84" s="100"/>
      <c r="V84" t="str">
        <f t="shared" si="10"/>
        <v/>
      </c>
      <c r="W84">
        <f t="shared" si="10"/>
        <v>1</v>
      </c>
      <c r="X84" s="37">
        <f t="shared" si="12"/>
        <v>3434651.7613526834</v>
      </c>
      <c r="Y84" s="38">
        <f t="shared" si="13"/>
        <v>0</v>
      </c>
    </row>
    <row r="85" spans="2:25">
      <c r="B85" s="54">
        <v>77</v>
      </c>
      <c r="C85" s="97">
        <f t="shared" si="8"/>
        <v>3331612.2085121027</v>
      </c>
      <c r="D85" s="97"/>
      <c r="E85" s="54"/>
      <c r="F85" s="8">
        <v>43622</v>
      </c>
      <c r="G85" s="54" t="s">
        <v>4</v>
      </c>
      <c r="H85" s="98">
        <v>0.95940000000000003</v>
      </c>
      <c r="I85" s="98"/>
      <c r="J85" s="54">
        <v>84</v>
      </c>
      <c r="K85" s="101">
        <f t="shared" si="9"/>
        <v>99948.366255363071</v>
      </c>
      <c r="L85" s="102"/>
      <c r="M85" s="6">
        <f>IF(J85="","",(K85/J85)/LOOKUP(RIGHT($D$2,3),定数!$A$6:$A$13,定数!$B$6:$B$13))</f>
        <v>9.9155125253336376</v>
      </c>
      <c r="N85" s="54"/>
      <c r="O85" s="8">
        <v>43625</v>
      </c>
      <c r="P85" s="98">
        <v>0.95099999999999996</v>
      </c>
      <c r="Q85" s="98"/>
      <c r="R85" s="99">
        <f>IF(P85="","",T85*M85*LOOKUP(RIGHT($D$2,3),定数!$A$6:$A$13,定数!$B$6:$B$13))</f>
        <v>-99948.366255363944</v>
      </c>
      <c r="S85" s="99"/>
      <c r="T85" s="100">
        <f t="shared" si="11"/>
        <v>-84.000000000000739</v>
      </c>
      <c r="U85" s="100"/>
      <c r="V85" t="str">
        <f t="shared" si="10"/>
        <v/>
      </c>
      <c r="W85">
        <f t="shared" si="10"/>
        <v>2</v>
      </c>
      <c r="X85" s="37">
        <f t="shared" si="12"/>
        <v>3434651.7613526834</v>
      </c>
      <c r="Y85" s="38">
        <f t="shared" si="13"/>
        <v>3.0000000000000027E-2</v>
      </c>
    </row>
    <row r="86" spans="2:25">
      <c r="B86" s="54">
        <v>78</v>
      </c>
      <c r="C86" s="97">
        <f t="shared" si="8"/>
        <v>3231663.8422567388</v>
      </c>
      <c r="D86" s="97"/>
      <c r="E86" s="54"/>
      <c r="F86" s="8">
        <v>43753</v>
      </c>
      <c r="G86" s="54" t="s">
        <v>3</v>
      </c>
      <c r="H86" s="98">
        <v>0.69350000000000001</v>
      </c>
      <c r="I86" s="98"/>
      <c r="J86" s="54">
        <v>303</v>
      </c>
      <c r="K86" s="101">
        <f t="shared" si="9"/>
        <v>96949.915267702163</v>
      </c>
      <c r="L86" s="102"/>
      <c r="M86" s="6">
        <f>IF(J86="","",(K86/J86)/LOOKUP(RIGHT($D$2,3),定数!$A$6:$A$13,定数!$B$6:$B$13))</f>
        <v>2.6663893087926889</v>
      </c>
      <c r="N86" s="54"/>
      <c r="O86" s="8">
        <v>43762</v>
      </c>
      <c r="P86" s="98">
        <v>0.63349999999999995</v>
      </c>
      <c r="Q86" s="98"/>
      <c r="R86" s="99">
        <f>IF(P86="","",T86*M86*LOOKUP(RIGHT($D$2,3),定数!$A$6:$A$13,定数!$B$6:$B$13))</f>
        <v>191980.0302330738</v>
      </c>
      <c r="S86" s="99"/>
      <c r="T86" s="100">
        <f t="shared" si="11"/>
        <v>600.00000000000057</v>
      </c>
      <c r="U86" s="100"/>
      <c r="V86" t="str">
        <f t="shared" si="10"/>
        <v/>
      </c>
      <c r="W86">
        <f t="shared" si="10"/>
        <v>0</v>
      </c>
      <c r="X86" s="37">
        <f t="shared" si="12"/>
        <v>3434651.7613526834</v>
      </c>
      <c r="Y86" s="38">
        <f t="shared" si="13"/>
        <v>5.9100000000000263E-2</v>
      </c>
    </row>
    <row r="87" spans="2:25">
      <c r="B87" s="54">
        <v>79</v>
      </c>
      <c r="C87" s="97">
        <f t="shared" si="8"/>
        <v>3423643.8724898128</v>
      </c>
      <c r="D87" s="97"/>
      <c r="E87" s="54"/>
      <c r="F87" s="8">
        <v>43761</v>
      </c>
      <c r="G87" s="54" t="s">
        <v>3</v>
      </c>
      <c r="H87" s="98">
        <v>0.66300000000000003</v>
      </c>
      <c r="I87" s="98"/>
      <c r="J87" s="54">
        <v>197</v>
      </c>
      <c r="K87" s="101">
        <f t="shared" si="9"/>
        <v>102709.31617469438</v>
      </c>
      <c r="L87" s="102"/>
      <c r="M87" s="6">
        <f>IF(J87="","",(K87/J87)/LOOKUP(RIGHT($D$2,3),定数!$A$6:$A$13,定数!$B$6:$B$13))</f>
        <v>4.3447257265099148</v>
      </c>
      <c r="N87" s="54"/>
      <c r="O87" s="8">
        <v>43762</v>
      </c>
      <c r="P87" s="98">
        <v>0.624</v>
      </c>
      <c r="Q87" s="98"/>
      <c r="R87" s="99">
        <f>IF(P87="","",T87*M87*LOOKUP(RIGHT($D$2,3),定数!$A$6:$A$13,定数!$B$6:$B$13))</f>
        <v>203333.1640006642</v>
      </c>
      <c r="S87" s="99"/>
      <c r="T87" s="100">
        <f t="shared" si="11"/>
        <v>390.00000000000034</v>
      </c>
      <c r="U87" s="100"/>
      <c r="V87" t="str">
        <f t="shared" si="10"/>
        <v/>
      </c>
      <c r="W87">
        <f t="shared" si="10"/>
        <v>0</v>
      </c>
      <c r="X87" s="37">
        <f t="shared" si="12"/>
        <v>3434651.7613526834</v>
      </c>
      <c r="Y87" s="38">
        <f t="shared" si="13"/>
        <v>3.2049504950497631E-3</v>
      </c>
    </row>
    <row r="88" spans="2:25">
      <c r="B88" s="54">
        <v>80</v>
      </c>
      <c r="C88" s="97">
        <f t="shared" si="8"/>
        <v>3626977.0364904772</v>
      </c>
      <c r="D88" s="97"/>
      <c r="E88" s="54">
        <v>2009</v>
      </c>
      <c r="F88" s="8">
        <v>43612</v>
      </c>
      <c r="G88" s="54" t="s">
        <v>4</v>
      </c>
      <c r="H88" s="98">
        <v>0.78810000000000002</v>
      </c>
      <c r="I88" s="98"/>
      <c r="J88" s="54">
        <v>179</v>
      </c>
      <c r="K88" s="101">
        <f t="shared" si="9"/>
        <v>108809.31109471431</v>
      </c>
      <c r="L88" s="102"/>
      <c r="M88" s="6">
        <f>IF(J88="","",(K88/J88)/LOOKUP(RIGHT($D$2,3),定数!$A$6:$A$13,定数!$B$6:$B$13))</f>
        <v>5.0656103861598849</v>
      </c>
      <c r="N88" s="54"/>
      <c r="O88" s="8">
        <v>43619</v>
      </c>
      <c r="P88" s="98">
        <v>0.8236</v>
      </c>
      <c r="Q88" s="98"/>
      <c r="R88" s="99">
        <f>IF(P88="","",T88*M88*LOOKUP(RIGHT($D$2,3),定数!$A$6:$A$13,定数!$B$6:$B$13))</f>
        <v>215795.00245041095</v>
      </c>
      <c r="S88" s="99"/>
      <c r="T88" s="100">
        <f t="shared" si="11"/>
        <v>354.99999999999977</v>
      </c>
      <c r="U88" s="100"/>
      <c r="V88" t="str">
        <f t="shared" si="10"/>
        <v/>
      </c>
      <c r="W88">
        <f t="shared" si="10"/>
        <v>0</v>
      </c>
      <c r="X88" s="37">
        <f t="shared" si="12"/>
        <v>3626977.0364904772</v>
      </c>
      <c r="Y88" s="38">
        <f t="shared" si="13"/>
        <v>0</v>
      </c>
    </row>
    <row r="89" spans="2:25">
      <c r="B89" s="54">
        <v>81</v>
      </c>
      <c r="C89" s="97">
        <f t="shared" si="8"/>
        <v>3842772.0389408879</v>
      </c>
      <c r="D89" s="97"/>
      <c r="E89" s="54"/>
      <c r="F89" s="8">
        <v>43621</v>
      </c>
      <c r="G89" s="54" t="s">
        <v>4</v>
      </c>
      <c r="H89" s="98">
        <v>0.80889999999999995</v>
      </c>
      <c r="I89" s="98"/>
      <c r="J89" s="54">
        <v>177</v>
      </c>
      <c r="K89" s="101">
        <f t="shared" si="9"/>
        <v>115283.16116822664</v>
      </c>
      <c r="L89" s="102"/>
      <c r="M89" s="6">
        <f>IF(J89="","",(K89/J89)/LOOKUP(RIGHT($D$2,3),定数!$A$6:$A$13,定数!$B$6:$B$13))</f>
        <v>5.4276441227978642</v>
      </c>
      <c r="N89" s="54"/>
      <c r="O89" s="8">
        <v>43624</v>
      </c>
      <c r="P89" s="98">
        <v>0.79120000000000001</v>
      </c>
      <c r="Q89" s="98"/>
      <c r="R89" s="99">
        <f>IF(P89="","",T89*M89*LOOKUP(RIGHT($D$2,3),定数!$A$6:$A$13,定数!$B$6:$B$13))</f>
        <v>-115283.16116822623</v>
      </c>
      <c r="S89" s="99"/>
      <c r="T89" s="100">
        <f t="shared" si="11"/>
        <v>-176.99999999999937</v>
      </c>
      <c r="U89" s="100"/>
      <c r="V89" t="str">
        <f t="shared" si="10"/>
        <v/>
      </c>
      <c r="W89">
        <f t="shared" si="10"/>
        <v>1</v>
      </c>
      <c r="X89" s="37">
        <f t="shared" si="12"/>
        <v>3842772.0389408879</v>
      </c>
      <c r="Y89" s="38">
        <f t="shared" si="13"/>
        <v>0</v>
      </c>
    </row>
    <row r="90" spans="2:25">
      <c r="B90" s="54">
        <v>82</v>
      </c>
      <c r="C90" s="97">
        <f t="shared" si="8"/>
        <v>3727488.8777726619</v>
      </c>
      <c r="D90" s="97"/>
      <c r="E90" s="54">
        <v>2010</v>
      </c>
      <c r="F90" s="8">
        <v>43569</v>
      </c>
      <c r="G90" s="54" t="s">
        <v>4</v>
      </c>
      <c r="H90" s="98">
        <v>0.9294</v>
      </c>
      <c r="I90" s="98"/>
      <c r="J90" s="54">
        <v>72</v>
      </c>
      <c r="K90" s="101">
        <f t="shared" si="9"/>
        <v>111824.66633317985</v>
      </c>
      <c r="L90" s="102"/>
      <c r="M90" s="6">
        <f>IF(J90="","",(K90/J90)/LOOKUP(RIGHT($D$2,3),定数!$A$6:$A$13,定数!$B$6:$B$13))</f>
        <v>12.942669714488408</v>
      </c>
      <c r="N90" s="54"/>
      <c r="O90" s="8">
        <v>43574</v>
      </c>
      <c r="P90" s="98">
        <v>0.92220000000000002</v>
      </c>
      <c r="Q90" s="98"/>
      <c r="R90" s="99">
        <f>IF(P90="","",T90*M90*LOOKUP(RIGHT($D$2,3),定数!$A$6:$A$13,定数!$B$6:$B$13))</f>
        <v>-111824.66633317962</v>
      </c>
      <c r="S90" s="99"/>
      <c r="T90" s="100">
        <f t="shared" si="11"/>
        <v>-71.999999999999844</v>
      </c>
      <c r="U90" s="100"/>
      <c r="V90" t="str">
        <f t="shared" si="10"/>
        <v/>
      </c>
      <c r="W90">
        <f t="shared" si="10"/>
        <v>2</v>
      </c>
      <c r="X90" s="37">
        <f t="shared" si="12"/>
        <v>3842772.0389408879</v>
      </c>
      <c r="Y90" s="38">
        <f t="shared" si="13"/>
        <v>2.9999999999999805E-2</v>
      </c>
    </row>
    <row r="91" spans="2:25">
      <c r="B91" s="54">
        <v>83</v>
      </c>
      <c r="C91" s="97">
        <f t="shared" si="8"/>
        <v>3615664.2114394824</v>
      </c>
      <c r="D91" s="97"/>
      <c r="E91" s="54"/>
      <c r="F91" s="8">
        <v>43744</v>
      </c>
      <c r="G91" s="54" t="s">
        <v>4</v>
      </c>
      <c r="H91" s="98">
        <v>0.97270000000000001</v>
      </c>
      <c r="I91" s="98"/>
      <c r="J91" s="54">
        <v>187</v>
      </c>
      <c r="K91" s="101">
        <f t="shared" si="9"/>
        <v>108469.92634318447</v>
      </c>
      <c r="L91" s="102"/>
      <c r="M91" s="6">
        <f>IF(J91="","",(K91/J91)/LOOKUP(RIGHT($D$2,3),定数!$A$6:$A$13,定数!$B$6:$B$13))</f>
        <v>4.8337756837426236</v>
      </c>
      <c r="N91" s="54"/>
      <c r="O91" s="8">
        <v>43773</v>
      </c>
      <c r="P91" s="98">
        <v>1.0095000000000001</v>
      </c>
      <c r="Q91" s="98"/>
      <c r="R91" s="99">
        <f>IF(P91="","",T91*M91*LOOKUP(RIGHT($D$2,3),定数!$A$6:$A$13,定数!$B$6:$B$13))</f>
        <v>213459.53419407457</v>
      </c>
      <c r="S91" s="99"/>
      <c r="T91" s="100">
        <f t="shared" si="11"/>
        <v>368.00000000000057</v>
      </c>
      <c r="U91" s="100"/>
      <c r="V91" t="str">
        <f t="shared" ref="V91:W106" si="14">IF(S91&lt;&gt;"",IF(S91&lt;0,1+V90,0),"")</f>
        <v/>
      </c>
      <c r="W91">
        <f t="shared" si="14"/>
        <v>0</v>
      </c>
      <c r="X91" s="37">
        <f t="shared" si="12"/>
        <v>3842772.0389408879</v>
      </c>
      <c r="Y91" s="38">
        <f t="shared" si="13"/>
        <v>5.9099999999999708E-2</v>
      </c>
    </row>
    <row r="92" spans="2:25">
      <c r="B92" s="54">
        <v>84</v>
      </c>
      <c r="C92" s="97">
        <f t="shared" si="8"/>
        <v>3829123.745633557</v>
      </c>
      <c r="D92" s="97"/>
      <c r="E92" s="54"/>
      <c r="F92" s="8">
        <v>43751</v>
      </c>
      <c r="G92" s="54" t="s">
        <v>4</v>
      </c>
      <c r="H92" s="98">
        <v>0.98780000000000001</v>
      </c>
      <c r="I92" s="98"/>
      <c r="J92" s="54">
        <v>112</v>
      </c>
      <c r="K92" s="101">
        <f t="shared" si="9"/>
        <v>114873.71236900671</v>
      </c>
      <c r="L92" s="102"/>
      <c r="M92" s="6">
        <f>IF(J92="","",(K92/J92)/LOOKUP(RIGHT($D$2,3),定数!$A$6:$A$13,定数!$B$6:$B$13))</f>
        <v>8.547151217932047</v>
      </c>
      <c r="N92" s="54"/>
      <c r="O92" s="8">
        <v>43757</v>
      </c>
      <c r="P92" s="98">
        <v>0.97660000000000002</v>
      </c>
      <c r="Q92" s="98"/>
      <c r="R92" s="99">
        <f>IF(P92="","",T92*M92*LOOKUP(RIGHT($D$2,3),定数!$A$6:$A$13,定数!$B$6:$B$13))</f>
        <v>-114873.71236900658</v>
      </c>
      <c r="S92" s="99"/>
      <c r="T92" s="100">
        <f t="shared" si="11"/>
        <v>-111.99999999999987</v>
      </c>
      <c r="U92" s="100"/>
      <c r="V92" t="str">
        <f t="shared" si="14"/>
        <v/>
      </c>
      <c r="W92">
        <f t="shared" si="14"/>
        <v>1</v>
      </c>
      <c r="X92" s="37">
        <f t="shared" si="12"/>
        <v>3842772.0389408879</v>
      </c>
      <c r="Y92" s="38">
        <f t="shared" si="13"/>
        <v>3.5516791443847007E-3</v>
      </c>
    </row>
    <row r="93" spans="2:25">
      <c r="B93" s="54">
        <v>85</v>
      </c>
      <c r="C93" s="97">
        <f t="shared" si="8"/>
        <v>3714250.0332645504</v>
      </c>
      <c r="D93" s="97"/>
      <c r="E93" s="54"/>
      <c r="F93" s="8">
        <v>43757</v>
      </c>
      <c r="G93" s="54" t="s">
        <v>4</v>
      </c>
      <c r="H93" s="98">
        <v>0.99439999999999995</v>
      </c>
      <c r="I93" s="98"/>
      <c r="J93" s="54">
        <v>145</v>
      </c>
      <c r="K93" s="101">
        <f t="shared" si="9"/>
        <v>111427.50099793651</v>
      </c>
      <c r="L93" s="102"/>
      <c r="M93" s="6">
        <f>IF(J93="","",(K93/J93)/LOOKUP(RIGHT($D$2,3),定数!$A$6:$A$13,定数!$B$6:$B$13))</f>
        <v>6.4038793676975008</v>
      </c>
      <c r="N93" s="54"/>
      <c r="O93" s="8">
        <v>43757</v>
      </c>
      <c r="P93" s="98">
        <v>0.98</v>
      </c>
      <c r="Q93" s="98"/>
      <c r="R93" s="99">
        <f>IF(P93="","",T93*M93*LOOKUP(RIGHT($D$2,3),定数!$A$6:$A$13,定数!$B$6:$B$13))</f>
        <v>-110659.03547381258</v>
      </c>
      <c r="S93" s="99"/>
      <c r="T93" s="100">
        <f t="shared" si="11"/>
        <v>-143.99999999999969</v>
      </c>
      <c r="U93" s="100"/>
      <c r="V93" t="str">
        <f t="shared" si="14"/>
        <v/>
      </c>
      <c r="W93">
        <f t="shared" si="14"/>
        <v>2</v>
      </c>
      <c r="X93" s="37">
        <f t="shared" si="12"/>
        <v>3842772.0389408879</v>
      </c>
      <c r="Y93" s="38">
        <f t="shared" si="13"/>
        <v>3.3445128770053123E-2</v>
      </c>
    </row>
    <row r="94" spans="2:25">
      <c r="B94" s="54">
        <v>86</v>
      </c>
      <c r="C94" s="97">
        <f t="shared" si="8"/>
        <v>3603590.997790738</v>
      </c>
      <c r="D94" s="97"/>
      <c r="E94" s="54"/>
      <c r="F94" s="8">
        <v>43819</v>
      </c>
      <c r="G94" s="54" t="s">
        <v>4</v>
      </c>
      <c r="H94" s="98">
        <v>0.99250000000000005</v>
      </c>
      <c r="I94" s="98"/>
      <c r="J94" s="54">
        <v>86</v>
      </c>
      <c r="K94" s="101">
        <f t="shared" si="9"/>
        <v>108107.72993372213</v>
      </c>
      <c r="L94" s="102"/>
      <c r="M94" s="6">
        <f>IF(J94="","",(K94/J94)/LOOKUP(RIGHT($D$2,3),定数!$A$6:$A$13,定数!$B$6:$B$13))</f>
        <v>10.475555226135866</v>
      </c>
      <c r="N94" s="54"/>
      <c r="O94" s="8">
        <v>43827</v>
      </c>
      <c r="P94" s="98">
        <v>1.0092000000000001</v>
      </c>
      <c r="Q94" s="98"/>
      <c r="R94" s="99">
        <f>IF(P94="","",T94*M94*LOOKUP(RIGHT($D$2,3),定数!$A$6:$A$13,定数!$B$6:$B$13))</f>
        <v>209930.12673176336</v>
      </c>
      <c r="S94" s="99"/>
      <c r="T94" s="100">
        <f t="shared" si="11"/>
        <v>167.00000000000048</v>
      </c>
      <c r="U94" s="100"/>
      <c r="V94" t="str">
        <f t="shared" si="14"/>
        <v/>
      </c>
      <c r="W94">
        <f t="shared" si="14"/>
        <v>0</v>
      </c>
      <c r="X94" s="37">
        <f t="shared" si="12"/>
        <v>3842772.0389408879</v>
      </c>
      <c r="Y94" s="38">
        <f t="shared" si="13"/>
        <v>6.2241798037041773E-2</v>
      </c>
    </row>
    <row r="95" spans="2:25">
      <c r="B95" s="54">
        <v>87</v>
      </c>
      <c r="C95" s="97">
        <f t="shared" si="8"/>
        <v>3813521.1245225016</v>
      </c>
      <c r="D95" s="97"/>
      <c r="E95" s="54">
        <v>2011</v>
      </c>
      <c r="F95" s="8">
        <v>43479</v>
      </c>
      <c r="G95" s="54" t="s">
        <v>3</v>
      </c>
      <c r="H95" s="98">
        <v>0.9919</v>
      </c>
      <c r="I95" s="98"/>
      <c r="J95" s="54">
        <v>101</v>
      </c>
      <c r="K95" s="101">
        <f t="shared" si="9"/>
        <v>114405.63373567504</v>
      </c>
      <c r="L95" s="102"/>
      <c r="M95" s="6">
        <f>IF(J95="","",(K95/J95)/LOOKUP(RIGHT($D$2,3),定数!$A$6:$A$13,定数!$B$6:$B$13))</f>
        <v>9.4394087240655971</v>
      </c>
      <c r="N95" s="54"/>
      <c r="O95" s="8">
        <v>43484</v>
      </c>
      <c r="P95" s="98">
        <v>1.002</v>
      </c>
      <c r="Q95" s="98"/>
      <c r="R95" s="99">
        <f>IF(P95="","",T95*M95*LOOKUP(RIGHT($D$2,3),定数!$A$6:$A$13,定数!$B$6:$B$13))</f>
        <v>-114405.633735675</v>
      </c>
      <c r="S95" s="99"/>
      <c r="T95" s="100">
        <f t="shared" si="11"/>
        <v>-100.99999999999997</v>
      </c>
      <c r="U95" s="100"/>
      <c r="V95" t="str">
        <f t="shared" si="14"/>
        <v/>
      </c>
      <c r="W95">
        <f t="shared" si="14"/>
        <v>1</v>
      </c>
      <c r="X95" s="37">
        <f t="shared" si="12"/>
        <v>3842772.0389408879</v>
      </c>
      <c r="Y95" s="38">
        <f t="shared" si="13"/>
        <v>7.6119306901296646E-3</v>
      </c>
    </row>
    <row r="96" spans="2:25">
      <c r="B96" s="54">
        <v>88</v>
      </c>
      <c r="C96" s="97">
        <f t="shared" si="8"/>
        <v>3699115.4907868267</v>
      </c>
      <c r="D96" s="97"/>
      <c r="E96" s="54"/>
      <c r="F96" s="8">
        <v>43531</v>
      </c>
      <c r="G96" s="54" t="s">
        <v>4</v>
      </c>
      <c r="H96" s="98">
        <v>1.0157</v>
      </c>
      <c r="I96" s="98"/>
      <c r="J96" s="54">
        <v>83</v>
      </c>
      <c r="K96" s="101">
        <f t="shared" si="9"/>
        <v>110973.4647236048</v>
      </c>
      <c r="L96" s="102"/>
      <c r="M96" s="6">
        <f>IF(J96="","",(K96/J96)/LOOKUP(RIGHT($D$2,3),定数!$A$6:$A$13,定数!$B$6:$B$13))</f>
        <v>11.141914128875984</v>
      </c>
      <c r="N96" s="54"/>
      <c r="O96" s="8">
        <v>43532</v>
      </c>
      <c r="P96" s="98">
        <v>1.0074000000000001</v>
      </c>
      <c r="Q96" s="98"/>
      <c r="R96" s="99">
        <f>IF(P96="","",T96*M96*LOOKUP(RIGHT($D$2,3),定数!$A$6:$A$13,定数!$B$6:$B$13))</f>
        <v>-110973.46472360444</v>
      </c>
      <c r="S96" s="99"/>
      <c r="T96" s="100">
        <f t="shared" si="11"/>
        <v>-82.999999999999744</v>
      </c>
      <c r="U96" s="100"/>
      <c r="V96" t="str">
        <f t="shared" si="14"/>
        <v/>
      </c>
      <c r="W96">
        <f t="shared" si="14"/>
        <v>2</v>
      </c>
      <c r="X96" s="37">
        <f t="shared" si="12"/>
        <v>3842772.0389408879</v>
      </c>
      <c r="Y96" s="38">
        <f t="shared" si="13"/>
        <v>3.7383572769425721E-2</v>
      </c>
    </row>
    <row r="97" spans="2:25">
      <c r="B97" s="54">
        <v>89</v>
      </c>
      <c r="C97" s="97">
        <f t="shared" si="8"/>
        <v>3588142.0260632224</v>
      </c>
      <c r="D97" s="97"/>
      <c r="E97" s="54"/>
      <c r="F97" s="8">
        <v>43653</v>
      </c>
      <c r="G97" s="54" t="s">
        <v>4</v>
      </c>
      <c r="H97" s="98">
        <v>1.0733999999999999</v>
      </c>
      <c r="I97" s="98"/>
      <c r="J97" s="54">
        <v>81</v>
      </c>
      <c r="K97" s="101">
        <f t="shared" si="9"/>
        <v>107644.26078189666</v>
      </c>
      <c r="L97" s="102"/>
      <c r="M97" s="6">
        <f>IF(J97="","",(K97/J97)/LOOKUP(RIGHT($D$2,3),定数!$A$6:$A$13,定数!$B$6:$B$13))</f>
        <v>11.074512426121057</v>
      </c>
      <c r="N97" s="54"/>
      <c r="O97" s="8">
        <v>43657</v>
      </c>
      <c r="P97" s="98">
        <v>1.0652999999999999</v>
      </c>
      <c r="Q97" s="98"/>
      <c r="R97" s="99">
        <f>IF(P97="","",T97*M97*LOOKUP(RIGHT($D$2,3),定数!$A$6:$A$13,定数!$B$6:$B$13))</f>
        <v>-107644.26078189662</v>
      </c>
      <c r="S97" s="99"/>
      <c r="T97" s="100">
        <f t="shared" si="11"/>
        <v>-80.999999999999957</v>
      </c>
      <c r="U97" s="100"/>
      <c r="V97" t="str">
        <f t="shared" si="14"/>
        <v/>
      </c>
      <c r="W97">
        <f t="shared" si="14"/>
        <v>3</v>
      </c>
      <c r="X97" s="37">
        <f t="shared" si="12"/>
        <v>3842772.0389408879</v>
      </c>
      <c r="Y97" s="38">
        <f t="shared" si="13"/>
        <v>6.6262065586342844E-2</v>
      </c>
    </row>
    <row r="98" spans="2:25">
      <c r="B98" s="54">
        <v>90</v>
      </c>
      <c r="C98" s="97">
        <f t="shared" si="8"/>
        <v>3480497.7652813257</v>
      </c>
      <c r="D98" s="97"/>
      <c r="E98" s="54"/>
      <c r="F98" s="8">
        <v>43759</v>
      </c>
      <c r="G98" s="54" t="s">
        <v>4</v>
      </c>
      <c r="H98" s="98">
        <v>1.0296000000000001</v>
      </c>
      <c r="I98" s="98"/>
      <c r="J98" s="54">
        <v>150</v>
      </c>
      <c r="K98" s="101">
        <f t="shared" si="9"/>
        <v>104414.93295843976</v>
      </c>
      <c r="L98" s="102"/>
      <c r="M98" s="6">
        <f>IF(J98="","",(K98/J98)/LOOKUP(RIGHT($D$2,3),定数!$A$6:$A$13,定数!$B$6:$B$13))</f>
        <v>5.8008296088022089</v>
      </c>
      <c r="N98" s="54"/>
      <c r="O98" s="8">
        <v>43765</v>
      </c>
      <c r="P98" s="98">
        <v>1.0591999999999999</v>
      </c>
      <c r="Q98" s="98"/>
      <c r="R98" s="99">
        <f>IF(P98="","",T98*M98*LOOKUP(RIGHT($D$2,3),定数!$A$6:$A$13,定数!$B$6:$B$13))</f>
        <v>206045.46770465339</v>
      </c>
      <c r="S98" s="99"/>
      <c r="T98" s="100">
        <f t="shared" si="11"/>
        <v>295.99999999999847</v>
      </c>
      <c r="U98" s="100"/>
      <c r="V98" t="str">
        <f t="shared" si="14"/>
        <v/>
      </c>
      <c r="W98">
        <f t="shared" si="14"/>
        <v>0</v>
      </c>
      <c r="X98" s="37">
        <f t="shared" si="12"/>
        <v>3842772.0389408879</v>
      </c>
      <c r="Y98" s="38">
        <f t="shared" si="13"/>
        <v>9.4274203618752606E-2</v>
      </c>
    </row>
    <row r="99" spans="2:25">
      <c r="B99" s="54">
        <v>91</v>
      </c>
      <c r="C99" s="97">
        <f t="shared" si="8"/>
        <v>3686543.2329859789</v>
      </c>
      <c r="D99" s="97"/>
      <c r="E99" s="54">
        <v>2012</v>
      </c>
      <c r="F99" s="8">
        <v>43477</v>
      </c>
      <c r="G99" s="54" t="s">
        <v>4</v>
      </c>
      <c r="H99" s="98">
        <v>1.0328999999999999</v>
      </c>
      <c r="I99" s="98"/>
      <c r="J99" s="54">
        <v>68</v>
      </c>
      <c r="K99" s="101">
        <f t="shared" si="9"/>
        <v>110596.29698957936</v>
      </c>
      <c r="L99" s="102"/>
      <c r="M99" s="6">
        <f>IF(J99="","",(K99/J99)/LOOKUP(RIGHT($D$2,3),定数!$A$6:$A$13,定数!$B$6:$B$13))</f>
        <v>13.553467768330803</v>
      </c>
      <c r="N99" s="54"/>
      <c r="O99" s="8">
        <v>43478</v>
      </c>
      <c r="P99" s="98">
        <v>1.0261</v>
      </c>
      <c r="Q99" s="98"/>
      <c r="R99" s="99">
        <f>IF(P99="","",T99*M99*LOOKUP(RIGHT($D$2,3),定数!$A$6:$A$13,定数!$B$6:$B$13))</f>
        <v>-110596.29698957801</v>
      </c>
      <c r="S99" s="99"/>
      <c r="T99" s="100">
        <f t="shared" si="11"/>
        <v>-67.999999999999176</v>
      </c>
      <c r="U99" s="100"/>
      <c r="V99" t="str">
        <f t="shared" si="14"/>
        <v/>
      </c>
      <c r="W99">
        <f t="shared" si="14"/>
        <v>1</v>
      </c>
      <c r="X99" s="37">
        <f t="shared" si="12"/>
        <v>3842772.0389408879</v>
      </c>
      <c r="Y99" s="38">
        <f t="shared" si="13"/>
        <v>4.0655236472983081E-2</v>
      </c>
    </row>
    <row r="100" spans="2:25">
      <c r="B100" s="54">
        <v>92</v>
      </c>
      <c r="C100" s="97">
        <f t="shared" si="8"/>
        <v>3575946.9359964011</v>
      </c>
      <c r="D100" s="97"/>
      <c r="E100" s="54"/>
      <c r="F100" s="8">
        <v>43482</v>
      </c>
      <c r="G100" s="54" t="s">
        <v>4</v>
      </c>
      <c r="H100" s="98">
        <v>1.0339</v>
      </c>
      <c r="I100" s="98"/>
      <c r="J100" s="54">
        <v>87</v>
      </c>
      <c r="K100" s="101">
        <f t="shared" si="9"/>
        <v>107278.40807989203</v>
      </c>
      <c r="L100" s="102"/>
      <c r="M100" s="6">
        <f>IF(J100="","",(K100/J100)/LOOKUP(RIGHT($D$2,3),定数!$A$6:$A$13,定数!$B$6:$B$13))</f>
        <v>10.275709586196554</v>
      </c>
      <c r="N100" s="54"/>
      <c r="O100" s="8">
        <v>43488</v>
      </c>
      <c r="P100" s="98">
        <v>1.0507</v>
      </c>
      <c r="Q100" s="98"/>
      <c r="R100" s="99">
        <f>IF(P100="","",T100*M100*LOOKUP(RIGHT($D$2,3),定数!$A$6:$A$13,定数!$B$6:$B$13))</f>
        <v>207158.3052577216</v>
      </c>
      <c r="S100" s="99"/>
      <c r="T100" s="100">
        <f t="shared" si="11"/>
        <v>167.99999999999926</v>
      </c>
      <c r="U100" s="100"/>
      <c r="V100" t="str">
        <f t="shared" si="14"/>
        <v/>
      </c>
      <c r="W100">
        <f t="shared" si="14"/>
        <v>0</v>
      </c>
      <c r="X100" s="37">
        <f t="shared" si="12"/>
        <v>3842772.0389408879</v>
      </c>
      <c r="Y100" s="38">
        <f t="shared" si="13"/>
        <v>6.9435579378793189E-2</v>
      </c>
    </row>
    <row r="101" spans="2:25">
      <c r="B101" s="54">
        <v>93</v>
      </c>
      <c r="C101" s="97">
        <f t="shared" si="8"/>
        <v>3783105.2412541229</v>
      </c>
      <c r="D101" s="97"/>
      <c r="E101" s="54"/>
      <c r="F101" s="8">
        <v>43521</v>
      </c>
      <c r="G101" s="54" t="s">
        <v>3</v>
      </c>
      <c r="H101" s="98">
        <v>1.0687</v>
      </c>
      <c r="I101" s="98"/>
      <c r="J101" s="54">
        <v>67</v>
      </c>
      <c r="K101" s="101">
        <f t="shared" si="9"/>
        <v>113493.15723762369</v>
      </c>
      <c r="L101" s="102"/>
      <c r="M101" s="6">
        <f>IF(J101="","",(K101/J101)/LOOKUP(RIGHT($D$2,3),定数!$A$6:$A$13,定数!$B$6:$B$13))</f>
        <v>14.116064333037771</v>
      </c>
      <c r="N101" s="54"/>
      <c r="O101" s="8">
        <v>43523</v>
      </c>
      <c r="P101" s="98">
        <v>1.0753999999999999</v>
      </c>
      <c r="Q101" s="98"/>
      <c r="R101" s="99">
        <f>IF(P101="","",T101*M101*LOOKUP(RIGHT($D$2,3),定数!$A$6:$A$13,定数!$B$6:$B$13))</f>
        <v>-113493.15723762248</v>
      </c>
      <c r="S101" s="99"/>
      <c r="T101" s="100">
        <f t="shared" si="11"/>
        <v>-66.999999999999289</v>
      </c>
      <c r="U101" s="100"/>
      <c r="V101" t="str">
        <f t="shared" si="14"/>
        <v/>
      </c>
      <c r="W101">
        <f t="shared" si="14"/>
        <v>1</v>
      </c>
      <c r="X101" s="37">
        <f t="shared" si="12"/>
        <v>3842772.0389408879</v>
      </c>
      <c r="Y101" s="38">
        <f t="shared" si="13"/>
        <v>1.5527019839357892E-2</v>
      </c>
    </row>
    <row r="102" spans="2:25">
      <c r="B102" s="54">
        <v>94</v>
      </c>
      <c r="C102" s="97">
        <f t="shared" si="8"/>
        <v>3669612.0840165005</v>
      </c>
      <c r="D102" s="97"/>
      <c r="E102" s="54"/>
      <c r="F102" s="8">
        <v>43663</v>
      </c>
      <c r="G102" s="54" t="s">
        <v>4</v>
      </c>
      <c r="H102" s="98">
        <v>1.0259</v>
      </c>
      <c r="I102" s="98"/>
      <c r="J102" s="54">
        <v>58</v>
      </c>
      <c r="K102" s="101">
        <f t="shared" si="9"/>
        <v>110088.36252049501</v>
      </c>
      <c r="L102" s="102"/>
      <c r="M102" s="6">
        <f>IF(J102="","",(K102/J102)/LOOKUP(RIGHT($D$2,3),定数!$A$6:$A$13,定数!$B$6:$B$13))</f>
        <v>15.817293465588364</v>
      </c>
      <c r="N102" s="54"/>
      <c r="O102" s="8">
        <v>43664</v>
      </c>
      <c r="P102" s="98">
        <v>1.0369999999999999</v>
      </c>
      <c r="Q102" s="98"/>
      <c r="R102" s="99">
        <f>IF(P102="","",T102*M102*LOOKUP(RIGHT($D$2,3),定数!$A$6:$A$13,定数!$B$6:$B$13))</f>
        <v>210686.34896163488</v>
      </c>
      <c r="S102" s="99"/>
      <c r="T102" s="100">
        <f t="shared" si="11"/>
        <v>110.99999999999888</v>
      </c>
      <c r="U102" s="100"/>
      <c r="V102" t="str">
        <f t="shared" si="14"/>
        <v/>
      </c>
      <c r="W102">
        <f t="shared" si="14"/>
        <v>0</v>
      </c>
      <c r="X102" s="37">
        <f t="shared" si="12"/>
        <v>3842772.0389408879</v>
      </c>
      <c r="Y102" s="38">
        <f t="shared" si="13"/>
        <v>4.5061209244176781E-2</v>
      </c>
    </row>
    <row r="103" spans="2:25">
      <c r="B103" s="54">
        <v>95</v>
      </c>
      <c r="C103" s="97">
        <f>IF(R102="","",C102+R102)</f>
        <v>3880298.4329781355</v>
      </c>
      <c r="D103" s="97"/>
      <c r="E103" s="54"/>
      <c r="F103" s="8">
        <v>43769</v>
      </c>
      <c r="G103" s="54" t="s">
        <v>4</v>
      </c>
      <c r="H103" s="98">
        <v>1.0385</v>
      </c>
      <c r="I103" s="98"/>
      <c r="J103" s="54">
        <v>82</v>
      </c>
      <c r="K103" s="101">
        <f t="shared" si="9"/>
        <v>116408.95298934406</v>
      </c>
      <c r="L103" s="102"/>
      <c r="M103" s="6">
        <f>IF(J103="","",(K103/J103)/LOOKUP(RIGHT($D$2,3),定数!$A$6:$A$13,定数!$B$6:$B$13))</f>
        <v>11.830178149323585</v>
      </c>
      <c r="N103" s="54"/>
      <c r="O103" s="8">
        <v>43785</v>
      </c>
      <c r="P103" s="98">
        <v>1.0303</v>
      </c>
      <c r="Q103" s="98"/>
      <c r="R103" s="99">
        <f>IF(P103="","",T103*M103*LOOKUP(RIGHT($D$2,3),定数!$A$6:$A$13,定数!$B$6:$B$13))</f>
        <v>-116408.95298934386</v>
      </c>
      <c r="S103" s="99"/>
      <c r="T103" s="100">
        <f t="shared" si="11"/>
        <v>-81.999999999999858</v>
      </c>
      <c r="U103" s="100"/>
      <c r="V103" t="str">
        <f t="shared" si="14"/>
        <v/>
      </c>
      <c r="W103">
        <f t="shared" si="14"/>
        <v>1</v>
      </c>
      <c r="X103" s="37">
        <f t="shared" si="12"/>
        <v>3880298.4329781355</v>
      </c>
      <c r="Y103" s="38">
        <f t="shared" si="13"/>
        <v>0</v>
      </c>
    </row>
    <row r="104" spans="2:25">
      <c r="B104" s="54">
        <v>96</v>
      </c>
      <c r="C104" s="97">
        <f t="shared" si="8"/>
        <v>3763889.4799887915</v>
      </c>
      <c r="D104" s="97"/>
      <c r="E104" s="54"/>
      <c r="F104" s="8">
        <v>43781</v>
      </c>
      <c r="G104" s="54" t="s">
        <v>4</v>
      </c>
      <c r="H104" s="98">
        <v>1.0389999999999999</v>
      </c>
      <c r="I104" s="98"/>
      <c r="J104" s="54">
        <v>11</v>
      </c>
      <c r="K104" s="101">
        <f t="shared" si="9"/>
        <v>112916.68439966375</v>
      </c>
      <c r="L104" s="102"/>
      <c r="M104" s="6">
        <f>IF(J104="","",(K104/J104)/LOOKUP(RIGHT($D$2,3),定数!$A$6:$A$13,定数!$B$6:$B$13))</f>
        <v>85.542942727017987</v>
      </c>
      <c r="N104" s="54"/>
      <c r="O104" s="8">
        <v>43781</v>
      </c>
      <c r="P104" s="98">
        <v>1.0407</v>
      </c>
      <c r="Q104" s="98"/>
      <c r="R104" s="99">
        <f>IF(P104="","",T104*M104*LOOKUP(RIGHT($D$2,3),定数!$A$6:$A$13,定数!$B$6:$B$13))</f>
        <v>174507.60316312028</v>
      </c>
      <c r="S104" s="99"/>
      <c r="T104" s="100">
        <f t="shared" si="11"/>
        <v>17.000000000000348</v>
      </c>
      <c r="U104" s="100"/>
      <c r="V104" t="str">
        <f t="shared" si="14"/>
        <v/>
      </c>
      <c r="W104">
        <f t="shared" si="14"/>
        <v>0</v>
      </c>
      <c r="X104" s="37">
        <f t="shared" si="12"/>
        <v>3880298.4329781355</v>
      </c>
      <c r="Y104" s="38">
        <f t="shared" si="13"/>
        <v>3.0000000000000027E-2</v>
      </c>
    </row>
    <row r="105" spans="2:25">
      <c r="B105" s="54">
        <v>97</v>
      </c>
      <c r="C105" s="97">
        <f t="shared" si="8"/>
        <v>3938397.0831519119</v>
      </c>
      <c r="D105" s="97"/>
      <c r="E105" s="54">
        <v>2013</v>
      </c>
      <c r="F105" s="8">
        <v>43525</v>
      </c>
      <c r="G105" s="54" t="s">
        <v>3</v>
      </c>
      <c r="H105" s="98">
        <v>1.0197000000000001</v>
      </c>
      <c r="I105" s="98"/>
      <c r="J105" s="54">
        <v>93</v>
      </c>
      <c r="K105" s="101">
        <f t="shared" si="9"/>
        <v>118151.91249455736</v>
      </c>
      <c r="L105" s="102"/>
      <c r="M105" s="6">
        <f>IF(J105="","",(K105/J105)/LOOKUP(RIGHT($D$2,3),定数!$A$6:$A$13,定数!$B$6:$B$13))</f>
        <v>10.587088933204063</v>
      </c>
      <c r="N105" s="54"/>
      <c r="O105" s="8">
        <v>43530</v>
      </c>
      <c r="P105" s="98">
        <v>1.0290999999999999</v>
      </c>
      <c r="Q105" s="98"/>
      <c r="R105" s="99">
        <f>IF(P105="","",T105*M105*LOOKUP(RIGHT($D$2,3),定数!$A$6:$A$13,定数!$B$6:$B$13))</f>
        <v>-119422.36316653994</v>
      </c>
      <c r="S105" s="99"/>
      <c r="T105" s="100">
        <f t="shared" si="11"/>
        <v>-93.999999999998522</v>
      </c>
      <c r="U105" s="100"/>
      <c r="V105" t="str">
        <f t="shared" si="14"/>
        <v/>
      </c>
      <c r="W105">
        <f t="shared" si="14"/>
        <v>1</v>
      </c>
      <c r="X105" s="37">
        <f t="shared" si="12"/>
        <v>3938397.0831519119</v>
      </c>
      <c r="Y105" s="38">
        <f t="shared" si="13"/>
        <v>0</v>
      </c>
    </row>
    <row r="106" spans="2:25">
      <c r="B106" s="54">
        <v>98</v>
      </c>
      <c r="C106" s="97">
        <f t="shared" si="8"/>
        <v>3818974.7199853719</v>
      </c>
      <c r="D106" s="97"/>
      <c r="E106" s="54"/>
      <c r="F106" s="8">
        <v>43581</v>
      </c>
      <c r="G106" s="54" t="s">
        <v>3</v>
      </c>
      <c r="H106" s="98">
        <v>1.0270999999999999</v>
      </c>
      <c r="I106" s="98"/>
      <c r="J106" s="54">
        <v>69</v>
      </c>
      <c r="K106" s="101">
        <f t="shared" si="9"/>
        <v>114569.24159956115</v>
      </c>
      <c r="L106" s="102"/>
      <c r="M106" s="6">
        <f>IF(J106="","",(K106/J106)/LOOKUP(RIGHT($D$2,3),定数!$A$6:$A$13,定数!$B$6:$B$13))</f>
        <v>13.83686492748323</v>
      </c>
      <c r="N106" s="54"/>
      <c r="O106" s="8">
        <v>43584</v>
      </c>
      <c r="P106" s="98">
        <v>1.034</v>
      </c>
      <c r="Q106" s="98"/>
      <c r="R106" s="99">
        <f>IF(P106="","",T106*M106*LOOKUP(RIGHT($D$2,3),定数!$A$6:$A$13,定数!$B$6:$B$13))</f>
        <v>-114569.24159956328</v>
      </c>
      <c r="S106" s="99"/>
      <c r="T106" s="100">
        <f t="shared" si="11"/>
        <v>-69.000000000001279</v>
      </c>
      <c r="U106" s="100"/>
      <c r="V106" t="str">
        <f t="shared" si="14"/>
        <v/>
      </c>
      <c r="W106">
        <f t="shared" si="14"/>
        <v>2</v>
      </c>
      <c r="X106" s="37">
        <f t="shared" si="12"/>
        <v>3938397.0831519119</v>
      </c>
      <c r="Y106" s="38">
        <f t="shared" si="13"/>
        <v>3.0322580645160802E-2</v>
      </c>
    </row>
    <row r="107" spans="2:25">
      <c r="B107" s="54">
        <v>99</v>
      </c>
      <c r="C107" s="97">
        <f t="shared" si="8"/>
        <v>3704405.4783858089</v>
      </c>
      <c r="D107" s="97"/>
      <c r="E107" s="54"/>
      <c r="F107" s="8">
        <v>43644</v>
      </c>
      <c r="G107" s="54" t="s">
        <v>3</v>
      </c>
      <c r="H107" s="98">
        <v>0.92600000000000005</v>
      </c>
      <c r="I107" s="98"/>
      <c r="J107" s="54">
        <v>79</v>
      </c>
      <c r="K107" s="101">
        <f t="shared" si="9"/>
        <v>111132.16435157426</v>
      </c>
      <c r="L107" s="102"/>
      <c r="M107" s="6">
        <f>IF(J107="","",(K107/J107)/LOOKUP(RIGHT($D$2,3),定数!$A$6:$A$13,定数!$B$6:$B$13))</f>
        <v>11.722802146790535</v>
      </c>
      <c r="N107" s="54"/>
      <c r="O107" s="8">
        <v>43649</v>
      </c>
      <c r="P107" s="98">
        <v>0.91059999999999997</v>
      </c>
      <c r="Q107" s="98"/>
      <c r="R107" s="99">
        <f>IF(P107="","",T107*M107*LOOKUP(RIGHT($D$2,3),定数!$A$6:$A$13,定数!$B$6:$B$13))</f>
        <v>216637.38367269019</v>
      </c>
      <c r="S107" s="99"/>
      <c r="T107" s="100">
        <f t="shared" si="11"/>
        <v>154.0000000000008</v>
      </c>
      <c r="U107" s="100"/>
      <c r="V107" t="str">
        <f>IF(S107&lt;&gt;"",IF(S107&lt;0,1+V106,0),"")</f>
        <v/>
      </c>
      <c r="W107">
        <f>IF(T107&lt;&gt;"",IF(T107&lt;0,1+W106,0),"")</f>
        <v>0</v>
      </c>
      <c r="X107" s="37">
        <f t="shared" si="12"/>
        <v>3938397.0831519119</v>
      </c>
      <c r="Y107" s="38">
        <f t="shared" si="13"/>
        <v>5.9412903225806502E-2</v>
      </c>
    </row>
    <row r="108" spans="2:25">
      <c r="B108" s="54">
        <v>100</v>
      </c>
      <c r="C108" s="97">
        <f t="shared" si="8"/>
        <v>3921042.8620584989</v>
      </c>
      <c r="D108" s="97"/>
      <c r="E108" s="54"/>
      <c r="F108" s="8">
        <v>43741</v>
      </c>
      <c r="G108" s="54" t="s">
        <v>4</v>
      </c>
      <c r="H108" s="98">
        <v>0.94120000000000004</v>
      </c>
      <c r="I108" s="98"/>
      <c r="J108" s="54">
        <v>80</v>
      </c>
      <c r="K108" s="101">
        <f t="shared" si="9"/>
        <v>117631.28586175496</v>
      </c>
      <c r="L108" s="102"/>
      <c r="M108" s="6">
        <f>IF(J108="","",(K108/J108)/LOOKUP(RIGHT($D$2,3),定数!$A$6:$A$13,定数!$B$6:$B$13))</f>
        <v>12.25325894393281</v>
      </c>
      <c r="N108" s="54"/>
      <c r="O108" s="8">
        <v>43755</v>
      </c>
      <c r="P108" s="98">
        <v>0.95669999999999999</v>
      </c>
      <c r="Q108" s="98"/>
      <c r="R108" s="99">
        <f>IF(P108="","",T108*M108*LOOKUP(RIGHT($D$2,3),定数!$A$6:$A$13,定数!$B$6:$B$13))</f>
        <v>227910.61635714964</v>
      </c>
      <c r="S108" s="99"/>
      <c r="T108" s="100">
        <f t="shared" si="11"/>
        <v>154.99999999999957</v>
      </c>
      <c r="U108" s="100"/>
      <c r="V108" t="str">
        <f>IF(S108&lt;&gt;"",IF(S108&lt;0,1+V107,0),"")</f>
        <v/>
      </c>
      <c r="W108">
        <f>IF(T108&lt;&gt;"",IF(T108&lt;0,1+W107,0),"")</f>
        <v>0</v>
      </c>
      <c r="X108" s="37">
        <f t="shared" si="12"/>
        <v>3938397.0831519119</v>
      </c>
      <c r="Y108" s="38">
        <f t="shared" si="13"/>
        <v>4.406417313188804E-3</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7" priority="7" stopIfTrue="1" operator="equal">
      <formula>"買"</formula>
    </cfRule>
    <cfRule type="cellIs" dxfId="6" priority="8" stopIfTrue="1" operator="equal">
      <formula>"売"</formula>
    </cfRule>
  </conditionalFormatting>
  <conditionalFormatting sqref="G9:G11 G14:G45 G47:G108">
    <cfRule type="cellIs" dxfId="5" priority="5" stopIfTrue="1" operator="equal">
      <formula>"買"</formula>
    </cfRule>
    <cfRule type="cellIs" dxfId="4" priority="6" stopIfTrue="1" operator="equal">
      <formula>"売"</formula>
    </cfRule>
  </conditionalFormatting>
  <conditionalFormatting sqref="G12 G14 G16 G18 G20 G22 G24 G26 G28 G30 G32 G34 G36 G38 G40 G42 G44 G46 G48 G50 G52 G54 G56 G58 G60 G62 G64 G66 G68 G70 G72 G74 G76 G78 G80 G82 G84 G86 G88 G90 G92 G94 G96 G98 G100 G102 G104 G106 G108">
    <cfRule type="cellIs" dxfId="3" priority="3" stopIfTrue="1" operator="equal">
      <formula>"買"</formula>
    </cfRule>
    <cfRule type="cellIs" dxfId="2" priority="4" stopIfTrue="1" operator="equal">
      <formula>"売"</formula>
    </cfRule>
  </conditionalFormatting>
  <conditionalFormatting sqref="G13 G15 G17 G19 G21 G23 G25 G27 G29 G31 G33 G35 G37 G39 G41 G43 G45 G47 G49 G51 G53 G55 G57 G59 G61 G63 G65 G67 G69 G71 G73 G75 G77 G79 G81 G83 G85 G87 G89 G91 G93 G95 G97 G99 G101 G103 G105 G107">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381"/>
  <sheetViews>
    <sheetView workbookViewId="0">
      <selection activeCell="A382" sqref="A382"/>
    </sheetView>
  </sheetViews>
  <sheetFormatPr defaultRowHeight="13.2"/>
  <cols>
    <col min="1" max="1" width="8.88671875" style="62"/>
  </cols>
  <sheetData>
    <row r="1" spans="1:1">
      <c r="A1" s="62">
        <v>1</v>
      </c>
    </row>
    <row r="39" spans="1:1">
      <c r="A39" s="62">
        <v>13</v>
      </c>
    </row>
    <row r="77" spans="1:1">
      <c r="A77" s="62">
        <v>22</v>
      </c>
    </row>
    <row r="115" spans="1:1">
      <c r="A115" s="62">
        <v>33</v>
      </c>
    </row>
    <row r="153" spans="1:1">
      <c r="A153" s="62">
        <v>39</v>
      </c>
    </row>
    <row r="191" spans="1:1">
      <c r="A191" s="62">
        <v>50</v>
      </c>
    </row>
    <row r="229" spans="1:1">
      <c r="A229" s="62">
        <v>60</v>
      </c>
    </row>
    <row r="267" spans="1:1">
      <c r="A267" s="62">
        <v>70</v>
      </c>
    </row>
    <row r="305" spans="1:1">
      <c r="A305" s="62">
        <v>80</v>
      </c>
    </row>
    <row r="343" spans="1:1">
      <c r="A343" s="62">
        <v>90</v>
      </c>
    </row>
    <row r="381" spans="1:1">
      <c r="A381" s="62">
        <v>100</v>
      </c>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M32"/>
  <sheetViews>
    <sheetView tabSelected="1" zoomScale="145" zoomScaleNormal="145" zoomScaleSheetLayoutView="100" workbookViewId="0">
      <selection activeCell="A12" sqref="A12:J20"/>
    </sheetView>
  </sheetViews>
  <sheetFormatPr defaultColWidth="9" defaultRowHeight="13.2"/>
  <cols>
    <col min="12" max="12" width="9.88671875" bestFit="1" customWidth="1"/>
  </cols>
  <sheetData>
    <row r="1" spans="1:10">
      <c r="A1" t="s">
        <v>0</v>
      </c>
    </row>
    <row r="2" spans="1:10">
      <c r="A2" s="107" t="s">
        <v>95</v>
      </c>
      <c r="B2" s="108"/>
      <c r="C2" s="108"/>
      <c r="D2" s="108"/>
      <c r="E2" s="108"/>
      <c r="F2" s="108"/>
      <c r="G2" s="108"/>
      <c r="H2" s="108"/>
      <c r="I2" s="108"/>
      <c r="J2" s="108"/>
    </row>
    <row r="3" spans="1:10">
      <c r="A3" s="108"/>
      <c r="B3" s="108"/>
      <c r="C3" s="108"/>
      <c r="D3" s="108"/>
      <c r="E3" s="108"/>
      <c r="F3" s="108"/>
      <c r="G3" s="108"/>
      <c r="H3" s="108"/>
      <c r="I3" s="108"/>
      <c r="J3" s="108"/>
    </row>
    <row r="4" spans="1:10">
      <c r="A4" s="108"/>
      <c r="B4" s="108"/>
      <c r="C4" s="108"/>
      <c r="D4" s="108"/>
      <c r="E4" s="108"/>
      <c r="F4" s="108"/>
      <c r="G4" s="108"/>
      <c r="H4" s="108"/>
      <c r="I4" s="108"/>
      <c r="J4" s="108"/>
    </row>
    <row r="5" spans="1:10">
      <c r="A5" s="108"/>
      <c r="B5" s="108"/>
      <c r="C5" s="108"/>
      <c r="D5" s="108"/>
      <c r="E5" s="108"/>
      <c r="F5" s="108"/>
      <c r="G5" s="108"/>
      <c r="H5" s="108"/>
      <c r="I5" s="108"/>
      <c r="J5" s="108"/>
    </row>
    <row r="6" spans="1:10">
      <c r="A6" s="108"/>
      <c r="B6" s="108"/>
      <c r="C6" s="108"/>
      <c r="D6" s="108"/>
      <c r="E6" s="108"/>
      <c r="F6" s="108"/>
      <c r="G6" s="108"/>
      <c r="H6" s="108"/>
      <c r="I6" s="108"/>
      <c r="J6" s="108"/>
    </row>
    <row r="7" spans="1:10">
      <c r="A7" s="108"/>
      <c r="B7" s="108"/>
      <c r="C7" s="108"/>
      <c r="D7" s="108"/>
      <c r="E7" s="108"/>
      <c r="F7" s="108"/>
      <c r="G7" s="108"/>
      <c r="H7" s="108"/>
      <c r="I7" s="108"/>
      <c r="J7" s="108"/>
    </row>
    <row r="8" spans="1:10">
      <c r="A8" s="108"/>
      <c r="B8" s="108"/>
      <c r="C8" s="108"/>
      <c r="D8" s="108"/>
      <c r="E8" s="108"/>
      <c r="F8" s="108"/>
      <c r="G8" s="108"/>
      <c r="H8" s="108"/>
      <c r="I8" s="108"/>
      <c r="J8" s="108"/>
    </row>
    <row r="9" spans="1:10">
      <c r="A9" s="108"/>
      <c r="B9" s="108"/>
      <c r="C9" s="108"/>
      <c r="D9" s="108"/>
      <c r="E9" s="108"/>
      <c r="F9" s="108"/>
      <c r="G9" s="108"/>
      <c r="H9" s="108"/>
      <c r="I9" s="108"/>
      <c r="J9" s="108"/>
    </row>
    <row r="11" spans="1:10">
      <c r="A11" t="s">
        <v>1</v>
      </c>
    </row>
    <row r="12" spans="1:10" ht="13.2" customHeight="1">
      <c r="A12" s="110" t="s">
        <v>96</v>
      </c>
      <c r="B12" s="110"/>
      <c r="C12" s="110"/>
      <c r="D12" s="110"/>
      <c r="E12" s="110"/>
      <c r="F12" s="110"/>
      <c r="G12" s="110"/>
      <c r="H12" s="110"/>
      <c r="I12" s="110"/>
      <c r="J12" s="110"/>
    </row>
    <row r="13" spans="1:10">
      <c r="A13" s="110"/>
      <c r="B13" s="110"/>
      <c r="C13" s="110"/>
      <c r="D13" s="110"/>
      <c r="E13" s="110"/>
      <c r="F13" s="110"/>
      <c r="G13" s="110"/>
      <c r="H13" s="110"/>
      <c r="I13" s="110"/>
      <c r="J13" s="110"/>
    </row>
    <row r="14" spans="1:10" ht="13.2" hidden="1" customHeight="1">
      <c r="A14" s="110"/>
      <c r="B14" s="110"/>
      <c r="C14" s="110"/>
      <c r="D14" s="110"/>
      <c r="E14" s="110"/>
      <c r="F14" s="110"/>
      <c r="G14" s="110"/>
      <c r="H14" s="110"/>
      <c r="I14" s="110"/>
      <c r="J14" s="110"/>
    </row>
    <row r="15" spans="1:10" ht="13.2" hidden="1" customHeight="1">
      <c r="A15" s="110"/>
      <c r="B15" s="110"/>
      <c r="C15" s="110"/>
      <c r="D15" s="110"/>
      <c r="E15" s="110"/>
      <c r="F15" s="110"/>
      <c r="G15" s="110"/>
      <c r="H15" s="110"/>
      <c r="I15" s="110"/>
      <c r="J15" s="110"/>
    </row>
    <row r="16" spans="1:10" ht="13.2" hidden="1" customHeight="1">
      <c r="A16" s="110"/>
      <c r="B16" s="110"/>
      <c r="C16" s="110"/>
      <c r="D16" s="110"/>
      <c r="E16" s="110"/>
      <c r="F16" s="110"/>
      <c r="G16" s="110"/>
      <c r="H16" s="110"/>
      <c r="I16" s="110"/>
      <c r="J16" s="110"/>
    </row>
    <row r="17" spans="1:13" ht="13.2" hidden="1" customHeight="1">
      <c r="A17" s="110"/>
      <c r="B17" s="110"/>
      <c r="C17" s="110"/>
      <c r="D17" s="110"/>
      <c r="E17" s="110"/>
      <c r="F17" s="110"/>
      <c r="G17" s="110"/>
      <c r="H17" s="110"/>
      <c r="I17" s="110"/>
      <c r="J17" s="110"/>
    </row>
    <row r="18" spans="1:13" ht="13.2" hidden="1" customHeight="1">
      <c r="A18" s="110"/>
      <c r="B18" s="110"/>
      <c r="C18" s="110"/>
      <c r="D18" s="110"/>
      <c r="E18" s="110"/>
      <c r="F18" s="110"/>
      <c r="G18" s="110"/>
      <c r="H18" s="110"/>
      <c r="I18" s="110"/>
      <c r="J18" s="110"/>
    </row>
    <row r="19" spans="1:13" ht="13.2" hidden="1" customHeight="1">
      <c r="A19" s="110"/>
      <c r="B19" s="110"/>
      <c r="C19" s="110"/>
      <c r="D19" s="110"/>
      <c r="E19" s="110"/>
      <c r="F19" s="110"/>
      <c r="G19" s="110"/>
      <c r="H19" s="110"/>
      <c r="I19" s="110"/>
      <c r="J19" s="110"/>
    </row>
    <row r="20" spans="1:13">
      <c r="A20" s="110"/>
      <c r="B20" s="110"/>
      <c r="C20" s="110"/>
      <c r="D20" s="110"/>
      <c r="E20" s="110"/>
      <c r="F20" s="110"/>
      <c r="G20" s="110"/>
      <c r="H20" s="110"/>
      <c r="I20" s="110"/>
      <c r="J20" s="110"/>
    </row>
    <row r="22" spans="1:13">
      <c r="A22" t="s">
        <v>2</v>
      </c>
    </row>
    <row r="23" spans="1:13" ht="13.2" customHeight="1">
      <c r="A23" s="110" t="s">
        <v>97</v>
      </c>
      <c r="B23" s="110"/>
      <c r="C23" s="110"/>
      <c r="D23" s="110"/>
      <c r="E23" s="110"/>
      <c r="F23" s="110"/>
      <c r="G23" s="110"/>
      <c r="H23" s="110"/>
      <c r="I23" s="110"/>
      <c r="J23" s="110"/>
    </row>
    <row r="25" spans="1:13">
      <c r="A25" s="67" t="s">
        <v>62</v>
      </c>
      <c r="B25" s="67" t="s">
        <v>63</v>
      </c>
      <c r="C25" s="67" t="s">
        <v>70</v>
      </c>
      <c r="D25" s="67" t="s">
        <v>71</v>
      </c>
      <c r="E25" s="105" t="s">
        <v>75</v>
      </c>
      <c r="F25" s="67" t="s">
        <v>60</v>
      </c>
      <c r="G25" s="67"/>
      <c r="H25" s="67"/>
      <c r="I25" s="67" t="s">
        <v>61</v>
      </c>
      <c r="J25" s="67"/>
      <c r="K25" s="67"/>
      <c r="L25" s="103" t="s">
        <v>79</v>
      </c>
      <c r="M25" s="103" t="s">
        <v>82</v>
      </c>
    </row>
    <row r="26" spans="1:13" ht="13.8" thickBot="1">
      <c r="A26" s="109"/>
      <c r="B26" s="109"/>
      <c r="C26" s="109"/>
      <c r="D26" s="109"/>
      <c r="E26" s="106"/>
      <c r="F26" s="47" t="s">
        <v>64</v>
      </c>
      <c r="G26" s="47" t="s">
        <v>65</v>
      </c>
      <c r="H26" s="47" t="s">
        <v>66</v>
      </c>
      <c r="I26" s="47" t="s">
        <v>64</v>
      </c>
      <c r="J26" s="47" t="s">
        <v>65</v>
      </c>
      <c r="K26" s="47" t="s">
        <v>66</v>
      </c>
      <c r="L26" s="104"/>
      <c r="M26" s="104"/>
    </row>
    <row r="27" spans="1:13" ht="13.8" thickTop="1">
      <c r="A27" s="43" t="s">
        <v>67</v>
      </c>
      <c r="B27" s="43" t="s">
        <v>68</v>
      </c>
      <c r="C27" s="43" t="s">
        <v>72</v>
      </c>
      <c r="D27" s="43">
        <v>22</v>
      </c>
      <c r="E27" s="48"/>
      <c r="F27" s="44">
        <v>0.47399999999999998</v>
      </c>
      <c r="G27" s="44">
        <v>0.51400000000000001</v>
      </c>
      <c r="H27" s="45">
        <v>0.56799999999999995</v>
      </c>
      <c r="I27" s="46">
        <v>0.73</v>
      </c>
      <c r="J27" s="46">
        <v>0.68</v>
      </c>
      <c r="K27" s="46">
        <v>0.59</v>
      </c>
      <c r="L27" s="52"/>
      <c r="M27" s="48"/>
    </row>
    <row r="28" spans="1:13">
      <c r="A28" s="39"/>
      <c r="B28" s="39"/>
      <c r="C28" s="39" t="s">
        <v>73</v>
      </c>
      <c r="D28" s="39">
        <v>100</v>
      </c>
      <c r="E28" s="49" t="s">
        <v>80</v>
      </c>
      <c r="F28" s="41">
        <v>1.0880000000000001</v>
      </c>
      <c r="G28" s="40">
        <v>0.86899999999999999</v>
      </c>
      <c r="H28" s="40">
        <v>0.307</v>
      </c>
      <c r="I28" s="42">
        <v>0.6</v>
      </c>
      <c r="J28" s="42">
        <v>0.54</v>
      </c>
      <c r="K28" s="42">
        <v>0.41</v>
      </c>
      <c r="L28" s="53" t="s">
        <v>77</v>
      </c>
      <c r="M28" s="49" t="s">
        <v>81</v>
      </c>
    </row>
    <row r="29" spans="1:13">
      <c r="A29" s="39"/>
      <c r="B29" s="39" t="s">
        <v>69</v>
      </c>
      <c r="C29" s="39" t="s">
        <v>74</v>
      </c>
      <c r="D29" s="39">
        <v>100</v>
      </c>
      <c r="E29" s="49" t="s">
        <v>76</v>
      </c>
      <c r="F29" s="40">
        <v>0.72399999999999998</v>
      </c>
      <c r="G29" s="40">
        <v>0.44800000000000001</v>
      </c>
      <c r="H29" s="41">
        <v>0.78800000000000003</v>
      </c>
      <c r="I29" s="42">
        <v>0.54</v>
      </c>
      <c r="J29" s="42">
        <v>0.47</v>
      </c>
      <c r="K29" s="42">
        <v>0.42</v>
      </c>
      <c r="L29" s="53" t="s">
        <v>78</v>
      </c>
      <c r="M29" s="49" t="s">
        <v>81</v>
      </c>
    </row>
    <row r="30" spans="1:13">
      <c r="A30" s="50"/>
      <c r="B30" s="50"/>
      <c r="C30" s="50" t="s">
        <v>84</v>
      </c>
      <c r="D30" s="50">
        <v>100</v>
      </c>
      <c r="E30" s="49" t="s">
        <v>80</v>
      </c>
      <c r="F30" s="40">
        <v>0.14499999999999999</v>
      </c>
      <c r="G30" s="40">
        <v>0.01</v>
      </c>
      <c r="H30" s="41">
        <v>0.21099999999999999</v>
      </c>
      <c r="I30" s="42">
        <v>0.5</v>
      </c>
      <c r="J30" s="42">
        <v>0.44</v>
      </c>
      <c r="K30" s="42">
        <v>0.39</v>
      </c>
      <c r="L30" s="53" t="s">
        <v>85</v>
      </c>
      <c r="M30" s="49" t="s">
        <v>86</v>
      </c>
    </row>
    <row r="31" spans="1:13">
      <c r="A31" s="60"/>
      <c r="B31" s="60" t="s">
        <v>90</v>
      </c>
      <c r="C31" s="60" t="s">
        <v>74</v>
      </c>
      <c r="D31" s="60">
        <v>100</v>
      </c>
      <c r="E31" s="49" t="s">
        <v>91</v>
      </c>
      <c r="F31" s="40">
        <v>0.78400000000000003</v>
      </c>
      <c r="G31" s="40">
        <v>1.347</v>
      </c>
      <c r="H31" s="41">
        <v>4.149</v>
      </c>
      <c r="I31" s="42">
        <v>0.55000000000000004</v>
      </c>
      <c r="J31" s="42">
        <v>0.54</v>
      </c>
      <c r="K31" s="42">
        <v>0.52</v>
      </c>
      <c r="L31" s="53" t="s">
        <v>92</v>
      </c>
      <c r="M31" s="49" t="s">
        <v>93</v>
      </c>
    </row>
    <row r="32" spans="1:13">
      <c r="A32" s="60"/>
      <c r="B32" s="60"/>
      <c r="C32" s="60"/>
      <c r="D32" s="60"/>
      <c r="E32" s="49"/>
      <c r="F32" s="40"/>
      <c r="G32" s="40"/>
      <c r="H32" s="111"/>
      <c r="I32" s="42"/>
      <c r="J32" s="42"/>
      <c r="K32" s="42"/>
      <c r="L32" s="53"/>
      <c r="M32" s="49"/>
    </row>
  </sheetData>
  <mergeCells count="12">
    <mergeCell ref="L25:L26"/>
    <mergeCell ref="M25:M26"/>
    <mergeCell ref="E25:E26"/>
    <mergeCell ref="A2:J9"/>
    <mergeCell ref="F25:H25"/>
    <mergeCell ref="I25:K25"/>
    <mergeCell ref="A25:A26"/>
    <mergeCell ref="B25:B26"/>
    <mergeCell ref="C25:C26"/>
    <mergeCell ref="D25:D26"/>
    <mergeCell ref="A23:J23"/>
    <mergeCell ref="A12:J20"/>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dimension ref="B2:I12"/>
  <sheetViews>
    <sheetView zoomScaleSheetLayoutView="100" workbookViewId="0">
      <selection activeCell="H10" sqref="H10"/>
    </sheetView>
  </sheetViews>
  <sheetFormatPr defaultColWidth="8.88671875" defaultRowHeight="16.2"/>
  <cols>
    <col min="1" max="1" width="3.109375" style="26" customWidth="1"/>
    <col min="2" max="2" width="13.21875" style="23" customWidth="1"/>
    <col min="3" max="3" width="15.7773437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c r="B2" s="24" t="s">
        <v>39</v>
      </c>
      <c r="C2" s="26"/>
    </row>
    <row r="4" spans="2:9">
      <c r="B4" s="29" t="s">
        <v>42</v>
      </c>
      <c r="C4" s="29" t="s">
        <v>40</v>
      </c>
      <c r="D4" s="29" t="s">
        <v>44</v>
      </c>
      <c r="E4" s="30" t="s">
        <v>41</v>
      </c>
      <c r="F4" s="29" t="s">
        <v>45</v>
      </c>
      <c r="G4" s="30" t="s">
        <v>41</v>
      </c>
      <c r="H4" s="29" t="s">
        <v>46</v>
      </c>
      <c r="I4" s="30" t="s">
        <v>41</v>
      </c>
    </row>
    <row r="5" spans="2:9">
      <c r="B5" s="27" t="s">
        <v>43</v>
      </c>
      <c r="C5" s="28" t="s">
        <v>68</v>
      </c>
      <c r="D5" s="28">
        <v>22</v>
      </c>
      <c r="E5" s="32">
        <v>43606</v>
      </c>
      <c r="F5" s="28">
        <v>100</v>
      </c>
      <c r="G5" s="32">
        <v>43611</v>
      </c>
      <c r="H5" s="28"/>
      <c r="I5" s="32"/>
    </row>
    <row r="6" spans="2:9">
      <c r="B6" s="27" t="s">
        <v>43</v>
      </c>
      <c r="C6" s="28" t="s">
        <v>83</v>
      </c>
      <c r="D6" s="28">
        <v>100</v>
      </c>
      <c r="E6" s="32">
        <v>43617</v>
      </c>
      <c r="F6" s="28">
        <v>100</v>
      </c>
      <c r="G6" s="32">
        <v>43619</v>
      </c>
      <c r="H6" s="28"/>
      <c r="I6" s="33"/>
    </row>
    <row r="7" spans="2:9">
      <c r="B7" s="27" t="s">
        <v>43</v>
      </c>
      <c r="C7" s="28" t="s">
        <v>94</v>
      </c>
      <c r="D7" s="28">
        <v>100</v>
      </c>
      <c r="E7" s="32">
        <v>43621</v>
      </c>
      <c r="F7" s="28"/>
      <c r="G7" s="32"/>
      <c r="H7" s="28"/>
      <c r="I7" s="33"/>
    </row>
    <row r="8" spans="2:9">
      <c r="B8" s="27" t="s">
        <v>43</v>
      </c>
      <c r="C8" s="28"/>
      <c r="D8" s="28"/>
      <c r="E8" s="32"/>
      <c r="F8" s="28"/>
      <c r="G8" s="32"/>
      <c r="H8" s="28"/>
      <c r="I8" s="33"/>
    </row>
    <row r="9" spans="2:9">
      <c r="B9" s="27" t="s">
        <v>43</v>
      </c>
      <c r="C9" s="28"/>
      <c r="D9" s="28"/>
      <c r="E9" s="32"/>
      <c r="F9" s="28"/>
      <c r="G9" s="32"/>
      <c r="H9" s="28"/>
      <c r="I9" s="33"/>
    </row>
    <row r="10" spans="2:9">
      <c r="B10" s="27" t="s">
        <v>43</v>
      </c>
      <c r="C10" s="28"/>
      <c r="D10" s="28"/>
      <c r="E10" s="32"/>
      <c r="F10" s="28"/>
      <c r="G10" s="32"/>
      <c r="H10" s="28"/>
      <c r="I10" s="33"/>
    </row>
    <row r="11" spans="2:9">
      <c r="B11" s="27" t="s">
        <v>43</v>
      </c>
      <c r="C11" s="28"/>
      <c r="D11" s="28"/>
      <c r="E11" s="32"/>
      <c r="F11" s="28"/>
      <c r="G11" s="32"/>
      <c r="H11" s="28"/>
      <c r="I11" s="33"/>
    </row>
    <row r="12" spans="2:9">
      <c r="B12" s="27" t="s">
        <v>43</v>
      </c>
      <c r="C12" s="28"/>
      <c r="D12" s="28"/>
      <c r="E12" s="32"/>
      <c r="F12" s="28"/>
      <c r="G12" s="32"/>
      <c r="H12" s="28"/>
      <c r="I12" s="33"/>
    </row>
  </sheetData>
  <phoneticPr fontId="2"/>
  <pageMargins left="0.75" right="0.75" top="1" bottom="1" header="0.51111111111111107" footer="0.51111111111111107"/>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C7" sqref="C7:D8"/>
    </sheetView>
  </sheetViews>
  <sheetFormatPr defaultRowHeight="13.2"/>
  <cols>
    <col min="1" max="1" width="2.88671875" customWidth="1"/>
    <col min="2" max="18" width="6.6640625" customWidth="1"/>
    <col min="22" max="22" width="10.88671875" style="22" bestFit="1" customWidth="1"/>
  </cols>
  <sheetData>
    <row r="2" spans="2:21">
      <c r="B2" s="63" t="s">
        <v>5</v>
      </c>
      <c r="C2" s="63"/>
      <c r="D2" s="67"/>
      <c r="E2" s="67"/>
      <c r="F2" s="63" t="s">
        <v>6</v>
      </c>
      <c r="G2" s="63"/>
      <c r="H2" s="67" t="s">
        <v>36</v>
      </c>
      <c r="I2" s="67"/>
      <c r="J2" s="63" t="s">
        <v>7</v>
      </c>
      <c r="K2" s="63"/>
      <c r="L2" s="66">
        <f>C9</f>
        <v>1000000</v>
      </c>
      <c r="M2" s="67"/>
      <c r="N2" s="63" t="s">
        <v>8</v>
      </c>
      <c r="O2" s="63"/>
      <c r="P2" s="66" t="e">
        <f>C108+R108</f>
        <v>#VALUE!</v>
      </c>
      <c r="Q2" s="67"/>
      <c r="R2" s="1"/>
      <c r="S2" s="1"/>
      <c r="T2" s="1"/>
    </row>
    <row r="3" spans="2:21" ht="57" customHeight="1">
      <c r="B3" s="63" t="s">
        <v>9</v>
      </c>
      <c r="C3" s="63"/>
      <c r="D3" s="68" t="s">
        <v>38</v>
      </c>
      <c r="E3" s="68"/>
      <c r="F3" s="68"/>
      <c r="G3" s="68"/>
      <c r="H3" s="68"/>
      <c r="I3" s="68"/>
      <c r="J3" s="63" t="s">
        <v>10</v>
      </c>
      <c r="K3" s="63"/>
      <c r="L3" s="68" t="s">
        <v>35</v>
      </c>
      <c r="M3" s="69"/>
      <c r="N3" s="69"/>
      <c r="O3" s="69"/>
      <c r="P3" s="69"/>
      <c r="Q3" s="69"/>
      <c r="R3" s="1"/>
      <c r="S3" s="1"/>
    </row>
    <row r="4" spans="2:21">
      <c r="B4" s="63" t="s">
        <v>11</v>
      </c>
      <c r="C4" s="63"/>
      <c r="D4" s="70">
        <f>SUM($R$9:$S$993)</f>
        <v>153684.21052631587</v>
      </c>
      <c r="E4" s="70"/>
      <c r="F4" s="63" t="s">
        <v>12</v>
      </c>
      <c r="G4" s="63"/>
      <c r="H4" s="71">
        <f>SUM($T$9:$U$108)</f>
        <v>292.00000000000017</v>
      </c>
      <c r="I4" s="67"/>
      <c r="J4" s="72" t="s">
        <v>13</v>
      </c>
      <c r="K4" s="72"/>
      <c r="L4" s="66">
        <f>MAX($C$9:$D$990)-C9</f>
        <v>153684.21052631596</v>
      </c>
      <c r="M4" s="66"/>
      <c r="N4" s="72" t="s">
        <v>14</v>
      </c>
      <c r="O4" s="72"/>
      <c r="P4" s="70">
        <f>MIN($C$9:$D$990)-C9</f>
        <v>0</v>
      </c>
      <c r="Q4" s="70"/>
      <c r="R4" s="1"/>
      <c r="S4" s="1"/>
      <c r="T4" s="1"/>
    </row>
    <row r="5" spans="2:21">
      <c r="B5" s="21" t="s">
        <v>15</v>
      </c>
      <c r="C5" s="2">
        <f>COUNTIF($R$9:$R$990,"&gt;0")</f>
        <v>1</v>
      </c>
      <c r="D5" s="20" t="s">
        <v>16</v>
      </c>
      <c r="E5" s="15">
        <f>COUNTIF($R$9:$R$990,"&lt;0")</f>
        <v>0</v>
      </c>
      <c r="F5" s="20" t="s">
        <v>17</v>
      </c>
      <c r="G5" s="2">
        <f>COUNTIF($R$9:$R$990,"=0")</f>
        <v>0</v>
      </c>
      <c r="H5" s="20" t="s">
        <v>18</v>
      </c>
      <c r="I5" s="3">
        <f>C5/SUM(C5,E5,G5)</f>
        <v>1</v>
      </c>
      <c r="J5" s="74" t="s">
        <v>19</v>
      </c>
      <c r="K5" s="63"/>
      <c r="L5" s="75"/>
      <c r="M5" s="76"/>
      <c r="N5" s="17" t="s">
        <v>20</v>
      </c>
      <c r="O5" s="9"/>
      <c r="P5" s="75"/>
      <c r="Q5" s="76"/>
      <c r="R5" s="1"/>
      <c r="S5" s="1"/>
      <c r="T5" s="1"/>
    </row>
    <row r="6" spans="2:21">
      <c r="B6" s="11"/>
      <c r="C6" s="13"/>
      <c r="D6" s="14"/>
      <c r="E6" s="10"/>
      <c r="F6" s="11"/>
      <c r="G6" s="10"/>
      <c r="H6" s="11"/>
      <c r="I6" s="16"/>
      <c r="J6" s="11"/>
      <c r="K6" s="11"/>
      <c r="L6" s="10"/>
      <c r="M6" s="10"/>
      <c r="N6" s="12"/>
      <c r="O6" s="12"/>
      <c r="P6" s="10"/>
      <c r="Q6" s="7"/>
      <c r="R6" s="1"/>
      <c r="S6" s="1"/>
      <c r="T6" s="1"/>
    </row>
    <row r="7" spans="2:21">
      <c r="B7" s="77" t="s">
        <v>21</v>
      </c>
      <c r="C7" s="79" t="s">
        <v>22</v>
      </c>
      <c r="D7" s="80"/>
      <c r="E7" s="83" t="s">
        <v>23</v>
      </c>
      <c r="F7" s="84"/>
      <c r="G7" s="84"/>
      <c r="H7" s="84"/>
      <c r="I7" s="85"/>
      <c r="J7" s="86" t="s">
        <v>24</v>
      </c>
      <c r="K7" s="87"/>
      <c r="L7" s="88"/>
      <c r="M7" s="89" t="s">
        <v>25</v>
      </c>
      <c r="N7" s="90" t="s">
        <v>26</v>
      </c>
      <c r="O7" s="91"/>
      <c r="P7" s="91"/>
      <c r="Q7" s="92"/>
      <c r="R7" s="93" t="s">
        <v>27</v>
      </c>
      <c r="S7" s="93"/>
      <c r="T7" s="93"/>
      <c r="U7" s="93"/>
    </row>
    <row r="8" spans="2:21">
      <c r="B8" s="78"/>
      <c r="C8" s="81"/>
      <c r="D8" s="82"/>
      <c r="E8" s="18" t="s">
        <v>28</v>
      </c>
      <c r="F8" s="18" t="s">
        <v>29</v>
      </c>
      <c r="G8" s="18" t="s">
        <v>30</v>
      </c>
      <c r="H8" s="94" t="s">
        <v>31</v>
      </c>
      <c r="I8" s="85"/>
      <c r="J8" s="4" t="s">
        <v>32</v>
      </c>
      <c r="K8" s="95" t="s">
        <v>33</v>
      </c>
      <c r="L8" s="88"/>
      <c r="M8" s="89"/>
      <c r="N8" s="5" t="s">
        <v>28</v>
      </c>
      <c r="O8" s="5" t="s">
        <v>29</v>
      </c>
      <c r="P8" s="96" t="s">
        <v>31</v>
      </c>
      <c r="Q8" s="92"/>
      <c r="R8" s="93" t="s">
        <v>34</v>
      </c>
      <c r="S8" s="93"/>
      <c r="T8" s="93" t="s">
        <v>32</v>
      </c>
      <c r="U8" s="93"/>
    </row>
    <row r="9" spans="2:21">
      <c r="B9" s="19">
        <v>1</v>
      </c>
      <c r="C9" s="97">
        <v>1000000</v>
      </c>
      <c r="D9" s="97"/>
      <c r="E9" s="19">
        <v>2001</v>
      </c>
      <c r="F9" s="8">
        <v>42111</v>
      </c>
      <c r="G9" s="19" t="s">
        <v>4</v>
      </c>
      <c r="H9" s="98">
        <v>105.33</v>
      </c>
      <c r="I9" s="98"/>
      <c r="J9" s="19">
        <v>57</v>
      </c>
      <c r="K9" s="97">
        <f t="shared" ref="K9:K72" si="0">IF(F9="","",C9*0.03)</f>
        <v>30000</v>
      </c>
      <c r="L9" s="97"/>
      <c r="M9" s="6">
        <f>IF(J9="","",(K9/J9)/1000)</f>
        <v>0.52631578947368418</v>
      </c>
      <c r="N9" s="19">
        <v>2001</v>
      </c>
      <c r="O9" s="8">
        <v>42111</v>
      </c>
      <c r="P9" s="98">
        <v>108.25</v>
      </c>
      <c r="Q9" s="98"/>
      <c r="R9" s="99">
        <f>IF(O9="","",(IF(G9="売",H9-P9,P9-H9))*M9*100000)</f>
        <v>153684.21052631587</v>
      </c>
      <c r="S9" s="99"/>
      <c r="T9" s="100">
        <f>IF(O9="","",IF(R9&lt;0,J9*(-1),IF(G9="買",(P9-H9)*100,(H9-P9)*100)))</f>
        <v>292.00000000000017</v>
      </c>
      <c r="U9" s="100"/>
    </row>
    <row r="10" spans="2:21">
      <c r="B10" s="19">
        <v>2</v>
      </c>
      <c r="C10" s="97">
        <f t="shared" ref="C10:C73" si="1">IF(R9="","",C9+R9)</f>
        <v>1153684.210526316</v>
      </c>
      <c r="D10" s="97"/>
      <c r="E10" s="19"/>
      <c r="F10" s="8"/>
      <c r="G10" s="19" t="s">
        <v>4</v>
      </c>
      <c r="H10" s="98"/>
      <c r="I10" s="98"/>
      <c r="J10" s="19"/>
      <c r="K10" s="97" t="str">
        <f t="shared" si="0"/>
        <v/>
      </c>
      <c r="L10" s="97"/>
      <c r="M10" s="6" t="str">
        <f t="shared" ref="M10:M73" si="2">IF(J10="","",(K10/J10)/1000)</f>
        <v/>
      </c>
      <c r="N10" s="19"/>
      <c r="O10" s="8"/>
      <c r="P10" s="98"/>
      <c r="Q10" s="98"/>
      <c r="R10" s="99" t="str">
        <f t="shared" ref="R10:R73" si="3">IF(O10="","",(IF(G10="売",H10-P10,P10-H10))*M10*100000)</f>
        <v/>
      </c>
      <c r="S10" s="99"/>
      <c r="T10" s="100" t="str">
        <f t="shared" ref="T10:T73" si="4">IF(O10="","",IF(R10&lt;0,J10*(-1),IF(G10="買",(P10-H10)*100,(H10-P10)*100)))</f>
        <v/>
      </c>
      <c r="U10" s="100"/>
    </row>
    <row r="11" spans="2:21">
      <c r="B11" s="19">
        <v>3</v>
      </c>
      <c r="C11" s="97" t="str">
        <f t="shared" si="1"/>
        <v/>
      </c>
      <c r="D11" s="97"/>
      <c r="E11" s="19"/>
      <c r="F11" s="8"/>
      <c r="G11" s="19" t="s">
        <v>4</v>
      </c>
      <c r="H11" s="98"/>
      <c r="I11" s="98"/>
      <c r="J11" s="19"/>
      <c r="K11" s="97" t="str">
        <f t="shared" si="0"/>
        <v/>
      </c>
      <c r="L11" s="97"/>
      <c r="M11" s="6" t="str">
        <f t="shared" si="2"/>
        <v/>
      </c>
      <c r="N11" s="19"/>
      <c r="O11" s="8"/>
      <c r="P11" s="98"/>
      <c r="Q11" s="98"/>
      <c r="R11" s="99" t="str">
        <f t="shared" si="3"/>
        <v/>
      </c>
      <c r="S11" s="99"/>
      <c r="T11" s="100" t="str">
        <f t="shared" si="4"/>
        <v/>
      </c>
      <c r="U11" s="100"/>
    </row>
    <row r="12" spans="2:21">
      <c r="B12" s="19">
        <v>4</v>
      </c>
      <c r="C12" s="97" t="str">
        <f t="shared" si="1"/>
        <v/>
      </c>
      <c r="D12" s="97"/>
      <c r="E12" s="19"/>
      <c r="F12" s="8"/>
      <c r="G12" s="19" t="s">
        <v>3</v>
      </c>
      <c r="H12" s="98"/>
      <c r="I12" s="98"/>
      <c r="J12" s="19"/>
      <c r="K12" s="97" t="str">
        <f t="shared" si="0"/>
        <v/>
      </c>
      <c r="L12" s="97"/>
      <c r="M12" s="6" t="str">
        <f t="shared" si="2"/>
        <v/>
      </c>
      <c r="N12" s="19"/>
      <c r="O12" s="8"/>
      <c r="P12" s="98"/>
      <c r="Q12" s="98"/>
      <c r="R12" s="99" t="str">
        <f t="shared" si="3"/>
        <v/>
      </c>
      <c r="S12" s="99"/>
      <c r="T12" s="100" t="str">
        <f t="shared" si="4"/>
        <v/>
      </c>
      <c r="U12" s="100"/>
    </row>
    <row r="13" spans="2:21">
      <c r="B13" s="19">
        <v>5</v>
      </c>
      <c r="C13" s="97" t="str">
        <f t="shared" si="1"/>
        <v/>
      </c>
      <c r="D13" s="97"/>
      <c r="E13" s="19"/>
      <c r="F13" s="8"/>
      <c r="G13" s="19" t="s">
        <v>3</v>
      </c>
      <c r="H13" s="98"/>
      <c r="I13" s="98"/>
      <c r="J13" s="19"/>
      <c r="K13" s="97" t="str">
        <f t="shared" si="0"/>
        <v/>
      </c>
      <c r="L13" s="97"/>
      <c r="M13" s="6" t="str">
        <f t="shared" si="2"/>
        <v/>
      </c>
      <c r="N13" s="19"/>
      <c r="O13" s="8"/>
      <c r="P13" s="98"/>
      <c r="Q13" s="98"/>
      <c r="R13" s="99" t="str">
        <f t="shared" si="3"/>
        <v/>
      </c>
      <c r="S13" s="99"/>
      <c r="T13" s="100" t="str">
        <f t="shared" si="4"/>
        <v/>
      </c>
      <c r="U13" s="100"/>
    </row>
    <row r="14" spans="2:21">
      <c r="B14" s="19">
        <v>6</v>
      </c>
      <c r="C14" s="97" t="str">
        <f t="shared" si="1"/>
        <v/>
      </c>
      <c r="D14" s="97"/>
      <c r="E14" s="19"/>
      <c r="F14" s="8"/>
      <c r="G14" s="19" t="s">
        <v>4</v>
      </c>
      <c r="H14" s="98"/>
      <c r="I14" s="98"/>
      <c r="J14" s="19"/>
      <c r="K14" s="97" t="str">
        <f t="shared" si="0"/>
        <v/>
      </c>
      <c r="L14" s="97"/>
      <c r="M14" s="6" t="str">
        <f t="shared" si="2"/>
        <v/>
      </c>
      <c r="N14" s="19"/>
      <c r="O14" s="8"/>
      <c r="P14" s="98"/>
      <c r="Q14" s="98"/>
      <c r="R14" s="99" t="str">
        <f t="shared" si="3"/>
        <v/>
      </c>
      <c r="S14" s="99"/>
      <c r="T14" s="100" t="str">
        <f t="shared" si="4"/>
        <v/>
      </c>
      <c r="U14" s="100"/>
    </row>
    <row r="15" spans="2:21">
      <c r="B15" s="19">
        <v>7</v>
      </c>
      <c r="C15" s="97" t="str">
        <f t="shared" si="1"/>
        <v/>
      </c>
      <c r="D15" s="97"/>
      <c r="E15" s="19"/>
      <c r="F15" s="8"/>
      <c r="G15" s="19" t="s">
        <v>4</v>
      </c>
      <c r="H15" s="98"/>
      <c r="I15" s="98"/>
      <c r="J15" s="19"/>
      <c r="K15" s="97" t="str">
        <f t="shared" si="0"/>
        <v/>
      </c>
      <c r="L15" s="97"/>
      <c r="M15" s="6" t="str">
        <f t="shared" si="2"/>
        <v/>
      </c>
      <c r="N15" s="19"/>
      <c r="O15" s="8"/>
      <c r="P15" s="98"/>
      <c r="Q15" s="98"/>
      <c r="R15" s="99" t="str">
        <f t="shared" si="3"/>
        <v/>
      </c>
      <c r="S15" s="99"/>
      <c r="T15" s="100" t="str">
        <f t="shared" si="4"/>
        <v/>
      </c>
      <c r="U15" s="100"/>
    </row>
    <row r="16" spans="2:21">
      <c r="B16" s="19">
        <v>8</v>
      </c>
      <c r="C16" s="97" t="str">
        <f t="shared" si="1"/>
        <v/>
      </c>
      <c r="D16" s="97"/>
      <c r="E16" s="19"/>
      <c r="F16" s="8"/>
      <c r="G16" s="19" t="s">
        <v>4</v>
      </c>
      <c r="H16" s="98"/>
      <c r="I16" s="98"/>
      <c r="J16" s="19"/>
      <c r="K16" s="97" t="str">
        <f t="shared" si="0"/>
        <v/>
      </c>
      <c r="L16" s="97"/>
      <c r="M16" s="6" t="str">
        <f t="shared" si="2"/>
        <v/>
      </c>
      <c r="N16" s="19"/>
      <c r="O16" s="8"/>
      <c r="P16" s="98"/>
      <c r="Q16" s="98"/>
      <c r="R16" s="99" t="str">
        <f t="shared" si="3"/>
        <v/>
      </c>
      <c r="S16" s="99"/>
      <c r="T16" s="100" t="str">
        <f t="shared" si="4"/>
        <v/>
      </c>
      <c r="U16" s="100"/>
    </row>
    <row r="17" spans="2:21">
      <c r="B17" s="19">
        <v>9</v>
      </c>
      <c r="C17" s="97" t="str">
        <f t="shared" si="1"/>
        <v/>
      </c>
      <c r="D17" s="97"/>
      <c r="E17" s="19"/>
      <c r="F17" s="8"/>
      <c r="G17" s="19" t="s">
        <v>4</v>
      </c>
      <c r="H17" s="98"/>
      <c r="I17" s="98"/>
      <c r="J17" s="19"/>
      <c r="K17" s="97" t="str">
        <f t="shared" si="0"/>
        <v/>
      </c>
      <c r="L17" s="97"/>
      <c r="M17" s="6" t="str">
        <f t="shared" si="2"/>
        <v/>
      </c>
      <c r="N17" s="19"/>
      <c r="O17" s="8"/>
      <c r="P17" s="98"/>
      <c r="Q17" s="98"/>
      <c r="R17" s="99" t="str">
        <f t="shared" si="3"/>
        <v/>
      </c>
      <c r="S17" s="99"/>
      <c r="T17" s="100" t="str">
        <f t="shared" si="4"/>
        <v/>
      </c>
      <c r="U17" s="100"/>
    </row>
    <row r="18" spans="2:21">
      <c r="B18" s="19">
        <v>10</v>
      </c>
      <c r="C18" s="97" t="str">
        <f t="shared" si="1"/>
        <v/>
      </c>
      <c r="D18" s="97"/>
      <c r="E18" s="19"/>
      <c r="F18" s="8"/>
      <c r="G18" s="19" t="s">
        <v>4</v>
      </c>
      <c r="H18" s="98"/>
      <c r="I18" s="98"/>
      <c r="J18" s="19"/>
      <c r="K18" s="97" t="str">
        <f t="shared" si="0"/>
        <v/>
      </c>
      <c r="L18" s="97"/>
      <c r="M18" s="6" t="str">
        <f t="shared" si="2"/>
        <v/>
      </c>
      <c r="N18" s="19"/>
      <c r="O18" s="8"/>
      <c r="P18" s="98"/>
      <c r="Q18" s="98"/>
      <c r="R18" s="99" t="str">
        <f t="shared" si="3"/>
        <v/>
      </c>
      <c r="S18" s="99"/>
      <c r="T18" s="100" t="str">
        <f t="shared" si="4"/>
        <v/>
      </c>
      <c r="U18" s="100"/>
    </row>
    <row r="19" spans="2:21">
      <c r="B19" s="19">
        <v>11</v>
      </c>
      <c r="C19" s="97" t="str">
        <f t="shared" si="1"/>
        <v/>
      </c>
      <c r="D19" s="97"/>
      <c r="E19" s="19"/>
      <c r="F19" s="8"/>
      <c r="G19" s="19" t="s">
        <v>4</v>
      </c>
      <c r="H19" s="98"/>
      <c r="I19" s="98"/>
      <c r="J19" s="19"/>
      <c r="K19" s="97" t="str">
        <f t="shared" si="0"/>
        <v/>
      </c>
      <c r="L19" s="97"/>
      <c r="M19" s="6" t="str">
        <f t="shared" si="2"/>
        <v/>
      </c>
      <c r="N19" s="19"/>
      <c r="O19" s="8"/>
      <c r="P19" s="98"/>
      <c r="Q19" s="98"/>
      <c r="R19" s="99" t="str">
        <f t="shared" si="3"/>
        <v/>
      </c>
      <c r="S19" s="99"/>
      <c r="T19" s="100" t="str">
        <f t="shared" si="4"/>
        <v/>
      </c>
      <c r="U19" s="100"/>
    </row>
    <row r="20" spans="2:21">
      <c r="B20" s="19">
        <v>12</v>
      </c>
      <c r="C20" s="97" t="str">
        <f t="shared" si="1"/>
        <v/>
      </c>
      <c r="D20" s="97"/>
      <c r="E20" s="19"/>
      <c r="F20" s="8"/>
      <c r="G20" s="19" t="s">
        <v>4</v>
      </c>
      <c r="H20" s="98"/>
      <c r="I20" s="98"/>
      <c r="J20" s="19"/>
      <c r="K20" s="97" t="str">
        <f t="shared" si="0"/>
        <v/>
      </c>
      <c r="L20" s="97"/>
      <c r="M20" s="6" t="str">
        <f t="shared" si="2"/>
        <v/>
      </c>
      <c r="N20" s="19"/>
      <c r="O20" s="8"/>
      <c r="P20" s="98"/>
      <c r="Q20" s="98"/>
      <c r="R20" s="99" t="str">
        <f t="shared" si="3"/>
        <v/>
      </c>
      <c r="S20" s="99"/>
      <c r="T20" s="100" t="str">
        <f t="shared" si="4"/>
        <v/>
      </c>
      <c r="U20" s="100"/>
    </row>
    <row r="21" spans="2:21">
      <c r="B21" s="19">
        <v>13</v>
      </c>
      <c r="C21" s="97" t="str">
        <f t="shared" si="1"/>
        <v/>
      </c>
      <c r="D21" s="97"/>
      <c r="E21" s="19"/>
      <c r="F21" s="8"/>
      <c r="G21" s="19" t="s">
        <v>4</v>
      </c>
      <c r="H21" s="98"/>
      <c r="I21" s="98"/>
      <c r="J21" s="19"/>
      <c r="K21" s="97" t="str">
        <f t="shared" si="0"/>
        <v/>
      </c>
      <c r="L21" s="97"/>
      <c r="M21" s="6" t="str">
        <f t="shared" si="2"/>
        <v/>
      </c>
      <c r="N21" s="19"/>
      <c r="O21" s="8"/>
      <c r="P21" s="98"/>
      <c r="Q21" s="98"/>
      <c r="R21" s="99" t="str">
        <f t="shared" si="3"/>
        <v/>
      </c>
      <c r="S21" s="99"/>
      <c r="T21" s="100" t="str">
        <f t="shared" si="4"/>
        <v/>
      </c>
      <c r="U21" s="100"/>
    </row>
    <row r="22" spans="2:21">
      <c r="B22" s="19">
        <v>14</v>
      </c>
      <c r="C22" s="97" t="str">
        <f t="shared" si="1"/>
        <v/>
      </c>
      <c r="D22" s="97"/>
      <c r="E22" s="19"/>
      <c r="F22" s="8"/>
      <c r="G22" s="19" t="s">
        <v>3</v>
      </c>
      <c r="H22" s="98"/>
      <c r="I22" s="98"/>
      <c r="J22" s="19"/>
      <c r="K22" s="97" t="str">
        <f t="shared" si="0"/>
        <v/>
      </c>
      <c r="L22" s="97"/>
      <c r="M22" s="6" t="str">
        <f t="shared" si="2"/>
        <v/>
      </c>
      <c r="N22" s="19"/>
      <c r="O22" s="8"/>
      <c r="P22" s="98"/>
      <c r="Q22" s="98"/>
      <c r="R22" s="99" t="str">
        <f t="shared" si="3"/>
        <v/>
      </c>
      <c r="S22" s="99"/>
      <c r="T22" s="100" t="str">
        <f t="shared" si="4"/>
        <v/>
      </c>
      <c r="U22" s="100"/>
    </row>
    <row r="23" spans="2:21">
      <c r="B23" s="19">
        <v>15</v>
      </c>
      <c r="C23" s="97" t="str">
        <f t="shared" si="1"/>
        <v/>
      </c>
      <c r="D23" s="97"/>
      <c r="E23" s="19"/>
      <c r="F23" s="8"/>
      <c r="G23" s="19" t="s">
        <v>4</v>
      </c>
      <c r="H23" s="98"/>
      <c r="I23" s="98"/>
      <c r="J23" s="19"/>
      <c r="K23" s="97" t="str">
        <f t="shared" si="0"/>
        <v/>
      </c>
      <c r="L23" s="97"/>
      <c r="M23" s="6" t="str">
        <f t="shared" si="2"/>
        <v/>
      </c>
      <c r="N23" s="19"/>
      <c r="O23" s="8"/>
      <c r="P23" s="98"/>
      <c r="Q23" s="98"/>
      <c r="R23" s="99" t="str">
        <f t="shared" si="3"/>
        <v/>
      </c>
      <c r="S23" s="99"/>
      <c r="T23" s="100" t="str">
        <f t="shared" si="4"/>
        <v/>
      </c>
      <c r="U23" s="100"/>
    </row>
    <row r="24" spans="2:21">
      <c r="B24" s="19">
        <v>16</v>
      </c>
      <c r="C24" s="97" t="str">
        <f t="shared" si="1"/>
        <v/>
      </c>
      <c r="D24" s="97"/>
      <c r="E24" s="19"/>
      <c r="F24" s="8"/>
      <c r="G24" s="19" t="s">
        <v>4</v>
      </c>
      <c r="H24" s="98"/>
      <c r="I24" s="98"/>
      <c r="J24" s="19"/>
      <c r="K24" s="97" t="str">
        <f t="shared" si="0"/>
        <v/>
      </c>
      <c r="L24" s="97"/>
      <c r="M24" s="6" t="str">
        <f t="shared" si="2"/>
        <v/>
      </c>
      <c r="N24" s="19"/>
      <c r="O24" s="8"/>
      <c r="P24" s="98"/>
      <c r="Q24" s="98"/>
      <c r="R24" s="99" t="str">
        <f t="shared" si="3"/>
        <v/>
      </c>
      <c r="S24" s="99"/>
      <c r="T24" s="100" t="str">
        <f t="shared" si="4"/>
        <v/>
      </c>
      <c r="U24" s="100"/>
    </row>
    <row r="25" spans="2:21">
      <c r="B25" s="19">
        <v>17</v>
      </c>
      <c r="C25" s="97" t="str">
        <f t="shared" si="1"/>
        <v/>
      </c>
      <c r="D25" s="97"/>
      <c r="E25" s="19"/>
      <c r="F25" s="8"/>
      <c r="G25" s="19" t="s">
        <v>4</v>
      </c>
      <c r="H25" s="98"/>
      <c r="I25" s="98"/>
      <c r="J25" s="19"/>
      <c r="K25" s="97" t="str">
        <f t="shared" si="0"/>
        <v/>
      </c>
      <c r="L25" s="97"/>
      <c r="M25" s="6" t="str">
        <f t="shared" si="2"/>
        <v/>
      </c>
      <c r="N25" s="19"/>
      <c r="O25" s="8"/>
      <c r="P25" s="98"/>
      <c r="Q25" s="98"/>
      <c r="R25" s="99" t="str">
        <f t="shared" si="3"/>
        <v/>
      </c>
      <c r="S25" s="99"/>
      <c r="T25" s="100" t="str">
        <f t="shared" si="4"/>
        <v/>
      </c>
      <c r="U25" s="100"/>
    </row>
    <row r="26" spans="2:21">
      <c r="B26" s="19">
        <v>18</v>
      </c>
      <c r="C26" s="97" t="str">
        <f t="shared" si="1"/>
        <v/>
      </c>
      <c r="D26" s="97"/>
      <c r="E26" s="19"/>
      <c r="F26" s="8"/>
      <c r="G26" s="19" t="s">
        <v>4</v>
      </c>
      <c r="H26" s="98"/>
      <c r="I26" s="98"/>
      <c r="J26" s="19"/>
      <c r="K26" s="97" t="str">
        <f t="shared" si="0"/>
        <v/>
      </c>
      <c r="L26" s="97"/>
      <c r="M26" s="6" t="str">
        <f t="shared" si="2"/>
        <v/>
      </c>
      <c r="N26" s="19"/>
      <c r="O26" s="8"/>
      <c r="P26" s="98"/>
      <c r="Q26" s="98"/>
      <c r="R26" s="99" t="str">
        <f t="shared" si="3"/>
        <v/>
      </c>
      <c r="S26" s="99"/>
      <c r="T26" s="100" t="str">
        <f t="shared" si="4"/>
        <v/>
      </c>
      <c r="U26" s="100"/>
    </row>
    <row r="27" spans="2:21">
      <c r="B27" s="19">
        <v>19</v>
      </c>
      <c r="C27" s="97" t="str">
        <f t="shared" si="1"/>
        <v/>
      </c>
      <c r="D27" s="97"/>
      <c r="E27" s="19"/>
      <c r="F27" s="8"/>
      <c r="G27" s="19" t="s">
        <v>3</v>
      </c>
      <c r="H27" s="98"/>
      <c r="I27" s="98"/>
      <c r="J27" s="19"/>
      <c r="K27" s="97" t="str">
        <f t="shared" si="0"/>
        <v/>
      </c>
      <c r="L27" s="97"/>
      <c r="M27" s="6" t="str">
        <f t="shared" si="2"/>
        <v/>
      </c>
      <c r="N27" s="19"/>
      <c r="O27" s="8"/>
      <c r="P27" s="98"/>
      <c r="Q27" s="98"/>
      <c r="R27" s="99" t="str">
        <f t="shared" si="3"/>
        <v/>
      </c>
      <c r="S27" s="99"/>
      <c r="T27" s="100" t="str">
        <f t="shared" si="4"/>
        <v/>
      </c>
      <c r="U27" s="100"/>
    </row>
    <row r="28" spans="2:21">
      <c r="B28" s="19">
        <v>20</v>
      </c>
      <c r="C28" s="97" t="str">
        <f t="shared" si="1"/>
        <v/>
      </c>
      <c r="D28" s="97"/>
      <c r="E28" s="19"/>
      <c r="F28" s="8"/>
      <c r="G28" s="19" t="s">
        <v>4</v>
      </c>
      <c r="H28" s="98"/>
      <c r="I28" s="98"/>
      <c r="J28" s="19"/>
      <c r="K28" s="97" t="str">
        <f t="shared" si="0"/>
        <v/>
      </c>
      <c r="L28" s="97"/>
      <c r="M28" s="6" t="str">
        <f t="shared" si="2"/>
        <v/>
      </c>
      <c r="N28" s="19"/>
      <c r="O28" s="8"/>
      <c r="P28" s="98"/>
      <c r="Q28" s="98"/>
      <c r="R28" s="99" t="str">
        <f t="shared" si="3"/>
        <v/>
      </c>
      <c r="S28" s="99"/>
      <c r="T28" s="100" t="str">
        <f t="shared" si="4"/>
        <v/>
      </c>
      <c r="U28" s="100"/>
    </row>
    <row r="29" spans="2:21">
      <c r="B29" s="19">
        <v>21</v>
      </c>
      <c r="C29" s="97" t="str">
        <f t="shared" si="1"/>
        <v/>
      </c>
      <c r="D29" s="97"/>
      <c r="E29" s="19"/>
      <c r="F29" s="8"/>
      <c r="G29" s="19" t="s">
        <v>3</v>
      </c>
      <c r="H29" s="98"/>
      <c r="I29" s="98"/>
      <c r="J29" s="19"/>
      <c r="K29" s="97" t="str">
        <f t="shared" si="0"/>
        <v/>
      </c>
      <c r="L29" s="97"/>
      <c r="M29" s="6" t="str">
        <f t="shared" si="2"/>
        <v/>
      </c>
      <c r="N29" s="19"/>
      <c r="O29" s="8"/>
      <c r="P29" s="98"/>
      <c r="Q29" s="98"/>
      <c r="R29" s="99" t="str">
        <f t="shared" si="3"/>
        <v/>
      </c>
      <c r="S29" s="99"/>
      <c r="T29" s="100" t="str">
        <f t="shared" si="4"/>
        <v/>
      </c>
      <c r="U29" s="100"/>
    </row>
    <row r="30" spans="2:21">
      <c r="B30" s="19">
        <v>22</v>
      </c>
      <c r="C30" s="97" t="str">
        <f t="shared" si="1"/>
        <v/>
      </c>
      <c r="D30" s="97"/>
      <c r="E30" s="19"/>
      <c r="F30" s="8"/>
      <c r="G30" s="19" t="s">
        <v>3</v>
      </c>
      <c r="H30" s="98"/>
      <c r="I30" s="98"/>
      <c r="J30" s="19"/>
      <c r="K30" s="97" t="str">
        <f t="shared" si="0"/>
        <v/>
      </c>
      <c r="L30" s="97"/>
      <c r="M30" s="6" t="str">
        <f t="shared" si="2"/>
        <v/>
      </c>
      <c r="N30" s="19"/>
      <c r="O30" s="8"/>
      <c r="P30" s="98"/>
      <c r="Q30" s="98"/>
      <c r="R30" s="99" t="str">
        <f t="shared" si="3"/>
        <v/>
      </c>
      <c r="S30" s="99"/>
      <c r="T30" s="100" t="str">
        <f t="shared" si="4"/>
        <v/>
      </c>
      <c r="U30" s="100"/>
    </row>
    <row r="31" spans="2:21">
      <c r="B31" s="19">
        <v>23</v>
      </c>
      <c r="C31" s="97" t="str">
        <f t="shared" si="1"/>
        <v/>
      </c>
      <c r="D31" s="97"/>
      <c r="E31" s="19"/>
      <c r="F31" s="8"/>
      <c r="G31" s="19" t="s">
        <v>3</v>
      </c>
      <c r="H31" s="98"/>
      <c r="I31" s="98"/>
      <c r="J31" s="19"/>
      <c r="K31" s="97" t="str">
        <f t="shared" si="0"/>
        <v/>
      </c>
      <c r="L31" s="97"/>
      <c r="M31" s="6" t="str">
        <f t="shared" si="2"/>
        <v/>
      </c>
      <c r="N31" s="19"/>
      <c r="O31" s="8"/>
      <c r="P31" s="98"/>
      <c r="Q31" s="98"/>
      <c r="R31" s="99" t="str">
        <f t="shared" si="3"/>
        <v/>
      </c>
      <c r="S31" s="99"/>
      <c r="T31" s="100" t="str">
        <f t="shared" si="4"/>
        <v/>
      </c>
      <c r="U31" s="100"/>
    </row>
    <row r="32" spans="2:21">
      <c r="B32" s="19">
        <v>24</v>
      </c>
      <c r="C32" s="97" t="str">
        <f t="shared" si="1"/>
        <v/>
      </c>
      <c r="D32" s="97"/>
      <c r="E32" s="19"/>
      <c r="F32" s="8"/>
      <c r="G32" s="19" t="s">
        <v>3</v>
      </c>
      <c r="H32" s="98"/>
      <c r="I32" s="98"/>
      <c r="J32" s="19"/>
      <c r="K32" s="97" t="str">
        <f t="shared" si="0"/>
        <v/>
      </c>
      <c r="L32" s="97"/>
      <c r="M32" s="6" t="str">
        <f t="shared" si="2"/>
        <v/>
      </c>
      <c r="N32" s="19"/>
      <c r="O32" s="8"/>
      <c r="P32" s="98"/>
      <c r="Q32" s="98"/>
      <c r="R32" s="99" t="str">
        <f t="shared" si="3"/>
        <v/>
      </c>
      <c r="S32" s="99"/>
      <c r="T32" s="100" t="str">
        <f t="shared" si="4"/>
        <v/>
      </c>
      <c r="U32" s="100"/>
    </row>
    <row r="33" spans="2:21">
      <c r="B33" s="19">
        <v>25</v>
      </c>
      <c r="C33" s="97" t="str">
        <f t="shared" si="1"/>
        <v/>
      </c>
      <c r="D33" s="97"/>
      <c r="E33" s="19"/>
      <c r="F33" s="8"/>
      <c r="G33" s="19" t="s">
        <v>4</v>
      </c>
      <c r="H33" s="98"/>
      <c r="I33" s="98"/>
      <c r="J33" s="19"/>
      <c r="K33" s="97" t="str">
        <f t="shared" si="0"/>
        <v/>
      </c>
      <c r="L33" s="97"/>
      <c r="M33" s="6" t="str">
        <f t="shared" si="2"/>
        <v/>
      </c>
      <c r="N33" s="19"/>
      <c r="O33" s="8"/>
      <c r="P33" s="98"/>
      <c r="Q33" s="98"/>
      <c r="R33" s="99" t="str">
        <f t="shared" si="3"/>
        <v/>
      </c>
      <c r="S33" s="99"/>
      <c r="T33" s="100" t="str">
        <f t="shared" si="4"/>
        <v/>
      </c>
      <c r="U33" s="100"/>
    </row>
    <row r="34" spans="2:21">
      <c r="B34" s="19">
        <v>26</v>
      </c>
      <c r="C34" s="97" t="str">
        <f t="shared" si="1"/>
        <v/>
      </c>
      <c r="D34" s="97"/>
      <c r="E34" s="19"/>
      <c r="F34" s="8"/>
      <c r="G34" s="19" t="s">
        <v>3</v>
      </c>
      <c r="H34" s="98"/>
      <c r="I34" s="98"/>
      <c r="J34" s="19"/>
      <c r="K34" s="97" t="str">
        <f t="shared" si="0"/>
        <v/>
      </c>
      <c r="L34" s="97"/>
      <c r="M34" s="6" t="str">
        <f t="shared" si="2"/>
        <v/>
      </c>
      <c r="N34" s="19"/>
      <c r="O34" s="8"/>
      <c r="P34" s="98"/>
      <c r="Q34" s="98"/>
      <c r="R34" s="99" t="str">
        <f t="shared" si="3"/>
        <v/>
      </c>
      <c r="S34" s="99"/>
      <c r="T34" s="100" t="str">
        <f t="shared" si="4"/>
        <v/>
      </c>
      <c r="U34" s="100"/>
    </row>
    <row r="35" spans="2:21">
      <c r="B35" s="19">
        <v>27</v>
      </c>
      <c r="C35" s="97" t="str">
        <f t="shared" si="1"/>
        <v/>
      </c>
      <c r="D35" s="97"/>
      <c r="E35" s="19"/>
      <c r="F35" s="8"/>
      <c r="G35" s="19" t="s">
        <v>3</v>
      </c>
      <c r="H35" s="98"/>
      <c r="I35" s="98"/>
      <c r="J35" s="19"/>
      <c r="K35" s="97" t="str">
        <f t="shared" si="0"/>
        <v/>
      </c>
      <c r="L35" s="97"/>
      <c r="M35" s="6" t="str">
        <f t="shared" si="2"/>
        <v/>
      </c>
      <c r="N35" s="19"/>
      <c r="O35" s="8"/>
      <c r="P35" s="98"/>
      <c r="Q35" s="98"/>
      <c r="R35" s="99" t="str">
        <f t="shared" si="3"/>
        <v/>
      </c>
      <c r="S35" s="99"/>
      <c r="T35" s="100" t="str">
        <f t="shared" si="4"/>
        <v/>
      </c>
      <c r="U35" s="100"/>
    </row>
    <row r="36" spans="2:21">
      <c r="B36" s="19">
        <v>28</v>
      </c>
      <c r="C36" s="97" t="str">
        <f t="shared" si="1"/>
        <v/>
      </c>
      <c r="D36" s="97"/>
      <c r="E36" s="19"/>
      <c r="F36" s="8"/>
      <c r="G36" s="19" t="s">
        <v>3</v>
      </c>
      <c r="H36" s="98"/>
      <c r="I36" s="98"/>
      <c r="J36" s="19"/>
      <c r="K36" s="97" t="str">
        <f t="shared" si="0"/>
        <v/>
      </c>
      <c r="L36" s="97"/>
      <c r="M36" s="6" t="str">
        <f t="shared" si="2"/>
        <v/>
      </c>
      <c r="N36" s="19"/>
      <c r="O36" s="8"/>
      <c r="P36" s="98"/>
      <c r="Q36" s="98"/>
      <c r="R36" s="99" t="str">
        <f t="shared" si="3"/>
        <v/>
      </c>
      <c r="S36" s="99"/>
      <c r="T36" s="100" t="str">
        <f t="shared" si="4"/>
        <v/>
      </c>
      <c r="U36" s="100"/>
    </row>
    <row r="37" spans="2:21">
      <c r="B37" s="19">
        <v>29</v>
      </c>
      <c r="C37" s="97" t="str">
        <f t="shared" si="1"/>
        <v/>
      </c>
      <c r="D37" s="97"/>
      <c r="E37" s="19"/>
      <c r="F37" s="8"/>
      <c r="G37" s="19" t="s">
        <v>3</v>
      </c>
      <c r="H37" s="98"/>
      <c r="I37" s="98"/>
      <c r="J37" s="19"/>
      <c r="K37" s="97" t="str">
        <f t="shared" si="0"/>
        <v/>
      </c>
      <c r="L37" s="97"/>
      <c r="M37" s="6" t="str">
        <f t="shared" si="2"/>
        <v/>
      </c>
      <c r="N37" s="19"/>
      <c r="O37" s="8"/>
      <c r="P37" s="98"/>
      <c r="Q37" s="98"/>
      <c r="R37" s="99" t="str">
        <f t="shared" si="3"/>
        <v/>
      </c>
      <c r="S37" s="99"/>
      <c r="T37" s="100" t="str">
        <f t="shared" si="4"/>
        <v/>
      </c>
      <c r="U37" s="100"/>
    </row>
    <row r="38" spans="2:21">
      <c r="B38" s="19">
        <v>30</v>
      </c>
      <c r="C38" s="97" t="str">
        <f t="shared" si="1"/>
        <v/>
      </c>
      <c r="D38" s="97"/>
      <c r="E38" s="19"/>
      <c r="F38" s="8"/>
      <c r="G38" s="19" t="s">
        <v>4</v>
      </c>
      <c r="H38" s="98"/>
      <c r="I38" s="98"/>
      <c r="J38" s="19"/>
      <c r="K38" s="97" t="str">
        <f t="shared" si="0"/>
        <v/>
      </c>
      <c r="L38" s="97"/>
      <c r="M38" s="6" t="str">
        <f t="shared" si="2"/>
        <v/>
      </c>
      <c r="N38" s="19"/>
      <c r="O38" s="8"/>
      <c r="P38" s="98"/>
      <c r="Q38" s="98"/>
      <c r="R38" s="99" t="str">
        <f t="shared" si="3"/>
        <v/>
      </c>
      <c r="S38" s="99"/>
      <c r="T38" s="100" t="str">
        <f t="shared" si="4"/>
        <v/>
      </c>
      <c r="U38" s="100"/>
    </row>
    <row r="39" spans="2:21">
      <c r="B39" s="19">
        <v>31</v>
      </c>
      <c r="C39" s="97" t="str">
        <f t="shared" si="1"/>
        <v/>
      </c>
      <c r="D39" s="97"/>
      <c r="E39" s="19"/>
      <c r="F39" s="8"/>
      <c r="G39" s="19" t="s">
        <v>4</v>
      </c>
      <c r="H39" s="98"/>
      <c r="I39" s="98"/>
      <c r="J39" s="19"/>
      <c r="K39" s="97" t="str">
        <f t="shared" si="0"/>
        <v/>
      </c>
      <c r="L39" s="97"/>
      <c r="M39" s="6" t="str">
        <f t="shared" si="2"/>
        <v/>
      </c>
      <c r="N39" s="19"/>
      <c r="O39" s="8"/>
      <c r="P39" s="98"/>
      <c r="Q39" s="98"/>
      <c r="R39" s="99" t="str">
        <f t="shared" si="3"/>
        <v/>
      </c>
      <c r="S39" s="99"/>
      <c r="T39" s="100" t="str">
        <f t="shared" si="4"/>
        <v/>
      </c>
      <c r="U39" s="100"/>
    </row>
    <row r="40" spans="2:21">
      <c r="B40" s="19">
        <v>32</v>
      </c>
      <c r="C40" s="97" t="str">
        <f t="shared" si="1"/>
        <v/>
      </c>
      <c r="D40" s="97"/>
      <c r="E40" s="19"/>
      <c r="F40" s="8"/>
      <c r="G40" s="19" t="s">
        <v>4</v>
      </c>
      <c r="H40" s="98"/>
      <c r="I40" s="98"/>
      <c r="J40" s="19"/>
      <c r="K40" s="97" t="str">
        <f t="shared" si="0"/>
        <v/>
      </c>
      <c r="L40" s="97"/>
      <c r="M40" s="6" t="str">
        <f t="shared" si="2"/>
        <v/>
      </c>
      <c r="N40" s="19"/>
      <c r="O40" s="8"/>
      <c r="P40" s="98"/>
      <c r="Q40" s="98"/>
      <c r="R40" s="99" t="str">
        <f t="shared" si="3"/>
        <v/>
      </c>
      <c r="S40" s="99"/>
      <c r="T40" s="100" t="str">
        <f t="shared" si="4"/>
        <v/>
      </c>
      <c r="U40" s="100"/>
    </row>
    <row r="41" spans="2:21">
      <c r="B41" s="19">
        <v>33</v>
      </c>
      <c r="C41" s="97" t="str">
        <f t="shared" si="1"/>
        <v/>
      </c>
      <c r="D41" s="97"/>
      <c r="E41" s="19"/>
      <c r="F41" s="8"/>
      <c r="G41" s="19" t="s">
        <v>3</v>
      </c>
      <c r="H41" s="98"/>
      <c r="I41" s="98"/>
      <c r="J41" s="19"/>
      <c r="K41" s="97" t="str">
        <f t="shared" si="0"/>
        <v/>
      </c>
      <c r="L41" s="97"/>
      <c r="M41" s="6" t="str">
        <f t="shared" si="2"/>
        <v/>
      </c>
      <c r="N41" s="19"/>
      <c r="O41" s="8"/>
      <c r="P41" s="98"/>
      <c r="Q41" s="98"/>
      <c r="R41" s="99" t="str">
        <f t="shared" si="3"/>
        <v/>
      </c>
      <c r="S41" s="99"/>
      <c r="T41" s="100" t="str">
        <f t="shared" si="4"/>
        <v/>
      </c>
      <c r="U41" s="100"/>
    </row>
    <row r="42" spans="2:21">
      <c r="B42" s="19">
        <v>34</v>
      </c>
      <c r="C42" s="97" t="str">
        <f t="shared" si="1"/>
        <v/>
      </c>
      <c r="D42" s="97"/>
      <c r="E42" s="19"/>
      <c r="F42" s="8"/>
      <c r="G42" s="19" t="s">
        <v>4</v>
      </c>
      <c r="H42" s="98"/>
      <c r="I42" s="98"/>
      <c r="J42" s="19"/>
      <c r="K42" s="97" t="str">
        <f t="shared" si="0"/>
        <v/>
      </c>
      <c r="L42" s="97"/>
      <c r="M42" s="6" t="str">
        <f t="shared" si="2"/>
        <v/>
      </c>
      <c r="N42" s="19"/>
      <c r="O42" s="8"/>
      <c r="P42" s="98"/>
      <c r="Q42" s="98"/>
      <c r="R42" s="99" t="str">
        <f t="shared" si="3"/>
        <v/>
      </c>
      <c r="S42" s="99"/>
      <c r="T42" s="100" t="str">
        <f t="shared" si="4"/>
        <v/>
      </c>
      <c r="U42" s="100"/>
    </row>
    <row r="43" spans="2:21">
      <c r="B43" s="19">
        <v>35</v>
      </c>
      <c r="C43" s="97" t="str">
        <f t="shared" si="1"/>
        <v/>
      </c>
      <c r="D43" s="97"/>
      <c r="E43" s="19"/>
      <c r="F43" s="8"/>
      <c r="G43" s="19" t="s">
        <v>3</v>
      </c>
      <c r="H43" s="98"/>
      <c r="I43" s="98"/>
      <c r="J43" s="19"/>
      <c r="K43" s="97" t="str">
        <f t="shared" si="0"/>
        <v/>
      </c>
      <c r="L43" s="97"/>
      <c r="M43" s="6" t="str">
        <f t="shared" si="2"/>
        <v/>
      </c>
      <c r="N43" s="19"/>
      <c r="O43" s="8"/>
      <c r="P43" s="98"/>
      <c r="Q43" s="98"/>
      <c r="R43" s="99" t="str">
        <f t="shared" si="3"/>
        <v/>
      </c>
      <c r="S43" s="99"/>
      <c r="T43" s="100" t="str">
        <f t="shared" si="4"/>
        <v/>
      </c>
      <c r="U43" s="100"/>
    </row>
    <row r="44" spans="2:21">
      <c r="B44" s="19">
        <v>36</v>
      </c>
      <c r="C44" s="97" t="str">
        <f t="shared" si="1"/>
        <v/>
      </c>
      <c r="D44" s="97"/>
      <c r="E44" s="19"/>
      <c r="F44" s="8"/>
      <c r="G44" s="19" t="s">
        <v>4</v>
      </c>
      <c r="H44" s="98"/>
      <c r="I44" s="98"/>
      <c r="J44" s="19"/>
      <c r="K44" s="97" t="str">
        <f t="shared" si="0"/>
        <v/>
      </c>
      <c r="L44" s="97"/>
      <c r="M44" s="6" t="str">
        <f t="shared" si="2"/>
        <v/>
      </c>
      <c r="N44" s="19"/>
      <c r="O44" s="8"/>
      <c r="P44" s="98"/>
      <c r="Q44" s="98"/>
      <c r="R44" s="99" t="str">
        <f t="shared" si="3"/>
        <v/>
      </c>
      <c r="S44" s="99"/>
      <c r="T44" s="100" t="str">
        <f t="shared" si="4"/>
        <v/>
      </c>
      <c r="U44" s="100"/>
    </row>
    <row r="45" spans="2:21">
      <c r="B45" s="19">
        <v>37</v>
      </c>
      <c r="C45" s="97" t="str">
        <f t="shared" si="1"/>
        <v/>
      </c>
      <c r="D45" s="97"/>
      <c r="E45" s="19"/>
      <c r="F45" s="8"/>
      <c r="G45" s="19" t="s">
        <v>3</v>
      </c>
      <c r="H45" s="98"/>
      <c r="I45" s="98"/>
      <c r="J45" s="19"/>
      <c r="K45" s="97" t="str">
        <f t="shared" si="0"/>
        <v/>
      </c>
      <c r="L45" s="97"/>
      <c r="M45" s="6" t="str">
        <f t="shared" si="2"/>
        <v/>
      </c>
      <c r="N45" s="19"/>
      <c r="O45" s="8"/>
      <c r="P45" s="98"/>
      <c r="Q45" s="98"/>
      <c r="R45" s="99" t="str">
        <f t="shared" si="3"/>
        <v/>
      </c>
      <c r="S45" s="99"/>
      <c r="T45" s="100" t="str">
        <f t="shared" si="4"/>
        <v/>
      </c>
      <c r="U45" s="100"/>
    </row>
    <row r="46" spans="2:21">
      <c r="B46" s="19">
        <v>38</v>
      </c>
      <c r="C46" s="97" t="str">
        <f t="shared" si="1"/>
        <v/>
      </c>
      <c r="D46" s="97"/>
      <c r="E46" s="19"/>
      <c r="F46" s="8"/>
      <c r="G46" s="19" t="s">
        <v>4</v>
      </c>
      <c r="H46" s="98"/>
      <c r="I46" s="98"/>
      <c r="J46" s="19"/>
      <c r="K46" s="97" t="str">
        <f t="shared" si="0"/>
        <v/>
      </c>
      <c r="L46" s="97"/>
      <c r="M46" s="6" t="str">
        <f t="shared" si="2"/>
        <v/>
      </c>
      <c r="N46" s="19"/>
      <c r="O46" s="8"/>
      <c r="P46" s="98"/>
      <c r="Q46" s="98"/>
      <c r="R46" s="99" t="str">
        <f t="shared" si="3"/>
        <v/>
      </c>
      <c r="S46" s="99"/>
      <c r="T46" s="100" t="str">
        <f t="shared" si="4"/>
        <v/>
      </c>
      <c r="U46" s="100"/>
    </row>
    <row r="47" spans="2:21">
      <c r="B47" s="19">
        <v>39</v>
      </c>
      <c r="C47" s="97" t="str">
        <f t="shared" si="1"/>
        <v/>
      </c>
      <c r="D47" s="97"/>
      <c r="E47" s="19"/>
      <c r="F47" s="8"/>
      <c r="G47" s="19" t="s">
        <v>4</v>
      </c>
      <c r="H47" s="98"/>
      <c r="I47" s="98"/>
      <c r="J47" s="19"/>
      <c r="K47" s="97" t="str">
        <f t="shared" si="0"/>
        <v/>
      </c>
      <c r="L47" s="97"/>
      <c r="M47" s="6" t="str">
        <f t="shared" si="2"/>
        <v/>
      </c>
      <c r="N47" s="19"/>
      <c r="O47" s="8"/>
      <c r="P47" s="98"/>
      <c r="Q47" s="98"/>
      <c r="R47" s="99" t="str">
        <f t="shared" si="3"/>
        <v/>
      </c>
      <c r="S47" s="99"/>
      <c r="T47" s="100" t="str">
        <f t="shared" si="4"/>
        <v/>
      </c>
      <c r="U47" s="100"/>
    </row>
    <row r="48" spans="2:21">
      <c r="B48" s="19">
        <v>40</v>
      </c>
      <c r="C48" s="97" t="str">
        <f t="shared" si="1"/>
        <v/>
      </c>
      <c r="D48" s="97"/>
      <c r="E48" s="19"/>
      <c r="F48" s="8"/>
      <c r="G48" s="19" t="s">
        <v>37</v>
      </c>
      <c r="H48" s="98"/>
      <c r="I48" s="98"/>
      <c r="J48" s="19"/>
      <c r="K48" s="97" t="str">
        <f t="shared" si="0"/>
        <v/>
      </c>
      <c r="L48" s="97"/>
      <c r="M48" s="6" t="str">
        <f t="shared" si="2"/>
        <v/>
      </c>
      <c r="N48" s="19"/>
      <c r="O48" s="8"/>
      <c r="P48" s="98"/>
      <c r="Q48" s="98"/>
      <c r="R48" s="99" t="str">
        <f t="shared" si="3"/>
        <v/>
      </c>
      <c r="S48" s="99"/>
      <c r="T48" s="100" t="str">
        <f t="shared" si="4"/>
        <v/>
      </c>
      <c r="U48" s="100"/>
    </row>
    <row r="49" spans="2:21">
      <c r="B49" s="19">
        <v>41</v>
      </c>
      <c r="C49" s="97" t="str">
        <f t="shared" si="1"/>
        <v/>
      </c>
      <c r="D49" s="97"/>
      <c r="E49" s="19"/>
      <c r="F49" s="8"/>
      <c r="G49" s="19" t="s">
        <v>4</v>
      </c>
      <c r="H49" s="98"/>
      <c r="I49" s="98"/>
      <c r="J49" s="19"/>
      <c r="K49" s="97" t="str">
        <f t="shared" si="0"/>
        <v/>
      </c>
      <c r="L49" s="97"/>
      <c r="M49" s="6" t="str">
        <f t="shared" si="2"/>
        <v/>
      </c>
      <c r="N49" s="19"/>
      <c r="O49" s="8"/>
      <c r="P49" s="98"/>
      <c r="Q49" s="98"/>
      <c r="R49" s="99" t="str">
        <f t="shared" si="3"/>
        <v/>
      </c>
      <c r="S49" s="99"/>
      <c r="T49" s="100" t="str">
        <f t="shared" si="4"/>
        <v/>
      </c>
      <c r="U49" s="100"/>
    </row>
    <row r="50" spans="2:21">
      <c r="B50" s="19">
        <v>42</v>
      </c>
      <c r="C50" s="97" t="str">
        <f t="shared" si="1"/>
        <v/>
      </c>
      <c r="D50" s="97"/>
      <c r="E50" s="19"/>
      <c r="F50" s="8"/>
      <c r="G50" s="19" t="s">
        <v>4</v>
      </c>
      <c r="H50" s="98"/>
      <c r="I50" s="98"/>
      <c r="J50" s="19"/>
      <c r="K50" s="97" t="str">
        <f t="shared" si="0"/>
        <v/>
      </c>
      <c r="L50" s="97"/>
      <c r="M50" s="6" t="str">
        <f t="shared" si="2"/>
        <v/>
      </c>
      <c r="N50" s="19"/>
      <c r="O50" s="8"/>
      <c r="P50" s="98"/>
      <c r="Q50" s="98"/>
      <c r="R50" s="99" t="str">
        <f t="shared" si="3"/>
        <v/>
      </c>
      <c r="S50" s="99"/>
      <c r="T50" s="100" t="str">
        <f t="shared" si="4"/>
        <v/>
      </c>
      <c r="U50" s="100"/>
    </row>
    <row r="51" spans="2:21">
      <c r="B51" s="19">
        <v>43</v>
      </c>
      <c r="C51" s="97" t="str">
        <f t="shared" si="1"/>
        <v/>
      </c>
      <c r="D51" s="97"/>
      <c r="E51" s="19"/>
      <c r="F51" s="8"/>
      <c r="G51" s="19" t="s">
        <v>3</v>
      </c>
      <c r="H51" s="98"/>
      <c r="I51" s="98"/>
      <c r="J51" s="19"/>
      <c r="K51" s="97" t="str">
        <f t="shared" si="0"/>
        <v/>
      </c>
      <c r="L51" s="97"/>
      <c r="M51" s="6" t="str">
        <f t="shared" si="2"/>
        <v/>
      </c>
      <c r="N51" s="19"/>
      <c r="O51" s="8"/>
      <c r="P51" s="98"/>
      <c r="Q51" s="98"/>
      <c r="R51" s="99" t="str">
        <f t="shared" si="3"/>
        <v/>
      </c>
      <c r="S51" s="99"/>
      <c r="T51" s="100" t="str">
        <f t="shared" si="4"/>
        <v/>
      </c>
      <c r="U51" s="100"/>
    </row>
    <row r="52" spans="2:21">
      <c r="B52" s="19">
        <v>44</v>
      </c>
      <c r="C52" s="97" t="str">
        <f t="shared" si="1"/>
        <v/>
      </c>
      <c r="D52" s="97"/>
      <c r="E52" s="19"/>
      <c r="F52" s="8"/>
      <c r="G52" s="19" t="s">
        <v>3</v>
      </c>
      <c r="H52" s="98"/>
      <c r="I52" s="98"/>
      <c r="J52" s="19"/>
      <c r="K52" s="97" t="str">
        <f t="shared" si="0"/>
        <v/>
      </c>
      <c r="L52" s="97"/>
      <c r="M52" s="6" t="str">
        <f t="shared" si="2"/>
        <v/>
      </c>
      <c r="N52" s="19"/>
      <c r="O52" s="8"/>
      <c r="P52" s="98"/>
      <c r="Q52" s="98"/>
      <c r="R52" s="99" t="str">
        <f t="shared" si="3"/>
        <v/>
      </c>
      <c r="S52" s="99"/>
      <c r="T52" s="100" t="str">
        <f t="shared" si="4"/>
        <v/>
      </c>
      <c r="U52" s="100"/>
    </row>
    <row r="53" spans="2:21">
      <c r="B53" s="19">
        <v>45</v>
      </c>
      <c r="C53" s="97" t="str">
        <f t="shared" si="1"/>
        <v/>
      </c>
      <c r="D53" s="97"/>
      <c r="E53" s="19"/>
      <c r="F53" s="8"/>
      <c r="G53" s="19" t="s">
        <v>4</v>
      </c>
      <c r="H53" s="98"/>
      <c r="I53" s="98"/>
      <c r="J53" s="19"/>
      <c r="K53" s="97" t="str">
        <f t="shared" si="0"/>
        <v/>
      </c>
      <c r="L53" s="97"/>
      <c r="M53" s="6" t="str">
        <f t="shared" si="2"/>
        <v/>
      </c>
      <c r="N53" s="19"/>
      <c r="O53" s="8"/>
      <c r="P53" s="98"/>
      <c r="Q53" s="98"/>
      <c r="R53" s="99" t="str">
        <f t="shared" si="3"/>
        <v/>
      </c>
      <c r="S53" s="99"/>
      <c r="T53" s="100" t="str">
        <f t="shared" si="4"/>
        <v/>
      </c>
      <c r="U53" s="100"/>
    </row>
    <row r="54" spans="2:21">
      <c r="B54" s="19">
        <v>46</v>
      </c>
      <c r="C54" s="97" t="str">
        <f t="shared" si="1"/>
        <v/>
      </c>
      <c r="D54" s="97"/>
      <c r="E54" s="19"/>
      <c r="F54" s="8"/>
      <c r="G54" s="19" t="s">
        <v>4</v>
      </c>
      <c r="H54" s="98"/>
      <c r="I54" s="98"/>
      <c r="J54" s="19"/>
      <c r="K54" s="97" t="str">
        <f t="shared" si="0"/>
        <v/>
      </c>
      <c r="L54" s="97"/>
      <c r="M54" s="6" t="str">
        <f t="shared" si="2"/>
        <v/>
      </c>
      <c r="N54" s="19"/>
      <c r="O54" s="8"/>
      <c r="P54" s="98"/>
      <c r="Q54" s="98"/>
      <c r="R54" s="99" t="str">
        <f t="shared" si="3"/>
        <v/>
      </c>
      <c r="S54" s="99"/>
      <c r="T54" s="100" t="str">
        <f t="shared" si="4"/>
        <v/>
      </c>
      <c r="U54" s="100"/>
    </row>
    <row r="55" spans="2:21">
      <c r="B55" s="19">
        <v>47</v>
      </c>
      <c r="C55" s="97" t="str">
        <f t="shared" si="1"/>
        <v/>
      </c>
      <c r="D55" s="97"/>
      <c r="E55" s="19"/>
      <c r="F55" s="8"/>
      <c r="G55" s="19" t="s">
        <v>3</v>
      </c>
      <c r="H55" s="98"/>
      <c r="I55" s="98"/>
      <c r="J55" s="19"/>
      <c r="K55" s="97" t="str">
        <f t="shared" si="0"/>
        <v/>
      </c>
      <c r="L55" s="97"/>
      <c r="M55" s="6" t="str">
        <f t="shared" si="2"/>
        <v/>
      </c>
      <c r="N55" s="19"/>
      <c r="O55" s="8"/>
      <c r="P55" s="98"/>
      <c r="Q55" s="98"/>
      <c r="R55" s="99" t="str">
        <f t="shared" si="3"/>
        <v/>
      </c>
      <c r="S55" s="99"/>
      <c r="T55" s="100" t="str">
        <f t="shared" si="4"/>
        <v/>
      </c>
      <c r="U55" s="100"/>
    </row>
    <row r="56" spans="2:21">
      <c r="B56" s="19">
        <v>48</v>
      </c>
      <c r="C56" s="97" t="str">
        <f t="shared" si="1"/>
        <v/>
      </c>
      <c r="D56" s="97"/>
      <c r="E56" s="19"/>
      <c r="F56" s="8"/>
      <c r="G56" s="19" t="s">
        <v>3</v>
      </c>
      <c r="H56" s="98"/>
      <c r="I56" s="98"/>
      <c r="J56" s="19"/>
      <c r="K56" s="97" t="str">
        <f t="shared" si="0"/>
        <v/>
      </c>
      <c r="L56" s="97"/>
      <c r="M56" s="6" t="str">
        <f t="shared" si="2"/>
        <v/>
      </c>
      <c r="N56" s="19"/>
      <c r="O56" s="8"/>
      <c r="P56" s="98"/>
      <c r="Q56" s="98"/>
      <c r="R56" s="99" t="str">
        <f t="shared" si="3"/>
        <v/>
      </c>
      <c r="S56" s="99"/>
      <c r="T56" s="100" t="str">
        <f t="shared" si="4"/>
        <v/>
      </c>
      <c r="U56" s="100"/>
    </row>
    <row r="57" spans="2:21">
      <c r="B57" s="19">
        <v>49</v>
      </c>
      <c r="C57" s="97" t="str">
        <f t="shared" si="1"/>
        <v/>
      </c>
      <c r="D57" s="97"/>
      <c r="E57" s="19"/>
      <c r="F57" s="8"/>
      <c r="G57" s="19" t="s">
        <v>3</v>
      </c>
      <c r="H57" s="98"/>
      <c r="I57" s="98"/>
      <c r="J57" s="19"/>
      <c r="K57" s="97" t="str">
        <f t="shared" si="0"/>
        <v/>
      </c>
      <c r="L57" s="97"/>
      <c r="M57" s="6" t="str">
        <f t="shared" si="2"/>
        <v/>
      </c>
      <c r="N57" s="19"/>
      <c r="O57" s="8"/>
      <c r="P57" s="98"/>
      <c r="Q57" s="98"/>
      <c r="R57" s="99" t="str">
        <f t="shared" si="3"/>
        <v/>
      </c>
      <c r="S57" s="99"/>
      <c r="T57" s="100" t="str">
        <f t="shared" si="4"/>
        <v/>
      </c>
      <c r="U57" s="100"/>
    </row>
    <row r="58" spans="2:21">
      <c r="B58" s="19">
        <v>50</v>
      </c>
      <c r="C58" s="97" t="str">
        <f t="shared" si="1"/>
        <v/>
      </c>
      <c r="D58" s="97"/>
      <c r="E58" s="19"/>
      <c r="F58" s="8"/>
      <c r="G58" s="19" t="s">
        <v>3</v>
      </c>
      <c r="H58" s="98"/>
      <c r="I58" s="98"/>
      <c r="J58" s="19"/>
      <c r="K58" s="97" t="str">
        <f t="shared" si="0"/>
        <v/>
      </c>
      <c r="L58" s="97"/>
      <c r="M58" s="6" t="str">
        <f t="shared" si="2"/>
        <v/>
      </c>
      <c r="N58" s="19"/>
      <c r="O58" s="8"/>
      <c r="P58" s="98"/>
      <c r="Q58" s="98"/>
      <c r="R58" s="99" t="str">
        <f t="shared" si="3"/>
        <v/>
      </c>
      <c r="S58" s="99"/>
      <c r="T58" s="100" t="str">
        <f t="shared" si="4"/>
        <v/>
      </c>
      <c r="U58" s="100"/>
    </row>
    <row r="59" spans="2:21">
      <c r="B59" s="19">
        <v>51</v>
      </c>
      <c r="C59" s="97" t="str">
        <f t="shared" si="1"/>
        <v/>
      </c>
      <c r="D59" s="97"/>
      <c r="E59" s="19"/>
      <c r="F59" s="8"/>
      <c r="G59" s="19" t="s">
        <v>3</v>
      </c>
      <c r="H59" s="98"/>
      <c r="I59" s="98"/>
      <c r="J59" s="19"/>
      <c r="K59" s="97" t="str">
        <f t="shared" si="0"/>
        <v/>
      </c>
      <c r="L59" s="97"/>
      <c r="M59" s="6" t="str">
        <f t="shared" si="2"/>
        <v/>
      </c>
      <c r="N59" s="19"/>
      <c r="O59" s="8"/>
      <c r="P59" s="98"/>
      <c r="Q59" s="98"/>
      <c r="R59" s="99" t="str">
        <f t="shared" si="3"/>
        <v/>
      </c>
      <c r="S59" s="99"/>
      <c r="T59" s="100" t="str">
        <f t="shared" si="4"/>
        <v/>
      </c>
      <c r="U59" s="100"/>
    </row>
    <row r="60" spans="2:21">
      <c r="B60" s="19">
        <v>52</v>
      </c>
      <c r="C60" s="97" t="str">
        <f t="shared" si="1"/>
        <v/>
      </c>
      <c r="D60" s="97"/>
      <c r="E60" s="19"/>
      <c r="F60" s="8"/>
      <c r="G60" s="19" t="s">
        <v>3</v>
      </c>
      <c r="H60" s="98"/>
      <c r="I60" s="98"/>
      <c r="J60" s="19"/>
      <c r="K60" s="97" t="str">
        <f t="shared" si="0"/>
        <v/>
      </c>
      <c r="L60" s="97"/>
      <c r="M60" s="6" t="str">
        <f t="shared" si="2"/>
        <v/>
      </c>
      <c r="N60" s="19"/>
      <c r="O60" s="8"/>
      <c r="P60" s="98"/>
      <c r="Q60" s="98"/>
      <c r="R60" s="99" t="str">
        <f t="shared" si="3"/>
        <v/>
      </c>
      <c r="S60" s="99"/>
      <c r="T60" s="100" t="str">
        <f t="shared" si="4"/>
        <v/>
      </c>
      <c r="U60" s="100"/>
    </row>
    <row r="61" spans="2:21">
      <c r="B61" s="19">
        <v>53</v>
      </c>
      <c r="C61" s="97" t="str">
        <f t="shared" si="1"/>
        <v/>
      </c>
      <c r="D61" s="97"/>
      <c r="E61" s="19"/>
      <c r="F61" s="8"/>
      <c r="G61" s="19" t="s">
        <v>3</v>
      </c>
      <c r="H61" s="98"/>
      <c r="I61" s="98"/>
      <c r="J61" s="19"/>
      <c r="K61" s="97" t="str">
        <f t="shared" si="0"/>
        <v/>
      </c>
      <c r="L61" s="97"/>
      <c r="M61" s="6" t="str">
        <f t="shared" si="2"/>
        <v/>
      </c>
      <c r="N61" s="19"/>
      <c r="O61" s="8"/>
      <c r="P61" s="98"/>
      <c r="Q61" s="98"/>
      <c r="R61" s="99" t="str">
        <f t="shared" si="3"/>
        <v/>
      </c>
      <c r="S61" s="99"/>
      <c r="T61" s="100" t="str">
        <f t="shared" si="4"/>
        <v/>
      </c>
      <c r="U61" s="100"/>
    </row>
    <row r="62" spans="2:21">
      <c r="B62" s="19">
        <v>54</v>
      </c>
      <c r="C62" s="97" t="str">
        <f t="shared" si="1"/>
        <v/>
      </c>
      <c r="D62" s="97"/>
      <c r="E62" s="19"/>
      <c r="F62" s="8"/>
      <c r="G62" s="19" t="s">
        <v>3</v>
      </c>
      <c r="H62" s="98"/>
      <c r="I62" s="98"/>
      <c r="J62" s="19"/>
      <c r="K62" s="97" t="str">
        <f t="shared" si="0"/>
        <v/>
      </c>
      <c r="L62" s="97"/>
      <c r="M62" s="6" t="str">
        <f t="shared" si="2"/>
        <v/>
      </c>
      <c r="N62" s="19"/>
      <c r="O62" s="8"/>
      <c r="P62" s="98"/>
      <c r="Q62" s="98"/>
      <c r="R62" s="99" t="str">
        <f t="shared" si="3"/>
        <v/>
      </c>
      <c r="S62" s="99"/>
      <c r="T62" s="100" t="str">
        <f t="shared" si="4"/>
        <v/>
      </c>
      <c r="U62" s="100"/>
    </row>
    <row r="63" spans="2:21">
      <c r="B63" s="19">
        <v>55</v>
      </c>
      <c r="C63" s="97" t="str">
        <f t="shared" si="1"/>
        <v/>
      </c>
      <c r="D63" s="97"/>
      <c r="E63" s="19"/>
      <c r="F63" s="8"/>
      <c r="G63" s="19" t="s">
        <v>4</v>
      </c>
      <c r="H63" s="98"/>
      <c r="I63" s="98"/>
      <c r="J63" s="19"/>
      <c r="K63" s="97" t="str">
        <f t="shared" si="0"/>
        <v/>
      </c>
      <c r="L63" s="97"/>
      <c r="M63" s="6" t="str">
        <f t="shared" si="2"/>
        <v/>
      </c>
      <c r="N63" s="19"/>
      <c r="O63" s="8"/>
      <c r="P63" s="98"/>
      <c r="Q63" s="98"/>
      <c r="R63" s="99" t="str">
        <f t="shared" si="3"/>
        <v/>
      </c>
      <c r="S63" s="99"/>
      <c r="T63" s="100" t="str">
        <f t="shared" si="4"/>
        <v/>
      </c>
      <c r="U63" s="100"/>
    </row>
    <row r="64" spans="2:21">
      <c r="B64" s="19">
        <v>56</v>
      </c>
      <c r="C64" s="97" t="str">
        <f t="shared" si="1"/>
        <v/>
      </c>
      <c r="D64" s="97"/>
      <c r="E64" s="19"/>
      <c r="F64" s="8"/>
      <c r="G64" s="19" t="s">
        <v>3</v>
      </c>
      <c r="H64" s="98"/>
      <c r="I64" s="98"/>
      <c r="J64" s="19"/>
      <c r="K64" s="97" t="str">
        <f t="shared" si="0"/>
        <v/>
      </c>
      <c r="L64" s="97"/>
      <c r="M64" s="6" t="str">
        <f t="shared" si="2"/>
        <v/>
      </c>
      <c r="N64" s="19"/>
      <c r="O64" s="8"/>
      <c r="P64" s="98"/>
      <c r="Q64" s="98"/>
      <c r="R64" s="99" t="str">
        <f t="shared" si="3"/>
        <v/>
      </c>
      <c r="S64" s="99"/>
      <c r="T64" s="100" t="str">
        <f t="shared" si="4"/>
        <v/>
      </c>
      <c r="U64" s="100"/>
    </row>
    <row r="65" spans="2:21">
      <c r="B65" s="19">
        <v>57</v>
      </c>
      <c r="C65" s="97" t="str">
        <f t="shared" si="1"/>
        <v/>
      </c>
      <c r="D65" s="97"/>
      <c r="E65" s="19"/>
      <c r="F65" s="8"/>
      <c r="G65" s="19" t="s">
        <v>3</v>
      </c>
      <c r="H65" s="98"/>
      <c r="I65" s="98"/>
      <c r="J65" s="19"/>
      <c r="K65" s="97" t="str">
        <f t="shared" si="0"/>
        <v/>
      </c>
      <c r="L65" s="97"/>
      <c r="M65" s="6" t="str">
        <f t="shared" si="2"/>
        <v/>
      </c>
      <c r="N65" s="19"/>
      <c r="O65" s="8"/>
      <c r="P65" s="98"/>
      <c r="Q65" s="98"/>
      <c r="R65" s="99" t="str">
        <f t="shared" si="3"/>
        <v/>
      </c>
      <c r="S65" s="99"/>
      <c r="T65" s="100" t="str">
        <f t="shared" si="4"/>
        <v/>
      </c>
      <c r="U65" s="100"/>
    </row>
    <row r="66" spans="2:21">
      <c r="B66" s="19">
        <v>58</v>
      </c>
      <c r="C66" s="97" t="str">
        <f t="shared" si="1"/>
        <v/>
      </c>
      <c r="D66" s="97"/>
      <c r="E66" s="19"/>
      <c r="F66" s="8"/>
      <c r="G66" s="19" t="s">
        <v>3</v>
      </c>
      <c r="H66" s="98"/>
      <c r="I66" s="98"/>
      <c r="J66" s="19"/>
      <c r="K66" s="97" t="str">
        <f t="shared" si="0"/>
        <v/>
      </c>
      <c r="L66" s="97"/>
      <c r="M66" s="6" t="str">
        <f t="shared" si="2"/>
        <v/>
      </c>
      <c r="N66" s="19"/>
      <c r="O66" s="8"/>
      <c r="P66" s="98"/>
      <c r="Q66" s="98"/>
      <c r="R66" s="99" t="str">
        <f t="shared" si="3"/>
        <v/>
      </c>
      <c r="S66" s="99"/>
      <c r="T66" s="100" t="str">
        <f t="shared" si="4"/>
        <v/>
      </c>
      <c r="U66" s="100"/>
    </row>
    <row r="67" spans="2:21">
      <c r="B67" s="19">
        <v>59</v>
      </c>
      <c r="C67" s="97" t="str">
        <f t="shared" si="1"/>
        <v/>
      </c>
      <c r="D67" s="97"/>
      <c r="E67" s="19"/>
      <c r="F67" s="8"/>
      <c r="G67" s="19" t="s">
        <v>3</v>
      </c>
      <c r="H67" s="98"/>
      <c r="I67" s="98"/>
      <c r="J67" s="19"/>
      <c r="K67" s="97" t="str">
        <f t="shared" si="0"/>
        <v/>
      </c>
      <c r="L67" s="97"/>
      <c r="M67" s="6" t="str">
        <f t="shared" si="2"/>
        <v/>
      </c>
      <c r="N67" s="19"/>
      <c r="O67" s="8"/>
      <c r="P67" s="98"/>
      <c r="Q67" s="98"/>
      <c r="R67" s="99" t="str">
        <f t="shared" si="3"/>
        <v/>
      </c>
      <c r="S67" s="99"/>
      <c r="T67" s="100" t="str">
        <f t="shared" si="4"/>
        <v/>
      </c>
      <c r="U67" s="100"/>
    </row>
    <row r="68" spans="2:21">
      <c r="B68" s="19">
        <v>60</v>
      </c>
      <c r="C68" s="97" t="str">
        <f t="shared" si="1"/>
        <v/>
      </c>
      <c r="D68" s="97"/>
      <c r="E68" s="19"/>
      <c r="F68" s="8"/>
      <c r="G68" s="19" t="s">
        <v>4</v>
      </c>
      <c r="H68" s="98"/>
      <c r="I68" s="98"/>
      <c r="J68" s="19"/>
      <c r="K68" s="97" t="str">
        <f t="shared" si="0"/>
        <v/>
      </c>
      <c r="L68" s="97"/>
      <c r="M68" s="6" t="str">
        <f t="shared" si="2"/>
        <v/>
      </c>
      <c r="N68" s="19"/>
      <c r="O68" s="8"/>
      <c r="P68" s="98"/>
      <c r="Q68" s="98"/>
      <c r="R68" s="99" t="str">
        <f t="shared" si="3"/>
        <v/>
      </c>
      <c r="S68" s="99"/>
      <c r="T68" s="100" t="str">
        <f t="shared" si="4"/>
        <v/>
      </c>
      <c r="U68" s="100"/>
    </row>
    <row r="69" spans="2:21">
      <c r="B69" s="19">
        <v>61</v>
      </c>
      <c r="C69" s="97" t="str">
        <f t="shared" si="1"/>
        <v/>
      </c>
      <c r="D69" s="97"/>
      <c r="E69" s="19"/>
      <c r="F69" s="8"/>
      <c r="G69" s="19" t="s">
        <v>4</v>
      </c>
      <c r="H69" s="98"/>
      <c r="I69" s="98"/>
      <c r="J69" s="19"/>
      <c r="K69" s="97" t="str">
        <f t="shared" si="0"/>
        <v/>
      </c>
      <c r="L69" s="97"/>
      <c r="M69" s="6" t="str">
        <f t="shared" si="2"/>
        <v/>
      </c>
      <c r="N69" s="19"/>
      <c r="O69" s="8"/>
      <c r="P69" s="98"/>
      <c r="Q69" s="98"/>
      <c r="R69" s="99" t="str">
        <f t="shared" si="3"/>
        <v/>
      </c>
      <c r="S69" s="99"/>
      <c r="T69" s="100" t="str">
        <f t="shared" si="4"/>
        <v/>
      </c>
      <c r="U69" s="100"/>
    </row>
    <row r="70" spans="2:21">
      <c r="B70" s="19">
        <v>62</v>
      </c>
      <c r="C70" s="97" t="str">
        <f t="shared" si="1"/>
        <v/>
      </c>
      <c r="D70" s="97"/>
      <c r="E70" s="19"/>
      <c r="F70" s="8"/>
      <c r="G70" s="19" t="s">
        <v>3</v>
      </c>
      <c r="H70" s="98"/>
      <c r="I70" s="98"/>
      <c r="J70" s="19"/>
      <c r="K70" s="97" t="str">
        <f t="shared" si="0"/>
        <v/>
      </c>
      <c r="L70" s="97"/>
      <c r="M70" s="6" t="str">
        <f t="shared" si="2"/>
        <v/>
      </c>
      <c r="N70" s="19"/>
      <c r="O70" s="8"/>
      <c r="P70" s="98"/>
      <c r="Q70" s="98"/>
      <c r="R70" s="99" t="str">
        <f t="shared" si="3"/>
        <v/>
      </c>
      <c r="S70" s="99"/>
      <c r="T70" s="100" t="str">
        <f t="shared" si="4"/>
        <v/>
      </c>
      <c r="U70" s="100"/>
    </row>
    <row r="71" spans="2:21">
      <c r="B71" s="19">
        <v>63</v>
      </c>
      <c r="C71" s="97" t="str">
        <f t="shared" si="1"/>
        <v/>
      </c>
      <c r="D71" s="97"/>
      <c r="E71" s="19"/>
      <c r="F71" s="8"/>
      <c r="G71" s="19" t="s">
        <v>4</v>
      </c>
      <c r="H71" s="98"/>
      <c r="I71" s="98"/>
      <c r="J71" s="19"/>
      <c r="K71" s="97" t="str">
        <f t="shared" si="0"/>
        <v/>
      </c>
      <c r="L71" s="97"/>
      <c r="M71" s="6" t="str">
        <f t="shared" si="2"/>
        <v/>
      </c>
      <c r="N71" s="19"/>
      <c r="O71" s="8"/>
      <c r="P71" s="98"/>
      <c r="Q71" s="98"/>
      <c r="R71" s="99" t="str">
        <f t="shared" si="3"/>
        <v/>
      </c>
      <c r="S71" s="99"/>
      <c r="T71" s="100" t="str">
        <f t="shared" si="4"/>
        <v/>
      </c>
      <c r="U71" s="100"/>
    </row>
    <row r="72" spans="2:21">
      <c r="B72" s="19">
        <v>64</v>
      </c>
      <c r="C72" s="97" t="str">
        <f t="shared" si="1"/>
        <v/>
      </c>
      <c r="D72" s="97"/>
      <c r="E72" s="19"/>
      <c r="F72" s="8"/>
      <c r="G72" s="19" t="s">
        <v>3</v>
      </c>
      <c r="H72" s="98"/>
      <c r="I72" s="98"/>
      <c r="J72" s="19"/>
      <c r="K72" s="97" t="str">
        <f t="shared" si="0"/>
        <v/>
      </c>
      <c r="L72" s="97"/>
      <c r="M72" s="6" t="str">
        <f t="shared" si="2"/>
        <v/>
      </c>
      <c r="N72" s="19"/>
      <c r="O72" s="8"/>
      <c r="P72" s="98"/>
      <c r="Q72" s="98"/>
      <c r="R72" s="99" t="str">
        <f t="shared" si="3"/>
        <v/>
      </c>
      <c r="S72" s="99"/>
      <c r="T72" s="100" t="str">
        <f t="shared" si="4"/>
        <v/>
      </c>
      <c r="U72" s="100"/>
    </row>
    <row r="73" spans="2:21">
      <c r="B73" s="19">
        <v>65</v>
      </c>
      <c r="C73" s="97" t="str">
        <f t="shared" si="1"/>
        <v/>
      </c>
      <c r="D73" s="97"/>
      <c r="E73" s="19"/>
      <c r="F73" s="8"/>
      <c r="G73" s="19" t="s">
        <v>4</v>
      </c>
      <c r="H73" s="98"/>
      <c r="I73" s="98"/>
      <c r="J73" s="19"/>
      <c r="K73" s="97" t="str">
        <f t="shared" ref="K73:K108" si="5">IF(F73="","",C73*0.03)</f>
        <v/>
      </c>
      <c r="L73" s="97"/>
      <c r="M73" s="6" t="str">
        <f t="shared" si="2"/>
        <v/>
      </c>
      <c r="N73" s="19"/>
      <c r="O73" s="8"/>
      <c r="P73" s="98"/>
      <c r="Q73" s="98"/>
      <c r="R73" s="99" t="str">
        <f t="shared" si="3"/>
        <v/>
      </c>
      <c r="S73" s="99"/>
      <c r="T73" s="100" t="str">
        <f t="shared" si="4"/>
        <v/>
      </c>
      <c r="U73" s="100"/>
    </row>
    <row r="74" spans="2:21">
      <c r="B74" s="19">
        <v>66</v>
      </c>
      <c r="C74" s="97" t="str">
        <f t="shared" ref="C74:C108" si="6">IF(R73="","",C73+R73)</f>
        <v/>
      </c>
      <c r="D74" s="97"/>
      <c r="E74" s="19"/>
      <c r="F74" s="8"/>
      <c r="G74" s="19" t="s">
        <v>4</v>
      </c>
      <c r="H74" s="98"/>
      <c r="I74" s="98"/>
      <c r="J74" s="19"/>
      <c r="K74" s="97" t="str">
        <f t="shared" si="5"/>
        <v/>
      </c>
      <c r="L74" s="97"/>
      <c r="M74" s="6" t="str">
        <f t="shared" ref="M74:M108" si="7">IF(J74="","",(K74/J74)/1000)</f>
        <v/>
      </c>
      <c r="N74" s="19"/>
      <c r="O74" s="8"/>
      <c r="P74" s="98"/>
      <c r="Q74" s="98"/>
      <c r="R74" s="99" t="str">
        <f t="shared" ref="R74:R108" si="8">IF(O74="","",(IF(G74="売",H74-P74,P74-H74))*M74*100000)</f>
        <v/>
      </c>
      <c r="S74" s="99"/>
      <c r="T74" s="100" t="str">
        <f t="shared" ref="T74:T108" si="9">IF(O74="","",IF(R74&lt;0,J74*(-1),IF(G74="買",(P74-H74)*100,(H74-P74)*100)))</f>
        <v/>
      </c>
      <c r="U74" s="100"/>
    </row>
    <row r="75" spans="2:21">
      <c r="B75" s="19">
        <v>67</v>
      </c>
      <c r="C75" s="97" t="str">
        <f t="shared" si="6"/>
        <v/>
      </c>
      <c r="D75" s="97"/>
      <c r="E75" s="19"/>
      <c r="F75" s="8"/>
      <c r="G75" s="19" t="s">
        <v>3</v>
      </c>
      <c r="H75" s="98"/>
      <c r="I75" s="98"/>
      <c r="J75" s="19"/>
      <c r="K75" s="97" t="str">
        <f t="shared" si="5"/>
        <v/>
      </c>
      <c r="L75" s="97"/>
      <c r="M75" s="6" t="str">
        <f t="shared" si="7"/>
        <v/>
      </c>
      <c r="N75" s="19"/>
      <c r="O75" s="8"/>
      <c r="P75" s="98"/>
      <c r="Q75" s="98"/>
      <c r="R75" s="99" t="str">
        <f t="shared" si="8"/>
        <v/>
      </c>
      <c r="S75" s="99"/>
      <c r="T75" s="100" t="str">
        <f t="shared" si="9"/>
        <v/>
      </c>
      <c r="U75" s="100"/>
    </row>
    <row r="76" spans="2:21">
      <c r="B76" s="19">
        <v>68</v>
      </c>
      <c r="C76" s="97" t="str">
        <f t="shared" si="6"/>
        <v/>
      </c>
      <c r="D76" s="97"/>
      <c r="E76" s="19"/>
      <c r="F76" s="8"/>
      <c r="G76" s="19" t="s">
        <v>3</v>
      </c>
      <c r="H76" s="98"/>
      <c r="I76" s="98"/>
      <c r="J76" s="19"/>
      <c r="K76" s="97" t="str">
        <f t="shared" si="5"/>
        <v/>
      </c>
      <c r="L76" s="97"/>
      <c r="M76" s="6" t="str">
        <f t="shared" si="7"/>
        <v/>
      </c>
      <c r="N76" s="19"/>
      <c r="O76" s="8"/>
      <c r="P76" s="98"/>
      <c r="Q76" s="98"/>
      <c r="R76" s="99" t="str">
        <f t="shared" si="8"/>
        <v/>
      </c>
      <c r="S76" s="99"/>
      <c r="T76" s="100" t="str">
        <f t="shared" si="9"/>
        <v/>
      </c>
      <c r="U76" s="100"/>
    </row>
    <row r="77" spans="2:21">
      <c r="B77" s="19">
        <v>69</v>
      </c>
      <c r="C77" s="97" t="str">
        <f t="shared" si="6"/>
        <v/>
      </c>
      <c r="D77" s="97"/>
      <c r="E77" s="19"/>
      <c r="F77" s="8"/>
      <c r="G77" s="19" t="s">
        <v>3</v>
      </c>
      <c r="H77" s="98"/>
      <c r="I77" s="98"/>
      <c r="J77" s="19"/>
      <c r="K77" s="97" t="str">
        <f t="shared" si="5"/>
        <v/>
      </c>
      <c r="L77" s="97"/>
      <c r="M77" s="6" t="str">
        <f t="shared" si="7"/>
        <v/>
      </c>
      <c r="N77" s="19"/>
      <c r="O77" s="8"/>
      <c r="P77" s="98"/>
      <c r="Q77" s="98"/>
      <c r="R77" s="99" t="str">
        <f t="shared" si="8"/>
        <v/>
      </c>
      <c r="S77" s="99"/>
      <c r="T77" s="100" t="str">
        <f t="shared" si="9"/>
        <v/>
      </c>
      <c r="U77" s="100"/>
    </row>
    <row r="78" spans="2:21">
      <c r="B78" s="19">
        <v>70</v>
      </c>
      <c r="C78" s="97" t="str">
        <f t="shared" si="6"/>
        <v/>
      </c>
      <c r="D78" s="97"/>
      <c r="E78" s="19"/>
      <c r="F78" s="8"/>
      <c r="G78" s="19" t="s">
        <v>4</v>
      </c>
      <c r="H78" s="98"/>
      <c r="I78" s="98"/>
      <c r="J78" s="19"/>
      <c r="K78" s="97" t="str">
        <f t="shared" si="5"/>
        <v/>
      </c>
      <c r="L78" s="97"/>
      <c r="M78" s="6" t="str">
        <f t="shared" si="7"/>
        <v/>
      </c>
      <c r="N78" s="19"/>
      <c r="O78" s="8"/>
      <c r="P78" s="98"/>
      <c r="Q78" s="98"/>
      <c r="R78" s="99" t="str">
        <f t="shared" si="8"/>
        <v/>
      </c>
      <c r="S78" s="99"/>
      <c r="T78" s="100" t="str">
        <f t="shared" si="9"/>
        <v/>
      </c>
      <c r="U78" s="100"/>
    </row>
    <row r="79" spans="2:21">
      <c r="B79" s="19">
        <v>71</v>
      </c>
      <c r="C79" s="97" t="str">
        <f t="shared" si="6"/>
        <v/>
      </c>
      <c r="D79" s="97"/>
      <c r="E79" s="19"/>
      <c r="F79" s="8"/>
      <c r="G79" s="19" t="s">
        <v>3</v>
      </c>
      <c r="H79" s="98"/>
      <c r="I79" s="98"/>
      <c r="J79" s="19"/>
      <c r="K79" s="97" t="str">
        <f t="shared" si="5"/>
        <v/>
      </c>
      <c r="L79" s="97"/>
      <c r="M79" s="6" t="str">
        <f t="shared" si="7"/>
        <v/>
      </c>
      <c r="N79" s="19"/>
      <c r="O79" s="8"/>
      <c r="P79" s="98"/>
      <c r="Q79" s="98"/>
      <c r="R79" s="99" t="str">
        <f t="shared" si="8"/>
        <v/>
      </c>
      <c r="S79" s="99"/>
      <c r="T79" s="100" t="str">
        <f t="shared" si="9"/>
        <v/>
      </c>
      <c r="U79" s="100"/>
    </row>
    <row r="80" spans="2:21">
      <c r="B80" s="19">
        <v>72</v>
      </c>
      <c r="C80" s="97" t="str">
        <f t="shared" si="6"/>
        <v/>
      </c>
      <c r="D80" s="97"/>
      <c r="E80" s="19"/>
      <c r="F80" s="8"/>
      <c r="G80" s="19" t="s">
        <v>4</v>
      </c>
      <c r="H80" s="98"/>
      <c r="I80" s="98"/>
      <c r="J80" s="19"/>
      <c r="K80" s="97" t="str">
        <f t="shared" si="5"/>
        <v/>
      </c>
      <c r="L80" s="97"/>
      <c r="M80" s="6" t="str">
        <f t="shared" si="7"/>
        <v/>
      </c>
      <c r="N80" s="19"/>
      <c r="O80" s="8"/>
      <c r="P80" s="98"/>
      <c r="Q80" s="98"/>
      <c r="R80" s="99" t="str">
        <f t="shared" si="8"/>
        <v/>
      </c>
      <c r="S80" s="99"/>
      <c r="T80" s="100" t="str">
        <f t="shared" si="9"/>
        <v/>
      </c>
      <c r="U80" s="100"/>
    </row>
    <row r="81" spans="2:21">
      <c r="B81" s="19">
        <v>73</v>
      </c>
      <c r="C81" s="97" t="str">
        <f t="shared" si="6"/>
        <v/>
      </c>
      <c r="D81" s="97"/>
      <c r="E81" s="19"/>
      <c r="F81" s="8"/>
      <c r="G81" s="19" t="s">
        <v>3</v>
      </c>
      <c r="H81" s="98"/>
      <c r="I81" s="98"/>
      <c r="J81" s="19"/>
      <c r="K81" s="97" t="str">
        <f t="shared" si="5"/>
        <v/>
      </c>
      <c r="L81" s="97"/>
      <c r="M81" s="6" t="str">
        <f t="shared" si="7"/>
        <v/>
      </c>
      <c r="N81" s="19"/>
      <c r="O81" s="8"/>
      <c r="P81" s="98"/>
      <c r="Q81" s="98"/>
      <c r="R81" s="99" t="str">
        <f t="shared" si="8"/>
        <v/>
      </c>
      <c r="S81" s="99"/>
      <c r="T81" s="100" t="str">
        <f t="shared" si="9"/>
        <v/>
      </c>
      <c r="U81" s="100"/>
    </row>
    <row r="82" spans="2:21">
      <c r="B82" s="19">
        <v>74</v>
      </c>
      <c r="C82" s="97" t="str">
        <f t="shared" si="6"/>
        <v/>
      </c>
      <c r="D82" s="97"/>
      <c r="E82" s="19"/>
      <c r="F82" s="8"/>
      <c r="G82" s="19" t="s">
        <v>3</v>
      </c>
      <c r="H82" s="98"/>
      <c r="I82" s="98"/>
      <c r="J82" s="19"/>
      <c r="K82" s="97" t="str">
        <f t="shared" si="5"/>
        <v/>
      </c>
      <c r="L82" s="97"/>
      <c r="M82" s="6" t="str">
        <f t="shared" si="7"/>
        <v/>
      </c>
      <c r="N82" s="19"/>
      <c r="O82" s="8"/>
      <c r="P82" s="98"/>
      <c r="Q82" s="98"/>
      <c r="R82" s="99" t="str">
        <f t="shared" si="8"/>
        <v/>
      </c>
      <c r="S82" s="99"/>
      <c r="T82" s="100" t="str">
        <f t="shared" si="9"/>
        <v/>
      </c>
      <c r="U82" s="100"/>
    </row>
    <row r="83" spans="2:21">
      <c r="B83" s="19">
        <v>75</v>
      </c>
      <c r="C83" s="97" t="str">
        <f t="shared" si="6"/>
        <v/>
      </c>
      <c r="D83" s="97"/>
      <c r="E83" s="19"/>
      <c r="F83" s="8"/>
      <c r="G83" s="19" t="s">
        <v>3</v>
      </c>
      <c r="H83" s="98"/>
      <c r="I83" s="98"/>
      <c r="J83" s="19"/>
      <c r="K83" s="97" t="str">
        <f t="shared" si="5"/>
        <v/>
      </c>
      <c r="L83" s="97"/>
      <c r="M83" s="6" t="str">
        <f t="shared" si="7"/>
        <v/>
      </c>
      <c r="N83" s="19"/>
      <c r="O83" s="8"/>
      <c r="P83" s="98"/>
      <c r="Q83" s="98"/>
      <c r="R83" s="99" t="str">
        <f t="shared" si="8"/>
        <v/>
      </c>
      <c r="S83" s="99"/>
      <c r="T83" s="100" t="str">
        <f t="shared" si="9"/>
        <v/>
      </c>
      <c r="U83" s="100"/>
    </row>
    <row r="84" spans="2:21">
      <c r="B84" s="19">
        <v>76</v>
      </c>
      <c r="C84" s="97" t="str">
        <f t="shared" si="6"/>
        <v/>
      </c>
      <c r="D84" s="97"/>
      <c r="E84" s="19"/>
      <c r="F84" s="8"/>
      <c r="G84" s="19" t="s">
        <v>3</v>
      </c>
      <c r="H84" s="98"/>
      <c r="I84" s="98"/>
      <c r="J84" s="19"/>
      <c r="K84" s="97" t="str">
        <f t="shared" si="5"/>
        <v/>
      </c>
      <c r="L84" s="97"/>
      <c r="M84" s="6" t="str">
        <f t="shared" si="7"/>
        <v/>
      </c>
      <c r="N84" s="19"/>
      <c r="O84" s="8"/>
      <c r="P84" s="98"/>
      <c r="Q84" s="98"/>
      <c r="R84" s="99" t="str">
        <f t="shared" si="8"/>
        <v/>
      </c>
      <c r="S84" s="99"/>
      <c r="T84" s="100" t="str">
        <f t="shared" si="9"/>
        <v/>
      </c>
      <c r="U84" s="100"/>
    </row>
    <row r="85" spans="2:21">
      <c r="B85" s="19">
        <v>77</v>
      </c>
      <c r="C85" s="97" t="str">
        <f t="shared" si="6"/>
        <v/>
      </c>
      <c r="D85" s="97"/>
      <c r="E85" s="19"/>
      <c r="F85" s="8"/>
      <c r="G85" s="19" t="s">
        <v>4</v>
      </c>
      <c r="H85" s="98"/>
      <c r="I85" s="98"/>
      <c r="J85" s="19"/>
      <c r="K85" s="97" t="str">
        <f t="shared" si="5"/>
        <v/>
      </c>
      <c r="L85" s="97"/>
      <c r="M85" s="6" t="str">
        <f t="shared" si="7"/>
        <v/>
      </c>
      <c r="N85" s="19"/>
      <c r="O85" s="8"/>
      <c r="P85" s="98"/>
      <c r="Q85" s="98"/>
      <c r="R85" s="99" t="str">
        <f t="shared" si="8"/>
        <v/>
      </c>
      <c r="S85" s="99"/>
      <c r="T85" s="100" t="str">
        <f t="shared" si="9"/>
        <v/>
      </c>
      <c r="U85" s="100"/>
    </row>
    <row r="86" spans="2:21">
      <c r="B86" s="19">
        <v>78</v>
      </c>
      <c r="C86" s="97" t="str">
        <f t="shared" si="6"/>
        <v/>
      </c>
      <c r="D86" s="97"/>
      <c r="E86" s="19"/>
      <c r="F86" s="8"/>
      <c r="G86" s="19" t="s">
        <v>3</v>
      </c>
      <c r="H86" s="98"/>
      <c r="I86" s="98"/>
      <c r="J86" s="19"/>
      <c r="K86" s="97" t="str">
        <f t="shared" si="5"/>
        <v/>
      </c>
      <c r="L86" s="97"/>
      <c r="M86" s="6" t="str">
        <f t="shared" si="7"/>
        <v/>
      </c>
      <c r="N86" s="19"/>
      <c r="O86" s="8"/>
      <c r="P86" s="98"/>
      <c r="Q86" s="98"/>
      <c r="R86" s="99" t="str">
        <f t="shared" si="8"/>
        <v/>
      </c>
      <c r="S86" s="99"/>
      <c r="T86" s="100" t="str">
        <f t="shared" si="9"/>
        <v/>
      </c>
      <c r="U86" s="100"/>
    </row>
    <row r="87" spans="2:21">
      <c r="B87" s="19">
        <v>79</v>
      </c>
      <c r="C87" s="97" t="str">
        <f t="shared" si="6"/>
        <v/>
      </c>
      <c r="D87" s="97"/>
      <c r="E87" s="19"/>
      <c r="F87" s="8"/>
      <c r="G87" s="19" t="s">
        <v>4</v>
      </c>
      <c r="H87" s="98"/>
      <c r="I87" s="98"/>
      <c r="J87" s="19"/>
      <c r="K87" s="97" t="str">
        <f t="shared" si="5"/>
        <v/>
      </c>
      <c r="L87" s="97"/>
      <c r="M87" s="6" t="str">
        <f t="shared" si="7"/>
        <v/>
      </c>
      <c r="N87" s="19"/>
      <c r="O87" s="8"/>
      <c r="P87" s="98"/>
      <c r="Q87" s="98"/>
      <c r="R87" s="99" t="str">
        <f t="shared" si="8"/>
        <v/>
      </c>
      <c r="S87" s="99"/>
      <c r="T87" s="100" t="str">
        <f t="shared" si="9"/>
        <v/>
      </c>
      <c r="U87" s="100"/>
    </row>
    <row r="88" spans="2:21">
      <c r="B88" s="19">
        <v>80</v>
      </c>
      <c r="C88" s="97" t="str">
        <f t="shared" si="6"/>
        <v/>
      </c>
      <c r="D88" s="97"/>
      <c r="E88" s="19"/>
      <c r="F88" s="8"/>
      <c r="G88" s="19" t="s">
        <v>4</v>
      </c>
      <c r="H88" s="98"/>
      <c r="I88" s="98"/>
      <c r="J88" s="19"/>
      <c r="K88" s="97" t="str">
        <f t="shared" si="5"/>
        <v/>
      </c>
      <c r="L88" s="97"/>
      <c r="M88" s="6" t="str">
        <f t="shared" si="7"/>
        <v/>
      </c>
      <c r="N88" s="19"/>
      <c r="O88" s="8"/>
      <c r="P88" s="98"/>
      <c r="Q88" s="98"/>
      <c r="R88" s="99" t="str">
        <f t="shared" si="8"/>
        <v/>
      </c>
      <c r="S88" s="99"/>
      <c r="T88" s="100" t="str">
        <f t="shared" si="9"/>
        <v/>
      </c>
      <c r="U88" s="100"/>
    </row>
    <row r="89" spans="2:21">
      <c r="B89" s="19">
        <v>81</v>
      </c>
      <c r="C89" s="97" t="str">
        <f t="shared" si="6"/>
        <v/>
      </c>
      <c r="D89" s="97"/>
      <c r="E89" s="19"/>
      <c r="F89" s="8"/>
      <c r="G89" s="19" t="s">
        <v>4</v>
      </c>
      <c r="H89" s="98"/>
      <c r="I89" s="98"/>
      <c r="J89" s="19"/>
      <c r="K89" s="97" t="str">
        <f t="shared" si="5"/>
        <v/>
      </c>
      <c r="L89" s="97"/>
      <c r="M89" s="6" t="str">
        <f t="shared" si="7"/>
        <v/>
      </c>
      <c r="N89" s="19"/>
      <c r="O89" s="8"/>
      <c r="P89" s="98"/>
      <c r="Q89" s="98"/>
      <c r="R89" s="99" t="str">
        <f t="shared" si="8"/>
        <v/>
      </c>
      <c r="S89" s="99"/>
      <c r="T89" s="100" t="str">
        <f t="shared" si="9"/>
        <v/>
      </c>
      <c r="U89" s="100"/>
    </row>
    <row r="90" spans="2:21">
      <c r="B90" s="19">
        <v>82</v>
      </c>
      <c r="C90" s="97" t="str">
        <f t="shared" si="6"/>
        <v/>
      </c>
      <c r="D90" s="97"/>
      <c r="E90" s="19"/>
      <c r="F90" s="8"/>
      <c r="G90" s="19" t="s">
        <v>4</v>
      </c>
      <c r="H90" s="98"/>
      <c r="I90" s="98"/>
      <c r="J90" s="19"/>
      <c r="K90" s="97" t="str">
        <f t="shared" si="5"/>
        <v/>
      </c>
      <c r="L90" s="97"/>
      <c r="M90" s="6" t="str">
        <f t="shared" si="7"/>
        <v/>
      </c>
      <c r="N90" s="19"/>
      <c r="O90" s="8"/>
      <c r="P90" s="98"/>
      <c r="Q90" s="98"/>
      <c r="R90" s="99" t="str">
        <f t="shared" si="8"/>
        <v/>
      </c>
      <c r="S90" s="99"/>
      <c r="T90" s="100" t="str">
        <f t="shared" si="9"/>
        <v/>
      </c>
      <c r="U90" s="100"/>
    </row>
    <row r="91" spans="2:21">
      <c r="B91" s="19">
        <v>83</v>
      </c>
      <c r="C91" s="97" t="str">
        <f t="shared" si="6"/>
        <v/>
      </c>
      <c r="D91" s="97"/>
      <c r="E91" s="19"/>
      <c r="F91" s="8"/>
      <c r="G91" s="19" t="s">
        <v>4</v>
      </c>
      <c r="H91" s="98"/>
      <c r="I91" s="98"/>
      <c r="J91" s="19"/>
      <c r="K91" s="97" t="str">
        <f t="shared" si="5"/>
        <v/>
      </c>
      <c r="L91" s="97"/>
      <c r="M91" s="6" t="str">
        <f t="shared" si="7"/>
        <v/>
      </c>
      <c r="N91" s="19"/>
      <c r="O91" s="8"/>
      <c r="P91" s="98"/>
      <c r="Q91" s="98"/>
      <c r="R91" s="99" t="str">
        <f t="shared" si="8"/>
        <v/>
      </c>
      <c r="S91" s="99"/>
      <c r="T91" s="100" t="str">
        <f t="shared" si="9"/>
        <v/>
      </c>
      <c r="U91" s="100"/>
    </row>
    <row r="92" spans="2:21">
      <c r="B92" s="19">
        <v>84</v>
      </c>
      <c r="C92" s="97" t="str">
        <f t="shared" si="6"/>
        <v/>
      </c>
      <c r="D92" s="97"/>
      <c r="E92" s="19"/>
      <c r="F92" s="8"/>
      <c r="G92" s="19" t="s">
        <v>3</v>
      </c>
      <c r="H92" s="98"/>
      <c r="I92" s="98"/>
      <c r="J92" s="19"/>
      <c r="K92" s="97" t="str">
        <f t="shared" si="5"/>
        <v/>
      </c>
      <c r="L92" s="97"/>
      <c r="M92" s="6" t="str">
        <f t="shared" si="7"/>
        <v/>
      </c>
      <c r="N92" s="19"/>
      <c r="O92" s="8"/>
      <c r="P92" s="98"/>
      <c r="Q92" s="98"/>
      <c r="R92" s="99" t="str">
        <f t="shared" si="8"/>
        <v/>
      </c>
      <c r="S92" s="99"/>
      <c r="T92" s="100" t="str">
        <f t="shared" si="9"/>
        <v/>
      </c>
      <c r="U92" s="100"/>
    </row>
    <row r="93" spans="2:21">
      <c r="B93" s="19">
        <v>85</v>
      </c>
      <c r="C93" s="97" t="str">
        <f t="shared" si="6"/>
        <v/>
      </c>
      <c r="D93" s="97"/>
      <c r="E93" s="19"/>
      <c r="F93" s="8"/>
      <c r="G93" s="19" t="s">
        <v>4</v>
      </c>
      <c r="H93" s="98"/>
      <c r="I93" s="98"/>
      <c r="J93" s="19"/>
      <c r="K93" s="97" t="str">
        <f t="shared" si="5"/>
        <v/>
      </c>
      <c r="L93" s="97"/>
      <c r="M93" s="6" t="str">
        <f t="shared" si="7"/>
        <v/>
      </c>
      <c r="N93" s="19"/>
      <c r="O93" s="8"/>
      <c r="P93" s="98"/>
      <c r="Q93" s="98"/>
      <c r="R93" s="99" t="str">
        <f t="shared" si="8"/>
        <v/>
      </c>
      <c r="S93" s="99"/>
      <c r="T93" s="100" t="str">
        <f t="shared" si="9"/>
        <v/>
      </c>
      <c r="U93" s="100"/>
    </row>
    <row r="94" spans="2:21">
      <c r="B94" s="19">
        <v>86</v>
      </c>
      <c r="C94" s="97" t="str">
        <f t="shared" si="6"/>
        <v/>
      </c>
      <c r="D94" s="97"/>
      <c r="E94" s="19"/>
      <c r="F94" s="8"/>
      <c r="G94" s="19" t="s">
        <v>3</v>
      </c>
      <c r="H94" s="98"/>
      <c r="I94" s="98"/>
      <c r="J94" s="19"/>
      <c r="K94" s="97" t="str">
        <f t="shared" si="5"/>
        <v/>
      </c>
      <c r="L94" s="97"/>
      <c r="M94" s="6" t="str">
        <f t="shared" si="7"/>
        <v/>
      </c>
      <c r="N94" s="19"/>
      <c r="O94" s="8"/>
      <c r="P94" s="98"/>
      <c r="Q94" s="98"/>
      <c r="R94" s="99" t="str">
        <f t="shared" si="8"/>
        <v/>
      </c>
      <c r="S94" s="99"/>
      <c r="T94" s="100" t="str">
        <f t="shared" si="9"/>
        <v/>
      </c>
      <c r="U94" s="100"/>
    </row>
    <row r="95" spans="2:21">
      <c r="B95" s="19">
        <v>87</v>
      </c>
      <c r="C95" s="97" t="str">
        <f t="shared" si="6"/>
        <v/>
      </c>
      <c r="D95" s="97"/>
      <c r="E95" s="19"/>
      <c r="F95" s="8"/>
      <c r="G95" s="19" t="s">
        <v>4</v>
      </c>
      <c r="H95" s="98"/>
      <c r="I95" s="98"/>
      <c r="J95" s="19"/>
      <c r="K95" s="97" t="str">
        <f t="shared" si="5"/>
        <v/>
      </c>
      <c r="L95" s="97"/>
      <c r="M95" s="6" t="str">
        <f t="shared" si="7"/>
        <v/>
      </c>
      <c r="N95" s="19"/>
      <c r="O95" s="8"/>
      <c r="P95" s="98"/>
      <c r="Q95" s="98"/>
      <c r="R95" s="99" t="str">
        <f t="shared" si="8"/>
        <v/>
      </c>
      <c r="S95" s="99"/>
      <c r="T95" s="100" t="str">
        <f t="shared" si="9"/>
        <v/>
      </c>
      <c r="U95" s="100"/>
    </row>
    <row r="96" spans="2:21">
      <c r="B96" s="19">
        <v>88</v>
      </c>
      <c r="C96" s="97" t="str">
        <f t="shared" si="6"/>
        <v/>
      </c>
      <c r="D96" s="97"/>
      <c r="E96" s="19"/>
      <c r="F96" s="8"/>
      <c r="G96" s="19" t="s">
        <v>3</v>
      </c>
      <c r="H96" s="98"/>
      <c r="I96" s="98"/>
      <c r="J96" s="19"/>
      <c r="K96" s="97" t="str">
        <f t="shared" si="5"/>
        <v/>
      </c>
      <c r="L96" s="97"/>
      <c r="M96" s="6" t="str">
        <f t="shared" si="7"/>
        <v/>
      </c>
      <c r="N96" s="19"/>
      <c r="O96" s="8"/>
      <c r="P96" s="98"/>
      <c r="Q96" s="98"/>
      <c r="R96" s="99" t="str">
        <f t="shared" si="8"/>
        <v/>
      </c>
      <c r="S96" s="99"/>
      <c r="T96" s="100" t="str">
        <f t="shared" si="9"/>
        <v/>
      </c>
      <c r="U96" s="100"/>
    </row>
    <row r="97" spans="2:21">
      <c r="B97" s="19">
        <v>89</v>
      </c>
      <c r="C97" s="97" t="str">
        <f t="shared" si="6"/>
        <v/>
      </c>
      <c r="D97" s="97"/>
      <c r="E97" s="19"/>
      <c r="F97" s="8"/>
      <c r="G97" s="19" t="s">
        <v>4</v>
      </c>
      <c r="H97" s="98"/>
      <c r="I97" s="98"/>
      <c r="J97" s="19"/>
      <c r="K97" s="97" t="str">
        <f t="shared" si="5"/>
        <v/>
      </c>
      <c r="L97" s="97"/>
      <c r="M97" s="6" t="str">
        <f t="shared" si="7"/>
        <v/>
      </c>
      <c r="N97" s="19"/>
      <c r="O97" s="8"/>
      <c r="P97" s="98"/>
      <c r="Q97" s="98"/>
      <c r="R97" s="99" t="str">
        <f t="shared" si="8"/>
        <v/>
      </c>
      <c r="S97" s="99"/>
      <c r="T97" s="100" t="str">
        <f t="shared" si="9"/>
        <v/>
      </c>
      <c r="U97" s="100"/>
    </row>
    <row r="98" spans="2:21">
      <c r="B98" s="19">
        <v>90</v>
      </c>
      <c r="C98" s="97" t="str">
        <f t="shared" si="6"/>
        <v/>
      </c>
      <c r="D98" s="97"/>
      <c r="E98" s="19"/>
      <c r="F98" s="8"/>
      <c r="G98" s="19" t="s">
        <v>3</v>
      </c>
      <c r="H98" s="98"/>
      <c r="I98" s="98"/>
      <c r="J98" s="19"/>
      <c r="K98" s="97" t="str">
        <f t="shared" si="5"/>
        <v/>
      </c>
      <c r="L98" s="97"/>
      <c r="M98" s="6" t="str">
        <f t="shared" si="7"/>
        <v/>
      </c>
      <c r="N98" s="19"/>
      <c r="O98" s="8"/>
      <c r="P98" s="98"/>
      <c r="Q98" s="98"/>
      <c r="R98" s="99" t="str">
        <f t="shared" si="8"/>
        <v/>
      </c>
      <c r="S98" s="99"/>
      <c r="T98" s="100" t="str">
        <f t="shared" si="9"/>
        <v/>
      </c>
      <c r="U98" s="100"/>
    </row>
    <row r="99" spans="2:21">
      <c r="B99" s="19">
        <v>91</v>
      </c>
      <c r="C99" s="97" t="str">
        <f t="shared" si="6"/>
        <v/>
      </c>
      <c r="D99" s="97"/>
      <c r="E99" s="19"/>
      <c r="F99" s="8"/>
      <c r="G99" s="19" t="s">
        <v>4</v>
      </c>
      <c r="H99" s="98"/>
      <c r="I99" s="98"/>
      <c r="J99" s="19"/>
      <c r="K99" s="97" t="str">
        <f t="shared" si="5"/>
        <v/>
      </c>
      <c r="L99" s="97"/>
      <c r="M99" s="6" t="str">
        <f t="shared" si="7"/>
        <v/>
      </c>
      <c r="N99" s="19"/>
      <c r="O99" s="8"/>
      <c r="P99" s="98"/>
      <c r="Q99" s="98"/>
      <c r="R99" s="99" t="str">
        <f t="shared" si="8"/>
        <v/>
      </c>
      <c r="S99" s="99"/>
      <c r="T99" s="100" t="str">
        <f t="shared" si="9"/>
        <v/>
      </c>
      <c r="U99" s="100"/>
    </row>
    <row r="100" spans="2:21">
      <c r="B100" s="19">
        <v>92</v>
      </c>
      <c r="C100" s="97" t="str">
        <f t="shared" si="6"/>
        <v/>
      </c>
      <c r="D100" s="97"/>
      <c r="E100" s="19"/>
      <c r="F100" s="8"/>
      <c r="G100" s="19" t="s">
        <v>4</v>
      </c>
      <c r="H100" s="98"/>
      <c r="I100" s="98"/>
      <c r="J100" s="19"/>
      <c r="K100" s="97" t="str">
        <f t="shared" si="5"/>
        <v/>
      </c>
      <c r="L100" s="97"/>
      <c r="M100" s="6" t="str">
        <f t="shared" si="7"/>
        <v/>
      </c>
      <c r="N100" s="19"/>
      <c r="O100" s="8"/>
      <c r="P100" s="98"/>
      <c r="Q100" s="98"/>
      <c r="R100" s="99" t="str">
        <f t="shared" si="8"/>
        <v/>
      </c>
      <c r="S100" s="99"/>
      <c r="T100" s="100" t="str">
        <f t="shared" si="9"/>
        <v/>
      </c>
      <c r="U100" s="100"/>
    </row>
    <row r="101" spans="2:21">
      <c r="B101" s="19">
        <v>93</v>
      </c>
      <c r="C101" s="97" t="str">
        <f t="shared" si="6"/>
        <v/>
      </c>
      <c r="D101" s="97"/>
      <c r="E101" s="19"/>
      <c r="F101" s="8"/>
      <c r="G101" s="19" t="s">
        <v>3</v>
      </c>
      <c r="H101" s="98"/>
      <c r="I101" s="98"/>
      <c r="J101" s="19"/>
      <c r="K101" s="97" t="str">
        <f t="shared" si="5"/>
        <v/>
      </c>
      <c r="L101" s="97"/>
      <c r="M101" s="6" t="str">
        <f t="shared" si="7"/>
        <v/>
      </c>
      <c r="N101" s="19"/>
      <c r="O101" s="8"/>
      <c r="P101" s="98"/>
      <c r="Q101" s="98"/>
      <c r="R101" s="99" t="str">
        <f t="shared" si="8"/>
        <v/>
      </c>
      <c r="S101" s="99"/>
      <c r="T101" s="100" t="str">
        <f t="shared" si="9"/>
        <v/>
      </c>
      <c r="U101" s="100"/>
    </row>
    <row r="102" spans="2:21">
      <c r="B102" s="19">
        <v>94</v>
      </c>
      <c r="C102" s="97" t="str">
        <f t="shared" si="6"/>
        <v/>
      </c>
      <c r="D102" s="97"/>
      <c r="E102" s="19"/>
      <c r="F102" s="8"/>
      <c r="G102" s="19" t="s">
        <v>3</v>
      </c>
      <c r="H102" s="98"/>
      <c r="I102" s="98"/>
      <c r="J102" s="19"/>
      <c r="K102" s="97" t="str">
        <f t="shared" si="5"/>
        <v/>
      </c>
      <c r="L102" s="97"/>
      <c r="M102" s="6" t="str">
        <f t="shared" si="7"/>
        <v/>
      </c>
      <c r="N102" s="19"/>
      <c r="O102" s="8"/>
      <c r="P102" s="98"/>
      <c r="Q102" s="98"/>
      <c r="R102" s="99" t="str">
        <f t="shared" si="8"/>
        <v/>
      </c>
      <c r="S102" s="99"/>
      <c r="T102" s="100" t="str">
        <f t="shared" si="9"/>
        <v/>
      </c>
      <c r="U102" s="100"/>
    </row>
    <row r="103" spans="2:21">
      <c r="B103" s="19">
        <v>95</v>
      </c>
      <c r="C103" s="97" t="str">
        <f t="shared" si="6"/>
        <v/>
      </c>
      <c r="D103" s="97"/>
      <c r="E103" s="19"/>
      <c r="F103" s="8"/>
      <c r="G103" s="19" t="s">
        <v>3</v>
      </c>
      <c r="H103" s="98"/>
      <c r="I103" s="98"/>
      <c r="J103" s="19"/>
      <c r="K103" s="97" t="str">
        <f t="shared" si="5"/>
        <v/>
      </c>
      <c r="L103" s="97"/>
      <c r="M103" s="6" t="str">
        <f t="shared" si="7"/>
        <v/>
      </c>
      <c r="N103" s="19"/>
      <c r="O103" s="8"/>
      <c r="P103" s="98"/>
      <c r="Q103" s="98"/>
      <c r="R103" s="99" t="str">
        <f t="shared" si="8"/>
        <v/>
      </c>
      <c r="S103" s="99"/>
      <c r="T103" s="100" t="str">
        <f t="shared" si="9"/>
        <v/>
      </c>
      <c r="U103" s="100"/>
    </row>
    <row r="104" spans="2:21">
      <c r="B104" s="19">
        <v>96</v>
      </c>
      <c r="C104" s="97" t="str">
        <f t="shared" si="6"/>
        <v/>
      </c>
      <c r="D104" s="97"/>
      <c r="E104" s="19"/>
      <c r="F104" s="8"/>
      <c r="G104" s="19" t="s">
        <v>4</v>
      </c>
      <c r="H104" s="98"/>
      <c r="I104" s="98"/>
      <c r="J104" s="19"/>
      <c r="K104" s="97" t="str">
        <f t="shared" si="5"/>
        <v/>
      </c>
      <c r="L104" s="97"/>
      <c r="M104" s="6" t="str">
        <f t="shared" si="7"/>
        <v/>
      </c>
      <c r="N104" s="19"/>
      <c r="O104" s="8"/>
      <c r="P104" s="98"/>
      <c r="Q104" s="98"/>
      <c r="R104" s="99" t="str">
        <f t="shared" si="8"/>
        <v/>
      </c>
      <c r="S104" s="99"/>
      <c r="T104" s="100" t="str">
        <f t="shared" si="9"/>
        <v/>
      </c>
      <c r="U104" s="100"/>
    </row>
    <row r="105" spans="2:21">
      <c r="B105" s="19">
        <v>97</v>
      </c>
      <c r="C105" s="97" t="str">
        <f t="shared" si="6"/>
        <v/>
      </c>
      <c r="D105" s="97"/>
      <c r="E105" s="19"/>
      <c r="F105" s="8"/>
      <c r="G105" s="19" t="s">
        <v>3</v>
      </c>
      <c r="H105" s="98"/>
      <c r="I105" s="98"/>
      <c r="J105" s="19"/>
      <c r="K105" s="97" t="str">
        <f t="shared" si="5"/>
        <v/>
      </c>
      <c r="L105" s="97"/>
      <c r="M105" s="6" t="str">
        <f t="shared" si="7"/>
        <v/>
      </c>
      <c r="N105" s="19"/>
      <c r="O105" s="8"/>
      <c r="P105" s="98"/>
      <c r="Q105" s="98"/>
      <c r="R105" s="99" t="str">
        <f t="shared" si="8"/>
        <v/>
      </c>
      <c r="S105" s="99"/>
      <c r="T105" s="100" t="str">
        <f t="shared" si="9"/>
        <v/>
      </c>
      <c r="U105" s="100"/>
    </row>
    <row r="106" spans="2:21">
      <c r="B106" s="19">
        <v>98</v>
      </c>
      <c r="C106" s="97" t="str">
        <f t="shared" si="6"/>
        <v/>
      </c>
      <c r="D106" s="97"/>
      <c r="E106" s="19"/>
      <c r="F106" s="8"/>
      <c r="G106" s="19" t="s">
        <v>4</v>
      </c>
      <c r="H106" s="98"/>
      <c r="I106" s="98"/>
      <c r="J106" s="19"/>
      <c r="K106" s="97" t="str">
        <f t="shared" si="5"/>
        <v/>
      </c>
      <c r="L106" s="97"/>
      <c r="M106" s="6" t="str">
        <f t="shared" si="7"/>
        <v/>
      </c>
      <c r="N106" s="19"/>
      <c r="O106" s="8"/>
      <c r="P106" s="98"/>
      <c r="Q106" s="98"/>
      <c r="R106" s="99" t="str">
        <f t="shared" si="8"/>
        <v/>
      </c>
      <c r="S106" s="99"/>
      <c r="T106" s="100" t="str">
        <f t="shared" si="9"/>
        <v/>
      </c>
      <c r="U106" s="100"/>
    </row>
    <row r="107" spans="2:21">
      <c r="B107" s="19">
        <v>99</v>
      </c>
      <c r="C107" s="97" t="str">
        <f t="shared" si="6"/>
        <v/>
      </c>
      <c r="D107" s="97"/>
      <c r="E107" s="19"/>
      <c r="F107" s="8"/>
      <c r="G107" s="19" t="s">
        <v>4</v>
      </c>
      <c r="H107" s="98"/>
      <c r="I107" s="98"/>
      <c r="J107" s="19"/>
      <c r="K107" s="97" t="str">
        <f t="shared" si="5"/>
        <v/>
      </c>
      <c r="L107" s="97"/>
      <c r="M107" s="6" t="str">
        <f t="shared" si="7"/>
        <v/>
      </c>
      <c r="N107" s="19"/>
      <c r="O107" s="8"/>
      <c r="P107" s="98"/>
      <c r="Q107" s="98"/>
      <c r="R107" s="99" t="str">
        <f t="shared" si="8"/>
        <v/>
      </c>
      <c r="S107" s="99"/>
      <c r="T107" s="100" t="str">
        <f t="shared" si="9"/>
        <v/>
      </c>
      <c r="U107" s="100"/>
    </row>
    <row r="108" spans="2:21">
      <c r="B108" s="19">
        <v>100</v>
      </c>
      <c r="C108" s="97" t="str">
        <f t="shared" si="6"/>
        <v/>
      </c>
      <c r="D108" s="97"/>
      <c r="E108" s="19"/>
      <c r="F108" s="8"/>
      <c r="G108" s="19" t="s">
        <v>3</v>
      </c>
      <c r="H108" s="98"/>
      <c r="I108" s="98"/>
      <c r="J108" s="19"/>
      <c r="K108" s="97" t="str">
        <f t="shared" si="5"/>
        <v/>
      </c>
      <c r="L108" s="97"/>
      <c r="M108" s="6" t="str">
        <f t="shared" si="7"/>
        <v/>
      </c>
      <c r="N108" s="19"/>
      <c r="O108" s="8"/>
      <c r="P108" s="98"/>
      <c r="Q108" s="98"/>
      <c r="R108" s="99" t="str">
        <f t="shared" si="8"/>
        <v/>
      </c>
      <c r="S108" s="99"/>
      <c r="T108" s="100" t="str">
        <f t="shared" si="9"/>
        <v/>
      </c>
      <c r="U108" s="100"/>
    </row>
    <row r="109" spans="2:2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1" stopIfTrue="1" operator="equal">
      <formula>"買"</formula>
    </cfRule>
    <cfRule type="cellIs" dxfId="22" priority="2"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5" stopIfTrue="1" operator="equal">
      <formula>"買"</formula>
    </cfRule>
    <cfRule type="cellIs" dxfId="18" priority="6" stopIfTrue="1" operator="equal">
      <formula>"売"</formula>
    </cfRule>
  </conditionalFormatting>
  <conditionalFormatting sqref="G13">
    <cfRule type="cellIs" dxfId="17" priority="3" stopIfTrue="1" operator="equal">
      <formula>"買"</formula>
    </cfRule>
    <cfRule type="cellIs" dxfId="16"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fib1.27</vt:lpstr>
      <vt:lpstr>fib1.50</vt:lpstr>
      <vt:lpstr>fib2.00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wagatsuma</cp:lastModifiedBy>
  <cp:revision/>
  <cp:lastPrinted>2015-07-15T10:17:15Z</cp:lastPrinted>
  <dcterms:created xsi:type="dcterms:W3CDTF">2013-10-09T23:04:08Z</dcterms:created>
  <dcterms:modified xsi:type="dcterms:W3CDTF">2019-06-05T03:49:03Z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