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0296" yWindow="408" windowWidth="10068" windowHeight="10512" tabRatio="804" firstSheet="1" activeTab="5"/>
  </bookViews>
  <sheets>
    <sheet name="定数" sheetId="29" state="hidden" r:id="rId1"/>
    <sheet name="fib1.27" sheetId="33" r:id="rId2"/>
    <sheet name="fib1.50" sheetId="43" r:id="rId3"/>
    <sheet name="fib2.00" sheetId="44" r:id="rId4"/>
    <sheet name="画像" sheetId="42" r:id="rId5"/>
    <sheet name="気づき" sheetId="9" r:id="rId6"/>
    <sheet name="検証終了通貨" sheetId="10" r:id="rId7"/>
    <sheet name="テンプレ" sheetId="17" state="hidden" r:id="rId8"/>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44"/>
  <c r="T108"/>
  <c r="V107"/>
  <c r="T107"/>
  <c r="W107" s="1"/>
  <c r="V106"/>
  <c r="T106"/>
  <c r="V105"/>
  <c r="T105"/>
  <c r="W105" s="1"/>
  <c r="V104"/>
  <c r="T104"/>
  <c r="V103"/>
  <c r="T103"/>
  <c r="V102"/>
  <c r="T102"/>
  <c r="V101"/>
  <c r="T101"/>
  <c r="W101" s="1"/>
  <c r="V100"/>
  <c r="T100"/>
  <c r="V99"/>
  <c r="T99"/>
  <c r="V98"/>
  <c r="T98"/>
  <c r="W98" s="1"/>
  <c r="V97"/>
  <c r="T97"/>
  <c r="V96"/>
  <c r="T96"/>
  <c r="V95"/>
  <c r="T95"/>
  <c r="V94"/>
  <c r="T94"/>
  <c r="W94" s="1"/>
  <c r="V93"/>
  <c r="T93"/>
  <c r="W93" s="1"/>
  <c r="V92"/>
  <c r="T92"/>
  <c r="W92" s="1"/>
  <c r="V91"/>
  <c r="T91"/>
  <c r="W91" s="1"/>
  <c r="V90"/>
  <c r="T90"/>
  <c r="V89"/>
  <c r="T89"/>
  <c r="V88"/>
  <c r="T88"/>
  <c r="V87"/>
  <c r="T87"/>
  <c r="V86"/>
  <c r="T86"/>
  <c r="V85"/>
  <c r="T85"/>
  <c r="W85" s="1"/>
  <c r="V84"/>
  <c r="T84"/>
  <c r="V83"/>
  <c r="T83"/>
  <c r="V82"/>
  <c r="T82"/>
  <c r="V81"/>
  <c r="T81"/>
  <c r="V80"/>
  <c r="T80"/>
  <c r="V79"/>
  <c r="T79"/>
  <c r="V78"/>
  <c r="T78"/>
  <c r="V77"/>
  <c r="T77"/>
  <c r="W77" s="1"/>
  <c r="V76"/>
  <c r="T76"/>
  <c r="V75"/>
  <c r="T75"/>
  <c r="V74"/>
  <c r="T74"/>
  <c r="V73"/>
  <c r="T73"/>
  <c r="W73" s="1"/>
  <c r="V72"/>
  <c r="T72"/>
  <c r="V71"/>
  <c r="T71"/>
  <c r="W71" s="1"/>
  <c r="V70"/>
  <c r="T70"/>
  <c r="V69"/>
  <c r="T69"/>
  <c r="W69" s="1"/>
  <c r="V68"/>
  <c r="T68"/>
  <c r="V67"/>
  <c r="T67"/>
  <c r="W67" s="1"/>
  <c r="V66"/>
  <c r="T66"/>
  <c r="V65"/>
  <c r="T65"/>
  <c r="W65" s="1"/>
  <c r="V64"/>
  <c r="T64"/>
  <c r="V63"/>
  <c r="T63"/>
  <c r="W63" s="1"/>
  <c r="V62"/>
  <c r="T62"/>
  <c r="V61"/>
  <c r="T61"/>
  <c r="V60"/>
  <c r="T60"/>
  <c r="V59"/>
  <c r="T59"/>
  <c r="V58"/>
  <c r="T58"/>
  <c r="V57"/>
  <c r="T57"/>
  <c r="V56"/>
  <c r="T56"/>
  <c r="V55"/>
  <c r="T55"/>
  <c r="V54"/>
  <c r="T54"/>
  <c r="W54" s="1"/>
  <c r="V53"/>
  <c r="T53"/>
  <c r="W53" s="1"/>
  <c r="V52"/>
  <c r="T52"/>
  <c r="V51"/>
  <c r="T51"/>
  <c r="V50"/>
  <c r="T50"/>
  <c r="V49"/>
  <c r="T49"/>
  <c r="W49" s="1"/>
  <c r="V48"/>
  <c r="T48"/>
  <c r="V47"/>
  <c r="T47"/>
  <c r="W47" s="1"/>
  <c r="V46"/>
  <c r="T46"/>
  <c r="V45"/>
  <c r="T45"/>
  <c r="V44"/>
  <c r="T44"/>
  <c r="V43"/>
  <c r="T43"/>
  <c r="V42"/>
  <c r="T42"/>
  <c r="V41"/>
  <c r="T41"/>
  <c r="W41" s="1"/>
  <c r="V40"/>
  <c r="T40"/>
  <c r="V39"/>
  <c r="T39"/>
  <c r="V38"/>
  <c r="T38"/>
  <c r="V37"/>
  <c r="T37"/>
  <c r="W37" s="1"/>
  <c r="V36"/>
  <c r="T36"/>
  <c r="V35"/>
  <c r="T35"/>
  <c r="V34"/>
  <c r="T34"/>
  <c r="W34" s="1"/>
  <c r="V33"/>
  <c r="T33"/>
  <c r="V32"/>
  <c r="T32"/>
  <c r="V31"/>
  <c r="T31"/>
  <c r="W31" s="1"/>
  <c r="V30"/>
  <c r="T30"/>
  <c r="W30" s="1"/>
  <c r="V29"/>
  <c r="T29"/>
  <c r="W29" s="1"/>
  <c r="V28"/>
  <c r="T28"/>
  <c r="V27"/>
  <c r="T27"/>
  <c r="W27" s="1"/>
  <c r="V26"/>
  <c r="T26"/>
  <c r="W26" s="1"/>
  <c r="V25"/>
  <c r="T25"/>
  <c r="V24"/>
  <c r="T24"/>
  <c r="V23"/>
  <c r="T23"/>
  <c r="W23" s="1"/>
  <c r="T22"/>
  <c r="W22" s="1"/>
  <c r="T21"/>
  <c r="W21" s="1"/>
  <c r="T20"/>
  <c r="W20" s="1"/>
  <c r="T19"/>
  <c r="V18"/>
  <c r="T18"/>
  <c r="T17"/>
  <c r="V16"/>
  <c r="T16"/>
  <c r="T15"/>
  <c r="W15" s="1"/>
  <c r="V14"/>
  <c r="T14"/>
  <c r="T13"/>
  <c r="T12"/>
  <c r="W12" s="1"/>
  <c r="T11"/>
  <c r="W11" s="1"/>
  <c r="T10"/>
  <c r="W10" s="1"/>
  <c r="V9"/>
  <c r="T9"/>
  <c r="W9" s="1"/>
  <c r="K9"/>
  <c r="M9" s="1"/>
  <c r="R9" s="1"/>
  <c r="C9"/>
  <c r="V108" i="43"/>
  <c r="T108"/>
  <c r="V107"/>
  <c r="T107"/>
  <c r="W107" s="1"/>
  <c r="V106"/>
  <c r="T106"/>
  <c r="V105"/>
  <c r="T105"/>
  <c r="W105" s="1"/>
  <c r="V104"/>
  <c r="T104"/>
  <c r="V103"/>
  <c r="T103"/>
  <c r="V102"/>
  <c r="T102"/>
  <c r="V101"/>
  <c r="T101"/>
  <c r="W101" s="1"/>
  <c r="V100"/>
  <c r="T100"/>
  <c r="V99"/>
  <c r="T99"/>
  <c r="V98"/>
  <c r="T98"/>
  <c r="V97"/>
  <c r="T97"/>
  <c r="V96"/>
  <c r="T96"/>
  <c r="V95"/>
  <c r="T95"/>
  <c r="V94"/>
  <c r="T94"/>
  <c r="V93"/>
  <c r="T93"/>
  <c r="W93" s="1"/>
  <c r="V92"/>
  <c r="T92"/>
  <c r="V91"/>
  <c r="T91"/>
  <c r="W91" s="1"/>
  <c r="V90"/>
  <c r="T90"/>
  <c r="V89"/>
  <c r="T89"/>
  <c r="V88"/>
  <c r="T88"/>
  <c r="V87"/>
  <c r="T87"/>
  <c r="V86"/>
  <c r="T86"/>
  <c r="V85"/>
  <c r="T85"/>
  <c r="W85" s="1"/>
  <c r="V84"/>
  <c r="T84"/>
  <c r="V83"/>
  <c r="T83"/>
  <c r="W83" s="1"/>
  <c r="V82"/>
  <c r="T82"/>
  <c r="V81"/>
  <c r="T81"/>
  <c r="V80"/>
  <c r="T80"/>
  <c r="V79"/>
  <c r="T79"/>
  <c r="V78"/>
  <c r="T78"/>
  <c r="V77"/>
  <c r="T77"/>
  <c r="W77" s="1"/>
  <c r="V76"/>
  <c r="T76"/>
  <c r="V75"/>
  <c r="T75"/>
  <c r="V74"/>
  <c r="T74"/>
  <c r="V73"/>
  <c r="T73"/>
  <c r="W73" s="1"/>
  <c r="V72"/>
  <c r="T72"/>
  <c r="V71"/>
  <c r="T71"/>
  <c r="W71" s="1"/>
  <c r="V70"/>
  <c r="T70"/>
  <c r="V69"/>
  <c r="T69"/>
  <c r="W69" s="1"/>
  <c r="V68"/>
  <c r="T68"/>
  <c r="V67"/>
  <c r="T67"/>
  <c r="W67" s="1"/>
  <c r="V66"/>
  <c r="T66"/>
  <c r="V65"/>
  <c r="T65"/>
  <c r="W65" s="1"/>
  <c r="V64"/>
  <c r="T64"/>
  <c r="V63"/>
  <c r="T63"/>
  <c r="W63" s="1"/>
  <c r="V62"/>
  <c r="T62"/>
  <c r="V61"/>
  <c r="T61"/>
  <c r="V60"/>
  <c r="T60"/>
  <c r="V59"/>
  <c r="T59"/>
  <c r="V58"/>
  <c r="T58"/>
  <c r="V57"/>
  <c r="T57"/>
  <c r="V56"/>
  <c r="T56"/>
  <c r="V55"/>
  <c r="T55"/>
  <c r="V54"/>
  <c r="T54"/>
  <c r="V53"/>
  <c r="T53"/>
  <c r="W53" s="1"/>
  <c r="V52"/>
  <c r="T52"/>
  <c r="V51"/>
  <c r="T51"/>
  <c r="V50"/>
  <c r="T50"/>
  <c r="V49"/>
  <c r="T49"/>
  <c r="W49" s="1"/>
  <c r="V48"/>
  <c r="T48"/>
  <c r="V47"/>
  <c r="T47"/>
  <c r="W47" s="1"/>
  <c r="V46"/>
  <c r="T46"/>
  <c r="V45"/>
  <c r="T45"/>
  <c r="V44"/>
  <c r="T44"/>
  <c r="V43"/>
  <c r="T43"/>
  <c r="V42"/>
  <c r="T42"/>
  <c r="V41"/>
  <c r="T41"/>
  <c r="W41" s="1"/>
  <c r="V40"/>
  <c r="T40"/>
  <c r="V39"/>
  <c r="T39"/>
  <c r="V38"/>
  <c r="T38"/>
  <c r="V37"/>
  <c r="T37"/>
  <c r="W37" s="1"/>
  <c r="V36"/>
  <c r="T36"/>
  <c r="V35"/>
  <c r="T35"/>
  <c r="V34"/>
  <c r="T34"/>
  <c r="V33"/>
  <c r="T33"/>
  <c r="V32"/>
  <c r="T32"/>
  <c r="V31"/>
  <c r="T31"/>
  <c r="W31" s="1"/>
  <c r="V30"/>
  <c r="T30"/>
  <c r="V29"/>
  <c r="T29"/>
  <c r="W29" s="1"/>
  <c r="V28"/>
  <c r="T28"/>
  <c r="V27"/>
  <c r="T27"/>
  <c r="W27" s="1"/>
  <c r="V26"/>
  <c r="T26"/>
  <c r="V25"/>
  <c r="T25"/>
  <c r="V24"/>
  <c r="T24"/>
  <c r="V23"/>
  <c r="T23"/>
  <c r="W23" s="1"/>
  <c r="T22"/>
  <c r="T21"/>
  <c r="W21" s="1"/>
  <c r="T20"/>
  <c r="V19"/>
  <c r="T19"/>
  <c r="T18"/>
  <c r="V18" s="1"/>
  <c r="V17"/>
  <c r="T17"/>
  <c r="T16"/>
  <c r="V16" s="1"/>
  <c r="T15"/>
  <c r="W15" s="1"/>
  <c r="T14"/>
  <c r="V14" s="1"/>
  <c r="V13"/>
  <c r="T13"/>
  <c r="T12"/>
  <c r="T11"/>
  <c r="W11" s="1"/>
  <c r="T10"/>
  <c r="W10" s="1"/>
  <c r="T9"/>
  <c r="V9" s="1"/>
  <c r="C9"/>
  <c r="K9" s="1"/>
  <c r="M9" s="1"/>
  <c r="C78" i="33"/>
  <c r="C64"/>
  <c r="C36"/>
  <c r="C35"/>
  <c r="C34"/>
  <c r="C28"/>
  <c r="C9"/>
  <c r="V108"/>
  <c r="T108"/>
  <c r="V107"/>
  <c r="T107"/>
  <c r="V106"/>
  <c r="T106"/>
  <c r="V105"/>
  <c r="T105"/>
  <c r="V104"/>
  <c r="T104"/>
  <c r="V103"/>
  <c r="T103"/>
  <c r="V102"/>
  <c r="T102"/>
  <c r="V101"/>
  <c r="T101"/>
  <c r="V100"/>
  <c r="T100"/>
  <c r="V99"/>
  <c r="T99"/>
  <c r="V98"/>
  <c r="T98"/>
  <c r="V97"/>
  <c r="T97"/>
  <c r="V96"/>
  <c r="T96"/>
  <c r="V95"/>
  <c r="T95"/>
  <c r="V94"/>
  <c r="T94"/>
  <c r="V93"/>
  <c r="T93"/>
  <c r="V92"/>
  <c r="T92"/>
  <c r="V91"/>
  <c r="T91"/>
  <c r="V90"/>
  <c r="T90"/>
  <c r="V89"/>
  <c r="T89"/>
  <c r="V88"/>
  <c r="T88"/>
  <c r="V87"/>
  <c r="T87"/>
  <c r="V86"/>
  <c r="T86"/>
  <c r="V85"/>
  <c r="T85"/>
  <c r="V84"/>
  <c r="T84"/>
  <c r="V83"/>
  <c r="T83"/>
  <c r="V82"/>
  <c r="T82"/>
  <c r="V81"/>
  <c r="T81"/>
  <c r="V80"/>
  <c r="T80"/>
  <c r="V79"/>
  <c r="T79"/>
  <c r="V78"/>
  <c r="T78"/>
  <c r="V77"/>
  <c r="T77"/>
  <c r="V76"/>
  <c r="T76"/>
  <c r="V75"/>
  <c r="T75"/>
  <c r="V74"/>
  <c r="T74"/>
  <c r="V73"/>
  <c r="T73"/>
  <c r="V72"/>
  <c r="T72"/>
  <c r="V71"/>
  <c r="T71"/>
  <c r="V70"/>
  <c r="T70"/>
  <c r="V69"/>
  <c r="T69"/>
  <c r="V68"/>
  <c r="T68"/>
  <c r="V67"/>
  <c r="T67"/>
  <c r="V66"/>
  <c r="T66"/>
  <c r="V65"/>
  <c r="T65"/>
  <c r="V64"/>
  <c r="T64"/>
  <c r="V63"/>
  <c r="T63"/>
  <c r="V62"/>
  <c r="T62"/>
  <c r="V61"/>
  <c r="T61"/>
  <c r="V60"/>
  <c r="T60"/>
  <c r="V59"/>
  <c r="T59"/>
  <c r="V58"/>
  <c r="T58"/>
  <c r="V57"/>
  <c r="T57"/>
  <c r="V56"/>
  <c r="T56"/>
  <c r="V55"/>
  <c r="T55"/>
  <c r="V54"/>
  <c r="T54"/>
  <c r="V53"/>
  <c r="T53"/>
  <c r="V52"/>
  <c r="T52"/>
  <c r="V51"/>
  <c r="T51"/>
  <c r="V50"/>
  <c r="T50"/>
  <c r="V49"/>
  <c r="T49"/>
  <c r="V48"/>
  <c r="T48"/>
  <c r="V47"/>
  <c r="T47"/>
  <c r="V46"/>
  <c r="T46"/>
  <c r="V45"/>
  <c r="T45"/>
  <c r="V44"/>
  <c r="T44"/>
  <c r="V43"/>
  <c r="T43"/>
  <c r="V42"/>
  <c r="T42"/>
  <c r="V41"/>
  <c r="T41"/>
  <c r="V40"/>
  <c r="T40"/>
  <c r="V39"/>
  <c r="T39"/>
  <c r="V38"/>
  <c r="T38"/>
  <c r="V37"/>
  <c r="T37"/>
  <c r="V36"/>
  <c r="T36"/>
  <c r="V35"/>
  <c r="T35"/>
  <c r="V34"/>
  <c r="T34"/>
  <c r="V33"/>
  <c r="T33"/>
  <c r="V32"/>
  <c r="T32"/>
  <c r="V31"/>
  <c r="T31"/>
  <c r="V30"/>
  <c r="T30"/>
  <c r="V29"/>
  <c r="T29"/>
  <c r="V28"/>
  <c r="T28"/>
  <c r="V27"/>
  <c r="T27"/>
  <c r="V26"/>
  <c r="T26"/>
  <c r="V25"/>
  <c r="T25"/>
  <c r="V24"/>
  <c r="T24"/>
  <c r="V23"/>
  <c r="T23"/>
  <c r="T22"/>
  <c r="T21"/>
  <c r="T20"/>
  <c r="T19"/>
  <c r="V19" s="1"/>
  <c r="T18"/>
  <c r="T17"/>
  <c r="T16"/>
  <c r="T15"/>
  <c r="T14"/>
  <c r="T13"/>
  <c r="T12"/>
  <c r="T11"/>
  <c r="T10"/>
  <c r="T9"/>
  <c r="V9" s="1"/>
  <c r="K9"/>
  <c r="M9" s="1"/>
  <c r="R10" i="17"/>
  <c r="C11" s="1"/>
  <c r="T10"/>
  <c r="R11"/>
  <c r="C12" s="1"/>
  <c r="T11"/>
  <c r="R12"/>
  <c r="C13" s="1"/>
  <c r="T12"/>
  <c r="R13"/>
  <c r="T13"/>
  <c r="R14"/>
  <c r="T14"/>
  <c r="R15"/>
  <c r="T15"/>
  <c r="R16"/>
  <c r="C17"/>
  <c r="T16"/>
  <c r="R17"/>
  <c r="T17"/>
  <c r="R18"/>
  <c r="T18"/>
  <c r="R19"/>
  <c r="T19"/>
  <c r="R20"/>
  <c r="C21" s="1"/>
  <c r="T20"/>
  <c r="R21"/>
  <c r="C22" s="1"/>
  <c r="T21"/>
  <c r="R22"/>
  <c r="C23" s="1"/>
  <c r="T22"/>
  <c r="R23"/>
  <c r="C24" s="1"/>
  <c r="T23"/>
  <c r="R24"/>
  <c r="C25" s="1"/>
  <c r="T24"/>
  <c r="R25"/>
  <c r="T25"/>
  <c r="R26"/>
  <c r="T26"/>
  <c r="R27"/>
  <c r="T27"/>
  <c r="R28"/>
  <c r="C29" s="1"/>
  <c r="T28"/>
  <c r="R29"/>
  <c r="T29"/>
  <c r="R30"/>
  <c r="T30"/>
  <c r="R31"/>
  <c r="T31"/>
  <c r="R32"/>
  <c r="C33"/>
  <c r="T32"/>
  <c r="R33"/>
  <c r="T33"/>
  <c r="R34"/>
  <c r="T34"/>
  <c r="R35"/>
  <c r="T35"/>
  <c r="R36"/>
  <c r="C37" s="1"/>
  <c r="T36"/>
  <c r="R37"/>
  <c r="C38" s="1"/>
  <c r="T37"/>
  <c r="R38"/>
  <c r="C39" s="1"/>
  <c r="T38"/>
  <c r="R39"/>
  <c r="C40" s="1"/>
  <c r="T39"/>
  <c r="R40"/>
  <c r="C41" s="1"/>
  <c r="T40"/>
  <c r="R41"/>
  <c r="T41"/>
  <c r="R42"/>
  <c r="T42"/>
  <c r="R43"/>
  <c r="T43"/>
  <c r="R44"/>
  <c r="C45" s="1"/>
  <c r="T44"/>
  <c r="R45"/>
  <c r="T45"/>
  <c r="R46"/>
  <c r="T46"/>
  <c r="R47"/>
  <c r="T47"/>
  <c r="R48"/>
  <c r="C49"/>
  <c r="T48"/>
  <c r="R49"/>
  <c r="T49"/>
  <c r="R50"/>
  <c r="T50"/>
  <c r="R51"/>
  <c r="T51"/>
  <c r="R52"/>
  <c r="C53" s="1"/>
  <c r="T52"/>
  <c r="R53"/>
  <c r="C54" s="1"/>
  <c r="T53"/>
  <c r="R54"/>
  <c r="C55" s="1"/>
  <c r="T54"/>
  <c r="R55"/>
  <c r="C56" s="1"/>
  <c r="T55"/>
  <c r="R56"/>
  <c r="C57" s="1"/>
  <c r="T56"/>
  <c r="R57"/>
  <c r="T57"/>
  <c r="R58"/>
  <c r="T58"/>
  <c r="R59"/>
  <c r="T59"/>
  <c r="R60"/>
  <c r="C61" s="1"/>
  <c r="T60"/>
  <c r="R61"/>
  <c r="T61"/>
  <c r="R62"/>
  <c r="T62"/>
  <c r="R63"/>
  <c r="T63"/>
  <c r="R64"/>
  <c r="C65"/>
  <c r="T64"/>
  <c r="R65"/>
  <c r="T65"/>
  <c r="R66"/>
  <c r="T66"/>
  <c r="R67"/>
  <c r="T67"/>
  <c r="R68"/>
  <c r="C69" s="1"/>
  <c r="T68"/>
  <c r="R69"/>
  <c r="C70" s="1"/>
  <c r="T69"/>
  <c r="R70"/>
  <c r="C71" s="1"/>
  <c r="T70"/>
  <c r="R71"/>
  <c r="C72" s="1"/>
  <c r="T71"/>
  <c r="R72"/>
  <c r="C73" s="1"/>
  <c r="T72"/>
  <c r="R73"/>
  <c r="T73"/>
  <c r="R74"/>
  <c r="T74"/>
  <c r="R75"/>
  <c r="C76" s="1"/>
  <c r="T75"/>
  <c r="R76"/>
  <c r="C77"/>
  <c r="T76"/>
  <c r="R77"/>
  <c r="T77"/>
  <c r="R78"/>
  <c r="T78"/>
  <c r="R79"/>
  <c r="C80" s="1"/>
  <c r="T79"/>
  <c r="R80"/>
  <c r="C81" s="1"/>
  <c r="T80"/>
  <c r="R81"/>
  <c r="C82" s="1"/>
  <c r="T81"/>
  <c r="R82"/>
  <c r="C83" s="1"/>
  <c r="T82"/>
  <c r="R83"/>
  <c r="C84" s="1"/>
  <c r="T83"/>
  <c r="R84"/>
  <c r="C85"/>
  <c r="T84"/>
  <c r="R85"/>
  <c r="C86" s="1"/>
  <c r="T85"/>
  <c r="R86"/>
  <c r="C87" s="1"/>
  <c r="T86"/>
  <c r="R87"/>
  <c r="C88" s="1"/>
  <c r="T87"/>
  <c r="R88"/>
  <c r="C89" s="1"/>
  <c r="T88"/>
  <c r="R89"/>
  <c r="C90" s="1"/>
  <c r="T89"/>
  <c r="R90"/>
  <c r="C91" s="1"/>
  <c r="T90"/>
  <c r="R91"/>
  <c r="C92" s="1"/>
  <c r="T91"/>
  <c r="R92"/>
  <c r="C93"/>
  <c r="T92"/>
  <c r="R93"/>
  <c r="C94" s="1"/>
  <c r="T93"/>
  <c r="R94"/>
  <c r="C95" s="1"/>
  <c r="T94"/>
  <c r="R95"/>
  <c r="C96" s="1"/>
  <c r="T95"/>
  <c r="R96"/>
  <c r="C97" s="1"/>
  <c r="T96"/>
  <c r="R97"/>
  <c r="C98" s="1"/>
  <c r="T97"/>
  <c r="R98"/>
  <c r="C99" s="1"/>
  <c r="T98"/>
  <c r="R99"/>
  <c r="C100" s="1"/>
  <c r="T99"/>
  <c r="R100"/>
  <c r="C101"/>
  <c r="T100"/>
  <c r="R101"/>
  <c r="C102" s="1"/>
  <c r="T101"/>
  <c r="R102"/>
  <c r="C103" s="1"/>
  <c r="T102"/>
  <c r="R103"/>
  <c r="C104" s="1"/>
  <c r="T103"/>
  <c r="R104"/>
  <c r="C105" s="1"/>
  <c r="T104"/>
  <c r="R105"/>
  <c r="C106" s="1"/>
  <c r="T105"/>
  <c r="R106"/>
  <c r="C107" s="1"/>
  <c r="T106"/>
  <c r="R107"/>
  <c r="C108" s="1"/>
  <c r="T107"/>
  <c r="R108"/>
  <c r="T108"/>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K108"/>
  <c r="K107"/>
  <c r="K106"/>
  <c r="K105"/>
  <c r="K104"/>
  <c r="K103"/>
  <c r="K102"/>
  <c r="K101"/>
  <c r="K100"/>
  <c r="K99"/>
  <c r="K98"/>
  <c r="K97"/>
  <c r="K96"/>
  <c r="K95"/>
  <c r="K94"/>
  <c r="K93"/>
  <c r="K92"/>
  <c r="K91"/>
  <c r="K90"/>
  <c r="K89"/>
  <c r="K88"/>
  <c r="K87"/>
  <c r="K86"/>
  <c r="K85"/>
  <c r="K84"/>
  <c r="K83"/>
  <c r="K82"/>
  <c r="K81"/>
  <c r="K80"/>
  <c r="K79"/>
  <c r="C79"/>
  <c r="K78"/>
  <c r="C78"/>
  <c r="K77"/>
  <c r="K76"/>
  <c r="K75"/>
  <c r="C75"/>
  <c r="K74"/>
  <c r="C74"/>
  <c r="K73"/>
  <c r="K72"/>
  <c r="K71"/>
  <c r="K70"/>
  <c r="K69"/>
  <c r="K68"/>
  <c r="C68"/>
  <c r="K67"/>
  <c r="C67"/>
  <c r="K66"/>
  <c r="C66"/>
  <c r="K65"/>
  <c r="K64"/>
  <c r="C64"/>
  <c r="K63"/>
  <c r="C63"/>
  <c r="K62"/>
  <c r="C62"/>
  <c r="K61"/>
  <c r="K60"/>
  <c r="C60"/>
  <c r="K59"/>
  <c r="C59"/>
  <c r="K58"/>
  <c r="C58"/>
  <c r="K57"/>
  <c r="K56"/>
  <c r="K55"/>
  <c r="K54"/>
  <c r="K53"/>
  <c r="K52"/>
  <c r="C52"/>
  <c r="K51"/>
  <c r="C51"/>
  <c r="K50"/>
  <c r="C50"/>
  <c r="K49"/>
  <c r="K48"/>
  <c r="C48"/>
  <c r="K47"/>
  <c r="C47"/>
  <c r="K46"/>
  <c r="C46"/>
  <c r="K45"/>
  <c r="K44"/>
  <c r="C44"/>
  <c r="K43"/>
  <c r="C43"/>
  <c r="K42"/>
  <c r="C42"/>
  <c r="K41"/>
  <c r="K40"/>
  <c r="K39"/>
  <c r="K38"/>
  <c r="K37"/>
  <c r="K36"/>
  <c r="C36"/>
  <c r="K35"/>
  <c r="C35"/>
  <c r="K34"/>
  <c r="C34"/>
  <c r="K33"/>
  <c r="K32"/>
  <c r="C32"/>
  <c r="K31"/>
  <c r="C31"/>
  <c r="K30"/>
  <c r="C30"/>
  <c r="K29"/>
  <c r="K28"/>
  <c r="C28"/>
  <c r="K27"/>
  <c r="C27"/>
  <c r="K26"/>
  <c r="C26"/>
  <c r="K25"/>
  <c r="K24"/>
  <c r="K23"/>
  <c r="K22"/>
  <c r="K21"/>
  <c r="K20"/>
  <c r="C20"/>
  <c r="K19"/>
  <c r="C19"/>
  <c r="K18"/>
  <c r="C18"/>
  <c r="K17"/>
  <c r="K16"/>
  <c r="C16"/>
  <c r="K15"/>
  <c r="C15"/>
  <c r="K14"/>
  <c r="C14"/>
  <c r="K13"/>
  <c r="K12"/>
  <c r="K11"/>
  <c r="K10"/>
  <c r="K9"/>
  <c r="M9" s="1"/>
  <c r="R9" s="1"/>
  <c r="L2"/>
  <c r="C10" i="44" l="1"/>
  <c r="W13"/>
  <c r="W16"/>
  <c r="W17" s="1"/>
  <c r="W14"/>
  <c r="W24"/>
  <c r="W25" s="1"/>
  <c r="W28"/>
  <c r="W32"/>
  <c r="W33" s="1"/>
  <c r="W35"/>
  <c r="W36" s="1"/>
  <c r="H4"/>
  <c r="V10"/>
  <c r="V13"/>
  <c r="V15"/>
  <c r="V17"/>
  <c r="V19"/>
  <c r="V20" s="1"/>
  <c r="V21"/>
  <c r="V22" s="1"/>
  <c r="W55"/>
  <c r="W66"/>
  <c r="W95"/>
  <c r="W96" s="1"/>
  <c r="W97" s="1"/>
  <c r="W99"/>
  <c r="W100" s="1"/>
  <c r="W102"/>
  <c r="W103" s="1"/>
  <c r="W104" s="1"/>
  <c r="W38"/>
  <c r="W39" s="1"/>
  <c r="W40" s="1"/>
  <c r="W42"/>
  <c r="W43" s="1"/>
  <c r="W44" s="1"/>
  <c r="W45" s="1"/>
  <c r="W46" s="1"/>
  <c r="W48"/>
  <c r="W50"/>
  <c r="W51" s="1"/>
  <c r="W52" s="1"/>
  <c r="W56"/>
  <c r="W57" s="1"/>
  <c r="W58" s="1"/>
  <c r="W59" s="1"/>
  <c r="W60" s="1"/>
  <c r="W61" s="1"/>
  <c r="W62" s="1"/>
  <c r="W64"/>
  <c r="W68"/>
  <c r="W70"/>
  <c r="W72"/>
  <c r="W74"/>
  <c r="W75" s="1"/>
  <c r="W76"/>
  <c r="W78"/>
  <c r="W79" s="1"/>
  <c r="W80" s="1"/>
  <c r="W81" s="1"/>
  <c r="W82"/>
  <c r="W83" s="1"/>
  <c r="W84" s="1"/>
  <c r="W86"/>
  <c r="W87" s="1"/>
  <c r="W88" s="1"/>
  <c r="W89" s="1"/>
  <c r="W90" s="1"/>
  <c r="W106"/>
  <c r="W108"/>
  <c r="V15" i="43"/>
  <c r="V20"/>
  <c r="V21" s="1"/>
  <c r="H4"/>
  <c r="V10"/>
  <c r="V11" s="1"/>
  <c r="V22"/>
  <c r="V12"/>
  <c r="W9"/>
  <c r="W12"/>
  <c r="W13" s="1"/>
  <c r="W14" s="1"/>
  <c r="W16"/>
  <c r="W17" s="1"/>
  <c r="W18" s="1"/>
  <c r="W19" s="1"/>
  <c r="W20"/>
  <c r="W22"/>
  <c r="W24"/>
  <c r="W25" s="1"/>
  <c r="W26"/>
  <c r="W28"/>
  <c r="W30"/>
  <c r="W32"/>
  <c r="W33" s="1"/>
  <c r="W34"/>
  <c r="W35" s="1"/>
  <c r="W36" s="1"/>
  <c r="W38"/>
  <c r="W39" s="1"/>
  <c r="W40" s="1"/>
  <c r="W42"/>
  <c r="W43" s="1"/>
  <c r="W44" s="1"/>
  <c r="W45" s="1"/>
  <c r="W46" s="1"/>
  <c r="W50"/>
  <c r="W51" s="1"/>
  <c r="W52" s="1"/>
  <c r="W54"/>
  <c r="W55" s="1"/>
  <c r="W66"/>
  <c r="W70"/>
  <c r="W74"/>
  <c r="W75" s="1"/>
  <c r="W78"/>
  <c r="W79" s="1"/>
  <c r="W80" s="1"/>
  <c r="W81" s="1"/>
  <c r="W82"/>
  <c r="W86"/>
  <c r="W87" s="1"/>
  <c r="W88" s="1"/>
  <c r="W89" s="1"/>
  <c r="W90" s="1"/>
  <c r="W94"/>
  <c r="W95" s="1"/>
  <c r="W96" s="1"/>
  <c r="W97" s="1"/>
  <c r="W98"/>
  <c r="W99" s="1"/>
  <c r="W100" s="1"/>
  <c r="W102"/>
  <c r="W103" s="1"/>
  <c r="W104" s="1"/>
  <c r="W106"/>
  <c r="R9"/>
  <c r="W48"/>
  <c r="W56"/>
  <c r="W57" s="1"/>
  <c r="W58" s="1"/>
  <c r="W59" s="1"/>
  <c r="W60"/>
  <c r="W61" s="1"/>
  <c r="W62" s="1"/>
  <c r="W64"/>
  <c r="W68"/>
  <c r="W72"/>
  <c r="W76"/>
  <c r="W84"/>
  <c r="W92"/>
  <c r="W108"/>
  <c r="W9" i="33"/>
  <c r="W10"/>
  <c r="W11" s="1"/>
  <c r="W12" s="1"/>
  <c r="W13" s="1"/>
  <c r="W14" s="1"/>
  <c r="W15" s="1"/>
  <c r="W16" s="1"/>
  <c r="W17" s="1"/>
  <c r="W18" s="1"/>
  <c r="W19" s="1"/>
  <c r="W20" s="1"/>
  <c r="W21" s="1"/>
  <c r="W22" s="1"/>
  <c r="W23" s="1"/>
  <c r="W24" s="1"/>
  <c r="W25" s="1"/>
  <c r="W26" s="1"/>
  <c r="W27" s="1"/>
  <c r="W28" s="1"/>
  <c r="W29" s="1"/>
  <c r="W30" s="1"/>
  <c r="W31" s="1"/>
  <c r="W32" s="1"/>
  <c r="W33" s="1"/>
  <c r="W34" s="1"/>
  <c r="W35" s="1"/>
  <c r="W36" s="1"/>
  <c r="W37" s="1"/>
  <c r="W38" s="1"/>
  <c r="W39" s="1"/>
  <c r="W40" s="1"/>
  <c r="W41" s="1"/>
  <c r="W42" s="1"/>
  <c r="W43" s="1"/>
  <c r="W44" s="1"/>
  <c r="W45" s="1"/>
  <c r="W46" s="1"/>
  <c r="W47" s="1"/>
  <c r="W48" s="1"/>
  <c r="W49" s="1"/>
  <c r="W50" s="1"/>
  <c r="W51" s="1"/>
  <c r="W52" s="1"/>
  <c r="W53" s="1"/>
  <c r="W54" s="1"/>
  <c r="W55" s="1"/>
  <c r="W56" s="1"/>
  <c r="W57" s="1"/>
  <c r="W58" s="1"/>
  <c r="W59" s="1"/>
  <c r="W60" s="1"/>
  <c r="W61" s="1"/>
  <c r="W62" s="1"/>
  <c r="W63" s="1"/>
  <c r="W64" s="1"/>
  <c r="W65" s="1"/>
  <c r="W66" s="1"/>
  <c r="W67" s="1"/>
  <c r="W68" s="1"/>
  <c r="W69" s="1"/>
  <c r="W70" s="1"/>
  <c r="W71" s="1"/>
  <c r="W72" s="1"/>
  <c r="W73" s="1"/>
  <c r="W74" s="1"/>
  <c r="W75" s="1"/>
  <c r="W76" s="1"/>
  <c r="W77" s="1"/>
  <c r="W78" s="1"/>
  <c r="W79" s="1"/>
  <c r="W80" s="1"/>
  <c r="W81" s="1"/>
  <c r="W82" s="1"/>
  <c r="W83" s="1"/>
  <c r="W84" s="1"/>
  <c r="W85" s="1"/>
  <c r="W86" s="1"/>
  <c r="W87" s="1"/>
  <c r="W88" s="1"/>
  <c r="W89" s="1"/>
  <c r="W90" s="1"/>
  <c r="W91" s="1"/>
  <c r="W92" s="1"/>
  <c r="W93" s="1"/>
  <c r="W94" s="1"/>
  <c r="W95" s="1"/>
  <c r="W96" s="1"/>
  <c r="W97" s="1"/>
  <c r="W98" s="1"/>
  <c r="W99" s="1"/>
  <c r="W100" s="1"/>
  <c r="W101" s="1"/>
  <c r="W102" s="1"/>
  <c r="W103" s="1"/>
  <c r="W104" s="1"/>
  <c r="W105" s="1"/>
  <c r="W106" s="1"/>
  <c r="W107" s="1"/>
  <c r="W108" s="1"/>
  <c r="P2" i="17"/>
  <c r="V13" i="33"/>
  <c r="V14" s="1"/>
  <c r="V15" s="1"/>
  <c r="V16" s="1"/>
  <c r="V17" s="1"/>
  <c r="V18" s="1"/>
  <c r="H4"/>
  <c r="V10"/>
  <c r="V11" s="1"/>
  <c r="V12" s="1"/>
  <c r="R9"/>
  <c r="V20"/>
  <c r="V21" s="1"/>
  <c r="V22" s="1"/>
  <c r="G5" i="17"/>
  <c r="T9"/>
  <c r="H4" s="1"/>
  <c r="E5"/>
  <c r="C10"/>
  <c r="D4"/>
  <c r="C5"/>
  <c r="I5" s="1"/>
  <c r="V11" i="44" l="1"/>
  <c r="V12" s="1"/>
  <c r="W18"/>
  <c r="W19" s="1"/>
  <c r="X10"/>
  <c r="K10"/>
  <c r="M10" s="1"/>
  <c r="R10" s="1"/>
  <c r="C10" i="43"/>
  <c r="P5"/>
  <c r="L5"/>
  <c r="L5" i="33"/>
  <c r="C10"/>
  <c r="P5"/>
  <c r="L4" i="17"/>
  <c r="P4"/>
  <c r="L5" i="44" l="1"/>
  <c r="C11"/>
  <c r="P5"/>
  <c r="X10" i="43"/>
  <c r="K10"/>
  <c r="M10" s="1"/>
  <c r="R10" s="1"/>
  <c r="X10" i="33"/>
  <c r="K10"/>
  <c r="M10" s="1"/>
  <c r="R10" s="1"/>
  <c r="X11" i="44" l="1"/>
  <c r="Y11" s="1"/>
  <c r="K11"/>
  <c r="M11" s="1"/>
  <c r="R11" s="1"/>
  <c r="C11" i="43"/>
  <c r="C11" i="33"/>
  <c r="C12" i="44" l="1"/>
  <c r="X11" i="43"/>
  <c r="Y11" s="1"/>
  <c r="K11"/>
  <c r="M11" s="1"/>
  <c r="R11" s="1"/>
  <c r="X11" i="33"/>
  <c r="Y11" s="1"/>
  <c r="K11"/>
  <c r="M11" s="1"/>
  <c r="R11" s="1"/>
  <c r="X12" i="44" l="1"/>
  <c r="Y12" s="1"/>
  <c r="K12"/>
  <c r="M12" s="1"/>
  <c r="R12" s="1"/>
  <c r="C12" i="43"/>
  <c r="C12" i="33"/>
  <c r="C13" i="44" l="1"/>
  <c r="X12" i="43"/>
  <c r="Y12" s="1"/>
  <c r="K12"/>
  <c r="M12" s="1"/>
  <c r="R12" s="1"/>
  <c r="X12" i="33"/>
  <c r="Y12" s="1"/>
  <c r="K12"/>
  <c r="M12" s="1"/>
  <c r="R12" s="1"/>
  <c r="X13" i="44" l="1"/>
  <c r="Y13" s="1"/>
  <c r="K13"/>
  <c r="M13" s="1"/>
  <c r="R13" s="1"/>
  <c r="C13" i="43"/>
  <c r="C13" i="33"/>
  <c r="C14" i="44" l="1"/>
  <c r="X13" i="43"/>
  <c r="Y13" s="1"/>
  <c r="K13"/>
  <c r="M13" s="1"/>
  <c r="R13" s="1"/>
  <c r="X13" i="33"/>
  <c r="Y13" s="1"/>
  <c r="K13"/>
  <c r="M13" s="1"/>
  <c r="R13" s="1"/>
  <c r="X14" i="44" l="1"/>
  <c r="Y14" s="1"/>
  <c r="K14"/>
  <c r="M14" s="1"/>
  <c r="R14" s="1"/>
  <c r="C15" s="1"/>
  <c r="C14" i="43"/>
  <c r="C14" i="33"/>
  <c r="X15" i="44" l="1"/>
  <c r="Y15" s="1"/>
  <c r="K15"/>
  <c r="M15" s="1"/>
  <c r="R15" s="1"/>
  <c r="C16" s="1"/>
  <c r="X14" i="43"/>
  <c r="Y14" s="1"/>
  <c r="K14"/>
  <c r="M14" s="1"/>
  <c r="R14" s="1"/>
  <c r="C15" s="1"/>
  <c r="X14" i="33"/>
  <c r="Y14" s="1"/>
  <c r="K14"/>
  <c r="M14" s="1"/>
  <c r="R14" s="1"/>
  <c r="X16" i="44" l="1"/>
  <c r="Y16" s="1"/>
  <c r="K16"/>
  <c r="M16" s="1"/>
  <c r="R16" s="1"/>
  <c r="C17" s="1"/>
  <c r="X15" i="43"/>
  <c r="Y15" s="1"/>
  <c r="K15"/>
  <c r="M15" s="1"/>
  <c r="R15" s="1"/>
  <c r="C16" s="1"/>
  <c r="C15" i="33"/>
  <c r="X17" i="44" l="1"/>
  <c r="Y17" s="1"/>
  <c r="K17"/>
  <c r="M17" s="1"/>
  <c r="R17" s="1"/>
  <c r="C18" s="1"/>
  <c r="X16" i="43"/>
  <c r="Y16" s="1"/>
  <c r="K16"/>
  <c r="M16" s="1"/>
  <c r="R16" s="1"/>
  <c r="C17" s="1"/>
  <c r="X15" i="33"/>
  <c r="Y15" s="1"/>
  <c r="K15"/>
  <c r="M15" s="1"/>
  <c r="R15" s="1"/>
  <c r="C16" s="1"/>
  <c r="X18" i="44" l="1"/>
  <c r="Y18" s="1"/>
  <c r="K18"/>
  <c r="M18" s="1"/>
  <c r="R18" s="1"/>
  <c r="C19" s="1"/>
  <c r="X17" i="43"/>
  <c r="Y17" s="1"/>
  <c r="K17"/>
  <c r="M17" s="1"/>
  <c r="R17" s="1"/>
  <c r="C18" s="1"/>
  <c r="X16" i="33"/>
  <c r="Y16" s="1"/>
  <c r="K16"/>
  <c r="M16" s="1"/>
  <c r="R16" s="1"/>
  <c r="C17" s="1"/>
  <c r="X19" i="44" l="1"/>
  <c r="Y19" s="1"/>
  <c r="K19"/>
  <c r="M19" s="1"/>
  <c r="R19" s="1"/>
  <c r="C20" s="1"/>
  <c r="X18" i="43"/>
  <c r="Y18" s="1"/>
  <c r="K18"/>
  <c r="M18" s="1"/>
  <c r="R18" s="1"/>
  <c r="C19" s="1"/>
  <c r="X17" i="33"/>
  <c r="Y17" s="1"/>
  <c r="K17"/>
  <c r="M17" s="1"/>
  <c r="R17" s="1"/>
  <c r="C18" s="1"/>
  <c r="X20" i="44" l="1"/>
  <c r="Y20" s="1"/>
  <c r="K20"/>
  <c r="M20" s="1"/>
  <c r="R20" s="1"/>
  <c r="C21" s="1"/>
  <c r="X19" i="43"/>
  <c r="Y19" s="1"/>
  <c r="K19"/>
  <c r="M19" s="1"/>
  <c r="R19" s="1"/>
  <c r="C20" s="1"/>
  <c r="X18" i="33"/>
  <c r="Y18" s="1"/>
  <c r="K18"/>
  <c r="M18" s="1"/>
  <c r="R18" s="1"/>
  <c r="C19" s="1"/>
  <c r="X21" i="44" l="1"/>
  <c r="Y21" s="1"/>
  <c r="K21"/>
  <c r="M21" s="1"/>
  <c r="R21" s="1"/>
  <c r="C22" s="1"/>
  <c r="X20" i="43"/>
  <c r="Y20" s="1"/>
  <c r="K20"/>
  <c r="M20" s="1"/>
  <c r="R20" s="1"/>
  <c r="C21" s="1"/>
  <c r="X19" i="33"/>
  <c r="Y19" s="1"/>
  <c r="K19"/>
  <c r="M19" s="1"/>
  <c r="R19" s="1"/>
  <c r="C20" s="1"/>
  <c r="X22" i="44" l="1"/>
  <c r="Y22" s="1"/>
  <c r="K22"/>
  <c r="M22" s="1"/>
  <c r="R22" s="1"/>
  <c r="C23" s="1"/>
  <c r="X21" i="43"/>
  <c r="Y21" s="1"/>
  <c r="K21"/>
  <c r="M21" s="1"/>
  <c r="R21" s="1"/>
  <c r="C22" s="1"/>
  <c r="X20" i="33"/>
  <c r="Y20" s="1"/>
  <c r="K20"/>
  <c r="M20" s="1"/>
  <c r="R20" s="1"/>
  <c r="C21" s="1"/>
  <c r="X23" i="44" l="1"/>
  <c r="Y23" s="1"/>
  <c r="K23"/>
  <c r="M23" s="1"/>
  <c r="R23" s="1"/>
  <c r="C24" s="1"/>
  <c r="X22" i="43"/>
  <c r="Y22" s="1"/>
  <c r="K22"/>
  <c r="M22" s="1"/>
  <c r="R22" s="1"/>
  <c r="C23" s="1"/>
  <c r="X21" i="33"/>
  <c r="Y21" s="1"/>
  <c r="K21"/>
  <c r="M21" s="1"/>
  <c r="R21" s="1"/>
  <c r="C22" s="1"/>
  <c r="X24" i="44" l="1"/>
  <c r="Y24" s="1"/>
  <c r="K24"/>
  <c r="M24" s="1"/>
  <c r="R24" s="1"/>
  <c r="C25" s="1"/>
  <c r="X23" i="43"/>
  <c r="Y23" s="1"/>
  <c r="K23"/>
  <c r="M23" s="1"/>
  <c r="R23" s="1"/>
  <c r="C24" s="1"/>
  <c r="X22" i="33"/>
  <c r="Y22" s="1"/>
  <c r="K22"/>
  <c r="M22" s="1"/>
  <c r="R22" s="1"/>
  <c r="C23" s="1"/>
  <c r="X25" i="44" l="1"/>
  <c r="Y25" s="1"/>
  <c r="K25"/>
  <c r="M25" s="1"/>
  <c r="R25" s="1"/>
  <c r="C26" s="1"/>
  <c r="X24" i="43"/>
  <c r="Y24" s="1"/>
  <c r="K24"/>
  <c r="M24" s="1"/>
  <c r="R24" s="1"/>
  <c r="C25" s="1"/>
  <c r="X23" i="33"/>
  <c r="Y23" s="1"/>
  <c r="K23"/>
  <c r="M23" s="1"/>
  <c r="R23" s="1"/>
  <c r="C24" s="1"/>
  <c r="X26" i="44" l="1"/>
  <c r="Y26" s="1"/>
  <c r="K26"/>
  <c r="M26" s="1"/>
  <c r="R26" s="1"/>
  <c r="C27" s="1"/>
  <c r="X25" i="43"/>
  <c r="Y25" s="1"/>
  <c r="K25"/>
  <c r="M25" s="1"/>
  <c r="R25" s="1"/>
  <c r="C26" s="1"/>
  <c r="X24" i="33"/>
  <c r="Y24" s="1"/>
  <c r="K24"/>
  <c r="M24" s="1"/>
  <c r="R24" s="1"/>
  <c r="C25" s="1"/>
  <c r="X27" i="44" l="1"/>
  <c r="Y27" s="1"/>
  <c r="K27"/>
  <c r="M27" s="1"/>
  <c r="R27" s="1"/>
  <c r="C28" s="1"/>
  <c r="X26" i="43"/>
  <c r="Y26" s="1"/>
  <c r="K26"/>
  <c r="M26" s="1"/>
  <c r="R26" s="1"/>
  <c r="C27" s="1"/>
  <c r="X25" i="33"/>
  <c r="Y25" s="1"/>
  <c r="K25"/>
  <c r="M25" s="1"/>
  <c r="R25" s="1"/>
  <c r="C26" s="1"/>
  <c r="X28" i="44" l="1"/>
  <c r="Y28" s="1"/>
  <c r="K28"/>
  <c r="M28" s="1"/>
  <c r="R28" s="1"/>
  <c r="C29" s="1"/>
  <c r="X27" i="43"/>
  <c r="Y27" s="1"/>
  <c r="K27"/>
  <c r="M27" s="1"/>
  <c r="R27" s="1"/>
  <c r="C28" s="1"/>
  <c r="X26" i="33"/>
  <c r="Y26" s="1"/>
  <c r="K26"/>
  <c r="M26" s="1"/>
  <c r="R26" s="1"/>
  <c r="C27" s="1"/>
  <c r="X29" i="44" l="1"/>
  <c r="Y29" s="1"/>
  <c r="K29"/>
  <c r="M29" s="1"/>
  <c r="R29" s="1"/>
  <c r="C30" s="1"/>
  <c r="X28" i="43"/>
  <c r="Y28" s="1"/>
  <c r="K28"/>
  <c r="M28" s="1"/>
  <c r="R28" s="1"/>
  <c r="C29" s="1"/>
  <c r="X27" i="33"/>
  <c r="Y27" s="1"/>
  <c r="K27"/>
  <c r="M27" s="1"/>
  <c r="R27" s="1"/>
  <c r="X30" i="44" l="1"/>
  <c r="Y30" s="1"/>
  <c r="K30"/>
  <c r="M30" s="1"/>
  <c r="R30" s="1"/>
  <c r="C31" s="1"/>
  <c r="X29" i="43"/>
  <c r="Y29" s="1"/>
  <c r="K29"/>
  <c r="M29" s="1"/>
  <c r="R29" s="1"/>
  <c r="C30" s="1"/>
  <c r="X28" i="33"/>
  <c r="Y28" s="1"/>
  <c r="K28"/>
  <c r="M28" s="1"/>
  <c r="R28" s="1"/>
  <c r="C29" s="1"/>
  <c r="X31" i="44" l="1"/>
  <c r="Y31" s="1"/>
  <c r="K31"/>
  <c r="M31" s="1"/>
  <c r="R31" s="1"/>
  <c r="C32" s="1"/>
  <c r="X30" i="43"/>
  <c r="Y30" s="1"/>
  <c r="K30"/>
  <c r="M30" s="1"/>
  <c r="R30" s="1"/>
  <c r="C31" s="1"/>
  <c r="X29" i="33"/>
  <c r="Y29" s="1"/>
  <c r="K29"/>
  <c r="M29" s="1"/>
  <c r="R29" s="1"/>
  <c r="C30" s="1"/>
  <c r="X32" i="44" l="1"/>
  <c r="Y32" s="1"/>
  <c r="K32"/>
  <c r="M32" s="1"/>
  <c r="R32" s="1"/>
  <c r="C33" s="1"/>
  <c r="X31" i="43"/>
  <c r="Y31" s="1"/>
  <c r="K31"/>
  <c r="M31" s="1"/>
  <c r="R31" s="1"/>
  <c r="C32" s="1"/>
  <c r="X30" i="33"/>
  <c r="Y30" s="1"/>
  <c r="K30"/>
  <c r="M30" s="1"/>
  <c r="R30" s="1"/>
  <c r="C31" s="1"/>
  <c r="X33" i="44" l="1"/>
  <c r="Y33" s="1"/>
  <c r="K33"/>
  <c r="M33" s="1"/>
  <c r="R33" s="1"/>
  <c r="C34" s="1"/>
  <c r="X32" i="43"/>
  <c r="Y32" s="1"/>
  <c r="K32"/>
  <c r="M32" s="1"/>
  <c r="R32" s="1"/>
  <c r="C33" s="1"/>
  <c r="X31" i="33"/>
  <c r="Y31" s="1"/>
  <c r="K31"/>
  <c r="M31" s="1"/>
  <c r="R31" s="1"/>
  <c r="C32" s="1"/>
  <c r="X34" i="44" l="1"/>
  <c r="Y34" s="1"/>
  <c r="K34"/>
  <c r="M34" s="1"/>
  <c r="R34" s="1"/>
  <c r="C35" s="1"/>
  <c r="X33" i="43"/>
  <c r="Y33" s="1"/>
  <c r="K33"/>
  <c r="M33" s="1"/>
  <c r="R33" s="1"/>
  <c r="C34" s="1"/>
  <c r="X32" i="33"/>
  <c r="Y32" s="1"/>
  <c r="K32"/>
  <c r="M32" s="1"/>
  <c r="R32" s="1"/>
  <c r="C33" s="1"/>
  <c r="X35" i="44" l="1"/>
  <c r="Y35" s="1"/>
  <c r="K35"/>
  <c r="M35" s="1"/>
  <c r="R35" s="1"/>
  <c r="C36" s="1"/>
  <c r="X34" i="43"/>
  <c r="Y34" s="1"/>
  <c r="K34"/>
  <c r="M34" s="1"/>
  <c r="R34" s="1"/>
  <c r="C35" s="1"/>
  <c r="X33" i="33"/>
  <c r="Y33" s="1"/>
  <c r="K33"/>
  <c r="M33" s="1"/>
  <c r="R33" s="1"/>
  <c r="X36" i="44" l="1"/>
  <c r="Y36" s="1"/>
  <c r="K36"/>
  <c r="M36" s="1"/>
  <c r="R36" s="1"/>
  <c r="C37" s="1"/>
  <c r="X35" i="43"/>
  <c r="Y35" s="1"/>
  <c r="K35"/>
  <c r="M35" s="1"/>
  <c r="R35" s="1"/>
  <c r="C36" s="1"/>
  <c r="X34" i="33"/>
  <c r="Y34" s="1"/>
  <c r="K34"/>
  <c r="M34" s="1"/>
  <c r="R34" s="1"/>
  <c r="X37" i="44" l="1"/>
  <c r="Y37" s="1"/>
  <c r="K37"/>
  <c r="M37" s="1"/>
  <c r="R37" s="1"/>
  <c r="C38" s="1"/>
  <c r="X36" i="43"/>
  <c r="Y36" s="1"/>
  <c r="K36"/>
  <c r="M36" s="1"/>
  <c r="R36" s="1"/>
  <c r="C37" s="1"/>
  <c r="X35" i="33"/>
  <c r="Y35" s="1"/>
  <c r="K35"/>
  <c r="M35" s="1"/>
  <c r="R35" s="1"/>
  <c r="X38" i="44" l="1"/>
  <c r="Y38" s="1"/>
  <c r="K38"/>
  <c r="M38" s="1"/>
  <c r="R38" s="1"/>
  <c r="C39" s="1"/>
  <c r="X37" i="43"/>
  <c r="Y37" s="1"/>
  <c r="K37"/>
  <c r="M37" s="1"/>
  <c r="R37" s="1"/>
  <c r="C38" s="1"/>
  <c r="X36" i="33"/>
  <c r="Y36" s="1"/>
  <c r="K36"/>
  <c r="M36" s="1"/>
  <c r="R36" s="1"/>
  <c r="C37" s="1"/>
  <c r="X39" i="44" l="1"/>
  <c r="Y39" s="1"/>
  <c r="K39"/>
  <c r="M39" s="1"/>
  <c r="R39" s="1"/>
  <c r="C40" s="1"/>
  <c r="X38" i="43"/>
  <c r="Y38" s="1"/>
  <c r="K38"/>
  <c r="M38" s="1"/>
  <c r="R38" s="1"/>
  <c r="C39" s="1"/>
  <c r="X37" i="33"/>
  <c r="Y37" s="1"/>
  <c r="K37"/>
  <c r="M37" s="1"/>
  <c r="R37" s="1"/>
  <c r="C38" s="1"/>
  <c r="X40" i="44" l="1"/>
  <c r="Y40" s="1"/>
  <c r="K40"/>
  <c r="M40" s="1"/>
  <c r="R40" s="1"/>
  <c r="C41" s="1"/>
  <c r="X39" i="43"/>
  <c r="Y39" s="1"/>
  <c r="K39"/>
  <c r="M39" s="1"/>
  <c r="R39" s="1"/>
  <c r="C40" s="1"/>
  <c r="X38" i="33"/>
  <c r="Y38" s="1"/>
  <c r="K38"/>
  <c r="M38" s="1"/>
  <c r="R38" s="1"/>
  <c r="C39" s="1"/>
  <c r="X41" i="44" l="1"/>
  <c r="Y41" s="1"/>
  <c r="K41"/>
  <c r="M41" s="1"/>
  <c r="R41" s="1"/>
  <c r="C42" s="1"/>
  <c r="X40" i="43"/>
  <c r="Y40" s="1"/>
  <c r="K40"/>
  <c r="M40" s="1"/>
  <c r="R40" s="1"/>
  <c r="C41" s="1"/>
  <c r="X39" i="33"/>
  <c r="Y39" s="1"/>
  <c r="K39"/>
  <c r="M39" s="1"/>
  <c r="R39" s="1"/>
  <c r="C40" s="1"/>
  <c r="X42" i="44" l="1"/>
  <c r="Y42" s="1"/>
  <c r="K42"/>
  <c r="M42" s="1"/>
  <c r="R42" s="1"/>
  <c r="C43" s="1"/>
  <c r="X41" i="43"/>
  <c r="Y41" s="1"/>
  <c r="K41"/>
  <c r="M41" s="1"/>
  <c r="R41" s="1"/>
  <c r="C42" s="1"/>
  <c r="X40" i="33"/>
  <c r="Y40" s="1"/>
  <c r="K40"/>
  <c r="M40" s="1"/>
  <c r="R40" s="1"/>
  <c r="C41" s="1"/>
  <c r="X43" i="44" l="1"/>
  <c r="Y43" s="1"/>
  <c r="K43"/>
  <c r="M43" s="1"/>
  <c r="R43" s="1"/>
  <c r="C44" s="1"/>
  <c r="X42" i="43"/>
  <c r="Y42" s="1"/>
  <c r="K42"/>
  <c r="M42" s="1"/>
  <c r="R42" s="1"/>
  <c r="C43" s="1"/>
  <c r="X41" i="33"/>
  <c r="Y41" s="1"/>
  <c r="K41"/>
  <c r="M41" s="1"/>
  <c r="R41" s="1"/>
  <c r="C42" s="1"/>
  <c r="X44" i="44" l="1"/>
  <c r="Y44" s="1"/>
  <c r="K44"/>
  <c r="M44" s="1"/>
  <c r="R44" s="1"/>
  <c r="C45" s="1"/>
  <c r="X43" i="43"/>
  <c r="Y43" s="1"/>
  <c r="K43"/>
  <c r="M43" s="1"/>
  <c r="R43" s="1"/>
  <c r="C44" s="1"/>
  <c r="X42" i="33"/>
  <c r="Y42" s="1"/>
  <c r="K42"/>
  <c r="M42" s="1"/>
  <c r="R42" s="1"/>
  <c r="C43" s="1"/>
  <c r="X45" i="44" l="1"/>
  <c r="Y45" s="1"/>
  <c r="K45"/>
  <c r="M45" s="1"/>
  <c r="R45" s="1"/>
  <c r="C46" s="1"/>
  <c r="X44" i="43"/>
  <c r="Y44" s="1"/>
  <c r="K44"/>
  <c r="M44" s="1"/>
  <c r="R44" s="1"/>
  <c r="C45" s="1"/>
  <c r="X43" i="33"/>
  <c r="Y43" s="1"/>
  <c r="K43"/>
  <c r="M43" s="1"/>
  <c r="R43" s="1"/>
  <c r="C44" s="1"/>
  <c r="X46" i="44" l="1"/>
  <c r="Y46" s="1"/>
  <c r="K46"/>
  <c r="M46" s="1"/>
  <c r="R46" s="1"/>
  <c r="C47" s="1"/>
  <c r="X45" i="43"/>
  <c r="Y45" s="1"/>
  <c r="K45"/>
  <c r="M45" s="1"/>
  <c r="R45" s="1"/>
  <c r="C46" s="1"/>
  <c r="X44" i="33"/>
  <c r="Y44" s="1"/>
  <c r="K44"/>
  <c r="M44" s="1"/>
  <c r="R44" s="1"/>
  <c r="C45" s="1"/>
  <c r="X47" i="44" l="1"/>
  <c r="Y47" s="1"/>
  <c r="K47"/>
  <c r="M47" s="1"/>
  <c r="R47" s="1"/>
  <c r="C48" s="1"/>
  <c r="X46" i="43"/>
  <c r="Y46" s="1"/>
  <c r="K46"/>
  <c r="M46" s="1"/>
  <c r="R46" s="1"/>
  <c r="C47" s="1"/>
  <c r="X45" i="33"/>
  <c r="Y45" s="1"/>
  <c r="K45"/>
  <c r="M45" s="1"/>
  <c r="R45" s="1"/>
  <c r="C46" s="1"/>
  <c r="X48" i="44" l="1"/>
  <c r="Y48" s="1"/>
  <c r="K48"/>
  <c r="M48" s="1"/>
  <c r="R48" s="1"/>
  <c r="C49" s="1"/>
  <c r="X47" i="43"/>
  <c r="Y47" s="1"/>
  <c r="K47"/>
  <c r="M47" s="1"/>
  <c r="R47" s="1"/>
  <c r="C48" s="1"/>
  <c r="X46" i="33"/>
  <c r="Y46" s="1"/>
  <c r="K46"/>
  <c r="M46" s="1"/>
  <c r="R46" s="1"/>
  <c r="C47" s="1"/>
  <c r="X49" i="44" l="1"/>
  <c r="Y49" s="1"/>
  <c r="K49"/>
  <c r="M49" s="1"/>
  <c r="R49" s="1"/>
  <c r="C50" s="1"/>
  <c r="X48" i="43"/>
  <c r="Y48" s="1"/>
  <c r="K48"/>
  <c r="M48" s="1"/>
  <c r="R48" s="1"/>
  <c r="C49" s="1"/>
  <c r="X47" i="33"/>
  <c r="Y47" s="1"/>
  <c r="K47"/>
  <c r="M47" s="1"/>
  <c r="R47" s="1"/>
  <c r="C48" s="1"/>
  <c r="X50" i="44" l="1"/>
  <c r="Y50" s="1"/>
  <c r="K50"/>
  <c r="M50" s="1"/>
  <c r="R50" s="1"/>
  <c r="C51" s="1"/>
  <c r="X49" i="43"/>
  <c r="Y49" s="1"/>
  <c r="K49"/>
  <c r="M49" s="1"/>
  <c r="R49" s="1"/>
  <c r="C50" s="1"/>
  <c r="X48" i="33"/>
  <c r="Y48" s="1"/>
  <c r="K48"/>
  <c r="M48" s="1"/>
  <c r="R48" s="1"/>
  <c r="C49" s="1"/>
  <c r="X51" i="44" l="1"/>
  <c r="Y51" s="1"/>
  <c r="K51"/>
  <c r="M51" s="1"/>
  <c r="R51" s="1"/>
  <c r="C52" s="1"/>
  <c r="X50" i="43"/>
  <c r="Y50" s="1"/>
  <c r="K50"/>
  <c r="M50" s="1"/>
  <c r="R50" s="1"/>
  <c r="C51" s="1"/>
  <c r="X49" i="33"/>
  <c r="Y49" s="1"/>
  <c r="K49"/>
  <c r="M49" s="1"/>
  <c r="R49" s="1"/>
  <c r="C50" s="1"/>
  <c r="X52" i="44" l="1"/>
  <c r="Y52" s="1"/>
  <c r="K52"/>
  <c r="M52" s="1"/>
  <c r="R52" s="1"/>
  <c r="C53" s="1"/>
  <c r="X51" i="43"/>
  <c r="Y51" s="1"/>
  <c r="K51"/>
  <c r="M51" s="1"/>
  <c r="R51" s="1"/>
  <c r="C52" s="1"/>
  <c r="X50" i="33"/>
  <c r="Y50" s="1"/>
  <c r="K50"/>
  <c r="M50" s="1"/>
  <c r="R50" s="1"/>
  <c r="C51" s="1"/>
  <c r="X53" i="44" l="1"/>
  <c r="Y53" s="1"/>
  <c r="K53"/>
  <c r="M53" s="1"/>
  <c r="R53" s="1"/>
  <c r="C54" s="1"/>
  <c r="X52" i="43"/>
  <c r="Y52" s="1"/>
  <c r="K52"/>
  <c r="M52" s="1"/>
  <c r="R52" s="1"/>
  <c r="C53" s="1"/>
  <c r="X51" i="33"/>
  <c r="Y51" s="1"/>
  <c r="K51"/>
  <c r="M51" s="1"/>
  <c r="R51" s="1"/>
  <c r="C52" s="1"/>
  <c r="X54" i="44" l="1"/>
  <c r="Y54" s="1"/>
  <c r="K54"/>
  <c r="M54" s="1"/>
  <c r="R54" s="1"/>
  <c r="C55" s="1"/>
  <c r="X53" i="43"/>
  <c r="Y53" s="1"/>
  <c r="K53"/>
  <c r="M53" s="1"/>
  <c r="R53" s="1"/>
  <c r="C54" s="1"/>
  <c r="X52" i="33"/>
  <c r="Y52" s="1"/>
  <c r="K52"/>
  <c r="M52" s="1"/>
  <c r="R52" s="1"/>
  <c r="C53" s="1"/>
  <c r="X55" i="44" l="1"/>
  <c r="Y55" s="1"/>
  <c r="K55"/>
  <c r="M55" s="1"/>
  <c r="R55" s="1"/>
  <c r="C56" s="1"/>
  <c r="X54" i="43"/>
  <c r="Y54" s="1"/>
  <c r="K54"/>
  <c r="M54" s="1"/>
  <c r="R54" s="1"/>
  <c r="C55" s="1"/>
  <c r="X53" i="33"/>
  <c r="Y53" s="1"/>
  <c r="K53"/>
  <c r="M53" s="1"/>
  <c r="R53" s="1"/>
  <c r="C54" s="1"/>
  <c r="X56" i="44" l="1"/>
  <c r="Y56" s="1"/>
  <c r="K56"/>
  <c r="M56" s="1"/>
  <c r="R56" s="1"/>
  <c r="C57" s="1"/>
  <c r="X55" i="43"/>
  <c r="Y55" s="1"/>
  <c r="K55"/>
  <c r="M55" s="1"/>
  <c r="R55" s="1"/>
  <c r="C56" s="1"/>
  <c r="X54" i="33"/>
  <c r="Y54" s="1"/>
  <c r="K54"/>
  <c r="M54" s="1"/>
  <c r="R54" s="1"/>
  <c r="C55" s="1"/>
  <c r="X57" i="44" l="1"/>
  <c r="Y57" s="1"/>
  <c r="K57"/>
  <c r="M57" s="1"/>
  <c r="R57" s="1"/>
  <c r="C58" s="1"/>
  <c r="X56" i="43"/>
  <c r="Y56" s="1"/>
  <c r="K56"/>
  <c r="M56" s="1"/>
  <c r="R56" s="1"/>
  <c r="C57" s="1"/>
  <c r="X55" i="33"/>
  <c r="Y55" s="1"/>
  <c r="K55"/>
  <c r="M55" s="1"/>
  <c r="R55" s="1"/>
  <c r="C56" s="1"/>
  <c r="X58" i="44" l="1"/>
  <c r="Y58" s="1"/>
  <c r="K58"/>
  <c r="M58" s="1"/>
  <c r="R58" s="1"/>
  <c r="C59" s="1"/>
  <c r="X57" i="43"/>
  <c r="Y57" s="1"/>
  <c r="K57"/>
  <c r="M57" s="1"/>
  <c r="R57" s="1"/>
  <c r="C58" s="1"/>
  <c r="X56" i="33"/>
  <c r="Y56" s="1"/>
  <c r="K56"/>
  <c r="M56" s="1"/>
  <c r="R56" s="1"/>
  <c r="C57" s="1"/>
  <c r="X59" i="44" l="1"/>
  <c r="Y59" s="1"/>
  <c r="K59"/>
  <c r="M59" s="1"/>
  <c r="R59" s="1"/>
  <c r="C60" s="1"/>
  <c r="X58" i="43"/>
  <c r="Y58" s="1"/>
  <c r="K58"/>
  <c r="M58" s="1"/>
  <c r="R58" s="1"/>
  <c r="C59" s="1"/>
  <c r="X57" i="33"/>
  <c r="Y57" s="1"/>
  <c r="K57"/>
  <c r="M57" s="1"/>
  <c r="R57" s="1"/>
  <c r="C58" s="1"/>
  <c r="X60" i="44" l="1"/>
  <c r="Y60" s="1"/>
  <c r="K60"/>
  <c r="M60" s="1"/>
  <c r="R60" s="1"/>
  <c r="C61" s="1"/>
  <c r="X59" i="43"/>
  <c r="Y59" s="1"/>
  <c r="K59"/>
  <c r="M59" s="1"/>
  <c r="R59" s="1"/>
  <c r="C60" s="1"/>
  <c r="X58" i="33"/>
  <c r="Y58" s="1"/>
  <c r="K58"/>
  <c r="M58" s="1"/>
  <c r="R58" s="1"/>
  <c r="C59" s="1"/>
  <c r="X61" i="44" l="1"/>
  <c r="Y61" s="1"/>
  <c r="K61"/>
  <c r="M61" s="1"/>
  <c r="R61" s="1"/>
  <c r="C62" s="1"/>
  <c r="X60" i="43"/>
  <c r="Y60" s="1"/>
  <c r="K60"/>
  <c r="M60" s="1"/>
  <c r="R60" s="1"/>
  <c r="C61" s="1"/>
  <c r="X59" i="33"/>
  <c r="Y59" s="1"/>
  <c r="K59"/>
  <c r="M59" s="1"/>
  <c r="R59" s="1"/>
  <c r="C60" s="1"/>
  <c r="X62" i="44" l="1"/>
  <c r="Y62" s="1"/>
  <c r="K62"/>
  <c r="M62" s="1"/>
  <c r="R62" s="1"/>
  <c r="C63" s="1"/>
  <c r="X61" i="43"/>
  <c r="Y61" s="1"/>
  <c r="K61"/>
  <c r="M61" s="1"/>
  <c r="R61" s="1"/>
  <c r="C62" s="1"/>
  <c r="X60" i="33"/>
  <c r="Y60" s="1"/>
  <c r="K60"/>
  <c r="M60" s="1"/>
  <c r="R60" s="1"/>
  <c r="C61" s="1"/>
  <c r="X63" i="44" l="1"/>
  <c r="Y63" s="1"/>
  <c r="K63"/>
  <c r="M63" s="1"/>
  <c r="R63" s="1"/>
  <c r="C64" s="1"/>
  <c r="X62" i="43"/>
  <c r="Y62" s="1"/>
  <c r="K62"/>
  <c r="M62" s="1"/>
  <c r="R62" s="1"/>
  <c r="C63" s="1"/>
  <c r="X61" i="33"/>
  <c r="Y61" s="1"/>
  <c r="K61"/>
  <c r="M61" s="1"/>
  <c r="R61" s="1"/>
  <c r="C62" s="1"/>
  <c r="X64" i="44" l="1"/>
  <c r="Y64" s="1"/>
  <c r="K64"/>
  <c r="M64" s="1"/>
  <c r="R64" s="1"/>
  <c r="C65" s="1"/>
  <c r="X63" i="43"/>
  <c r="Y63" s="1"/>
  <c r="K63"/>
  <c r="M63" s="1"/>
  <c r="R63" s="1"/>
  <c r="C64" s="1"/>
  <c r="X62" i="33"/>
  <c r="Y62" s="1"/>
  <c r="K62"/>
  <c r="M62" s="1"/>
  <c r="R62" s="1"/>
  <c r="C63" s="1"/>
  <c r="X65" i="44" l="1"/>
  <c r="Y65" s="1"/>
  <c r="K65"/>
  <c r="M65" s="1"/>
  <c r="R65" s="1"/>
  <c r="C66" s="1"/>
  <c r="X64" i="43"/>
  <c r="Y64" s="1"/>
  <c r="K64"/>
  <c r="M64" s="1"/>
  <c r="R64" s="1"/>
  <c r="C65" s="1"/>
  <c r="X63" i="33"/>
  <c r="Y63" s="1"/>
  <c r="K63"/>
  <c r="M63" s="1"/>
  <c r="R63" s="1"/>
  <c r="X66" i="44" l="1"/>
  <c r="Y66" s="1"/>
  <c r="K66"/>
  <c r="M66" s="1"/>
  <c r="R66" s="1"/>
  <c r="C67" s="1"/>
  <c r="X65" i="43"/>
  <c r="Y65" s="1"/>
  <c r="K65"/>
  <c r="M65" s="1"/>
  <c r="R65" s="1"/>
  <c r="C66" s="1"/>
  <c r="X64" i="33"/>
  <c r="Y64" s="1"/>
  <c r="K64"/>
  <c r="M64" s="1"/>
  <c r="R64" s="1"/>
  <c r="C65" s="1"/>
  <c r="X67" i="44" l="1"/>
  <c r="Y67" s="1"/>
  <c r="K67"/>
  <c r="M67" s="1"/>
  <c r="R67" s="1"/>
  <c r="C68" s="1"/>
  <c r="X66" i="43"/>
  <c r="Y66" s="1"/>
  <c r="K66"/>
  <c r="M66" s="1"/>
  <c r="R66" s="1"/>
  <c r="C67" s="1"/>
  <c r="X65" i="33"/>
  <c r="Y65" s="1"/>
  <c r="K65"/>
  <c r="M65" s="1"/>
  <c r="R65" s="1"/>
  <c r="C66" s="1"/>
  <c r="X68" i="44" l="1"/>
  <c r="Y68" s="1"/>
  <c r="K68"/>
  <c r="M68" s="1"/>
  <c r="R68" s="1"/>
  <c r="C69" s="1"/>
  <c r="X67" i="43"/>
  <c r="Y67" s="1"/>
  <c r="K67"/>
  <c r="M67" s="1"/>
  <c r="R67" s="1"/>
  <c r="C68" s="1"/>
  <c r="X66" i="33"/>
  <c r="Y66" s="1"/>
  <c r="K66"/>
  <c r="M66" s="1"/>
  <c r="R66" s="1"/>
  <c r="C67" s="1"/>
  <c r="X69" i="44" l="1"/>
  <c r="Y69" s="1"/>
  <c r="K69"/>
  <c r="M69" s="1"/>
  <c r="R69" s="1"/>
  <c r="C70" s="1"/>
  <c r="X68" i="43"/>
  <c r="Y68" s="1"/>
  <c r="K68"/>
  <c r="M68" s="1"/>
  <c r="R68" s="1"/>
  <c r="C69" s="1"/>
  <c r="X67" i="33"/>
  <c r="Y67" s="1"/>
  <c r="K67"/>
  <c r="M67" s="1"/>
  <c r="R67" s="1"/>
  <c r="C68" s="1"/>
  <c r="X70" i="44" l="1"/>
  <c r="Y70" s="1"/>
  <c r="K70"/>
  <c r="M70" s="1"/>
  <c r="R70" s="1"/>
  <c r="C71" s="1"/>
  <c r="X69" i="43"/>
  <c r="Y69" s="1"/>
  <c r="K69"/>
  <c r="M69" s="1"/>
  <c r="R69" s="1"/>
  <c r="C70" s="1"/>
  <c r="X68" i="33"/>
  <c r="Y68" s="1"/>
  <c r="K68"/>
  <c r="M68" s="1"/>
  <c r="R68" s="1"/>
  <c r="C69" s="1"/>
  <c r="X71" i="44" l="1"/>
  <c r="Y71" s="1"/>
  <c r="K71"/>
  <c r="M71" s="1"/>
  <c r="R71" s="1"/>
  <c r="C72" s="1"/>
  <c r="X70" i="43"/>
  <c r="Y70" s="1"/>
  <c r="K70"/>
  <c r="M70" s="1"/>
  <c r="R70" s="1"/>
  <c r="C71" s="1"/>
  <c r="X69" i="33"/>
  <c r="Y69" s="1"/>
  <c r="K69"/>
  <c r="M69" s="1"/>
  <c r="R69" s="1"/>
  <c r="C70" s="1"/>
  <c r="X72" i="44" l="1"/>
  <c r="Y72" s="1"/>
  <c r="K72"/>
  <c r="M72" s="1"/>
  <c r="R72" s="1"/>
  <c r="C73" s="1"/>
  <c r="X71" i="43"/>
  <c r="Y71" s="1"/>
  <c r="K71"/>
  <c r="M71" s="1"/>
  <c r="R71" s="1"/>
  <c r="C72" s="1"/>
  <c r="X70" i="33"/>
  <c r="Y70" s="1"/>
  <c r="K70"/>
  <c r="M70" s="1"/>
  <c r="R70" s="1"/>
  <c r="C71" s="1"/>
  <c r="X73" i="44" l="1"/>
  <c r="Y73" s="1"/>
  <c r="K73"/>
  <c r="M73" s="1"/>
  <c r="R73" s="1"/>
  <c r="C74" s="1"/>
  <c r="X72" i="43"/>
  <c r="Y72" s="1"/>
  <c r="K72"/>
  <c r="M72" s="1"/>
  <c r="R72" s="1"/>
  <c r="C73" s="1"/>
  <c r="X71" i="33"/>
  <c r="Y71" s="1"/>
  <c r="K71"/>
  <c r="M71" s="1"/>
  <c r="R71" s="1"/>
  <c r="C72" s="1"/>
  <c r="X74" i="44" l="1"/>
  <c r="Y74" s="1"/>
  <c r="K74"/>
  <c r="M74" s="1"/>
  <c r="R74" s="1"/>
  <c r="C75" s="1"/>
  <c r="X73" i="43"/>
  <c r="Y73" s="1"/>
  <c r="K73"/>
  <c r="M73" s="1"/>
  <c r="R73" s="1"/>
  <c r="C74" s="1"/>
  <c r="X72" i="33"/>
  <c r="Y72" s="1"/>
  <c r="K72"/>
  <c r="M72" s="1"/>
  <c r="R72" s="1"/>
  <c r="C73" s="1"/>
  <c r="X75" i="44" l="1"/>
  <c r="Y75" s="1"/>
  <c r="K75"/>
  <c r="M75" s="1"/>
  <c r="R75" s="1"/>
  <c r="C76" s="1"/>
  <c r="X74" i="43"/>
  <c r="Y74" s="1"/>
  <c r="K74"/>
  <c r="M74" s="1"/>
  <c r="R74" s="1"/>
  <c r="C75" s="1"/>
  <c r="X73" i="33"/>
  <c r="Y73" s="1"/>
  <c r="K73"/>
  <c r="M73" s="1"/>
  <c r="R73" s="1"/>
  <c r="C74" s="1"/>
  <c r="X76" i="44" l="1"/>
  <c r="Y76" s="1"/>
  <c r="K76"/>
  <c r="M76" s="1"/>
  <c r="R76" s="1"/>
  <c r="C77" s="1"/>
  <c r="X75" i="43"/>
  <c r="Y75" s="1"/>
  <c r="K75"/>
  <c r="M75" s="1"/>
  <c r="R75" s="1"/>
  <c r="C76" s="1"/>
  <c r="X74" i="33"/>
  <c r="Y74" s="1"/>
  <c r="K74"/>
  <c r="M74" s="1"/>
  <c r="R74" s="1"/>
  <c r="C75" s="1"/>
  <c r="X77" i="44" l="1"/>
  <c r="Y77" s="1"/>
  <c r="K77"/>
  <c r="M77" s="1"/>
  <c r="R77" s="1"/>
  <c r="C78" s="1"/>
  <c r="X76" i="43"/>
  <c r="Y76" s="1"/>
  <c r="K76"/>
  <c r="M76" s="1"/>
  <c r="R76" s="1"/>
  <c r="C77" s="1"/>
  <c r="X75" i="33"/>
  <c r="Y75" s="1"/>
  <c r="K75"/>
  <c r="M75" s="1"/>
  <c r="R75" s="1"/>
  <c r="C76" s="1"/>
  <c r="X78" i="44" l="1"/>
  <c r="Y78" s="1"/>
  <c r="K78"/>
  <c r="M78" s="1"/>
  <c r="R78" s="1"/>
  <c r="C79" s="1"/>
  <c r="X77" i="43"/>
  <c r="Y77" s="1"/>
  <c r="K77"/>
  <c r="M77" s="1"/>
  <c r="R77" s="1"/>
  <c r="C78" s="1"/>
  <c r="X76" i="33"/>
  <c r="Y76" s="1"/>
  <c r="K76"/>
  <c r="M76" s="1"/>
  <c r="R76" s="1"/>
  <c r="C77" s="1"/>
  <c r="X79" i="44" l="1"/>
  <c r="Y79" s="1"/>
  <c r="K79"/>
  <c r="M79" s="1"/>
  <c r="R79" s="1"/>
  <c r="C80" s="1"/>
  <c r="X78" i="43"/>
  <c r="Y78" s="1"/>
  <c r="K78"/>
  <c r="M78" s="1"/>
  <c r="R78" s="1"/>
  <c r="C79" s="1"/>
  <c r="X77" i="33"/>
  <c r="Y77" s="1"/>
  <c r="K77"/>
  <c r="M77" s="1"/>
  <c r="R77" s="1"/>
  <c r="X80" i="44" l="1"/>
  <c r="Y80" s="1"/>
  <c r="K80"/>
  <c r="M80" s="1"/>
  <c r="R80" s="1"/>
  <c r="C81" s="1"/>
  <c r="X79" i="43"/>
  <c r="Y79" s="1"/>
  <c r="K79"/>
  <c r="M79" s="1"/>
  <c r="R79" s="1"/>
  <c r="C80" s="1"/>
  <c r="X78" i="33"/>
  <c r="Y78" s="1"/>
  <c r="K78"/>
  <c r="M78" s="1"/>
  <c r="R78" s="1"/>
  <c r="C79" s="1"/>
  <c r="X81" i="44" l="1"/>
  <c r="Y81" s="1"/>
  <c r="K81"/>
  <c r="M81" s="1"/>
  <c r="R81" s="1"/>
  <c r="C82" s="1"/>
  <c r="X80" i="43"/>
  <c r="Y80" s="1"/>
  <c r="K80"/>
  <c r="M80" s="1"/>
  <c r="R80" s="1"/>
  <c r="C81" s="1"/>
  <c r="X79" i="33"/>
  <c r="Y79" s="1"/>
  <c r="K79"/>
  <c r="M79" s="1"/>
  <c r="R79" s="1"/>
  <c r="C80" s="1"/>
  <c r="X82" i="44" l="1"/>
  <c r="Y82" s="1"/>
  <c r="K82"/>
  <c r="M82" s="1"/>
  <c r="R82" s="1"/>
  <c r="C83" s="1"/>
  <c r="X81" i="43"/>
  <c r="Y81" s="1"/>
  <c r="K81"/>
  <c r="M81" s="1"/>
  <c r="R81" s="1"/>
  <c r="C82" s="1"/>
  <c r="X80" i="33"/>
  <c r="Y80" s="1"/>
  <c r="K80"/>
  <c r="M80" s="1"/>
  <c r="R80" s="1"/>
  <c r="C81" s="1"/>
  <c r="X83" i="44" l="1"/>
  <c r="Y83" s="1"/>
  <c r="K83"/>
  <c r="M83" s="1"/>
  <c r="R83" s="1"/>
  <c r="C84" s="1"/>
  <c r="X82" i="43"/>
  <c r="Y82" s="1"/>
  <c r="K82"/>
  <c r="M82" s="1"/>
  <c r="R82" s="1"/>
  <c r="C83" s="1"/>
  <c r="X81" i="33"/>
  <c r="Y81" s="1"/>
  <c r="K81"/>
  <c r="M81" s="1"/>
  <c r="R81" s="1"/>
  <c r="C82" s="1"/>
  <c r="X84" i="44" l="1"/>
  <c r="Y84" s="1"/>
  <c r="K84"/>
  <c r="M84" s="1"/>
  <c r="R84" s="1"/>
  <c r="C85" s="1"/>
  <c r="X83" i="43"/>
  <c r="Y83" s="1"/>
  <c r="K83"/>
  <c r="M83" s="1"/>
  <c r="R83" s="1"/>
  <c r="C84" s="1"/>
  <c r="X82" i="33"/>
  <c r="Y82" s="1"/>
  <c r="K82"/>
  <c r="M82" s="1"/>
  <c r="R82" s="1"/>
  <c r="C83" s="1"/>
  <c r="X85" i="44" l="1"/>
  <c r="Y85" s="1"/>
  <c r="K85"/>
  <c r="M85" s="1"/>
  <c r="R85" s="1"/>
  <c r="C86" s="1"/>
  <c r="X84" i="43"/>
  <c r="Y84" s="1"/>
  <c r="K84"/>
  <c r="M84" s="1"/>
  <c r="R84" s="1"/>
  <c r="C85" s="1"/>
  <c r="X83" i="33"/>
  <c r="Y83" s="1"/>
  <c r="K83"/>
  <c r="M83" s="1"/>
  <c r="R83" s="1"/>
  <c r="C84" s="1"/>
  <c r="X86" i="44" l="1"/>
  <c r="Y86" s="1"/>
  <c r="K86"/>
  <c r="M86" s="1"/>
  <c r="R86" s="1"/>
  <c r="C87" s="1"/>
  <c r="X85" i="43"/>
  <c r="Y85" s="1"/>
  <c r="K85"/>
  <c r="M85" s="1"/>
  <c r="R85" s="1"/>
  <c r="C86" s="1"/>
  <c r="X84" i="33"/>
  <c r="Y84" s="1"/>
  <c r="K84"/>
  <c r="M84" s="1"/>
  <c r="R84" s="1"/>
  <c r="C85" s="1"/>
  <c r="X87" i="44" l="1"/>
  <c r="Y87" s="1"/>
  <c r="K87"/>
  <c r="M87" s="1"/>
  <c r="R87" s="1"/>
  <c r="C88" s="1"/>
  <c r="X86" i="43"/>
  <c r="Y86" s="1"/>
  <c r="K86"/>
  <c r="M86" s="1"/>
  <c r="R86" s="1"/>
  <c r="C87" s="1"/>
  <c r="X85" i="33"/>
  <c r="Y85" s="1"/>
  <c r="K85"/>
  <c r="M85" s="1"/>
  <c r="R85" s="1"/>
  <c r="C86" s="1"/>
  <c r="X88" i="44" l="1"/>
  <c r="Y88" s="1"/>
  <c r="K88"/>
  <c r="M88" s="1"/>
  <c r="R88" s="1"/>
  <c r="C89" s="1"/>
  <c r="X87" i="43"/>
  <c r="Y87" s="1"/>
  <c r="K87"/>
  <c r="M87" s="1"/>
  <c r="R87" s="1"/>
  <c r="C88" s="1"/>
  <c r="X86" i="33"/>
  <c r="Y86" s="1"/>
  <c r="K86"/>
  <c r="M86" s="1"/>
  <c r="R86" s="1"/>
  <c r="C87" s="1"/>
  <c r="X89" i="44" l="1"/>
  <c r="Y89" s="1"/>
  <c r="K89"/>
  <c r="M89" s="1"/>
  <c r="R89" s="1"/>
  <c r="C90" s="1"/>
  <c r="X88" i="43"/>
  <c r="Y88" s="1"/>
  <c r="K88"/>
  <c r="M88" s="1"/>
  <c r="R88" s="1"/>
  <c r="C89" s="1"/>
  <c r="X87" i="33"/>
  <c r="Y87" s="1"/>
  <c r="K87"/>
  <c r="M87" s="1"/>
  <c r="R87" s="1"/>
  <c r="C88" s="1"/>
  <c r="X90" i="44" l="1"/>
  <c r="Y90" s="1"/>
  <c r="K90"/>
  <c r="M90" s="1"/>
  <c r="R90" s="1"/>
  <c r="C91" s="1"/>
  <c r="X89" i="43"/>
  <c r="Y89" s="1"/>
  <c r="K89"/>
  <c r="M89" s="1"/>
  <c r="R89" s="1"/>
  <c r="C90" s="1"/>
  <c r="X88" i="33"/>
  <c r="Y88" s="1"/>
  <c r="K88"/>
  <c r="M88" s="1"/>
  <c r="R88" s="1"/>
  <c r="C89" s="1"/>
  <c r="X91" i="44" l="1"/>
  <c r="Y91" s="1"/>
  <c r="K91"/>
  <c r="M91" s="1"/>
  <c r="R91" s="1"/>
  <c r="C92" s="1"/>
  <c r="X90" i="43"/>
  <c r="Y90" s="1"/>
  <c r="K90"/>
  <c r="M90" s="1"/>
  <c r="R90" s="1"/>
  <c r="C91" s="1"/>
  <c r="X89" i="33"/>
  <c r="Y89" s="1"/>
  <c r="K89"/>
  <c r="M89" s="1"/>
  <c r="R89" s="1"/>
  <c r="C90" s="1"/>
  <c r="X92" i="44" l="1"/>
  <c r="Y92" s="1"/>
  <c r="K92"/>
  <c r="M92" s="1"/>
  <c r="R92" s="1"/>
  <c r="C93" s="1"/>
  <c r="X91" i="43"/>
  <c r="Y91" s="1"/>
  <c r="K91"/>
  <c r="M91" s="1"/>
  <c r="R91" s="1"/>
  <c r="C92" s="1"/>
  <c r="X90" i="33"/>
  <c r="Y90" s="1"/>
  <c r="K90"/>
  <c r="M90" s="1"/>
  <c r="R90" s="1"/>
  <c r="C91" s="1"/>
  <c r="X93" i="44" l="1"/>
  <c r="Y93" s="1"/>
  <c r="K93"/>
  <c r="M93" s="1"/>
  <c r="R93" s="1"/>
  <c r="C94" s="1"/>
  <c r="X92" i="43"/>
  <c r="Y92" s="1"/>
  <c r="K92"/>
  <c r="M92" s="1"/>
  <c r="R92" s="1"/>
  <c r="C93" s="1"/>
  <c r="X91" i="33"/>
  <c r="Y91" s="1"/>
  <c r="K91"/>
  <c r="M91" s="1"/>
  <c r="R91" s="1"/>
  <c r="C92" s="1"/>
  <c r="X94" i="44" l="1"/>
  <c r="Y94" s="1"/>
  <c r="K94"/>
  <c r="M94" s="1"/>
  <c r="R94" s="1"/>
  <c r="C95" s="1"/>
  <c r="X93" i="43"/>
  <c r="Y93" s="1"/>
  <c r="K93"/>
  <c r="M93" s="1"/>
  <c r="R93" s="1"/>
  <c r="C94" s="1"/>
  <c r="X92" i="33"/>
  <c r="Y92" s="1"/>
  <c r="K92"/>
  <c r="M92" s="1"/>
  <c r="R92" s="1"/>
  <c r="X95" i="44" l="1"/>
  <c r="Y95" s="1"/>
  <c r="K95"/>
  <c r="M95" s="1"/>
  <c r="R95" s="1"/>
  <c r="C96" s="1"/>
  <c r="X94" i="43"/>
  <c r="Y94" s="1"/>
  <c r="K94"/>
  <c r="M94" s="1"/>
  <c r="R94" s="1"/>
  <c r="C95" s="1"/>
  <c r="C93" i="33"/>
  <c r="X96" i="44" l="1"/>
  <c r="Y96" s="1"/>
  <c r="K96"/>
  <c r="M96" s="1"/>
  <c r="R96" s="1"/>
  <c r="C97" s="1"/>
  <c r="X95" i="43"/>
  <c r="Y95" s="1"/>
  <c r="K95"/>
  <c r="M95" s="1"/>
  <c r="R95" s="1"/>
  <c r="C96" s="1"/>
  <c r="X93" i="33"/>
  <c r="Y93" s="1"/>
  <c r="K93"/>
  <c r="M93" s="1"/>
  <c r="R93" s="1"/>
  <c r="X97" i="44" l="1"/>
  <c r="Y97" s="1"/>
  <c r="K97"/>
  <c r="M97" s="1"/>
  <c r="R97" s="1"/>
  <c r="C98" s="1"/>
  <c r="X96" i="43"/>
  <c r="Y96" s="1"/>
  <c r="K96"/>
  <c r="M96" s="1"/>
  <c r="R96" s="1"/>
  <c r="C97" s="1"/>
  <c r="C94" i="33"/>
  <c r="X98" i="44" l="1"/>
  <c r="Y98" s="1"/>
  <c r="K98"/>
  <c r="M98" s="1"/>
  <c r="R98" s="1"/>
  <c r="C99" s="1"/>
  <c r="X97" i="43"/>
  <c r="Y97" s="1"/>
  <c r="K97"/>
  <c r="M97" s="1"/>
  <c r="R97" s="1"/>
  <c r="C98" s="1"/>
  <c r="X94" i="33"/>
  <c r="Y94" s="1"/>
  <c r="K94"/>
  <c r="M94" s="1"/>
  <c r="R94" s="1"/>
  <c r="X99" i="44" l="1"/>
  <c r="Y99" s="1"/>
  <c r="K99"/>
  <c r="M99" s="1"/>
  <c r="R99" s="1"/>
  <c r="C100" s="1"/>
  <c r="X98" i="43"/>
  <c r="Y98" s="1"/>
  <c r="K98"/>
  <c r="M98" s="1"/>
  <c r="R98" s="1"/>
  <c r="C99" s="1"/>
  <c r="C95" i="33"/>
  <c r="X100" i="44" l="1"/>
  <c r="Y100" s="1"/>
  <c r="K100"/>
  <c r="M100" s="1"/>
  <c r="R100" s="1"/>
  <c r="C101" s="1"/>
  <c r="X99" i="43"/>
  <c r="Y99" s="1"/>
  <c r="K99"/>
  <c r="M99" s="1"/>
  <c r="R99" s="1"/>
  <c r="C100" s="1"/>
  <c r="X95" i="33"/>
  <c r="Y95" s="1"/>
  <c r="K95"/>
  <c r="M95" s="1"/>
  <c r="R95" s="1"/>
  <c r="X101" i="44" l="1"/>
  <c r="Y101" s="1"/>
  <c r="K101"/>
  <c r="M101" s="1"/>
  <c r="R101" s="1"/>
  <c r="C102" s="1"/>
  <c r="X100" i="43"/>
  <c r="Y100" s="1"/>
  <c r="K100"/>
  <c r="M100" s="1"/>
  <c r="R100" s="1"/>
  <c r="C101" s="1"/>
  <c r="C96" i="33"/>
  <c r="X102" i="44" l="1"/>
  <c r="Y102" s="1"/>
  <c r="K102"/>
  <c r="M102" s="1"/>
  <c r="R102" s="1"/>
  <c r="C103" s="1"/>
  <c r="X101" i="43"/>
  <c r="Y101" s="1"/>
  <c r="K101"/>
  <c r="M101" s="1"/>
  <c r="R101" s="1"/>
  <c r="C102" s="1"/>
  <c r="X96" i="33"/>
  <c r="Y96" s="1"/>
  <c r="K96"/>
  <c r="M96" s="1"/>
  <c r="R96" s="1"/>
  <c r="X103" i="44" l="1"/>
  <c r="Y103" s="1"/>
  <c r="K103"/>
  <c r="M103" s="1"/>
  <c r="R103" s="1"/>
  <c r="C104" s="1"/>
  <c r="X102" i="43"/>
  <c r="Y102" s="1"/>
  <c r="K102"/>
  <c r="M102" s="1"/>
  <c r="R102" s="1"/>
  <c r="C103" s="1"/>
  <c r="C97" i="33"/>
  <c r="X104" i="44" l="1"/>
  <c r="Y104" s="1"/>
  <c r="K104"/>
  <c r="M104" s="1"/>
  <c r="R104" s="1"/>
  <c r="C105" s="1"/>
  <c r="X103" i="43"/>
  <c r="Y103" s="1"/>
  <c r="K103"/>
  <c r="M103" s="1"/>
  <c r="R103" s="1"/>
  <c r="C104" s="1"/>
  <c r="X97" i="33"/>
  <c r="Y97" s="1"/>
  <c r="K97"/>
  <c r="M97" s="1"/>
  <c r="R97" s="1"/>
  <c r="X105" i="44" l="1"/>
  <c r="Y105" s="1"/>
  <c r="K105"/>
  <c r="M105" s="1"/>
  <c r="R105" s="1"/>
  <c r="C106" s="1"/>
  <c r="X104" i="43"/>
  <c r="Y104" s="1"/>
  <c r="K104"/>
  <c r="M104" s="1"/>
  <c r="R104" s="1"/>
  <c r="C105" s="1"/>
  <c r="C98" i="33"/>
  <c r="X106" i="44" l="1"/>
  <c r="Y106" s="1"/>
  <c r="K106"/>
  <c r="M106" s="1"/>
  <c r="R106" s="1"/>
  <c r="C107" s="1"/>
  <c r="X105" i="43"/>
  <c r="Y105" s="1"/>
  <c r="K105"/>
  <c r="M105" s="1"/>
  <c r="R105" s="1"/>
  <c r="C106" s="1"/>
  <c r="X98" i="33"/>
  <c r="Y98" s="1"/>
  <c r="K98"/>
  <c r="M98" s="1"/>
  <c r="R98" s="1"/>
  <c r="C99" s="1"/>
  <c r="X107" i="44" l="1"/>
  <c r="Y107" s="1"/>
  <c r="K107"/>
  <c r="M107" s="1"/>
  <c r="R107" s="1"/>
  <c r="C108" s="1"/>
  <c r="X106" i="43"/>
  <c r="Y106" s="1"/>
  <c r="K106"/>
  <c r="M106" s="1"/>
  <c r="R106" s="1"/>
  <c r="C107" s="1"/>
  <c r="X99" i="33"/>
  <c r="Y99" s="1"/>
  <c r="K99"/>
  <c r="M99" s="1"/>
  <c r="R99" s="1"/>
  <c r="C100" s="1"/>
  <c r="X108" i="44" l="1"/>
  <c r="Y108" s="1"/>
  <c r="P4" s="1"/>
  <c r="K108"/>
  <c r="M108" s="1"/>
  <c r="R108" s="1"/>
  <c r="X107" i="43"/>
  <c r="Y107" s="1"/>
  <c r="K107"/>
  <c r="M107" s="1"/>
  <c r="R107" s="1"/>
  <c r="C108" s="1"/>
  <c r="X100" i="33"/>
  <c r="Y100" s="1"/>
  <c r="K100"/>
  <c r="M100" s="1"/>
  <c r="R100" s="1"/>
  <c r="C101" s="1"/>
  <c r="G5" i="44" l="1"/>
  <c r="E5"/>
  <c r="D4"/>
  <c r="P2" s="1"/>
  <c r="C5"/>
  <c r="X108" i="43"/>
  <c r="Y108" s="1"/>
  <c r="P4" s="1"/>
  <c r="K108"/>
  <c r="M108" s="1"/>
  <c r="R108" s="1"/>
  <c r="X101" i="33"/>
  <c r="Y101" s="1"/>
  <c r="K101"/>
  <c r="M101" s="1"/>
  <c r="R101" s="1"/>
  <c r="C102" s="1"/>
  <c r="I5" i="44" l="1"/>
  <c r="G5" i="43"/>
  <c r="E5"/>
  <c r="D4"/>
  <c r="P2" s="1"/>
  <c r="C5"/>
  <c r="X102" i="33"/>
  <c r="Y102" s="1"/>
  <c r="K102"/>
  <c r="M102" s="1"/>
  <c r="R102" s="1"/>
  <c r="I5" i="43" l="1"/>
  <c r="C103" i="33"/>
  <c r="K103" s="1"/>
  <c r="M103" s="1"/>
  <c r="R103" s="1"/>
  <c r="C104" s="1"/>
  <c r="X103" l="1"/>
  <c r="Y103" s="1"/>
  <c r="K104"/>
  <c r="M104" s="1"/>
  <c r="R104" s="1"/>
  <c r="C105" s="1"/>
  <c r="K105" l="1"/>
  <c r="M105" s="1"/>
  <c r="R105" s="1"/>
  <c r="C106" s="1"/>
  <c r="X104"/>
  <c r="Y104" s="1"/>
  <c r="X105" l="1"/>
  <c r="Y105" s="1"/>
  <c r="K106"/>
  <c r="M106" s="1"/>
  <c r="R106" s="1"/>
  <c r="C107" s="1"/>
  <c r="X106" l="1"/>
  <c r="Y106" s="1"/>
  <c r="K107"/>
  <c r="M107" s="1"/>
  <c r="R107" s="1"/>
  <c r="C108" s="1"/>
  <c r="X107"/>
  <c r="Y107" s="1"/>
  <c r="X108" l="1"/>
  <c r="Y108" s="1"/>
  <c r="P4" s="1"/>
  <c r="K108"/>
  <c r="M108" s="1"/>
  <c r="R108" s="1"/>
  <c r="E5" l="1"/>
  <c r="D4"/>
  <c r="P2" s="1"/>
  <c r="C5"/>
  <c r="G5"/>
  <c r="I5" l="1"/>
</calcChain>
</file>

<file path=xl/sharedStrings.xml><?xml version="1.0" encoding="utf-8"?>
<sst xmlns="http://schemas.openxmlformats.org/spreadsheetml/2006/main" count="633" uniqueCount="105">
  <si>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</si>
  <si>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</si>
  <si>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</si>
  <si>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</si>
  <si>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</si>
  <si>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</si>
  <si>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</si>
  <si>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</si>
  <si>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</si>
  <si>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</si>
  <si>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</si>
  <si>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</si>
  <si>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</si>
  <si>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</si>
  <si>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</si>
  <si>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</si>
  <si>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</si>
  <si>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</si>
  <si>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</si>
  <si>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</si>
  <si>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</si>
  <si>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</si>
  <si>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</si>
  <si>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</si>
  <si>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</si>
  <si>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</si>
  <si>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</si>
  <si>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</si>
  <si>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</si>
  <si>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</si>
  <si>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</si>
  <si>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</si>
  <si>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</si>
  <si>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</si>
  <si>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</si>
  <si>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</si>
  <si>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</si>
  <si>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</si>
  <si>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</si>
  <si>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</si>
  <si>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</si>
  <si>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</si>
  <si>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</si>
  <si>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</si>
  <si>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</si>
  <si>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</si>
  <si>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</si>
  <si>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</si>
  <si>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</si>
  <si>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</si>
  <si>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</si>
  <si>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</si>
  <si>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</si>
  <si>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</si>
  <si>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</si>
  <si>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</si>
  <si>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</si>
  <si>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</si>
  <si>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</si>
  <si>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FIB-1.27</t>
    <phoneticPr fontId="3"/>
  </si>
  <si>
    <t>利益率</t>
  </si>
  <si>
    <t>勝率</t>
  </si>
  <si>
    <t>ルール</t>
  </si>
  <si>
    <t>通貨ペア</t>
  </si>
  <si>
    <t>fib1.27</t>
  </si>
  <si>
    <t>fib1.50</t>
  </si>
  <si>
    <t>fib2.00</t>
  </si>
  <si>
    <t>PB</t>
  </si>
  <si>
    <t>USD/JPY</t>
  </si>
  <si>
    <t>EUR/USD</t>
    <phoneticPr fontId="2"/>
  </si>
  <si>
    <t>時間足</t>
    <rPh sb="0" eb="2">
      <t>ジカン</t>
    </rPh>
    <rPh sb="2" eb="3">
      <t>アシ</t>
    </rPh>
    <phoneticPr fontId="2"/>
  </si>
  <si>
    <t>検証回数</t>
    <rPh sb="0" eb="2">
      <t>ケンショウ</t>
    </rPh>
    <rPh sb="2" eb="4">
      <t>カイスウ</t>
    </rPh>
    <phoneticPr fontId="2"/>
  </si>
  <si>
    <t>Ｄ１</t>
    <phoneticPr fontId="2"/>
  </si>
  <si>
    <t>Ｈ4</t>
    <phoneticPr fontId="2"/>
  </si>
  <si>
    <t>D1</t>
    <phoneticPr fontId="2"/>
  </si>
  <si>
    <t>検証年数</t>
    <rPh sb="0" eb="2">
      <t>ケンショウ</t>
    </rPh>
    <rPh sb="2" eb="4">
      <t>ネンスウ</t>
    </rPh>
    <phoneticPr fontId="2"/>
  </si>
  <si>
    <t>26年</t>
    <rPh sb="2" eb="3">
      <t>ネン</t>
    </rPh>
    <phoneticPr fontId="2"/>
  </si>
  <si>
    <t>5/22-26</t>
    <phoneticPr fontId="2"/>
  </si>
  <si>
    <t>5/28-6/1</t>
    <phoneticPr fontId="2"/>
  </si>
  <si>
    <t>検証した日</t>
    <rPh sb="0" eb="2">
      <t>ケンショウ</t>
    </rPh>
    <rPh sb="4" eb="5">
      <t>ヒ</t>
    </rPh>
    <phoneticPr fontId="2"/>
  </si>
  <si>
    <t>5年</t>
    <rPh sb="1" eb="2">
      <t>ネン</t>
    </rPh>
    <phoneticPr fontId="2"/>
  </si>
  <si>
    <t>5日間</t>
    <rPh sb="1" eb="3">
      <t>ニチカン</t>
    </rPh>
    <phoneticPr fontId="2"/>
  </si>
  <si>
    <t>検証に要した日数</t>
    <rPh sb="0" eb="2">
      <t>ケンショウ</t>
    </rPh>
    <rPh sb="3" eb="4">
      <t>ヨウ</t>
    </rPh>
    <rPh sb="6" eb="8">
      <t>ニッスウ</t>
    </rPh>
    <phoneticPr fontId="2"/>
  </si>
  <si>
    <t>EUR/USD</t>
    <phoneticPr fontId="2"/>
  </si>
  <si>
    <t>H4</t>
    <phoneticPr fontId="2"/>
  </si>
  <si>
    <t>6/1-3</t>
    <phoneticPr fontId="2"/>
  </si>
  <si>
    <t>3日間</t>
    <rPh sb="1" eb="3">
      <t>ニチカン</t>
    </rPh>
    <phoneticPr fontId="2"/>
  </si>
  <si>
    <t>AUDUSD</t>
    <phoneticPr fontId="2"/>
  </si>
  <si>
    <t>AUD/USD</t>
    <phoneticPr fontId="2"/>
  </si>
  <si>
    <t>20年</t>
    <rPh sb="2" eb="3">
      <t>ネン</t>
    </rPh>
    <phoneticPr fontId="2"/>
  </si>
  <si>
    <t>6/4-5</t>
    <phoneticPr fontId="2"/>
  </si>
  <si>
    <t>2日間</t>
    <rPh sb="1" eb="3">
      <t>ニチカン</t>
    </rPh>
    <phoneticPr fontId="2"/>
  </si>
  <si>
    <t>AUD/USD</t>
    <phoneticPr fontId="2"/>
  </si>
  <si>
    <t>4時間足</t>
    <rPh sb="1" eb="3">
      <t>ジカン</t>
    </rPh>
    <rPh sb="3" eb="4">
      <t>アシ</t>
    </rPh>
    <phoneticPr fontId="3"/>
  </si>
  <si>
    <t>買</t>
    <phoneticPr fontId="2"/>
  </si>
  <si>
    <t>2/29</t>
    <phoneticPr fontId="2"/>
  </si>
  <si>
    <t>H4</t>
    <phoneticPr fontId="2"/>
  </si>
  <si>
    <t>5年</t>
    <rPh sb="1" eb="2">
      <t>ネン</t>
    </rPh>
    <phoneticPr fontId="2"/>
  </si>
  <si>
    <t>FIB-1.50</t>
    <phoneticPr fontId="3"/>
  </si>
  <si>
    <t>FIB-2.00</t>
    <phoneticPr fontId="3"/>
  </si>
  <si>
    <t>6/5</t>
    <phoneticPr fontId="2"/>
  </si>
  <si>
    <t>1日間</t>
    <rPh sb="1" eb="3">
      <t>ニチカン</t>
    </rPh>
    <phoneticPr fontId="2"/>
  </si>
  <si>
    <t>チャートの中から、PBをとらえるのが早くなりました。トレンド相場でもなかなかPBの条件合わないですね。実践だと、この我慢ができるのか少し不安です。</t>
    <rPh sb="5" eb="6">
      <t>ナカ</t>
    </rPh>
    <rPh sb="18" eb="19">
      <t>ハヤ</t>
    </rPh>
    <rPh sb="30" eb="32">
      <t>ソウバ</t>
    </rPh>
    <rPh sb="41" eb="43">
      <t>ジョウケン</t>
    </rPh>
    <rPh sb="43" eb="44">
      <t>ア</t>
    </rPh>
    <rPh sb="51" eb="53">
      <t>ジッセン</t>
    </rPh>
    <rPh sb="58" eb="60">
      <t>ガマン</t>
    </rPh>
    <rPh sb="66" eb="67">
      <t>スコ</t>
    </rPh>
    <rPh sb="68" eb="70">
      <t>フアン</t>
    </rPh>
    <phoneticPr fontId="2"/>
  </si>
  <si>
    <t>日足で検証すると、利益率はfib2.00が強いですが、4時間足は見事に別れました。
実際取引できる時間帯を考えた検証も必要かな、と思います。</t>
    <rPh sb="0" eb="2">
      <t>ヒアシ</t>
    </rPh>
    <rPh sb="3" eb="5">
      <t>ケンショウ</t>
    </rPh>
    <rPh sb="9" eb="11">
      <t>リエキ</t>
    </rPh>
    <rPh sb="11" eb="12">
      <t>リツ</t>
    </rPh>
    <rPh sb="21" eb="22">
      <t>ツヨ</t>
    </rPh>
    <rPh sb="28" eb="30">
      <t>ジカン</t>
    </rPh>
    <rPh sb="30" eb="31">
      <t>アシ</t>
    </rPh>
    <rPh sb="32" eb="34">
      <t>ミゴト</t>
    </rPh>
    <rPh sb="35" eb="36">
      <t>ワカ</t>
    </rPh>
    <rPh sb="42" eb="44">
      <t>ジッサイ</t>
    </rPh>
    <rPh sb="44" eb="46">
      <t>トリヒキ</t>
    </rPh>
    <rPh sb="49" eb="52">
      <t>ジカンタイ</t>
    </rPh>
    <rPh sb="53" eb="54">
      <t>カンガ</t>
    </rPh>
    <rPh sb="56" eb="58">
      <t>ケンショウ</t>
    </rPh>
    <rPh sb="59" eb="61">
      <t>ヒツヨウ</t>
    </rPh>
    <rPh sb="65" eb="66">
      <t>オモ</t>
    </rPh>
    <phoneticPr fontId="2"/>
  </si>
  <si>
    <t>次EBの検証に移ります。</t>
    <rPh sb="0" eb="1">
      <t>ツギ</t>
    </rPh>
    <rPh sb="4" eb="6">
      <t>ケンショウ</t>
    </rPh>
    <rPh sb="7" eb="8">
      <t>ウツ</t>
    </rPh>
    <phoneticPr fontId="2"/>
  </si>
</sst>
</file>

<file path=xl/styles.xml><?xml version="1.0" encoding="utf-8"?>
<styleSheet xmlns="http://schemas.openxmlformats.org/spreadsheetml/2006/main">
  <numFmts count="6">
    <numFmt numFmtId="176" formatCode="0.00_ "/>
    <numFmt numFmtId="177" formatCode="m/d;@"/>
    <numFmt numFmtId="178" formatCode="#,##0_ ;[Red]\-#,##0\ "/>
    <numFmt numFmtId="179" formatCode="0.0%"/>
    <numFmt numFmtId="180" formatCode="#,##0_ "/>
    <numFmt numFmtId="181" formatCode="0.0_ ;[Red]\-0.0\ "/>
  </numFmts>
  <fonts count="10">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3">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7" fillId="2"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176" fontId="8" fillId="0" borderId="1" xfId="0" applyNumberFormat="1" applyFont="1" applyBorder="1" applyAlignment="1">
      <alignment horizontal="center" vertical="center"/>
    </xf>
    <xf numFmtId="0" fontId="0" fillId="0" borderId="2" xfId="0" applyBorder="1" applyAlignment="1">
      <alignment horizontal="center" vertical="center"/>
    </xf>
    <xf numFmtId="177" fontId="8" fillId="0" borderId="1" xfId="0" applyNumberFormat="1" applyFont="1" applyBorder="1" applyAlignment="1">
      <alignment horizontal="center" vertical="center"/>
    </xf>
    <xf numFmtId="0" fontId="7" fillId="4" borderId="2" xfId="0" applyFont="1" applyFill="1" applyBorder="1">
      <alignment vertical="center"/>
    </xf>
    <xf numFmtId="0" fontId="0" fillId="0" borderId="3" xfId="0" applyBorder="1" applyAlignment="1">
      <alignment horizontal="center" vertical="center"/>
    </xf>
    <xf numFmtId="0" fontId="7" fillId="0" borderId="3" xfId="0" applyFont="1" applyBorder="1" applyAlignment="1">
      <alignment horizontal="center" vertical="center"/>
    </xf>
    <xf numFmtId="0" fontId="7" fillId="0" borderId="3" xfId="0" applyFont="1" applyBorder="1">
      <alignment vertical="center"/>
    </xf>
    <xf numFmtId="0" fontId="0" fillId="0" borderId="4" xfId="0" applyBorder="1" applyAlignment="1">
      <alignment horizontal="center" vertical="center"/>
    </xf>
    <xf numFmtId="0" fontId="7"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7" fillId="4" borderId="6" xfId="0" applyFont="1" applyFill="1" applyBorder="1">
      <alignment vertical="center"/>
    </xf>
    <xf numFmtId="0" fontId="7" fillId="5" borderId="1" xfId="0" applyFont="1" applyFill="1" applyBorder="1" applyAlignment="1">
      <alignment horizontal="center" vertical="center" shrinkToFit="1"/>
    </xf>
    <xf numFmtId="0" fontId="8" fillId="0" borderId="1" xfId="0" applyFont="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0" borderId="0" xfId="0" applyFont="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8"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0" fillId="0" borderId="1" xfId="0" applyBorder="1">
      <alignment vertical="center"/>
    </xf>
    <xf numFmtId="179" fontId="0" fillId="0" borderId="1" xfId="0" applyNumberFormat="1" applyBorder="1">
      <alignment vertical="center"/>
    </xf>
    <xf numFmtId="179" fontId="0" fillId="12" borderId="1" xfId="0" applyNumberFormat="1" applyFill="1" applyBorder="1">
      <alignment vertical="center"/>
    </xf>
    <xf numFmtId="9" fontId="0" fillId="0" borderId="1" xfId="0" applyNumberFormat="1" applyBorder="1">
      <alignment vertical="center"/>
    </xf>
    <xf numFmtId="0" fontId="0" fillId="0" borderId="8" xfId="0" applyBorder="1">
      <alignment vertical="center"/>
    </xf>
    <xf numFmtId="179" fontId="0" fillId="0" borderId="8" xfId="0" applyNumberFormat="1" applyBorder="1">
      <alignment vertical="center"/>
    </xf>
    <xf numFmtId="179" fontId="0" fillId="12" borderId="8" xfId="0" applyNumberFormat="1" applyFill="1" applyBorder="1">
      <alignment vertical="center"/>
    </xf>
    <xf numFmtId="9" fontId="0" fillId="0" borderId="8" xfId="0" applyNumberFormat="1" applyBorder="1">
      <alignment vertical="center"/>
    </xf>
    <xf numFmtId="0" fontId="0" fillId="0" borderId="12" xfId="0" applyBorder="1">
      <alignment vertical="center"/>
    </xf>
    <xf numFmtId="0" fontId="0" fillId="0" borderId="8" xfId="0" applyBorder="1" applyAlignment="1">
      <alignment horizontal="right" vertical="center"/>
    </xf>
    <xf numFmtId="0" fontId="0" fillId="0" borderId="1" xfId="0" applyBorder="1" applyAlignment="1">
      <alignment horizontal="right" vertical="center"/>
    </xf>
    <xf numFmtId="0" fontId="0" fillId="0" borderId="1" xfId="0" applyBorder="1">
      <alignment vertical="center"/>
    </xf>
    <xf numFmtId="49" fontId="0" fillId="0" borderId="8" xfId="0" applyNumberFormat="1" applyBorder="1">
      <alignment vertical="center"/>
    </xf>
    <xf numFmtId="49" fontId="0" fillId="0" borderId="1" xfId="0" applyNumberFormat="1" applyBorder="1">
      <alignment vertical="center"/>
    </xf>
    <xf numFmtId="0" fontId="0" fillId="0" borderId="1" xfId="0" applyBorder="1">
      <alignment vertical="center"/>
    </xf>
    <xf numFmtId="0" fontId="0" fillId="0" borderId="0" xfId="0" applyAlignment="1">
      <alignment horizontal="left" vertical="center"/>
    </xf>
    <xf numFmtId="0" fontId="8" fillId="0" borderId="1" xfId="0" applyFont="1" applyBorder="1" applyAlignment="1">
      <alignment horizontal="center" vertical="center"/>
    </xf>
    <xf numFmtId="179" fontId="0" fillId="0" borderId="1" xfId="0" applyNumberFormat="1" applyFill="1" applyBorder="1">
      <alignment vertical="center"/>
    </xf>
    <xf numFmtId="0" fontId="8" fillId="0" borderId="1" xfId="0" applyFont="1" applyBorder="1" applyAlignment="1">
      <alignment horizontal="center" vertical="center"/>
    </xf>
    <xf numFmtId="0" fontId="7" fillId="4" borderId="1" xfId="0" applyFont="1" applyFill="1" applyBorder="1"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7" fillId="4" borderId="5"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lignment vertical="center"/>
    </xf>
    <xf numFmtId="0" fontId="0" fillId="0" borderId="5" xfId="0" applyBorder="1" applyAlignment="1">
      <alignment horizontal="center" vertical="center"/>
    </xf>
    <xf numFmtId="0" fontId="7"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7"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7"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7" fillId="8" borderId="8" xfId="0" applyFont="1" applyFill="1" applyBorder="1" applyAlignment="1">
      <alignment horizontal="center" vertical="center" shrinkToFit="1"/>
    </xf>
    <xf numFmtId="0" fontId="7" fillId="8" borderId="1" xfId="0" applyFont="1" applyFill="1" applyBorder="1" applyAlignment="1">
      <alignment horizontal="center" vertical="center" shrinkToFit="1"/>
    </xf>
    <xf numFmtId="0" fontId="7" fillId="9" borderId="6" xfId="0" applyFont="1" applyFill="1" applyBorder="1" applyAlignment="1">
      <alignment horizontal="center" vertical="center" shrinkToFit="1"/>
    </xf>
    <xf numFmtId="0" fontId="7" fillId="9" borderId="9" xfId="0" applyFont="1" applyFill="1" applyBorder="1" applyAlignment="1">
      <alignment horizontal="center" vertical="center" shrinkToFit="1"/>
    </xf>
    <xf numFmtId="0" fontId="7" fillId="9" borderId="10" xfId="0" applyFont="1" applyFill="1" applyBorder="1" applyAlignment="1">
      <alignment horizontal="center" vertical="center" shrinkToFit="1"/>
    </xf>
    <xf numFmtId="0" fontId="7" fillId="9" borderId="11"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11" borderId="1"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180" fontId="8" fillId="0" borderId="1" xfId="0" applyNumberFormat="1" applyFont="1" applyBorder="1" applyAlignment="1">
      <alignment horizontal="center"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181" fontId="8" fillId="0" borderId="1" xfId="0" applyNumberFormat="1" applyFont="1" applyBorder="1" applyAlignment="1">
      <alignment horizontal="center" vertical="center"/>
    </xf>
    <xf numFmtId="180" fontId="8" fillId="0" borderId="7" xfId="0" applyNumberFormat="1" applyFont="1" applyBorder="1" applyAlignment="1">
      <alignment horizontal="center" vertical="center"/>
    </xf>
    <xf numFmtId="180" fontId="8" fillId="0" borderId="2" xfId="0" applyNumberFormat="1" applyFont="1" applyBorder="1" applyAlignment="1">
      <alignment horizontal="center" vertical="center"/>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12" xfId="0" applyBorder="1" applyAlignment="1">
      <alignment horizontal="center" vertical="center"/>
    </xf>
    <xf numFmtId="0" fontId="0" fillId="0" borderId="0" xfId="0" applyAlignment="1">
      <alignment vertical="top" wrapText="1"/>
    </xf>
  </cellXfs>
  <cellStyles count="4">
    <cellStyle name="パーセント" xfId="1" builtinId="5"/>
    <cellStyle name="標準" xfId="0" builtinId="0"/>
    <cellStyle name="標準 2" xfId="2"/>
    <cellStyle name="標準 3" xfId="3"/>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373380</xdr:colOff>
      <xdr:row>37</xdr:row>
      <xdr:rowOff>121920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67640"/>
          <a:ext cx="7078980" cy="6156960"/>
        </a:xfrm>
        <a:prstGeom prst="rect">
          <a:avLst/>
        </a:prstGeom>
        <a:noFill/>
      </xdr:spPr>
    </xdr:pic>
    <xdr:clientData/>
  </xdr:twoCellAnchor>
  <xdr:twoCellAnchor editAs="oneCell">
    <xdr:from>
      <xdr:col>0</xdr:col>
      <xdr:colOff>0</xdr:colOff>
      <xdr:row>39</xdr:row>
      <xdr:rowOff>0</xdr:rowOff>
    </xdr:from>
    <xdr:to>
      <xdr:col>11</xdr:col>
      <xdr:colOff>375493</xdr:colOff>
      <xdr:row>75</xdr:row>
      <xdr:rowOff>123758</xdr:rowOff>
    </xdr:to>
    <xdr:pic>
      <xdr:nvPicPr>
        <xdr:cNvPr id="3" name="図 2"/>
        <xdr:cNvPicPr>
          <a:picLocks noChangeAspect="1"/>
        </xdr:cNvPicPr>
      </xdr:nvPicPr>
      <xdr:blipFill>
        <a:blip xmlns:r="http://schemas.openxmlformats.org/officeDocument/2006/relationships" r:embed="rId2" cstate="print"/>
        <a:stretch>
          <a:fillRect/>
        </a:stretch>
      </xdr:blipFill>
      <xdr:spPr>
        <a:xfrm>
          <a:off x="0" y="6537960"/>
          <a:ext cx="7081093" cy="6158798"/>
        </a:xfrm>
        <a:prstGeom prst="rect">
          <a:avLst/>
        </a:prstGeom>
      </xdr:spPr>
    </xdr:pic>
    <xdr:clientData/>
  </xdr:twoCellAnchor>
  <xdr:twoCellAnchor editAs="oneCell">
    <xdr:from>
      <xdr:col>0</xdr:col>
      <xdr:colOff>0</xdr:colOff>
      <xdr:row>77</xdr:row>
      <xdr:rowOff>0</xdr:rowOff>
    </xdr:from>
    <xdr:to>
      <xdr:col>11</xdr:col>
      <xdr:colOff>375493</xdr:colOff>
      <xdr:row>113</xdr:row>
      <xdr:rowOff>123758</xdr:rowOff>
    </xdr:to>
    <xdr:pic>
      <xdr:nvPicPr>
        <xdr:cNvPr id="4" name="図 3"/>
        <xdr:cNvPicPr>
          <a:picLocks noChangeAspect="1"/>
        </xdr:cNvPicPr>
      </xdr:nvPicPr>
      <xdr:blipFill>
        <a:blip xmlns:r="http://schemas.openxmlformats.org/officeDocument/2006/relationships" r:embed="rId3" cstate="print"/>
        <a:stretch>
          <a:fillRect/>
        </a:stretch>
      </xdr:blipFill>
      <xdr:spPr>
        <a:xfrm>
          <a:off x="0" y="12908280"/>
          <a:ext cx="7081093" cy="6158798"/>
        </a:xfrm>
        <a:prstGeom prst="rect">
          <a:avLst/>
        </a:prstGeom>
      </xdr:spPr>
    </xdr:pic>
    <xdr:clientData/>
  </xdr:twoCellAnchor>
  <xdr:twoCellAnchor editAs="oneCell">
    <xdr:from>
      <xdr:col>0</xdr:col>
      <xdr:colOff>0</xdr:colOff>
      <xdr:row>115</xdr:row>
      <xdr:rowOff>0</xdr:rowOff>
    </xdr:from>
    <xdr:to>
      <xdr:col>11</xdr:col>
      <xdr:colOff>428849</xdr:colOff>
      <xdr:row>151</xdr:row>
      <xdr:rowOff>123758</xdr:rowOff>
    </xdr:to>
    <xdr:pic>
      <xdr:nvPicPr>
        <xdr:cNvPr id="5" name="図 4"/>
        <xdr:cNvPicPr>
          <a:picLocks noChangeAspect="1"/>
        </xdr:cNvPicPr>
      </xdr:nvPicPr>
      <xdr:blipFill>
        <a:blip xmlns:r="http://schemas.openxmlformats.org/officeDocument/2006/relationships" r:embed="rId4" cstate="print"/>
        <a:stretch>
          <a:fillRect/>
        </a:stretch>
      </xdr:blipFill>
      <xdr:spPr>
        <a:xfrm>
          <a:off x="0" y="19278600"/>
          <a:ext cx="7134449" cy="6158798"/>
        </a:xfrm>
        <a:prstGeom prst="rect">
          <a:avLst/>
        </a:prstGeom>
      </xdr:spPr>
    </xdr:pic>
    <xdr:clientData/>
  </xdr:twoCellAnchor>
  <xdr:twoCellAnchor editAs="oneCell">
    <xdr:from>
      <xdr:col>0</xdr:col>
      <xdr:colOff>0</xdr:colOff>
      <xdr:row>153</xdr:row>
      <xdr:rowOff>0</xdr:rowOff>
    </xdr:from>
    <xdr:to>
      <xdr:col>11</xdr:col>
      <xdr:colOff>428849</xdr:colOff>
      <xdr:row>189</xdr:row>
      <xdr:rowOff>123758</xdr:rowOff>
    </xdr:to>
    <xdr:pic>
      <xdr:nvPicPr>
        <xdr:cNvPr id="6" name="図 5"/>
        <xdr:cNvPicPr>
          <a:picLocks noChangeAspect="1"/>
        </xdr:cNvPicPr>
      </xdr:nvPicPr>
      <xdr:blipFill>
        <a:blip xmlns:r="http://schemas.openxmlformats.org/officeDocument/2006/relationships" r:embed="rId5" cstate="print"/>
        <a:stretch>
          <a:fillRect/>
        </a:stretch>
      </xdr:blipFill>
      <xdr:spPr>
        <a:xfrm>
          <a:off x="0" y="25648920"/>
          <a:ext cx="7134449" cy="6158798"/>
        </a:xfrm>
        <a:prstGeom prst="rect">
          <a:avLst/>
        </a:prstGeom>
      </xdr:spPr>
    </xdr:pic>
    <xdr:clientData/>
  </xdr:twoCellAnchor>
  <xdr:twoCellAnchor editAs="oneCell">
    <xdr:from>
      <xdr:col>0</xdr:col>
      <xdr:colOff>0</xdr:colOff>
      <xdr:row>191</xdr:row>
      <xdr:rowOff>0</xdr:rowOff>
    </xdr:from>
    <xdr:to>
      <xdr:col>11</xdr:col>
      <xdr:colOff>428849</xdr:colOff>
      <xdr:row>227</xdr:row>
      <xdr:rowOff>123758</xdr:rowOff>
    </xdr:to>
    <xdr:pic>
      <xdr:nvPicPr>
        <xdr:cNvPr id="7" name="図 6"/>
        <xdr:cNvPicPr>
          <a:picLocks noChangeAspect="1"/>
        </xdr:cNvPicPr>
      </xdr:nvPicPr>
      <xdr:blipFill>
        <a:blip xmlns:r="http://schemas.openxmlformats.org/officeDocument/2006/relationships" r:embed="rId6" cstate="print"/>
        <a:stretch>
          <a:fillRect/>
        </a:stretch>
      </xdr:blipFill>
      <xdr:spPr>
        <a:xfrm>
          <a:off x="0" y="32019240"/>
          <a:ext cx="7134449" cy="6158798"/>
        </a:xfrm>
        <a:prstGeom prst="rect">
          <a:avLst/>
        </a:prstGeom>
      </xdr:spPr>
    </xdr:pic>
    <xdr:clientData/>
  </xdr:twoCellAnchor>
  <xdr:twoCellAnchor editAs="oneCell">
    <xdr:from>
      <xdr:col>0</xdr:col>
      <xdr:colOff>0</xdr:colOff>
      <xdr:row>229</xdr:row>
      <xdr:rowOff>0</xdr:rowOff>
    </xdr:from>
    <xdr:to>
      <xdr:col>11</xdr:col>
      <xdr:colOff>345004</xdr:colOff>
      <xdr:row>265</xdr:row>
      <xdr:rowOff>123758</xdr:rowOff>
    </xdr:to>
    <xdr:pic>
      <xdr:nvPicPr>
        <xdr:cNvPr id="8" name="図 7"/>
        <xdr:cNvPicPr>
          <a:picLocks noChangeAspect="1"/>
        </xdr:cNvPicPr>
      </xdr:nvPicPr>
      <xdr:blipFill>
        <a:blip xmlns:r="http://schemas.openxmlformats.org/officeDocument/2006/relationships" r:embed="rId7" cstate="print"/>
        <a:stretch>
          <a:fillRect/>
        </a:stretch>
      </xdr:blipFill>
      <xdr:spPr>
        <a:xfrm>
          <a:off x="0" y="38389560"/>
          <a:ext cx="7050604" cy="6158798"/>
        </a:xfrm>
        <a:prstGeom prst="rect">
          <a:avLst/>
        </a:prstGeom>
      </xdr:spPr>
    </xdr:pic>
    <xdr:clientData/>
  </xdr:twoCellAnchor>
  <xdr:twoCellAnchor editAs="oneCell">
    <xdr:from>
      <xdr:col>0</xdr:col>
      <xdr:colOff>0</xdr:colOff>
      <xdr:row>267</xdr:row>
      <xdr:rowOff>0</xdr:rowOff>
    </xdr:from>
    <xdr:to>
      <xdr:col>11</xdr:col>
      <xdr:colOff>345004</xdr:colOff>
      <xdr:row>303</xdr:row>
      <xdr:rowOff>123758</xdr:rowOff>
    </xdr:to>
    <xdr:pic>
      <xdr:nvPicPr>
        <xdr:cNvPr id="9" name="図 8"/>
        <xdr:cNvPicPr>
          <a:picLocks noChangeAspect="1"/>
        </xdr:cNvPicPr>
      </xdr:nvPicPr>
      <xdr:blipFill>
        <a:blip xmlns:r="http://schemas.openxmlformats.org/officeDocument/2006/relationships" r:embed="rId8" cstate="print"/>
        <a:stretch>
          <a:fillRect/>
        </a:stretch>
      </xdr:blipFill>
      <xdr:spPr>
        <a:xfrm>
          <a:off x="0" y="44759880"/>
          <a:ext cx="7050604" cy="6158798"/>
        </a:xfrm>
        <a:prstGeom prst="rect">
          <a:avLst/>
        </a:prstGeom>
      </xdr:spPr>
    </xdr:pic>
    <xdr:clientData/>
  </xdr:twoCellAnchor>
  <xdr:twoCellAnchor editAs="oneCell">
    <xdr:from>
      <xdr:col>0</xdr:col>
      <xdr:colOff>0</xdr:colOff>
      <xdr:row>305</xdr:row>
      <xdr:rowOff>0</xdr:rowOff>
    </xdr:from>
    <xdr:to>
      <xdr:col>11</xdr:col>
      <xdr:colOff>345004</xdr:colOff>
      <xdr:row>341</xdr:row>
      <xdr:rowOff>123758</xdr:rowOff>
    </xdr:to>
    <xdr:pic>
      <xdr:nvPicPr>
        <xdr:cNvPr id="10" name="図 9"/>
        <xdr:cNvPicPr>
          <a:picLocks noChangeAspect="1"/>
        </xdr:cNvPicPr>
      </xdr:nvPicPr>
      <xdr:blipFill>
        <a:blip xmlns:r="http://schemas.openxmlformats.org/officeDocument/2006/relationships" r:embed="rId9" cstate="print"/>
        <a:stretch>
          <a:fillRect/>
        </a:stretch>
      </xdr:blipFill>
      <xdr:spPr>
        <a:xfrm>
          <a:off x="0" y="51130200"/>
          <a:ext cx="7050604" cy="6158798"/>
        </a:xfrm>
        <a:prstGeom prst="rect">
          <a:avLst/>
        </a:prstGeom>
      </xdr:spPr>
    </xdr:pic>
    <xdr:clientData/>
  </xdr:twoCellAnchor>
  <xdr:twoCellAnchor editAs="oneCell">
    <xdr:from>
      <xdr:col>0</xdr:col>
      <xdr:colOff>0</xdr:colOff>
      <xdr:row>343</xdr:row>
      <xdr:rowOff>0</xdr:rowOff>
    </xdr:from>
    <xdr:to>
      <xdr:col>11</xdr:col>
      <xdr:colOff>314515</xdr:colOff>
      <xdr:row>379</xdr:row>
      <xdr:rowOff>123758</xdr:rowOff>
    </xdr:to>
    <xdr:pic>
      <xdr:nvPicPr>
        <xdr:cNvPr id="11" name="図 10"/>
        <xdr:cNvPicPr>
          <a:picLocks noChangeAspect="1"/>
        </xdr:cNvPicPr>
      </xdr:nvPicPr>
      <xdr:blipFill>
        <a:blip xmlns:r="http://schemas.openxmlformats.org/officeDocument/2006/relationships" r:embed="rId10" cstate="print"/>
        <a:stretch>
          <a:fillRect/>
        </a:stretch>
      </xdr:blipFill>
      <xdr:spPr>
        <a:xfrm>
          <a:off x="0" y="57500520"/>
          <a:ext cx="7020115" cy="6158798"/>
        </a:xfrm>
        <a:prstGeom prst="rect">
          <a:avLst/>
        </a:prstGeom>
      </xdr:spPr>
    </xdr:pic>
    <xdr:clientData/>
  </xdr:twoCellAnchor>
  <xdr:twoCellAnchor editAs="oneCell">
    <xdr:from>
      <xdr:col>0</xdr:col>
      <xdr:colOff>0</xdr:colOff>
      <xdr:row>381</xdr:row>
      <xdr:rowOff>0</xdr:rowOff>
    </xdr:from>
    <xdr:to>
      <xdr:col>12</xdr:col>
      <xdr:colOff>78406</xdr:colOff>
      <xdr:row>417</xdr:row>
      <xdr:rowOff>123758</xdr:rowOff>
    </xdr:to>
    <xdr:pic>
      <xdr:nvPicPr>
        <xdr:cNvPr id="12" name="図 11"/>
        <xdr:cNvPicPr>
          <a:picLocks noChangeAspect="1"/>
        </xdr:cNvPicPr>
      </xdr:nvPicPr>
      <xdr:blipFill>
        <a:blip xmlns:r="http://schemas.openxmlformats.org/officeDocument/2006/relationships" r:embed="rId11" cstate="print"/>
        <a:stretch>
          <a:fillRect/>
        </a:stretch>
      </xdr:blipFill>
      <xdr:spPr>
        <a:xfrm>
          <a:off x="0" y="63870840"/>
          <a:ext cx="7393606" cy="6158798"/>
        </a:xfrm>
        <a:prstGeom prst="rect">
          <a:avLst/>
        </a:prstGeom>
      </xdr:spPr>
    </xdr:pic>
    <xdr:clientData/>
  </xdr:twoCellAnchor>
  <xdr:twoCellAnchor editAs="oneCell">
    <xdr:from>
      <xdr:col>0</xdr:col>
      <xdr:colOff>0</xdr:colOff>
      <xdr:row>419</xdr:row>
      <xdr:rowOff>0</xdr:rowOff>
    </xdr:from>
    <xdr:to>
      <xdr:col>11</xdr:col>
      <xdr:colOff>405982</xdr:colOff>
      <xdr:row>455</xdr:row>
      <xdr:rowOff>123758</xdr:rowOff>
    </xdr:to>
    <xdr:pic>
      <xdr:nvPicPr>
        <xdr:cNvPr id="13" name="図 12"/>
        <xdr:cNvPicPr>
          <a:picLocks noChangeAspect="1"/>
        </xdr:cNvPicPr>
      </xdr:nvPicPr>
      <xdr:blipFill>
        <a:blip xmlns:r="http://schemas.openxmlformats.org/officeDocument/2006/relationships" r:embed="rId12" cstate="print"/>
        <a:stretch>
          <a:fillRect/>
        </a:stretch>
      </xdr:blipFill>
      <xdr:spPr>
        <a:xfrm>
          <a:off x="0" y="70241160"/>
          <a:ext cx="7111582" cy="6158798"/>
        </a:xfrm>
        <a:prstGeom prst="rect">
          <a:avLst/>
        </a:prstGeom>
      </xdr:spPr>
    </xdr:pic>
    <xdr:clientData/>
  </xdr:twoCellAnchor>
  <xdr:twoCellAnchor editAs="oneCell">
    <xdr:from>
      <xdr:col>0</xdr:col>
      <xdr:colOff>0</xdr:colOff>
      <xdr:row>457</xdr:row>
      <xdr:rowOff>0</xdr:rowOff>
    </xdr:from>
    <xdr:to>
      <xdr:col>11</xdr:col>
      <xdr:colOff>413604</xdr:colOff>
      <xdr:row>493</xdr:row>
      <xdr:rowOff>123758</xdr:rowOff>
    </xdr:to>
    <xdr:pic>
      <xdr:nvPicPr>
        <xdr:cNvPr id="14" name="図 13"/>
        <xdr:cNvPicPr>
          <a:picLocks noChangeAspect="1"/>
        </xdr:cNvPicPr>
      </xdr:nvPicPr>
      <xdr:blipFill>
        <a:blip xmlns:r="http://schemas.openxmlformats.org/officeDocument/2006/relationships" r:embed="rId13" cstate="print"/>
        <a:stretch>
          <a:fillRect/>
        </a:stretch>
      </xdr:blipFill>
      <xdr:spPr>
        <a:xfrm>
          <a:off x="0" y="76611480"/>
          <a:ext cx="7119204" cy="61587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B13"/>
  <sheetViews>
    <sheetView workbookViewId="0">
      <selection activeCell="A3" sqref="A3"/>
    </sheetView>
  </sheetViews>
  <sheetFormatPr defaultRowHeight="13.2"/>
  <sheetData>
    <row r="2" spans="1:2">
      <c r="A2" t="s">
        <v>47</v>
      </c>
    </row>
    <row r="3" spans="1:2">
      <c r="A3">
        <v>100000</v>
      </c>
    </row>
    <row r="5" spans="1:2">
      <c r="A5" t="s">
        <v>48</v>
      </c>
    </row>
    <row r="6" spans="1:2">
      <c r="A6" t="s">
        <v>55</v>
      </c>
      <c r="B6">
        <v>90</v>
      </c>
    </row>
    <row r="7" spans="1:2">
      <c r="A7" t="s">
        <v>54</v>
      </c>
      <c r="B7">
        <v>90</v>
      </c>
    </row>
    <row r="8" spans="1:2">
      <c r="A8" t="s">
        <v>52</v>
      </c>
      <c r="B8">
        <v>110</v>
      </c>
    </row>
    <row r="9" spans="1:2">
      <c r="A9" t="s">
        <v>50</v>
      </c>
      <c r="B9">
        <v>120</v>
      </c>
    </row>
    <row r="10" spans="1:2">
      <c r="A10" t="s">
        <v>51</v>
      </c>
      <c r="B10">
        <v>150</v>
      </c>
    </row>
    <row r="11" spans="1:2">
      <c r="A11" t="s">
        <v>56</v>
      </c>
      <c r="B11">
        <v>100</v>
      </c>
    </row>
    <row r="12" spans="1:2">
      <c r="A12" t="s">
        <v>53</v>
      </c>
      <c r="B12">
        <v>80</v>
      </c>
    </row>
    <row r="13" spans="1:2">
      <c r="A13" t="s">
        <v>49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B9" sqref="B9"/>
    </sheetView>
  </sheetViews>
  <sheetFormatPr defaultRowHeight="13.2"/>
  <cols>
    <col min="1" max="1" width="2.88671875" customWidth="1"/>
    <col min="2" max="18" width="6.6640625" customWidth="1"/>
    <col min="22" max="22" width="10.88671875" style="22" hidden="1" customWidth="1"/>
    <col min="23" max="23" width="0" hidden="1" customWidth="1"/>
  </cols>
  <sheetData>
    <row r="2" spans="2:25">
      <c r="B2" s="65" t="s">
        <v>5</v>
      </c>
      <c r="C2" s="65"/>
      <c r="D2" s="67" t="s">
        <v>87</v>
      </c>
      <c r="E2" s="67"/>
      <c r="F2" s="65" t="s">
        <v>6</v>
      </c>
      <c r="G2" s="65"/>
      <c r="H2" s="69" t="s">
        <v>93</v>
      </c>
      <c r="I2" s="69"/>
      <c r="J2" s="65" t="s">
        <v>7</v>
      </c>
      <c r="K2" s="65"/>
      <c r="L2" s="66">
        <v>1000000</v>
      </c>
      <c r="M2" s="67"/>
      <c r="N2" s="65" t="s">
        <v>8</v>
      </c>
      <c r="O2" s="65"/>
      <c r="P2" s="68">
        <f>SUM(L2,D4)</f>
        <v>1181175.7538334641</v>
      </c>
      <c r="Q2" s="69"/>
      <c r="R2" s="1"/>
      <c r="S2" s="1"/>
      <c r="T2" s="1"/>
    </row>
    <row r="3" spans="2:25" ht="57" customHeight="1">
      <c r="B3" s="65" t="s">
        <v>9</v>
      </c>
      <c r="C3" s="65"/>
      <c r="D3" s="70" t="s">
        <v>38</v>
      </c>
      <c r="E3" s="70"/>
      <c r="F3" s="70"/>
      <c r="G3" s="70"/>
      <c r="H3" s="70"/>
      <c r="I3" s="70"/>
      <c r="J3" s="65" t="s">
        <v>10</v>
      </c>
      <c r="K3" s="65"/>
      <c r="L3" s="70" t="s">
        <v>59</v>
      </c>
      <c r="M3" s="71"/>
      <c r="N3" s="71"/>
      <c r="O3" s="71"/>
      <c r="P3" s="71"/>
      <c r="Q3" s="71"/>
      <c r="R3" s="1"/>
      <c r="S3" s="1"/>
    </row>
    <row r="4" spans="2:25">
      <c r="B4" s="65" t="s">
        <v>11</v>
      </c>
      <c r="C4" s="65"/>
      <c r="D4" s="72">
        <f>SUM($R$9:$S$993)</f>
        <v>181175.75383346417</v>
      </c>
      <c r="E4" s="72"/>
      <c r="F4" s="65" t="s">
        <v>12</v>
      </c>
      <c r="G4" s="65"/>
      <c r="H4" s="73">
        <f>SUM($T$9:$U$108)</f>
        <v>359.00000000000273</v>
      </c>
      <c r="I4" s="69"/>
      <c r="J4" s="74"/>
      <c r="K4" s="74"/>
      <c r="L4" s="68"/>
      <c r="M4" s="68"/>
      <c r="N4" s="74" t="s">
        <v>58</v>
      </c>
      <c r="O4" s="74"/>
      <c r="P4" s="75">
        <f>MAX(Y:Y)</f>
        <v>0.20810288364330798</v>
      </c>
      <c r="Q4" s="75"/>
      <c r="R4" s="1"/>
      <c r="S4" s="1"/>
      <c r="T4" s="1"/>
    </row>
    <row r="5" spans="2:25">
      <c r="B5" s="35" t="s">
        <v>15</v>
      </c>
      <c r="C5" s="2">
        <f>COUNTIF($R$9:$R$990,"&gt;0")</f>
        <v>50</v>
      </c>
      <c r="D5" s="34" t="s">
        <v>16</v>
      </c>
      <c r="E5" s="15">
        <f>COUNTIF($R$9:$R$990,"&lt;0")</f>
        <v>50</v>
      </c>
      <c r="F5" s="34" t="s">
        <v>17</v>
      </c>
      <c r="G5" s="2">
        <f>COUNTIF($R$9:$R$990,"=0")</f>
        <v>0</v>
      </c>
      <c r="H5" s="34" t="s">
        <v>18</v>
      </c>
      <c r="I5" s="3">
        <f>C5/SUM(C5,E5,G5)</f>
        <v>0.5</v>
      </c>
      <c r="J5" s="76" t="s">
        <v>19</v>
      </c>
      <c r="K5" s="65"/>
      <c r="L5" s="77">
        <f>MAX(V9:V993)</f>
        <v>4</v>
      </c>
      <c r="M5" s="78"/>
      <c r="N5" s="17" t="s">
        <v>20</v>
      </c>
      <c r="O5" s="9"/>
      <c r="P5" s="77">
        <f>MAX(W9:W993)</f>
        <v>4</v>
      </c>
      <c r="Q5" s="78"/>
      <c r="R5" s="1"/>
      <c r="S5" s="1"/>
      <c r="T5" s="1"/>
    </row>
    <row r="6" spans="2:25">
      <c r="B6" s="11"/>
      <c r="C6" s="13"/>
      <c r="D6" s="14"/>
      <c r="E6" s="10"/>
      <c r="F6" s="11"/>
      <c r="G6" s="10"/>
      <c r="H6" s="11"/>
      <c r="I6" s="16"/>
      <c r="J6" s="11"/>
      <c r="K6" s="11"/>
      <c r="L6" s="10"/>
      <c r="M6" s="10"/>
      <c r="N6" s="12"/>
      <c r="O6" s="12"/>
      <c r="P6" s="10"/>
      <c r="Q6" s="7"/>
      <c r="R6" s="1"/>
      <c r="S6" s="1"/>
      <c r="T6" s="1"/>
    </row>
    <row r="7" spans="2:25">
      <c r="B7" s="79" t="s">
        <v>21</v>
      </c>
      <c r="C7" s="81" t="s">
        <v>22</v>
      </c>
      <c r="D7" s="82"/>
      <c r="E7" s="85" t="s">
        <v>23</v>
      </c>
      <c r="F7" s="86"/>
      <c r="G7" s="86"/>
      <c r="H7" s="86"/>
      <c r="I7" s="87"/>
      <c r="J7" s="88" t="s">
        <v>24</v>
      </c>
      <c r="K7" s="89"/>
      <c r="L7" s="90"/>
      <c r="M7" s="91" t="s">
        <v>25</v>
      </c>
      <c r="N7" s="92" t="s">
        <v>26</v>
      </c>
      <c r="O7" s="93"/>
      <c r="P7" s="93"/>
      <c r="Q7" s="94"/>
      <c r="R7" s="95" t="s">
        <v>27</v>
      </c>
      <c r="S7" s="95"/>
      <c r="T7" s="95"/>
      <c r="U7" s="95"/>
    </row>
    <row r="8" spans="2:25">
      <c r="B8" s="80"/>
      <c r="C8" s="83"/>
      <c r="D8" s="84"/>
      <c r="E8" s="18" t="s">
        <v>28</v>
      </c>
      <c r="F8" s="18" t="s">
        <v>29</v>
      </c>
      <c r="G8" s="18" t="s">
        <v>30</v>
      </c>
      <c r="H8" s="96" t="s">
        <v>31</v>
      </c>
      <c r="I8" s="87"/>
      <c r="J8" s="4" t="s">
        <v>32</v>
      </c>
      <c r="K8" s="97" t="s">
        <v>33</v>
      </c>
      <c r="L8" s="90"/>
      <c r="M8" s="91"/>
      <c r="N8" s="5" t="s">
        <v>28</v>
      </c>
      <c r="O8" s="5" t="s">
        <v>29</v>
      </c>
      <c r="P8" s="98" t="s">
        <v>31</v>
      </c>
      <c r="Q8" s="94"/>
      <c r="R8" s="95" t="s">
        <v>34</v>
      </c>
      <c r="S8" s="95"/>
      <c r="T8" s="95" t="s">
        <v>32</v>
      </c>
      <c r="U8" s="95"/>
      <c r="Y8" t="s">
        <v>57</v>
      </c>
    </row>
    <row r="9" spans="2:25">
      <c r="B9" s="36">
        <v>1</v>
      </c>
      <c r="C9" s="99">
        <f>L2</f>
        <v>1000000</v>
      </c>
      <c r="D9" s="99"/>
      <c r="E9" s="36">
        <v>2010</v>
      </c>
      <c r="F9" s="8">
        <v>43469</v>
      </c>
      <c r="G9" s="55" t="s">
        <v>4</v>
      </c>
      <c r="H9" s="100">
        <v>0.89729999999999999</v>
      </c>
      <c r="I9" s="100"/>
      <c r="J9" s="36">
        <v>37</v>
      </c>
      <c r="K9" s="99">
        <f>IF(J9="","",C9*0.03)</f>
        <v>30000</v>
      </c>
      <c r="L9" s="99"/>
      <c r="M9" s="6">
        <f>IF(J9="","",(K9/J9)/LOOKUP(RIGHT($D$2,3),定数!$A$6:$A$13,定数!$B$6:$B$13))</f>
        <v>6.756756756756757</v>
      </c>
      <c r="N9" s="36">
        <v>2010</v>
      </c>
      <c r="O9" s="8">
        <v>43469</v>
      </c>
      <c r="P9" s="100">
        <v>0.90159999999999996</v>
      </c>
      <c r="Q9" s="100"/>
      <c r="R9" s="101">
        <f>IF(P9="","",T9*M9*LOOKUP(RIGHT($D$2,3),定数!$A$6:$A$13,定数!$B$6:$B$13))</f>
        <v>34864.864864864627</v>
      </c>
      <c r="S9" s="101"/>
      <c r="T9" s="102">
        <f>IF(P9="","",IF(G9="買",(P9-H9),(H9-P9))*IF(RIGHT($D$2,3)="JPY",100,10000))</f>
        <v>42.999999999999702</v>
      </c>
      <c r="U9" s="102"/>
      <c r="V9" s="1">
        <f>IF(T9&lt;&gt;"",IF(T9&gt;0,1+V8,0),"")</f>
        <v>1</v>
      </c>
      <c r="W9">
        <f>IF(T9&lt;&gt;"",IF(T9&lt;0,1+W8,0),"")</f>
        <v>0</v>
      </c>
    </row>
    <row r="10" spans="2:25">
      <c r="B10" s="36">
        <v>2</v>
      </c>
      <c r="C10" s="99">
        <f t="shared" ref="C10:C73" si="0">IF(R9="","",C9+R9)</f>
        <v>1034864.8648648646</v>
      </c>
      <c r="D10" s="99"/>
      <c r="E10" s="36"/>
      <c r="F10" s="8">
        <v>43471</v>
      </c>
      <c r="G10" s="55" t="s">
        <v>4</v>
      </c>
      <c r="H10" s="100">
        <v>0.91490000000000005</v>
      </c>
      <c r="I10" s="100"/>
      <c r="J10" s="36">
        <v>52</v>
      </c>
      <c r="K10" s="103">
        <f>IF(J10="","",C10*0.03)</f>
        <v>31045.945945945936</v>
      </c>
      <c r="L10" s="104"/>
      <c r="M10" s="6">
        <f>IF(J10="","",(K10/J10)/LOOKUP(RIGHT($D$2,3),定数!$A$6:$A$13,定数!$B$6:$B$13))</f>
        <v>4.975311850311849</v>
      </c>
      <c r="N10" s="36"/>
      <c r="O10" s="8">
        <v>43471</v>
      </c>
      <c r="P10" s="100">
        <v>0.92110000000000003</v>
      </c>
      <c r="Q10" s="100"/>
      <c r="R10" s="101">
        <f>IF(P10="","",T10*M10*LOOKUP(RIGHT($D$2,3),定数!$A$6:$A$13,定数!$B$6:$B$13))</f>
        <v>37016.32016632006</v>
      </c>
      <c r="S10" s="101"/>
      <c r="T10" s="102">
        <f>IF(P10="","",IF(G10="買",(P10-H10),(H10-P10))*IF(RIGHT($D$2,3)="JPY",100,10000))</f>
        <v>61.999999999999829</v>
      </c>
      <c r="U10" s="102"/>
      <c r="V10" s="22">
        <f t="shared" ref="V10:V22" si="1">IF(T10&lt;&gt;"",IF(T10&gt;0,1+V9,0),"")</f>
        <v>2</v>
      </c>
      <c r="W10">
        <f t="shared" ref="W10:W73" si="2">IF(T10&lt;&gt;"",IF(T10&lt;0,1+W9,0),"")</f>
        <v>0</v>
      </c>
      <c r="X10" s="37">
        <f>IF(C10&lt;&gt;"",MAX(C10,C9),"")</f>
        <v>1034864.8648648646</v>
      </c>
    </row>
    <row r="11" spans="2:25">
      <c r="B11" s="36">
        <v>3</v>
      </c>
      <c r="C11" s="99">
        <f t="shared" si="0"/>
        <v>1071881.1850311847</v>
      </c>
      <c r="D11" s="99"/>
      <c r="E11" s="36"/>
      <c r="F11" s="8">
        <v>43511</v>
      </c>
      <c r="G11" s="55" t="s">
        <v>4</v>
      </c>
      <c r="H11" s="100">
        <v>0.8891</v>
      </c>
      <c r="I11" s="100"/>
      <c r="J11" s="36">
        <v>44</v>
      </c>
      <c r="K11" s="103">
        <f t="shared" ref="K11:K74" si="3">IF(J11="","",C11*0.03)</f>
        <v>32156.435550935541</v>
      </c>
      <c r="L11" s="104"/>
      <c r="M11" s="6">
        <f>IF(J11="","",(K11/J11)/LOOKUP(RIGHT($D$2,3),定数!$A$6:$A$13,定数!$B$6:$B$13))</f>
        <v>6.0902340058590037</v>
      </c>
      <c r="N11" s="36"/>
      <c r="O11" s="8">
        <v>43512</v>
      </c>
      <c r="P11" s="100">
        <v>0.89439999999999997</v>
      </c>
      <c r="Q11" s="100"/>
      <c r="R11" s="101">
        <f>IF(P11="","",T11*M11*LOOKUP(RIGHT($D$2,3),定数!$A$6:$A$13,定数!$B$6:$B$13))</f>
        <v>38733.888277263053</v>
      </c>
      <c r="S11" s="101"/>
      <c r="T11" s="102">
        <f>IF(P11="","",IF(G11="買",(P11-H11),(H11-P11))*IF(RIGHT($D$2,3)="JPY",100,10000))</f>
        <v>52.999999999999716</v>
      </c>
      <c r="U11" s="102"/>
      <c r="V11" s="22">
        <f t="shared" si="1"/>
        <v>3</v>
      </c>
      <c r="W11">
        <f t="shared" si="2"/>
        <v>0</v>
      </c>
      <c r="X11" s="37">
        <f>IF(C11&lt;&gt;"",MAX(X10,C11),"")</f>
        <v>1071881.1850311847</v>
      </c>
      <c r="Y11" s="38">
        <f>IF(X11&lt;&gt;"",1-(C11/X11),"")</f>
        <v>0</v>
      </c>
    </row>
    <row r="12" spans="2:25">
      <c r="B12" s="36">
        <v>4</v>
      </c>
      <c r="C12" s="99">
        <f t="shared" si="0"/>
        <v>1110615.0733084478</v>
      </c>
      <c r="D12" s="99"/>
      <c r="E12" s="36"/>
      <c r="F12" s="8">
        <v>43519</v>
      </c>
      <c r="G12" s="55" t="s">
        <v>4</v>
      </c>
      <c r="H12" s="100">
        <v>0.9012</v>
      </c>
      <c r="I12" s="100"/>
      <c r="J12" s="36">
        <v>30</v>
      </c>
      <c r="K12" s="103">
        <f t="shared" si="3"/>
        <v>33318.452199253436</v>
      </c>
      <c r="L12" s="104"/>
      <c r="M12" s="6">
        <f>IF(J12="","",(K12/J12)/LOOKUP(RIGHT($D$2,3),定数!$A$6:$A$13,定数!$B$6:$B$13))</f>
        <v>9.2551256109037308</v>
      </c>
      <c r="N12" s="36"/>
      <c r="O12" s="8">
        <v>43519</v>
      </c>
      <c r="P12" s="100">
        <v>0.90469999999999995</v>
      </c>
      <c r="Q12" s="100"/>
      <c r="R12" s="101">
        <f>IF(P12="","",T12*M12*LOOKUP(RIGHT($D$2,3),定数!$A$6:$A$13,定数!$B$6:$B$13))</f>
        <v>38871.527565795092</v>
      </c>
      <c r="S12" s="101"/>
      <c r="T12" s="102">
        <f t="shared" ref="T12:T75" si="4">IF(P12="","",IF(G12="買",(P12-H12),(H12-P12))*IF(RIGHT($D$2,3)="JPY",100,10000))</f>
        <v>34.999999999999474</v>
      </c>
      <c r="U12" s="102"/>
      <c r="V12" s="22">
        <f t="shared" si="1"/>
        <v>4</v>
      </c>
      <c r="W12">
        <f t="shared" si="2"/>
        <v>0</v>
      </c>
      <c r="X12" s="37">
        <f t="shared" ref="X12:X75" si="5">IF(C12&lt;&gt;"",MAX(X11,C12),"")</f>
        <v>1110615.0733084478</v>
      </c>
      <c r="Y12" s="38">
        <f t="shared" ref="Y12:Y75" si="6">IF(X12&lt;&gt;"",1-(C12/X12),"")</f>
        <v>0</v>
      </c>
    </row>
    <row r="13" spans="2:25">
      <c r="B13" s="36">
        <v>5</v>
      </c>
      <c r="C13" s="99">
        <f t="shared" si="0"/>
        <v>1149486.6008742428</v>
      </c>
      <c r="D13" s="99"/>
      <c r="E13" s="36"/>
      <c r="F13" s="8">
        <v>43533</v>
      </c>
      <c r="G13" s="55" t="s">
        <v>4</v>
      </c>
      <c r="H13" s="100">
        <v>0.9103</v>
      </c>
      <c r="I13" s="100"/>
      <c r="J13" s="36">
        <v>31</v>
      </c>
      <c r="K13" s="103">
        <f t="shared" si="3"/>
        <v>34484.598026227286</v>
      </c>
      <c r="L13" s="104"/>
      <c r="M13" s="6">
        <f>IF(J13="","",(K13/J13)/LOOKUP(RIGHT($D$2,3),定数!$A$6:$A$13,定数!$B$6:$B$13))</f>
        <v>9.2700532328567977</v>
      </c>
      <c r="N13" s="36"/>
      <c r="O13" s="8">
        <v>43533</v>
      </c>
      <c r="P13" s="100">
        <v>0.90720000000000001</v>
      </c>
      <c r="Q13" s="100"/>
      <c r="R13" s="101">
        <f>IF(P13="","",T13*M13*LOOKUP(RIGHT($D$2,3),定数!$A$6:$A$13,定数!$B$6:$B$13))</f>
        <v>-34484.598026227191</v>
      </c>
      <c r="S13" s="101"/>
      <c r="T13" s="102">
        <f t="shared" si="4"/>
        <v>-30.999999999999915</v>
      </c>
      <c r="U13" s="102"/>
      <c r="V13" s="22">
        <f t="shared" si="1"/>
        <v>0</v>
      </c>
      <c r="W13">
        <f t="shared" si="2"/>
        <v>1</v>
      </c>
      <c r="X13" s="37">
        <f t="shared" si="5"/>
        <v>1149486.6008742428</v>
      </c>
      <c r="Y13" s="38">
        <f t="shared" si="6"/>
        <v>0</v>
      </c>
    </row>
    <row r="14" spans="2:25">
      <c r="B14" s="36">
        <v>6</v>
      </c>
      <c r="C14" s="99">
        <f t="shared" si="0"/>
        <v>1115002.0028480156</v>
      </c>
      <c r="D14" s="99"/>
      <c r="E14" s="36"/>
      <c r="F14" s="8">
        <v>43536</v>
      </c>
      <c r="G14" s="55" t="s">
        <v>4</v>
      </c>
      <c r="H14" s="100">
        <v>0.91649999999999998</v>
      </c>
      <c r="I14" s="100"/>
      <c r="J14" s="36">
        <v>27</v>
      </c>
      <c r="K14" s="103">
        <f t="shared" si="3"/>
        <v>33450.060085440469</v>
      </c>
      <c r="L14" s="104"/>
      <c r="M14" s="6">
        <f>IF(J14="","",(K14/J14)/LOOKUP(RIGHT($D$2,3),定数!$A$6:$A$13,定数!$B$6:$B$13))</f>
        <v>10.324092618963109</v>
      </c>
      <c r="N14" s="36"/>
      <c r="O14" s="8">
        <v>43539</v>
      </c>
      <c r="P14" s="100">
        <v>0.91379999999999995</v>
      </c>
      <c r="Q14" s="100"/>
      <c r="R14" s="101">
        <f>IF(P14="","",T14*M14*LOOKUP(RIGHT($D$2,3),定数!$A$6:$A$13,定数!$B$6:$B$13))</f>
        <v>-33450.060085440913</v>
      </c>
      <c r="S14" s="101"/>
      <c r="T14" s="102">
        <f t="shared" si="4"/>
        <v>-27.000000000000355</v>
      </c>
      <c r="U14" s="102"/>
      <c r="V14" s="22">
        <f t="shared" si="1"/>
        <v>0</v>
      </c>
      <c r="W14">
        <f t="shared" si="2"/>
        <v>2</v>
      </c>
      <c r="X14" s="37">
        <f t="shared" si="5"/>
        <v>1149486.6008742428</v>
      </c>
      <c r="Y14" s="38">
        <f t="shared" si="6"/>
        <v>2.9999999999999916E-2</v>
      </c>
    </row>
    <row r="15" spans="2:25">
      <c r="B15" s="36">
        <v>7</v>
      </c>
      <c r="C15" s="99">
        <f t="shared" si="0"/>
        <v>1081551.9427625746</v>
      </c>
      <c r="D15" s="99"/>
      <c r="E15" s="36"/>
      <c r="F15" s="8">
        <v>43556</v>
      </c>
      <c r="G15" s="55" t="s">
        <v>4</v>
      </c>
      <c r="H15" s="100">
        <v>0.91859999999999997</v>
      </c>
      <c r="I15" s="100"/>
      <c r="J15" s="36">
        <v>38</v>
      </c>
      <c r="K15" s="103">
        <f t="shared" si="3"/>
        <v>32446.558282877239</v>
      </c>
      <c r="L15" s="104"/>
      <c r="M15" s="6">
        <f>IF(J15="","",(K15/J15)/LOOKUP(RIGHT($D$2,3),定数!$A$6:$A$13,定数!$B$6:$B$13))</f>
        <v>7.115473307648517</v>
      </c>
      <c r="N15" s="36"/>
      <c r="O15" s="8">
        <v>43561</v>
      </c>
      <c r="P15" s="100">
        <v>0.92300000000000004</v>
      </c>
      <c r="Q15" s="100"/>
      <c r="R15" s="101">
        <f>IF(P15="","",T15*M15*LOOKUP(RIGHT($D$2,3),定数!$A$6:$A$13,定数!$B$6:$B$13))</f>
        <v>37569.699064384768</v>
      </c>
      <c r="S15" s="101"/>
      <c r="T15" s="102">
        <f t="shared" si="4"/>
        <v>44.000000000000703</v>
      </c>
      <c r="U15" s="102"/>
      <c r="V15" s="22">
        <f t="shared" si="1"/>
        <v>1</v>
      </c>
      <c r="W15">
        <f t="shared" si="2"/>
        <v>0</v>
      </c>
      <c r="X15" s="37">
        <f t="shared" si="5"/>
        <v>1149486.6008742428</v>
      </c>
      <c r="Y15" s="38">
        <f t="shared" si="6"/>
        <v>5.9100000000000374E-2</v>
      </c>
    </row>
    <row r="16" spans="2:25">
      <c r="B16" s="36">
        <v>8</v>
      </c>
      <c r="C16" s="99">
        <f t="shared" si="0"/>
        <v>1119121.6418269593</v>
      </c>
      <c r="D16" s="99"/>
      <c r="E16" s="36"/>
      <c r="F16" s="8">
        <v>43561</v>
      </c>
      <c r="G16" s="55" t="s">
        <v>4</v>
      </c>
      <c r="H16" s="100">
        <v>0.92159999999999997</v>
      </c>
      <c r="I16" s="100"/>
      <c r="J16" s="36">
        <v>21</v>
      </c>
      <c r="K16" s="103">
        <f t="shared" si="3"/>
        <v>33573.649254808777</v>
      </c>
      <c r="L16" s="104"/>
      <c r="M16" s="6">
        <f>IF(J16="","",(K16/J16)/LOOKUP(RIGHT($D$2,3),定数!$A$6:$A$13,定数!$B$6:$B$13))</f>
        <v>13.322876688416182</v>
      </c>
      <c r="N16" s="36"/>
      <c r="O16" s="8">
        <v>43561</v>
      </c>
      <c r="P16" s="100">
        <v>0.91949999999999998</v>
      </c>
      <c r="Q16" s="100"/>
      <c r="R16" s="101">
        <f>IF(P16="","",T16*M16*LOOKUP(RIGHT($D$2,3),定数!$A$6:$A$13,定数!$B$6:$B$13))</f>
        <v>-33573.649254808632</v>
      </c>
      <c r="S16" s="101"/>
      <c r="T16" s="102">
        <f t="shared" si="4"/>
        <v>-20.999999999999908</v>
      </c>
      <c r="U16" s="102"/>
      <c r="V16" s="22">
        <f t="shared" si="1"/>
        <v>0</v>
      </c>
      <c r="W16">
        <f t="shared" si="2"/>
        <v>1</v>
      </c>
      <c r="X16" s="37">
        <f t="shared" si="5"/>
        <v>1149486.6008742428</v>
      </c>
      <c r="Y16" s="38">
        <f t="shared" si="6"/>
        <v>2.6416105263157852E-2</v>
      </c>
    </row>
    <row r="17" spans="2:25">
      <c r="B17" s="36">
        <v>9</v>
      </c>
      <c r="C17" s="99">
        <f t="shared" si="0"/>
        <v>1085547.9925721507</v>
      </c>
      <c r="D17" s="99"/>
      <c r="E17" s="36"/>
      <c r="F17" s="8">
        <v>43620</v>
      </c>
      <c r="G17" s="55" t="s">
        <v>4</v>
      </c>
      <c r="H17" s="100">
        <v>0.84560000000000002</v>
      </c>
      <c r="I17" s="100"/>
      <c r="J17" s="36">
        <v>50</v>
      </c>
      <c r="K17" s="103">
        <f t="shared" si="3"/>
        <v>32566.43977716452</v>
      </c>
      <c r="L17" s="104"/>
      <c r="M17" s="6">
        <f>IF(J17="","",(K17/J17)/LOOKUP(RIGHT($D$2,3),定数!$A$6:$A$13,定数!$B$6:$B$13))</f>
        <v>5.4277399628607537</v>
      </c>
      <c r="N17" s="36"/>
      <c r="O17" s="8">
        <v>43620</v>
      </c>
      <c r="P17" s="100">
        <v>0.84060000000000001</v>
      </c>
      <c r="Q17" s="100"/>
      <c r="R17" s="101">
        <f>IF(P17="","",T17*M17*LOOKUP(RIGHT($D$2,3),定数!$A$6:$A$13,定数!$B$6:$B$13))</f>
        <v>-32566.439777164553</v>
      </c>
      <c r="S17" s="101"/>
      <c r="T17" s="102">
        <f t="shared" si="4"/>
        <v>-50.000000000000043</v>
      </c>
      <c r="U17" s="102"/>
      <c r="V17" s="22">
        <f t="shared" si="1"/>
        <v>0</v>
      </c>
      <c r="W17">
        <f t="shared" si="2"/>
        <v>2</v>
      </c>
      <c r="X17" s="37">
        <f t="shared" si="5"/>
        <v>1149486.6008742428</v>
      </c>
      <c r="Y17" s="38">
        <f t="shared" si="6"/>
        <v>5.562362210526306E-2</v>
      </c>
    </row>
    <row r="18" spans="2:25">
      <c r="B18" s="36">
        <v>10</v>
      </c>
      <c r="C18" s="99">
        <f t="shared" si="0"/>
        <v>1052981.5527949862</v>
      </c>
      <c r="D18" s="99"/>
      <c r="E18" s="36"/>
      <c r="F18" s="8">
        <v>43651</v>
      </c>
      <c r="G18" s="55" t="s">
        <v>3</v>
      </c>
      <c r="H18" s="100">
        <v>0.84009999999999996</v>
      </c>
      <c r="I18" s="100"/>
      <c r="J18" s="36">
        <v>51</v>
      </c>
      <c r="K18" s="103">
        <f t="shared" si="3"/>
        <v>31589.446583849585</v>
      </c>
      <c r="L18" s="104"/>
      <c r="M18" s="6">
        <f>IF(J18="","",(K18/J18)/LOOKUP(RIGHT($D$2,3),定数!$A$6:$A$13,定数!$B$6:$B$13))</f>
        <v>5.161674278406795</v>
      </c>
      <c r="N18" s="36"/>
      <c r="O18" s="8">
        <v>43651</v>
      </c>
      <c r="P18" s="100">
        <v>0.84519999999999995</v>
      </c>
      <c r="Q18" s="100"/>
      <c r="R18" s="101">
        <f>IF(P18="","",T18*M18*LOOKUP(RIGHT($D$2,3),定数!$A$6:$A$13,定数!$B$6:$B$13))</f>
        <v>-31589.446583849549</v>
      </c>
      <c r="S18" s="101"/>
      <c r="T18" s="102">
        <f t="shared" si="4"/>
        <v>-50.999999999999936</v>
      </c>
      <c r="U18" s="102"/>
      <c r="V18" s="22">
        <f t="shared" si="1"/>
        <v>0</v>
      </c>
      <c r="W18">
        <f t="shared" si="2"/>
        <v>3</v>
      </c>
      <c r="X18" s="37">
        <f t="shared" si="5"/>
        <v>1149486.6008742428</v>
      </c>
      <c r="Y18" s="38">
        <f t="shared" si="6"/>
        <v>8.395491344210515E-2</v>
      </c>
    </row>
    <row r="19" spans="2:25">
      <c r="B19" s="36">
        <v>11</v>
      </c>
      <c r="C19" s="99">
        <f t="shared" si="0"/>
        <v>1021392.1062111367</v>
      </c>
      <c r="D19" s="99"/>
      <c r="E19" s="36"/>
      <c r="F19" s="8">
        <v>43667</v>
      </c>
      <c r="G19" s="55" t="s">
        <v>4</v>
      </c>
      <c r="H19" s="100">
        <v>0.88380000000000003</v>
      </c>
      <c r="I19" s="100"/>
      <c r="J19" s="36">
        <v>41</v>
      </c>
      <c r="K19" s="103">
        <f t="shared" si="3"/>
        <v>30641.763186334098</v>
      </c>
      <c r="L19" s="104"/>
      <c r="M19" s="6">
        <f>IF(J19="","",(K19/J19)/LOOKUP(RIGHT($D$2,3),定数!$A$6:$A$13,定数!$B$6:$B$13))</f>
        <v>6.2280006476288809</v>
      </c>
      <c r="N19" s="36"/>
      <c r="O19" s="8">
        <v>43667</v>
      </c>
      <c r="P19" s="100">
        <v>0.87970000000000004</v>
      </c>
      <c r="Q19" s="100"/>
      <c r="R19" s="101">
        <f>IF(P19="","",T19*M19*LOOKUP(RIGHT($D$2,3),定数!$A$6:$A$13,定数!$B$6:$B$13))</f>
        <v>-30641.763186334039</v>
      </c>
      <c r="S19" s="101"/>
      <c r="T19" s="102">
        <f t="shared" si="4"/>
        <v>-40.999999999999929</v>
      </c>
      <c r="U19" s="102"/>
      <c r="V19" s="22">
        <f t="shared" si="1"/>
        <v>0</v>
      </c>
      <c r="W19">
        <f t="shared" si="2"/>
        <v>4</v>
      </c>
      <c r="X19" s="37">
        <f t="shared" si="5"/>
        <v>1149486.6008742428</v>
      </c>
      <c r="Y19" s="38">
        <f t="shared" si="6"/>
        <v>0.11143626603884182</v>
      </c>
    </row>
    <row r="20" spans="2:25">
      <c r="B20" s="36">
        <v>12</v>
      </c>
      <c r="C20" s="99">
        <f t="shared" si="0"/>
        <v>990750.34302480263</v>
      </c>
      <c r="D20" s="99"/>
      <c r="E20" s="36"/>
      <c r="F20" s="8">
        <v>43669</v>
      </c>
      <c r="G20" s="55" t="s">
        <v>4</v>
      </c>
      <c r="H20" s="100">
        <v>0.89590000000000003</v>
      </c>
      <c r="I20" s="100"/>
      <c r="J20" s="36">
        <v>64</v>
      </c>
      <c r="K20" s="103">
        <f t="shared" si="3"/>
        <v>29722.510290744078</v>
      </c>
      <c r="L20" s="104"/>
      <c r="M20" s="6">
        <f>IF(J20="","",(K20/J20)/LOOKUP(RIGHT($D$2,3),定数!$A$6:$A$13,定数!$B$6:$B$13))</f>
        <v>3.8701185274406353</v>
      </c>
      <c r="N20" s="36"/>
      <c r="O20" s="8">
        <v>43673</v>
      </c>
      <c r="P20" s="100">
        <v>0.90369999999999995</v>
      </c>
      <c r="Q20" s="100"/>
      <c r="R20" s="101">
        <f>IF(P20="","",T20*M20*LOOKUP(RIGHT($D$2,3),定数!$A$6:$A$13,定数!$B$6:$B$13))</f>
        <v>36224.309416843964</v>
      </c>
      <c r="S20" s="101"/>
      <c r="T20" s="102">
        <f t="shared" si="4"/>
        <v>77.999999999999176</v>
      </c>
      <c r="U20" s="102"/>
      <c r="V20" s="22">
        <f t="shared" si="1"/>
        <v>1</v>
      </c>
      <c r="W20">
        <f t="shared" si="2"/>
        <v>0</v>
      </c>
      <c r="X20" s="37">
        <f t="shared" si="5"/>
        <v>1149486.6008742428</v>
      </c>
      <c r="Y20" s="38">
        <f t="shared" si="6"/>
        <v>0.13809317805767651</v>
      </c>
    </row>
    <row r="21" spans="2:25">
      <c r="B21" s="36">
        <v>13</v>
      </c>
      <c r="C21" s="99">
        <f t="shared" si="0"/>
        <v>1026974.6524416466</v>
      </c>
      <c r="D21" s="99"/>
      <c r="E21" s="36"/>
      <c r="F21" s="8">
        <v>43672</v>
      </c>
      <c r="G21" s="55" t="s">
        <v>4</v>
      </c>
      <c r="H21" s="100">
        <v>0.89680000000000004</v>
      </c>
      <c r="I21" s="100"/>
      <c r="J21" s="36">
        <v>42</v>
      </c>
      <c r="K21" s="103">
        <f t="shared" si="3"/>
        <v>30809.239573249397</v>
      </c>
      <c r="L21" s="104"/>
      <c r="M21" s="6">
        <f>IF(J21="","",(K21/J21)/LOOKUP(RIGHT($D$2,3),定数!$A$6:$A$13,定数!$B$6:$B$13))</f>
        <v>6.1129443597717055</v>
      </c>
      <c r="N21" s="36"/>
      <c r="O21" s="8">
        <v>43672</v>
      </c>
      <c r="P21" s="100">
        <v>0.90169999999999995</v>
      </c>
      <c r="Q21" s="100"/>
      <c r="R21" s="101">
        <f>IF(P21="","",T21*M21*LOOKUP(RIGHT($D$2,3),定数!$A$6:$A$13,定数!$B$6:$B$13))</f>
        <v>35944.11283545693</v>
      </c>
      <c r="S21" s="101"/>
      <c r="T21" s="102">
        <f t="shared" si="4"/>
        <v>48.999999999999048</v>
      </c>
      <c r="U21" s="102"/>
      <c r="V21" s="22">
        <f t="shared" si="1"/>
        <v>2</v>
      </c>
      <c r="W21">
        <f t="shared" si="2"/>
        <v>0</v>
      </c>
      <c r="X21" s="37">
        <f t="shared" si="5"/>
        <v>1149486.6008742428</v>
      </c>
      <c r="Y21" s="38">
        <f t="shared" si="6"/>
        <v>0.10657970988041077</v>
      </c>
    </row>
    <row r="22" spans="2:25">
      <c r="B22" s="36">
        <v>14</v>
      </c>
      <c r="C22" s="99">
        <f t="shared" si="0"/>
        <v>1062918.7652771035</v>
      </c>
      <c r="D22" s="99"/>
      <c r="E22" s="36"/>
      <c r="F22" s="8">
        <v>43680</v>
      </c>
      <c r="G22" s="55" t="s">
        <v>4</v>
      </c>
      <c r="H22" s="100">
        <v>0.91210000000000002</v>
      </c>
      <c r="I22" s="100"/>
      <c r="J22" s="36">
        <v>52</v>
      </c>
      <c r="K22" s="103">
        <f t="shared" si="3"/>
        <v>31887.562958313105</v>
      </c>
      <c r="L22" s="104"/>
      <c r="M22" s="6">
        <f>IF(J22="","",(K22/J22)/LOOKUP(RIGHT($D$2,3),定数!$A$6:$A$13,定数!$B$6:$B$13))</f>
        <v>5.1101863715245361</v>
      </c>
      <c r="N22" s="36"/>
      <c r="O22" s="8">
        <v>43683</v>
      </c>
      <c r="P22" s="100">
        <v>0.91839999999999999</v>
      </c>
      <c r="Q22" s="100"/>
      <c r="R22" s="101">
        <f>IF(P22="","",T22*M22*LOOKUP(RIGHT($D$2,3),定数!$A$6:$A$13,定数!$B$6:$B$13))</f>
        <v>38633.00896872532</v>
      </c>
      <c r="S22" s="101"/>
      <c r="T22" s="102">
        <f t="shared" si="4"/>
        <v>62.999999999999723</v>
      </c>
      <c r="U22" s="102"/>
      <c r="V22" s="22">
        <f t="shared" si="1"/>
        <v>3</v>
      </c>
      <c r="W22">
        <f t="shared" si="2"/>
        <v>0</v>
      </c>
      <c r="X22" s="37">
        <f t="shared" si="5"/>
        <v>1149486.6008742428</v>
      </c>
      <c r="Y22" s="38">
        <f t="shared" si="6"/>
        <v>7.5309999726225652E-2</v>
      </c>
    </row>
    <row r="23" spans="2:25">
      <c r="B23" s="36">
        <v>15</v>
      </c>
      <c r="C23" s="99">
        <f t="shared" si="0"/>
        <v>1101551.7742458289</v>
      </c>
      <c r="D23" s="99"/>
      <c r="E23" s="36"/>
      <c r="F23" s="8">
        <v>43691</v>
      </c>
      <c r="G23" s="55" t="s">
        <v>3</v>
      </c>
      <c r="H23" s="100">
        <v>0.89449999999999996</v>
      </c>
      <c r="I23" s="100"/>
      <c r="J23" s="36">
        <v>50</v>
      </c>
      <c r="K23" s="103">
        <f t="shared" si="3"/>
        <v>33046.553227374861</v>
      </c>
      <c r="L23" s="104"/>
      <c r="M23" s="6">
        <f>IF(J23="","",(K23/J23)/LOOKUP(RIGHT($D$2,3),定数!$A$6:$A$13,定数!$B$6:$B$13))</f>
        <v>5.5077588712291439</v>
      </c>
      <c r="N23" s="36"/>
      <c r="O23" s="8">
        <v>43693</v>
      </c>
      <c r="P23" s="100">
        <v>0.88849999999999996</v>
      </c>
      <c r="Q23" s="100"/>
      <c r="R23" s="101">
        <f>IF(P23="","",T23*M23*LOOKUP(RIGHT($D$2,3),定数!$A$6:$A$13,定数!$B$6:$B$13))</f>
        <v>39655.86387284987</v>
      </c>
      <c r="S23" s="101"/>
      <c r="T23" s="102">
        <f t="shared" si="4"/>
        <v>60.000000000000057</v>
      </c>
      <c r="U23" s="102"/>
      <c r="V23" t="str">
        <f t="shared" ref="V23:W74" si="7">IF(S23&lt;&gt;"",IF(S23&lt;0,1+V22,0),"")</f>
        <v/>
      </c>
      <c r="W23">
        <f t="shared" si="2"/>
        <v>0</v>
      </c>
      <c r="X23" s="37">
        <f t="shared" si="5"/>
        <v>1149486.6008742428</v>
      </c>
      <c r="Y23" s="38">
        <f t="shared" si="6"/>
        <v>4.1701074716275155E-2</v>
      </c>
    </row>
    <row r="24" spans="2:25">
      <c r="B24" s="36">
        <v>16</v>
      </c>
      <c r="C24" s="99">
        <f t="shared" si="0"/>
        <v>1141207.6381186787</v>
      </c>
      <c r="D24" s="99"/>
      <c r="E24" s="36"/>
      <c r="F24" s="8">
        <v>43702</v>
      </c>
      <c r="G24" s="55" t="s">
        <v>3</v>
      </c>
      <c r="H24" s="100">
        <v>0.88319999999999999</v>
      </c>
      <c r="I24" s="100"/>
      <c r="J24" s="36">
        <v>37</v>
      </c>
      <c r="K24" s="103">
        <f t="shared" si="3"/>
        <v>34236.229143560362</v>
      </c>
      <c r="L24" s="104"/>
      <c r="M24" s="6">
        <f>IF(J24="","",(K24/J24)/LOOKUP(RIGHT($D$2,3),定数!$A$6:$A$13,定数!$B$6:$B$13))</f>
        <v>7.7108624197208018</v>
      </c>
      <c r="N24" s="36"/>
      <c r="O24" s="8">
        <v>43702</v>
      </c>
      <c r="P24" s="100">
        <v>0.88690000000000002</v>
      </c>
      <c r="Q24" s="100"/>
      <c r="R24" s="101">
        <f>IF(P24="","",T24*M24*LOOKUP(RIGHT($D$2,3),定数!$A$6:$A$13,定数!$B$6:$B$13))</f>
        <v>-34236.229143560704</v>
      </c>
      <c r="S24" s="101"/>
      <c r="T24" s="102">
        <f t="shared" si="4"/>
        <v>-37.000000000000369</v>
      </c>
      <c r="U24" s="102"/>
      <c r="V24" t="str">
        <f t="shared" si="7"/>
        <v/>
      </c>
      <c r="W24">
        <f t="shared" si="2"/>
        <v>1</v>
      </c>
      <c r="X24" s="37">
        <f t="shared" si="5"/>
        <v>1149486.6008742428</v>
      </c>
      <c r="Y24" s="38">
        <f t="shared" si="6"/>
        <v>7.2023134060610339E-3</v>
      </c>
    </row>
    <row r="25" spans="2:25">
      <c r="B25" s="36">
        <v>17</v>
      </c>
      <c r="C25" s="99">
        <f t="shared" si="0"/>
        <v>1106971.4089751181</v>
      </c>
      <c r="D25" s="99"/>
      <c r="E25" s="36"/>
      <c r="F25" s="8">
        <v>43711</v>
      </c>
      <c r="G25" s="55" t="s">
        <v>4</v>
      </c>
      <c r="H25" s="100">
        <v>0.9113</v>
      </c>
      <c r="I25" s="100"/>
      <c r="J25" s="36">
        <v>29</v>
      </c>
      <c r="K25" s="103">
        <f t="shared" si="3"/>
        <v>33209.142269253542</v>
      </c>
      <c r="L25" s="104"/>
      <c r="M25" s="6">
        <f>IF(J25="","",(K25/J25)/LOOKUP(RIGHT($D$2,3),定数!$A$6:$A$13,定数!$B$6:$B$13))</f>
        <v>9.5428569739234312</v>
      </c>
      <c r="N25" s="36"/>
      <c r="O25" s="8">
        <v>43711</v>
      </c>
      <c r="P25" s="100">
        <v>0.90839999999999999</v>
      </c>
      <c r="Q25" s="100"/>
      <c r="R25" s="101">
        <f>IF(P25="","",T25*M25*LOOKUP(RIGHT($D$2,3),定数!$A$6:$A$13,定数!$B$6:$B$13))</f>
        <v>-33209.142269253702</v>
      </c>
      <c r="S25" s="101"/>
      <c r="T25" s="102">
        <f t="shared" si="4"/>
        <v>-29.000000000000135</v>
      </c>
      <c r="U25" s="102"/>
      <c r="V25" t="str">
        <f t="shared" si="7"/>
        <v/>
      </c>
      <c r="W25">
        <f t="shared" si="2"/>
        <v>2</v>
      </c>
      <c r="X25" s="37">
        <f t="shared" si="5"/>
        <v>1149486.6008742428</v>
      </c>
      <c r="Y25" s="38">
        <f t="shared" si="6"/>
        <v>3.6986244003879509E-2</v>
      </c>
    </row>
    <row r="26" spans="2:25">
      <c r="B26" s="36">
        <v>18</v>
      </c>
      <c r="C26" s="99">
        <f t="shared" si="0"/>
        <v>1073762.2667058643</v>
      </c>
      <c r="D26" s="99"/>
      <c r="E26" s="36"/>
      <c r="F26" s="8">
        <v>43722</v>
      </c>
      <c r="G26" s="55" t="s">
        <v>4</v>
      </c>
      <c r="H26" s="100">
        <v>0.93459999999999999</v>
      </c>
      <c r="I26" s="100"/>
      <c r="J26" s="36">
        <v>34</v>
      </c>
      <c r="K26" s="103">
        <f t="shared" si="3"/>
        <v>32212.868001175928</v>
      </c>
      <c r="L26" s="104"/>
      <c r="M26" s="6">
        <f>IF(J26="","",(K26/J26)/LOOKUP(RIGHT($D$2,3),定数!$A$6:$A$13,定数!$B$6:$B$13))</f>
        <v>7.8953107846019437</v>
      </c>
      <c r="N26" s="36"/>
      <c r="O26" s="8">
        <v>43722</v>
      </c>
      <c r="P26" s="100">
        <v>0.9385</v>
      </c>
      <c r="Q26" s="100"/>
      <c r="R26" s="101">
        <f>IF(P26="","",T26*M26*LOOKUP(RIGHT($D$2,3),定数!$A$6:$A$13,定数!$B$6:$B$13))</f>
        <v>36950.054471937226</v>
      </c>
      <c r="S26" s="101"/>
      <c r="T26" s="102">
        <f t="shared" si="4"/>
        <v>39.000000000000142</v>
      </c>
      <c r="U26" s="102"/>
      <c r="V26" t="str">
        <f t="shared" si="7"/>
        <v/>
      </c>
      <c r="W26">
        <f t="shared" si="2"/>
        <v>0</v>
      </c>
      <c r="X26" s="37">
        <f t="shared" si="5"/>
        <v>1149486.6008742428</v>
      </c>
      <c r="Y26" s="38">
        <f t="shared" si="6"/>
        <v>6.5876656683763302E-2</v>
      </c>
    </row>
    <row r="27" spans="2:25">
      <c r="B27" s="36">
        <v>19</v>
      </c>
      <c r="C27" s="99">
        <f t="shared" si="0"/>
        <v>1110712.3211778016</v>
      </c>
      <c r="D27" s="99"/>
      <c r="E27" s="36"/>
      <c r="F27" s="8">
        <v>43728</v>
      </c>
      <c r="G27" s="55" t="s">
        <v>4</v>
      </c>
      <c r="H27" s="100">
        <v>0.93930000000000002</v>
      </c>
      <c r="I27" s="100"/>
      <c r="J27" s="36">
        <v>34</v>
      </c>
      <c r="K27" s="103">
        <f t="shared" si="3"/>
        <v>33321.369635334049</v>
      </c>
      <c r="L27" s="104"/>
      <c r="M27" s="6">
        <f>IF(J27="","",(K27/J27)/LOOKUP(RIGHT($D$2,3),定数!$A$6:$A$13,定数!$B$6:$B$13))</f>
        <v>8.1670023616014831</v>
      </c>
      <c r="N27" s="36"/>
      <c r="O27" s="8">
        <v>43728</v>
      </c>
      <c r="P27" s="100">
        <v>0.94320000000000004</v>
      </c>
      <c r="Q27" s="100"/>
      <c r="R27" s="101">
        <f>IF(P27="","",T27*M27*LOOKUP(RIGHT($D$2,3),定数!$A$6:$A$13,定数!$B$6:$B$13))</f>
        <v>38221.571052295076</v>
      </c>
      <c r="S27" s="101"/>
      <c r="T27" s="102">
        <f t="shared" si="4"/>
        <v>39.000000000000142</v>
      </c>
      <c r="U27" s="102"/>
      <c r="V27" t="str">
        <f t="shared" si="7"/>
        <v/>
      </c>
      <c r="W27">
        <f t="shared" si="2"/>
        <v>0</v>
      </c>
      <c r="X27" s="37">
        <f t="shared" si="5"/>
        <v>1149486.6008742428</v>
      </c>
      <c r="Y27" s="38">
        <f t="shared" si="6"/>
        <v>3.3731823987292686E-2</v>
      </c>
    </row>
    <row r="28" spans="2:25">
      <c r="B28" s="36">
        <v>20</v>
      </c>
      <c r="C28" s="99">
        <f>IF(R27="","",C27+R27)</f>
        <v>1148933.8922300967</v>
      </c>
      <c r="D28" s="99"/>
      <c r="E28" s="36"/>
      <c r="F28" s="8">
        <v>43731</v>
      </c>
      <c r="G28" s="55" t="s">
        <v>4</v>
      </c>
      <c r="H28" s="100">
        <v>0.95709999999999995</v>
      </c>
      <c r="I28" s="100"/>
      <c r="J28" s="36">
        <v>47</v>
      </c>
      <c r="K28" s="103">
        <f t="shared" si="3"/>
        <v>34468.016766902903</v>
      </c>
      <c r="L28" s="104"/>
      <c r="M28" s="6">
        <f>IF(J28="","",(K28/J28)/LOOKUP(RIGHT($D$2,3),定数!$A$6:$A$13,定数!$B$6:$B$13))</f>
        <v>6.1113504905856209</v>
      </c>
      <c r="N28" s="36"/>
      <c r="O28" s="8">
        <v>43731</v>
      </c>
      <c r="P28" s="100">
        <v>0.95240000000000002</v>
      </c>
      <c r="Q28" s="100"/>
      <c r="R28" s="101">
        <f>IF(P28="","",T28*M28*LOOKUP(RIGHT($D$2,3),定数!$A$6:$A$13,定数!$B$6:$B$13))</f>
        <v>-34468.016766902365</v>
      </c>
      <c r="S28" s="101"/>
      <c r="T28" s="102">
        <f t="shared" si="4"/>
        <v>-46.999999999999261</v>
      </c>
      <c r="U28" s="102"/>
      <c r="V28" t="str">
        <f t="shared" si="7"/>
        <v/>
      </c>
      <c r="W28">
        <f t="shared" si="2"/>
        <v>1</v>
      </c>
      <c r="X28" s="37">
        <f t="shared" si="5"/>
        <v>1149486.6008742428</v>
      </c>
      <c r="Y28" s="38">
        <f t="shared" si="6"/>
        <v>4.8083087156103321E-4</v>
      </c>
    </row>
    <row r="29" spans="2:25">
      <c r="B29" s="36">
        <v>21</v>
      </c>
      <c r="C29" s="99">
        <f t="shared" si="0"/>
        <v>1114465.8754631944</v>
      </c>
      <c r="D29" s="99"/>
      <c r="E29" s="36"/>
      <c r="F29" s="8">
        <v>43750</v>
      </c>
      <c r="G29" s="55" t="s">
        <v>4</v>
      </c>
      <c r="H29" s="100">
        <v>0.98680000000000001</v>
      </c>
      <c r="I29" s="100"/>
      <c r="J29" s="36">
        <v>76</v>
      </c>
      <c r="K29" s="103">
        <f t="shared" si="3"/>
        <v>33433.976263895835</v>
      </c>
      <c r="L29" s="104"/>
      <c r="M29" s="6">
        <f>IF(J29="","",(K29/J29)/LOOKUP(RIGHT($D$2,3),定数!$A$6:$A$13,定数!$B$6:$B$13))</f>
        <v>3.666006169286824</v>
      </c>
      <c r="N29" s="36"/>
      <c r="O29" s="8">
        <v>43752</v>
      </c>
      <c r="P29" s="100">
        <v>0.99619999999999997</v>
      </c>
      <c r="Q29" s="100"/>
      <c r="R29" s="101">
        <f>IF(P29="","",T29*M29*LOOKUP(RIGHT($D$2,3),定数!$A$6:$A$13,定数!$B$6:$B$13))</f>
        <v>41352.549589555216</v>
      </c>
      <c r="S29" s="101"/>
      <c r="T29" s="102">
        <f t="shared" si="4"/>
        <v>93.999999999999645</v>
      </c>
      <c r="U29" s="102"/>
      <c r="V29" t="str">
        <f t="shared" si="7"/>
        <v/>
      </c>
      <c r="W29">
        <f t="shared" si="2"/>
        <v>0</v>
      </c>
      <c r="X29" s="37">
        <f t="shared" si="5"/>
        <v>1149486.6008742428</v>
      </c>
      <c r="Y29" s="38">
        <f t="shared" si="6"/>
        <v>3.0466405945413721E-2</v>
      </c>
    </row>
    <row r="30" spans="2:25">
      <c r="B30" s="36">
        <v>22</v>
      </c>
      <c r="C30" s="99">
        <f>IF(R29="","",C29+R29)</f>
        <v>1155818.4250527497</v>
      </c>
      <c r="D30" s="99"/>
      <c r="E30" s="36"/>
      <c r="F30" s="8">
        <v>43751</v>
      </c>
      <c r="G30" s="55" t="s">
        <v>4</v>
      </c>
      <c r="H30" s="100">
        <v>0.98880000000000001</v>
      </c>
      <c r="I30" s="100"/>
      <c r="J30" s="36">
        <v>57</v>
      </c>
      <c r="K30" s="103">
        <f t="shared" si="3"/>
        <v>34674.552751582487</v>
      </c>
      <c r="L30" s="104"/>
      <c r="M30" s="6">
        <f>IF(J30="","",(K30/J30)/LOOKUP(RIGHT($D$2,3),定数!$A$6:$A$13,定数!$B$6:$B$13))</f>
        <v>5.0693790572489013</v>
      </c>
      <c r="N30" s="36"/>
      <c r="O30" s="8">
        <v>43752</v>
      </c>
      <c r="P30" s="100">
        <v>0.99539999999999995</v>
      </c>
      <c r="Q30" s="100"/>
      <c r="R30" s="101">
        <f>IF(P30="","",T30*M30*LOOKUP(RIGHT($D$2,3),定数!$A$6:$A$13,定数!$B$6:$B$13))</f>
        <v>40149.482133410922</v>
      </c>
      <c r="S30" s="101"/>
      <c r="T30" s="102">
        <f t="shared" si="4"/>
        <v>65.999999999999389</v>
      </c>
      <c r="U30" s="102"/>
      <c r="V30" t="str">
        <f t="shared" si="7"/>
        <v/>
      </c>
      <c r="W30">
        <f t="shared" si="2"/>
        <v>0</v>
      </c>
      <c r="X30" s="37">
        <f t="shared" si="5"/>
        <v>1155818.4250527497</v>
      </c>
      <c r="Y30" s="38">
        <f t="shared" si="6"/>
        <v>0</v>
      </c>
    </row>
    <row r="31" spans="2:25">
      <c r="B31" s="36">
        <v>23</v>
      </c>
      <c r="C31" s="99">
        <f t="shared" si="0"/>
        <v>1195967.9071861606</v>
      </c>
      <c r="D31" s="99"/>
      <c r="E31" s="36"/>
      <c r="F31" s="8">
        <v>43771</v>
      </c>
      <c r="G31" s="55" t="s">
        <v>4</v>
      </c>
      <c r="H31" s="100">
        <v>0.98750000000000004</v>
      </c>
      <c r="I31" s="100"/>
      <c r="J31" s="36">
        <v>43</v>
      </c>
      <c r="K31" s="103">
        <f t="shared" si="3"/>
        <v>35879.037215584816</v>
      </c>
      <c r="L31" s="104"/>
      <c r="M31" s="6">
        <f>IF(J31="","",(K31/J31)/LOOKUP(RIGHT($D$2,3),定数!$A$6:$A$13,定数!$B$6:$B$13))</f>
        <v>6.9533017859660493</v>
      </c>
      <c r="N31" s="36"/>
      <c r="O31" s="8">
        <v>43771</v>
      </c>
      <c r="P31" s="100">
        <v>0.99270000000000003</v>
      </c>
      <c r="Q31" s="100"/>
      <c r="R31" s="101">
        <f>IF(P31="","",T31*M31*LOOKUP(RIGHT($D$2,3),定数!$A$6:$A$13,定数!$B$6:$B$13))</f>
        <v>43388.603144428002</v>
      </c>
      <c r="S31" s="101"/>
      <c r="T31" s="102">
        <f t="shared" si="4"/>
        <v>51.999999999999822</v>
      </c>
      <c r="U31" s="102"/>
      <c r="V31" t="str">
        <f t="shared" si="7"/>
        <v/>
      </c>
      <c r="W31">
        <f t="shared" si="2"/>
        <v>0</v>
      </c>
      <c r="X31" s="37">
        <f t="shared" si="5"/>
        <v>1195967.9071861606</v>
      </c>
      <c r="Y31" s="38">
        <f t="shared" si="6"/>
        <v>0</v>
      </c>
    </row>
    <row r="32" spans="2:25">
      <c r="B32" s="36">
        <v>24</v>
      </c>
      <c r="C32" s="99">
        <f t="shared" si="0"/>
        <v>1239356.5103305886</v>
      </c>
      <c r="D32" s="99"/>
      <c r="E32" s="36"/>
      <c r="F32" s="8">
        <v>43774</v>
      </c>
      <c r="G32" s="55" t="s">
        <v>4</v>
      </c>
      <c r="H32" s="100">
        <v>1.0161</v>
      </c>
      <c r="I32" s="100"/>
      <c r="J32" s="36">
        <v>77</v>
      </c>
      <c r="K32" s="103">
        <f t="shared" si="3"/>
        <v>37180.695309917654</v>
      </c>
      <c r="L32" s="104"/>
      <c r="M32" s="6">
        <f>IF(J32="","",(K32/J32)/LOOKUP(RIGHT($D$2,3),定数!$A$6:$A$13,定数!$B$6:$B$13))</f>
        <v>4.0238847738006118</v>
      </c>
      <c r="N32" s="36"/>
      <c r="O32" s="8">
        <v>43777</v>
      </c>
      <c r="P32" s="100">
        <v>1.0084</v>
      </c>
      <c r="Q32" s="100"/>
      <c r="R32" s="101">
        <f>IF(P32="","",T32*M32*LOOKUP(RIGHT($D$2,3),定数!$A$6:$A$13,定数!$B$6:$B$13))</f>
        <v>-37180.695309917843</v>
      </c>
      <c r="S32" s="101"/>
      <c r="T32" s="102">
        <f t="shared" si="4"/>
        <v>-77.000000000000398</v>
      </c>
      <c r="U32" s="102"/>
      <c r="V32" t="str">
        <f t="shared" si="7"/>
        <v/>
      </c>
      <c r="W32">
        <f t="shared" si="2"/>
        <v>1</v>
      </c>
      <c r="X32" s="37">
        <f t="shared" si="5"/>
        <v>1239356.5103305886</v>
      </c>
      <c r="Y32" s="38">
        <f t="shared" si="6"/>
        <v>0</v>
      </c>
    </row>
    <row r="33" spans="2:25">
      <c r="B33" s="36">
        <v>25</v>
      </c>
      <c r="C33" s="99">
        <f t="shared" si="0"/>
        <v>1202175.8150206706</v>
      </c>
      <c r="D33" s="99"/>
      <c r="E33" s="36"/>
      <c r="F33" s="8">
        <v>43799</v>
      </c>
      <c r="G33" s="55" t="s">
        <v>3</v>
      </c>
      <c r="H33" s="100">
        <v>0.95640000000000003</v>
      </c>
      <c r="I33" s="100"/>
      <c r="J33" s="36">
        <v>62</v>
      </c>
      <c r="K33" s="103">
        <f t="shared" si="3"/>
        <v>36065.27445062012</v>
      </c>
      <c r="L33" s="104"/>
      <c r="M33" s="6">
        <f>IF(J33="","",(K33/J33)/LOOKUP(RIGHT($D$2,3),定数!$A$6:$A$13,定数!$B$6:$B$13))</f>
        <v>4.8474831250833494</v>
      </c>
      <c r="N33" s="36"/>
      <c r="O33" s="8">
        <v>43800</v>
      </c>
      <c r="P33" s="100">
        <v>0.96260000000000001</v>
      </c>
      <c r="Q33" s="100"/>
      <c r="R33" s="101">
        <f>IF(P33="","",T33*M33*LOOKUP(RIGHT($D$2,3),定数!$A$6:$A$13,定数!$B$6:$B$13))</f>
        <v>-36065.274450620025</v>
      </c>
      <c r="S33" s="101"/>
      <c r="T33" s="102">
        <f t="shared" si="4"/>
        <v>-61.999999999999829</v>
      </c>
      <c r="U33" s="102"/>
      <c r="V33" t="str">
        <f t="shared" si="7"/>
        <v/>
      </c>
      <c r="W33">
        <f t="shared" si="2"/>
        <v>2</v>
      </c>
      <c r="X33" s="37">
        <f t="shared" si="5"/>
        <v>1239356.5103305886</v>
      </c>
      <c r="Y33" s="38">
        <f t="shared" si="6"/>
        <v>3.0000000000000249E-2</v>
      </c>
    </row>
    <row r="34" spans="2:25">
      <c r="B34" s="36">
        <v>26</v>
      </c>
      <c r="C34" s="99">
        <f>IF(R33="","",C33+R33)</f>
        <v>1166110.5405700507</v>
      </c>
      <c r="D34" s="99"/>
      <c r="E34" s="36"/>
      <c r="F34" s="8">
        <v>43805</v>
      </c>
      <c r="G34" s="55" t="s">
        <v>4</v>
      </c>
      <c r="H34" s="100">
        <v>0.98839999999999995</v>
      </c>
      <c r="I34" s="100"/>
      <c r="J34" s="36">
        <v>36</v>
      </c>
      <c r="K34" s="103">
        <f t="shared" si="3"/>
        <v>34983.316217101521</v>
      </c>
      <c r="L34" s="104"/>
      <c r="M34" s="6">
        <f>IF(J34="","",(K34/J34)/LOOKUP(RIGHT($D$2,3),定数!$A$6:$A$13,定数!$B$6:$B$13))</f>
        <v>8.0979898650697972</v>
      </c>
      <c r="N34" s="36"/>
      <c r="O34" s="8">
        <v>43806</v>
      </c>
      <c r="P34" s="100">
        <v>0.99270000000000003</v>
      </c>
      <c r="Q34" s="100"/>
      <c r="R34" s="101">
        <f>IF(P34="","",T34*M34*LOOKUP(RIGHT($D$2,3),定数!$A$6:$A$13,定数!$B$6:$B$13))</f>
        <v>41785.627703760947</v>
      </c>
      <c r="S34" s="101"/>
      <c r="T34" s="102">
        <f t="shared" si="4"/>
        <v>43.000000000000817</v>
      </c>
      <c r="U34" s="102"/>
      <c r="V34" t="str">
        <f t="shared" si="7"/>
        <v/>
      </c>
      <c r="W34">
        <f t="shared" si="2"/>
        <v>0</v>
      </c>
      <c r="X34" s="37">
        <f t="shared" si="5"/>
        <v>1239356.5103305886</v>
      </c>
      <c r="Y34" s="38">
        <f t="shared" si="6"/>
        <v>5.9100000000000041E-2</v>
      </c>
    </row>
    <row r="35" spans="2:25">
      <c r="B35" s="36">
        <v>27</v>
      </c>
      <c r="C35" s="99">
        <f>IF(R34="","",C34+R34)</f>
        <v>1207896.1682738117</v>
      </c>
      <c r="D35" s="99"/>
      <c r="E35" s="36"/>
      <c r="F35" s="8">
        <v>43819</v>
      </c>
      <c r="G35" s="55" t="s">
        <v>3</v>
      </c>
      <c r="H35" s="100">
        <v>0.98640000000000005</v>
      </c>
      <c r="I35" s="100"/>
      <c r="J35" s="36">
        <v>33</v>
      </c>
      <c r="K35" s="103">
        <f t="shared" si="3"/>
        <v>36236.885048214346</v>
      </c>
      <c r="L35" s="104"/>
      <c r="M35" s="6">
        <f>IF(J35="","",(K35/J35)/LOOKUP(RIGHT($D$2,3),定数!$A$6:$A$13,定数!$B$6:$B$13))</f>
        <v>9.1507285475288747</v>
      </c>
      <c r="N35" s="36"/>
      <c r="O35" s="8">
        <v>43819</v>
      </c>
      <c r="P35" s="100">
        <v>0.98970000000000002</v>
      </c>
      <c r="Q35" s="100"/>
      <c r="R35" s="101">
        <f>IF(P35="","",T35*M35*LOOKUP(RIGHT($D$2,3),定数!$A$6:$A$13,定数!$B$6:$B$13))</f>
        <v>-36236.885048214004</v>
      </c>
      <c r="S35" s="101"/>
      <c r="T35" s="102">
        <f t="shared" si="4"/>
        <v>-32.999999999999694</v>
      </c>
      <c r="U35" s="102"/>
      <c r="V35" t="str">
        <f t="shared" si="7"/>
        <v/>
      </c>
      <c r="W35">
        <f t="shared" si="2"/>
        <v>1</v>
      </c>
      <c r="X35" s="37">
        <f t="shared" si="5"/>
        <v>1239356.5103305886</v>
      </c>
      <c r="Y35" s="38">
        <f t="shared" si="6"/>
        <v>2.5384416666666021E-2</v>
      </c>
    </row>
    <row r="36" spans="2:25">
      <c r="B36" s="36">
        <v>28</v>
      </c>
      <c r="C36" s="99">
        <f>IF(R35="","",C35+R35)</f>
        <v>1171659.2832255976</v>
      </c>
      <c r="D36" s="99"/>
      <c r="E36" s="36"/>
      <c r="F36" s="8">
        <v>43823</v>
      </c>
      <c r="G36" s="55" t="s">
        <v>4</v>
      </c>
      <c r="H36" s="100">
        <v>1.0049999999999999</v>
      </c>
      <c r="I36" s="100"/>
      <c r="J36" s="36">
        <v>21</v>
      </c>
      <c r="K36" s="103">
        <f t="shared" si="3"/>
        <v>35149.778496767925</v>
      </c>
      <c r="L36" s="104"/>
      <c r="M36" s="6">
        <f>IF(J36="","",(K36/J36)/LOOKUP(RIGHT($D$2,3),定数!$A$6:$A$13,定数!$B$6:$B$13))</f>
        <v>13.948324800304732</v>
      </c>
      <c r="N36" s="36"/>
      <c r="O36" s="8">
        <v>43826</v>
      </c>
      <c r="P36" s="100">
        <v>1.0016</v>
      </c>
      <c r="Q36" s="100"/>
      <c r="R36" s="101">
        <f>IF(P36="","",T36*M36*LOOKUP(RIGHT($D$2,3),定数!$A$6:$A$13,定数!$B$6:$B$13))</f>
        <v>-56909.165185240767</v>
      </c>
      <c r="S36" s="101"/>
      <c r="T36" s="102">
        <f t="shared" si="4"/>
        <v>-33.999999999998479</v>
      </c>
      <c r="U36" s="102"/>
      <c r="V36" t="str">
        <f t="shared" si="7"/>
        <v/>
      </c>
      <c r="W36">
        <f t="shared" si="2"/>
        <v>2</v>
      </c>
      <c r="X36" s="37">
        <f t="shared" si="5"/>
        <v>1239356.5103305886</v>
      </c>
      <c r="Y36" s="38">
        <f t="shared" si="6"/>
        <v>5.462288416666583E-2</v>
      </c>
    </row>
    <row r="37" spans="2:25">
      <c r="B37" s="36">
        <v>29</v>
      </c>
      <c r="C37" s="99">
        <f t="shared" si="0"/>
        <v>1114750.1180403568</v>
      </c>
      <c r="D37" s="99"/>
      <c r="E37" s="36"/>
      <c r="F37" s="8">
        <v>43830</v>
      </c>
      <c r="G37" s="55" t="s">
        <v>4</v>
      </c>
      <c r="H37" s="100">
        <v>1.0187999999999999</v>
      </c>
      <c r="I37" s="100"/>
      <c r="J37" s="36">
        <v>27</v>
      </c>
      <c r="K37" s="103">
        <f t="shared" si="3"/>
        <v>33442.503541210703</v>
      </c>
      <c r="L37" s="104"/>
      <c r="M37" s="6">
        <f>IF(J37="","",(K37/J37)/LOOKUP(RIGHT($D$2,3),定数!$A$6:$A$13,定数!$B$6:$B$13))</f>
        <v>10.321760352225526</v>
      </c>
      <c r="N37" s="36"/>
      <c r="O37" s="8">
        <v>43830</v>
      </c>
      <c r="P37" s="100">
        <v>1.0218</v>
      </c>
      <c r="Q37" s="100"/>
      <c r="R37" s="101">
        <f>IF(P37="","",T37*M37*LOOKUP(RIGHT($D$2,3),定数!$A$6:$A$13,定数!$B$6:$B$13))</f>
        <v>37158.337268013303</v>
      </c>
      <c r="S37" s="101"/>
      <c r="T37" s="102">
        <f t="shared" si="4"/>
        <v>30.000000000001137</v>
      </c>
      <c r="U37" s="102"/>
      <c r="V37" t="str">
        <f t="shared" si="7"/>
        <v/>
      </c>
      <c r="W37">
        <f t="shared" si="2"/>
        <v>0</v>
      </c>
      <c r="X37" s="37">
        <f t="shared" si="5"/>
        <v>1239356.5103305886</v>
      </c>
      <c r="Y37" s="38">
        <f t="shared" si="6"/>
        <v>0.10054120122142574</v>
      </c>
    </row>
    <row r="38" spans="2:25">
      <c r="B38" s="36">
        <v>30</v>
      </c>
      <c r="C38" s="99">
        <f t="shared" si="0"/>
        <v>1151908.4553083701</v>
      </c>
      <c r="D38" s="99"/>
      <c r="E38" s="36">
        <v>2011</v>
      </c>
      <c r="F38" s="8">
        <v>43468</v>
      </c>
      <c r="G38" s="55" t="s">
        <v>94</v>
      </c>
      <c r="H38" s="100">
        <v>1.0209999999999999</v>
      </c>
      <c r="I38" s="100"/>
      <c r="J38" s="36">
        <v>32</v>
      </c>
      <c r="K38" s="103">
        <f t="shared" si="3"/>
        <v>34557.253659251102</v>
      </c>
      <c r="L38" s="104"/>
      <c r="M38" s="6">
        <f>IF(J38="","",(K38/J38)/LOOKUP(RIGHT($D$2,3),定数!$A$6:$A$13,定数!$B$6:$B$13))</f>
        <v>8.9992848070966414</v>
      </c>
      <c r="N38" s="36">
        <v>2011</v>
      </c>
      <c r="O38" s="8">
        <v>43468</v>
      </c>
      <c r="P38" s="100">
        <v>1.0178</v>
      </c>
      <c r="Q38" s="100"/>
      <c r="R38" s="101">
        <f>IF(P38="","",T38*M38*LOOKUP(RIGHT($D$2,3),定数!$A$6:$A$13,定数!$B$6:$B$13))</f>
        <v>-34557.253659249698</v>
      </c>
      <c r="S38" s="101"/>
      <c r="T38" s="102">
        <f t="shared" si="4"/>
        <v>-31.999999999998696</v>
      </c>
      <c r="U38" s="102"/>
      <c r="V38" t="str">
        <f t="shared" si="7"/>
        <v/>
      </c>
      <c r="W38">
        <f t="shared" si="2"/>
        <v>1</v>
      </c>
      <c r="X38" s="37">
        <f t="shared" si="5"/>
        <v>1239356.5103305886</v>
      </c>
      <c r="Y38" s="38">
        <f t="shared" si="6"/>
        <v>7.0559241262138861E-2</v>
      </c>
    </row>
    <row r="39" spans="2:25">
      <c r="B39" s="36">
        <v>31</v>
      </c>
      <c r="C39" s="99">
        <f t="shared" si="0"/>
        <v>1117351.2016491203</v>
      </c>
      <c r="D39" s="99"/>
      <c r="E39" s="36"/>
      <c r="F39" s="8">
        <v>43524</v>
      </c>
      <c r="G39" s="55" t="s">
        <v>4</v>
      </c>
      <c r="H39" s="100">
        <v>1.0177</v>
      </c>
      <c r="I39" s="100"/>
      <c r="J39" s="36">
        <v>43</v>
      </c>
      <c r="K39" s="103">
        <f t="shared" si="3"/>
        <v>33520.536049473609</v>
      </c>
      <c r="L39" s="104"/>
      <c r="M39" s="6">
        <f>IF(J39="","",(K39/J39)/LOOKUP(RIGHT($D$2,3),定数!$A$6:$A$13,定数!$B$6:$B$13))</f>
        <v>6.4962279165646528</v>
      </c>
      <c r="N39" s="36"/>
      <c r="O39" s="8">
        <v>43525</v>
      </c>
      <c r="P39" s="100">
        <v>1.0134000000000001</v>
      </c>
      <c r="Q39" s="100"/>
      <c r="R39" s="101">
        <f>IF(P39="","",T39*M39*LOOKUP(RIGHT($D$2,3),定数!$A$6:$A$13,定数!$B$6:$B$13))</f>
        <v>-33520.536049473376</v>
      </c>
      <c r="S39" s="101"/>
      <c r="T39" s="102">
        <f t="shared" si="4"/>
        <v>-42.999999999999702</v>
      </c>
      <c r="U39" s="102"/>
      <c r="V39" t="str">
        <f t="shared" si="7"/>
        <v/>
      </c>
      <c r="W39">
        <f t="shared" si="2"/>
        <v>2</v>
      </c>
      <c r="X39" s="37">
        <f t="shared" si="5"/>
        <v>1239356.5103305886</v>
      </c>
      <c r="Y39" s="38">
        <f t="shared" si="6"/>
        <v>9.844246402427359E-2</v>
      </c>
    </row>
    <row r="40" spans="2:25">
      <c r="B40" s="36">
        <v>32</v>
      </c>
      <c r="C40" s="99">
        <f t="shared" si="0"/>
        <v>1083830.665599647</v>
      </c>
      <c r="D40" s="99"/>
      <c r="E40" s="36"/>
      <c r="F40" s="8">
        <v>43556</v>
      </c>
      <c r="G40" s="55" t="s">
        <v>4</v>
      </c>
      <c r="H40" s="100">
        <v>1.0349999999999999</v>
      </c>
      <c r="I40" s="100"/>
      <c r="J40" s="36">
        <v>23</v>
      </c>
      <c r="K40" s="103">
        <f t="shared" si="3"/>
        <v>32514.919967989408</v>
      </c>
      <c r="L40" s="104"/>
      <c r="M40" s="6">
        <f>IF(J40="","",(K40/J40)/LOOKUP(RIGHT($D$2,3),定数!$A$6:$A$13,定数!$B$6:$B$13))</f>
        <v>11.780768104343988</v>
      </c>
      <c r="N40" s="36"/>
      <c r="O40" s="8">
        <v>43556</v>
      </c>
      <c r="P40" s="100">
        <v>1.0327</v>
      </c>
      <c r="Q40" s="100"/>
      <c r="R40" s="101">
        <f>IF(P40="","",T40*M40*LOOKUP(RIGHT($D$2,3),定数!$A$6:$A$13,定数!$B$6:$B$13))</f>
        <v>-32514.919967988964</v>
      </c>
      <c r="S40" s="101"/>
      <c r="T40" s="102">
        <f t="shared" si="4"/>
        <v>-22.999999999999687</v>
      </c>
      <c r="U40" s="102"/>
      <c r="V40" t="str">
        <f t="shared" si="7"/>
        <v/>
      </c>
      <c r="W40">
        <f t="shared" si="2"/>
        <v>3</v>
      </c>
      <c r="X40" s="37">
        <f t="shared" si="5"/>
        <v>1239356.5103305886</v>
      </c>
      <c r="Y40" s="38">
        <f t="shared" si="6"/>
        <v>0.1254891901035452</v>
      </c>
    </row>
    <row r="41" spans="2:25">
      <c r="B41" s="36">
        <v>33</v>
      </c>
      <c r="C41" s="99">
        <f t="shared" si="0"/>
        <v>1051315.745631658</v>
      </c>
      <c r="D41" s="99"/>
      <c r="E41" s="36"/>
      <c r="F41" s="8">
        <v>43563</v>
      </c>
      <c r="G41" s="55" t="s">
        <v>4</v>
      </c>
      <c r="H41" s="100">
        <v>1.0479000000000001</v>
      </c>
      <c r="I41" s="100"/>
      <c r="J41" s="36">
        <v>29</v>
      </c>
      <c r="K41" s="103">
        <f t="shared" si="3"/>
        <v>31539.47236894974</v>
      </c>
      <c r="L41" s="104"/>
      <c r="M41" s="6">
        <f>IF(J41="","",(K41/J41)/LOOKUP(RIGHT($D$2,3),定数!$A$6:$A$13,定数!$B$6:$B$13))</f>
        <v>9.0630667726867067</v>
      </c>
      <c r="N41" s="36"/>
      <c r="O41" s="8">
        <v>43563</v>
      </c>
      <c r="P41" s="100">
        <v>1.0511999999999999</v>
      </c>
      <c r="Q41" s="100"/>
      <c r="R41" s="101">
        <f>IF(P41="","",T41*M41*LOOKUP(RIGHT($D$2,3),定数!$A$6:$A$13,定数!$B$6:$B$13))</f>
        <v>35889.744419837822</v>
      </c>
      <c r="S41" s="101"/>
      <c r="T41" s="102">
        <f t="shared" si="4"/>
        <v>32.999999999998586</v>
      </c>
      <c r="U41" s="102"/>
      <c r="V41" t="str">
        <f t="shared" si="7"/>
        <v/>
      </c>
      <c r="W41">
        <f t="shared" si="2"/>
        <v>0</v>
      </c>
      <c r="X41" s="37">
        <f t="shared" si="5"/>
        <v>1239356.5103305886</v>
      </c>
      <c r="Y41" s="38">
        <f t="shared" si="6"/>
        <v>0.15172451440043844</v>
      </c>
    </row>
    <row r="42" spans="2:25">
      <c r="B42" s="36">
        <v>34</v>
      </c>
      <c r="C42" s="99">
        <f t="shared" si="0"/>
        <v>1087205.4900514958</v>
      </c>
      <c r="D42" s="99"/>
      <c r="E42" s="36"/>
      <c r="F42" s="8">
        <v>43582</v>
      </c>
      <c r="G42" s="55" t="s">
        <v>4</v>
      </c>
      <c r="H42" s="100">
        <v>1.0829</v>
      </c>
      <c r="I42" s="100"/>
      <c r="J42" s="36">
        <v>51</v>
      </c>
      <c r="K42" s="103">
        <f t="shared" si="3"/>
        <v>32616.164701544873</v>
      </c>
      <c r="L42" s="104"/>
      <c r="M42" s="6">
        <f>IF(J42="","",(K42/J42)/LOOKUP(RIGHT($D$2,3),定数!$A$6:$A$13,定数!$B$6:$B$13))</f>
        <v>5.3294386767230177</v>
      </c>
      <c r="N42" s="36"/>
      <c r="O42" s="8">
        <v>43583</v>
      </c>
      <c r="P42" s="100">
        <v>1.0891</v>
      </c>
      <c r="Q42" s="100"/>
      <c r="R42" s="101">
        <f>IF(P42="","",T42*M42*LOOKUP(RIGHT($D$2,3),定数!$A$6:$A$13,定数!$B$6:$B$13))</f>
        <v>39651.023754819144</v>
      </c>
      <c r="S42" s="101"/>
      <c r="T42" s="102">
        <f t="shared" si="4"/>
        <v>61.999999999999829</v>
      </c>
      <c r="U42" s="102"/>
      <c r="V42" t="str">
        <f t="shared" si="7"/>
        <v/>
      </c>
      <c r="W42">
        <f t="shared" si="2"/>
        <v>0</v>
      </c>
      <c r="X42" s="37">
        <f t="shared" si="5"/>
        <v>1239356.5103305886</v>
      </c>
      <c r="Y42" s="38">
        <f t="shared" si="6"/>
        <v>0.12276614437479949</v>
      </c>
    </row>
    <row r="43" spans="2:25">
      <c r="B43" s="36">
        <v>35</v>
      </c>
      <c r="C43" s="99">
        <f t="shared" si="0"/>
        <v>1126856.5138063149</v>
      </c>
      <c r="D43" s="99"/>
      <c r="E43" s="36"/>
      <c r="F43" s="8">
        <v>43604</v>
      </c>
      <c r="G43" s="55" t="s">
        <v>4</v>
      </c>
      <c r="H43" s="100">
        <v>1.0668</v>
      </c>
      <c r="I43" s="100"/>
      <c r="J43" s="36">
        <v>75</v>
      </c>
      <c r="K43" s="103">
        <f t="shared" si="3"/>
        <v>33805.695414189446</v>
      </c>
      <c r="L43" s="104"/>
      <c r="M43" s="6">
        <f>IF(J43="","",(K43/J43)/LOOKUP(RIGHT($D$2,3),定数!$A$6:$A$13,定数!$B$6:$B$13))</f>
        <v>3.7561883793543829</v>
      </c>
      <c r="N43" s="36"/>
      <c r="O43" s="8">
        <v>43608</v>
      </c>
      <c r="P43" s="100">
        <v>1.0592999999999999</v>
      </c>
      <c r="Q43" s="100"/>
      <c r="R43" s="101">
        <f>IF(P43="","",T43*M43*LOOKUP(RIGHT($D$2,3),定数!$A$6:$A$13,定数!$B$6:$B$13))</f>
        <v>-33805.695414189729</v>
      </c>
      <c r="S43" s="101"/>
      <c r="T43" s="102">
        <f t="shared" si="4"/>
        <v>-75.000000000000625</v>
      </c>
      <c r="U43" s="102"/>
      <c r="V43" t="str">
        <f t="shared" si="7"/>
        <v/>
      </c>
      <c r="W43">
        <f t="shared" si="2"/>
        <v>1</v>
      </c>
      <c r="X43" s="37">
        <f t="shared" si="5"/>
        <v>1239356.5103305886</v>
      </c>
      <c r="Y43" s="38">
        <f t="shared" si="6"/>
        <v>9.0772909640233546E-2</v>
      </c>
    </row>
    <row r="44" spans="2:25">
      <c r="B44" s="36">
        <v>36</v>
      </c>
      <c r="C44" s="99">
        <f t="shared" si="0"/>
        <v>1093050.8183921252</v>
      </c>
      <c r="D44" s="99"/>
      <c r="E44" s="36"/>
      <c r="F44" s="8">
        <v>43605</v>
      </c>
      <c r="G44" s="55" t="s">
        <v>4</v>
      </c>
      <c r="H44" s="100">
        <v>1.069</v>
      </c>
      <c r="I44" s="100"/>
      <c r="J44" s="36">
        <v>81</v>
      </c>
      <c r="K44" s="103">
        <f t="shared" si="3"/>
        <v>32791.524551763752</v>
      </c>
      <c r="L44" s="104"/>
      <c r="M44" s="6">
        <f>IF(J44="","",(K44/J44)/LOOKUP(RIGHT($D$2,3),定数!$A$6:$A$13,定数!$B$6:$B$13))</f>
        <v>3.3736136370127316</v>
      </c>
      <c r="N44" s="36"/>
      <c r="O44" s="8">
        <v>43608</v>
      </c>
      <c r="P44" s="100">
        <v>1.0609</v>
      </c>
      <c r="Q44" s="100"/>
      <c r="R44" s="101">
        <f>IF(P44="","",T44*M44*LOOKUP(RIGHT($D$2,3),定数!$A$6:$A$13,定数!$B$6:$B$13))</f>
        <v>-32791.524551763738</v>
      </c>
      <c r="S44" s="101"/>
      <c r="T44" s="102">
        <f t="shared" si="4"/>
        <v>-80.999999999999957</v>
      </c>
      <c r="U44" s="102"/>
      <c r="V44" t="str">
        <f t="shared" si="7"/>
        <v/>
      </c>
      <c r="W44">
        <f t="shared" si="2"/>
        <v>2</v>
      </c>
      <c r="X44" s="37">
        <f t="shared" si="5"/>
        <v>1239356.5103305886</v>
      </c>
      <c r="Y44" s="38">
        <f t="shared" si="6"/>
        <v>0.11804972235102673</v>
      </c>
    </row>
    <row r="45" spans="2:25">
      <c r="B45" s="36">
        <v>37</v>
      </c>
      <c r="C45" s="99">
        <f t="shared" si="0"/>
        <v>1060259.2938403615</v>
      </c>
      <c r="D45" s="99"/>
      <c r="E45" s="36"/>
      <c r="F45" s="8">
        <v>43637</v>
      </c>
      <c r="G45" s="55" t="s">
        <v>4</v>
      </c>
      <c r="H45" s="100">
        <v>1.0587</v>
      </c>
      <c r="I45" s="100"/>
      <c r="J45" s="36">
        <v>30</v>
      </c>
      <c r="K45" s="103">
        <f t="shared" si="3"/>
        <v>31807.778815210844</v>
      </c>
      <c r="L45" s="104"/>
      <c r="M45" s="6">
        <f>IF(J45="","",(K45/J45)/LOOKUP(RIGHT($D$2,3),定数!$A$6:$A$13,定数!$B$6:$B$13))</f>
        <v>8.8354941153363473</v>
      </c>
      <c r="N45" s="36"/>
      <c r="O45" s="8">
        <v>43637</v>
      </c>
      <c r="P45" s="100">
        <v>1.0557000000000001</v>
      </c>
      <c r="Q45" s="100"/>
      <c r="R45" s="101">
        <f>IF(P45="","",T45*M45*LOOKUP(RIGHT($D$2,3),定数!$A$6:$A$13,定数!$B$6:$B$13))</f>
        <v>-31807.778815209702</v>
      </c>
      <c r="S45" s="101"/>
      <c r="T45" s="102">
        <f t="shared" si="4"/>
        <v>-29.999999999998916</v>
      </c>
      <c r="U45" s="102"/>
      <c r="V45" t="str">
        <f t="shared" si="7"/>
        <v/>
      </c>
      <c r="W45">
        <f t="shared" si="2"/>
        <v>3</v>
      </c>
      <c r="X45" s="37">
        <f t="shared" si="5"/>
        <v>1239356.5103305886</v>
      </c>
      <c r="Y45" s="38">
        <f t="shared" si="6"/>
        <v>0.1445082306804959</v>
      </c>
    </row>
    <row r="46" spans="2:25">
      <c r="B46" s="36">
        <v>38</v>
      </c>
      <c r="C46" s="99">
        <f t="shared" si="0"/>
        <v>1028451.5150251518</v>
      </c>
      <c r="D46" s="99"/>
      <c r="E46" s="36"/>
      <c r="F46" s="8">
        <v>43674</v>
      </c>
      <c r="G46" s="55" t="s">
        <v>4</v>
      </c>
      <c r="H46" s="100">
        <v>1.1049</v>
      </c>
      <c r="I46" s="100"/>
      <c r="J46" s="36">
        <v>36</v>
      </c>
      <c r="K46" s="103">
        <f t="shared" si="3"/>
        <v>30853.545450754551</v>
      </c>
      <c r="L46" s="104"/>
      <c r="M46" s="6">
        <f>IF(J46="","",(K46/J46)/LOOKUP(RIGHT($D$2,3),定数!$A$6:$A$13,定数!$B$6:$B$13))</f>
        <v>7.1420244098968872</v>
      </c>
      <c r="N46" s="36"/>
      <c r="O46" s="8">
        <v>43674</v>
      </c>
      <c r="P46" s="100">
        <v>1.1012999999999999</v>
      </c>
      <c r="Q46" s="100"/>
      <c r="R46" s="101">
        <f>IF(P46="","",T46*M46*LOOKUP(RIGHT($D$2,3),定数!$A$6:$A$13,定数!$B$6:$B$13))</f>
        <v>-30853.545450754966</v>
      </c>
      <c r="S46" s="101"/>
      <c r="T46" s="102">
        <f t="shared" si="4"/>
        <v>-36.000000000000476</v>
      </c>
      <c r="U46" s="102"/>
      <c r="V46" t="str">
        <f t="shared" si="7"/>
        <v/>
      </c>
      <c r="W46">
        <f t="shared" si="2"/>
        <v>4</v>
      </c>
      <c r="X46" s="37">
        <f t="shared" si="5"/>
        <v>1239356.5103305886</v>
      </c>
      <c r="Y46" s="38">
        <f t="shared" si="6"/>
        <v>0.17017298376008005</v>
      </c>
    </row>
    <row r="47" spans="2:25">
      <c r="B47" s="36">
        <v>39</v>
      </c>
      <c r="C47" s="99">
        <f t="shared" si="0"/>
        <v>997597.96957439685</v>
      </c>
      <c r="D47" s="99"/>
      <c r="E47" s="36"/>
      <c r="F47" s="8">
        <v>43694</v>
      </c>
      <c r="G47" s="55" t="s">
        <v>4</v>
      </c>
      <c r="H47" s="100">
        <v>1.0508999999999999</v>
      </c>
      <c r="I47" s="100"/>
      <c r="J47" s="36">
        <v>63</v>
      </c>
      <c r="K47" s="103">
        <f t="shared" si="3"/>
        <v>29927.939087231905</v>
      </c>
      <c r="L47" s="104"/>
      <c r="M47" s="6">
        <f>IF(J47="","",(K47/J47)/LOOKUP(RIGHT($D$2,3),定数!$A$6:$A$13,定数!$B$6:$B$13))</f>
        <v>3.9587221014857019</v>
      </c>
      <c r="N47" s="36"/>
      <c r="O47" s="8">
        <v>43694</v>
      </c>
      <c r="P47" s="100">
        <v>1.0585</v>
      </c>
      <c r="Q47" s="100"/>
      <c r="R47" s="101">
        <f>IF(P47="","",T47*M47*LOOKUP(RIGHT($D$2,3),定数!$A$6:$A$13,定数!$B$6:$B$13))</f>
        <v>36103.545565549844</v>
      </c>
      <c r="S47" s="101"/>
      <c r="T47" s="102">
        <f t="shared" si="4"/>
        <v>76.000000000000512</v>
      </c>
      <c r="U47" s="102"/>
      <c r="V47" t="str">
        <f t="shared" si="7"/>
        <v/>
      </c>
      <c r="W47">
        <f t="shared" si="2"/>
        <v>0</v>
      </c>
      <c r="X47" s="37">
        <f t="shared" si="5"/>
        <v>1239356.5103305886</v>
      </c>
      <c r="Y47" s="38">
        <f t="shared" si="6"/>
        <v>0.19506779424727794</v>
      </c>
    </row>
    <row r="48" spans="2:25">
      <c r="B48" s="36">
        <v>40</v>
      </c>
      <c r="C48" s="99">
        <f t="shared" si="0"/>
        <v>1033701.5151399467</v>
      </c>
      <c r="D48" s="99"/>
      <c r="E48" s="36"/>
      <c r="F48" s="8">
        <v>43716</v>
      </c>
      <c r="G48" s="55" t="s">
        <v>4</v>
      </c>
      <c r="H48" s="100">
        <v>1.0602</v>
      </c>
      <c r="I48" s="100"/>
      <c r="J48" s="36">
        <v>33</v>
      </c>
      <c r="K48" s="103">
        <f t="shared" si="3"/>
        <v>31011.0454541984</v>
      </c>
      <c r="L48" s="104"/>
      <c r="M48" s="6">
        <f>IF(J48="","",(K48/J48)/LOOKUP(RIGHT($D$2,3),定数!$A$6:$A$13,定数!$B$6:$B$13))</f>
        <v>7.8310720843935355</v>
      </c>
      <c r="N48" s="36"/>
      <c r="O48" s="8">
        <v>43716</v>
      </c>
      <c r="P48" s="100">
        <v>1.0640000000000001</v>
      </c>
      <c r="Q48" s="100"/>
      <c r="R48" s="101">
        <f>IF(P48="","",T48*M48*LOOKUP(RIGHT($D$2,3),定数!$A$6:$A$13,定数!$B$6:$B$13))</f>
        <v>35709.688704834763</v>
      </c>
      <c r="S48" s="101"/>
      <c r="T48" s="102">
        <f t="shared" si="4"/>
        <v>38.000000000000256</v>
      </c>
      <c r="U48" s="102"/>
      <c r="V48" t="str">
        <f t="shared" si="7"/>
        <v/>
      </c>
      <c r="W48">
        <f t="shared" si="2"/>
        <v>0</v>
      </c>
      <c r="X48" s="37">
        <f t="shared" si="5"/>
        <v>1239356.5103305886</v>
      </c>
      <c r="Y48" s="38">
        <f t="shared" si="6"/>
        <v>0.16593691442003644</v>
      </c>
    </row>
    <row r="49" spans="2:25">
      <c r="B49" s="36">
        <v>41</v>
      </c>
      <c r="C49" s="99">
        <f t="shared" si="0"/>
        <v>1069411.2038447815</v>
      </c>
      <c r="D49" s="99"/>
      <c r="E49" s="36"/>
      <c r="F49" s="8">
        <v>43751</v>
      </c>
      <c r="G49" s="55" t="s">
        <v>4</v>
      </c>
      <c r="H49" s="100">
        <v>1.0164</v>
      </c>
      <c r="I49" s="100"/>
      <c r="J49" s="36">
        <v>63</v>
      </c>
      <c r="K49" s="103">
        <f t="shared" si="3"/>
        <v>32082.336115343445</v>
      </c>
      <c r="L49" s="104"/>
      <c r="M49" s="6">
        <f>IF(J49="","",(K49/J49)/LOOKUP(RIGHT($D$2,3),定数!$A$6:$A$13,定数!$B$6:$B$13))</f>
        <v>4.2436952533523078</v>
      </c>
      <c r="N49" s="36"/>
      <c r="O49" s="8">
        <v>43752</v>
      </c>
      <c r="P49" s="100">
        <v>1.024</v>
      </c>
      <c r="Q49" s="100"/>
      <c r="R49" s="101">
        <f>IF(P49="","",T49*M49*LOOKUP(RIGHT($D$2,3),定数!$A$6:$A$13,定数!$B$6:$B$13))</f>
        <v>38702.500710573309</v>
      </c>
      <c r="S49" s="101"/>
      <c r="T49" s="102">
        <f t="shared" si="4"/>
        <v>76.000000000000512</v>
      </c>
      <c r="U49" s="102"/>
      <c r="V49" t="str">
        <f t="shared" si="7"/>
        <v/>
      </c>
      <c r="W49">
        <f t="shared" si="2"/>
        <v>0</v>
      </c>
      <c r="X49" s="37">
        <f t="shared" si="5"/>
        <v>1239356.5103305886</v>
      </c>
      <c r="Y49" s="38">
        <f t="shared" si="6"/>
        <v>0.13712382600909201</v>
      </c>
    </row>
    <row r="50" spans="2:25">
      <c r="B50" s="36">
        <v>42</v>
      </c>
      <c r="C50" s="99">
        <f t="shared" si="0"/>
        <v>1108113.7045553548</v>
      </c>
      <c r="D50" s="99"/>
      <c r="E50" s="36"/>
      <c r="F50" s="8">
        <v>43814</v>
      </c>
      <c r="G50" s="55" t="s">
        <v>3</v>
      </c>
      <c r="H50" s="100">
        <v>0.99119999999999997</v>
      </c>
      <c r="I50" s="100"/>
      <c r="J50" s="36">
        <v>77</v>
      </c>
      <c r="K50" s="103">
        <f t="shared" si="3"/>
        <v>33243.411136660645</v>
      </c>
      <c r="L50" s="104"/>
      <c r="M50" s="6">
        <f>IF(J50="","",(K50/J50)/LOOKUP(RIGHT($D$2,3),定数!$A$6:$A$13,定数!$B$6:$B$13))</f>
        <v>3.5977717680368664</v>
      </c>
      <c r="N50" s="36"/>
      <c r="O50" s="8">
        <v>43815</v>
      </c>
      <c r="P50" s="100">
        <v>0.99890000000000001</v>
      </c>
      <c r="Q50" s="100"/>
      <c r="R50" s="101">
        <f>IF(P50="","",T50*M50*LOOKUP(RIGHT($D$2,3),定数!$A$6:$A$13,定数!$B$6:$B$13))</f>
        <v>-33243.411136660812</v>
      </c>
      <c r="S50" s="101"/>
      <c r="T50" s="102">
        <f t="shared" si="4"/>
        <v>-77.000000000000398</v>
      </c>
      <c r="U50" s="102"/>
      <c r="V50" t="str">
        <f t="shared" si="7"/>
        <v/>
      </c>
      <c r="W50">
        <f t="shared" si="2"/>
        <v>1</v>
      </c>
      <c r="X50" s="37">
        <f t="shared" si="5"/>
        <v>1239356.5103305886</v>
      </c>
      <c r="Y50" s="38">
        <f t="shared" si="6"/>
        <v>0.10589592637894463</v>
      </c>
    </row>
    <row r="51" spans="2:25">
      <c r="B51" s="36">
        <v>43</v>
      </c>
      <c r="C51" s="99">
        <f t="shared" si="0"/>
        <v>1074870.2934186941</v>
      </c>
      <c r="D51" s="99"/>
      <c r="E51" s="36"/>
      <c r="F51" s="8">
        <v>43821</v>
      </c>
      <c r="G51" s="55" t="s">
        <v>4</v>
      </c>
      <c r="H51" s="100">
        <v>1.0146999999999999</v>
      </c>
      <c r="I51" s="100"/>
      <c r="J51" s="36">
        <v>53</v>
      </c>
      <c r="K51" s="103">
        <f t="shared" si="3"/>
        <v>32246.108802560819</v>
      </c>
      <c r="L51" s="104"/>
      <c r="M51" s="6">
        <f>IF(J51="","",(K51/J51)/LOOKUP(RIGHT($D$2,3),定数!$A$6:$A$13,定数!$B$6:$B$13))</f>
        <v>5.0701428934844053</v>
      </c>
      <c r="N51" s="36"/>
      <c r="O51" s="8">
        <v>43827</v>
      </c>
      <c r="P51" s="100">
        <v>1.0094000000000001</v>
      </c>
      <c r="Q51" s="100"/>
      <c r="R51" s="101">
        <f>IF(P51="","",T51*M51*LOOKUP(RIGHT($D$2,3),定数!$A$6:$A$13,定数!$B$6:$B$13))</f>
        <v>-32246.108802559967</v>
      </c>
      <c r="S51" s="101"/>
      <c r="T51" s="102">
        <f t="shared" si="4"/>
        <v>-52.999999999998607</v>
      </c>
      <c r="U51" s="102"/>
      <c r="V51" t="str">
        <f t="shared" si="7"/>
        <v/>
      </c>
      <c r="W51">
        <f t="shared" si="2"/>
        <v>2</v>
      </c>
      <c r="X51" s="37">
        <f t="shared" si="5"/>
        <v>1239356.5103305886</v>
      </c>
      <c r="Y51" s="38">
        <f t="shared" si="6"/>
        <v>0.13271904858757644</v>
      </c>
    </row>
    <row r="52" spans="2:25">
      <c r="B52" s="36">
        <v>44</v>
      </c>
      <c r="C52" s="99">
        <f t="shared" si="0"/>
        <v>1042624.184616134</v>
      </c>
      <c r="D52" s="99"/>
      <c r="E52" s="36"/>
      <c r="F52" s="8">
        <v>43826</v>
      </c>
      <c r="G52" s="55" t="s">
        <v>4</v>
      </c>
      <c r="H52" s="100">
        <v>1.0165</v>
      </c>
      <c r="I52" s="100"/>
      <c r="J52" s="36">
        <v>22</v>
      </c>
      <c r="K52" s="103">
        <f t="shared" si="3"/>
        <v>31278.725538484021</v>
      </c>
      <c r="L52" s="104"/>
      <c r="M52" s="6">
        <f>IF(J52="","",(K52/J52)/LOOKUP(RIGHT($D$2,3),定数!$A$6:$A$13,定数!$B$6:$B$13))</f>
        <v>11.848002097910614</v>
      </c>
      <c r="N52" s="36"/>
      <c r="O52" s="8">
        <v>43827</v>
      </c>
      <c r="P52" s="100">
        <v>1.0143</v>
      </c>
      <c r="Q52" s="100"/>
      <c r="R52" s="101">
        <f>IF(P52="","",T52*M52*LOOKUP(RIGHT($D$2,3),定数!$A$6:$A$13,定数!$B$6:$B$13))</f>
        <v>-31278.725538483734</v>
      </c>
      <c r="S52" s="101"/>
      <c r="T52" s="102">
        <f t="shared" si="4"/>
        <v>-21.999999999999797</v>
      </c>
      <c r="U52" s="102"/>
      <c r="V52" t="str">
        <f t="shared" si="7"/>
        <v/>
      </c>
      <c r="W52">
        <f t="shared" si="2"/>
        <v>3</v>
      </c>
      <c r="X52" s="37">
        <f t="shared" si="5"/>
        <v>1239356.5103305886</v>
      </c>
      <c r="Y52" s="38">
        <f t="shared" si="6"/>
        <v>0.15873747712994846</v>
      </c>
    </row>
    <row r="53" spans="2:25">
      <c r="B53" s="36">
        <v>45</v>
      </c>
      <c r="C53" s="99">
        <f t="shared" si="0"/>
        <v>1011345.4590776503</v>
      </c>
      <c r="D53" s="99"/>
      <c r="E53" s="36">
        <v>2012</v>
      </c>
      <c r="F53" s="8">
        <v>43468</v>
      </c>
      <c r="G53" s="55" t="s">
        <v>4</v>
      </c>
      <c r="H53" s="100">
        <v>1.0234000000000001</v>
      </c>
      <c r="I53" s="100"/>
      <c r="J53" s="36">
        <v>28</v>
      </c>
      <c r="K53" s="103">
        <f t="shared" si="3"/>
        <v>30340.363772329511</v>
      </c>
      <c r="L53" s="104"/>
      <c r="M53" s="6">
        <f>IF(J53="","",(K53/J53)/LOOKUP(RIGHT($D$2,3),定数!$A$6:$A$13,定数!$B$6:$B$13))</f>
        <v>9.0298701703361637</v>
      </c>
      <c r="N53" s="36">
        <v>2012</v>
      </c>
      <c r="O53" s="8">
        <v>43468</v>
      </c>
      <c r="P53" s="100">
        <v>1.0277000000000001</v>
      </c>
      <c r="Q53" s="100"/>
      <c r="R53" s="101">
        <f>IF(P53="","",T53*M53*LOOKUP(RIGHT($D$2,3),定数!$A$6:$A$13,定数!$B$6:$B$13))</f>
        <v>46594.130078934286</v>
      </c>
      <c r="S53" s="101"/>
      <c r="T53" s="102">
        <f t="shared" si="4"/>
        <v>42.999999999999702</v>
      </c>
      <c r="U53" s="102"/>
      <c r="V53" t="str">
        <f t="shared" si="7"/>
        <v/>
      </c>
      <c r="W53">
        <f t="shared" si="2"/>
        <v>0</v>
      </c>
      <c r="X53" s="37">
        <f t="shared" si="5"/>
        <v>1239356.5103305886</v>
      </c>
      <c r="Y53" s="38">
        <f t="shared" si="6"/>
        <v>0.18397535281604971</v>
      </c>
    </row>
    <row r="54" spans="2:25">
      <c r="B54" s="36">
        <v>46</v>
      </c>
      <c r="C54" s="99">
        <f t="shared" si="0"/>
        <v>1057939.5891565846</v>
      </c>
      <c r="D54" s="99"/>
      <c r="E54" s="36"/>
      <c r="F54" s="8">
        <v>43483</v>
      </c>
      <c r="G54" s="55" t="s">
        <v>4</v>
      </c>
      <c r="H54" s="100">
        <v>1.0408999999999999</v>
      </c>
      <c r="I54" s="100"/>
      <c r="J54" s="36">
        <v>51</v>
      </c>
      <c r="K54" s="103">
        <f t="shared" si="3"/>
        <v>31738.187674697536</v>
      </c>
      <c r="L54" s="104"/>
      <c r="M54" s="6">
        <f>IF(J54="","",(K54/J54)/LOOKUP(RIGHT($D$2,3),定数!$A$6:$A$13,定数!$B$6:$B$13))</f>
        <v>5.1859783782185511</v>
      </c>
      <c r="N54" s="36"/>
      <c r="O54" s="8">
        <v>43485</v>
      </c>
      <c r="P54" s="100">
        <v>1.0469999999999999</v>
      </c>
      <c r="Q54" s="100"/>
      <c r="R54" s="101">
        <f>IF(P54="","",T54*M54*LOOKUP(RIGHT($D$2,3),定数!$A$6:$A$13,定数!$B$6:$B$13))</f>
        <v>37961.361728559757</v>
      </c>
      <c r="S54" s="101"/>
      <c r="T54" s="102">
        <f t="shared" si="4"/>
        <v>60.999999999999943</v>
      </c>
      <c r="U54" s="102"/>
      <c r="V54" t="str">
        <f t="shared" si="7"/>
        <v/>
      </c>
      <c r="W54">
        <f t="shared" si="2"/>
        <v>0</v>
      </c>
      <c r="X54" s="37">
        <f t="shared" si="5"/>
        <v>1239356.5103305886</v>
      </c>
      <c r="Y54" s="38">
        <f t="shared" si="6"/>
        <v>0.14637993157078943</v>
      </c>
    </row>
    <row r="55" spans="2:25">
      <c r="B55" s="36">
        <v>47</v>
      </c>
      <c r="C55" s="99">
        <f t="shared" si="0"/>
        <v>1095900.9508851443</v>
      </c>
      <c r="D55" s="99"/>
      <c r="E55" s="36"/>
      <c r="F55" s="8">
        <v>43497</v>
      </c>
      <c r="G55" s="55" t="s">
        <v>3</v>
      </c>
      <c r="H55" s="100">
        <v>1.0602</v>
      </c>
      <c r="I55" s="100"/>
      <c r="J55" s="36">
        <v>36</v>
      </c>
      <c r="K55" s="103">
        <f t="shared" si="3"/>
        <v>32877.028526554328</v>
      </c>
      <c r="L55" s="104"/>
      <c r="M55" s="6">
        <f>IF(J55="","",(K55/J55)/LOOKUP(RIGHT($D$2,3),定数!$A$6:$A$13,定数!$B$6:$B$13))</f>
        <v>7.6104232700357244</v>
      </c>
      <c r="N55" s="36"/>
      <c r="O55" s="8">
        <v>43497</v>
      </c>
      <c r="P55" s="100">
        <v>1.0638000000000001</v>
      </c>
      <c r="Q55" s="100"/>
      <c r="R55" s="101">
        <f>IF(P55="","",T55*M55*LOOKUP(RIGHT($D$2,3),定数!$A$6:$A$13,定数!$B$6:$B$13))</f>
        <v>-32877.028526554765</v>
      </c>
      <c r="S55" s="101"/>
      <c r="T55" s="102">
        <f t="shared" si="4"/>
        <v>-36.000000000000476</v>
      </c>
      <c r="U55" s="102"/>
      <c r="V55" t="str">
        <f t="shared" si="7"/>
        <v/>
      </c>
      <c r="W55">
        <f t="shared" si="2"/>
        <v>1</v>
      </c>
      <c r="X55" s="37">
        <f t="shared" si="5"/>
        <v>1239356.5103305886</v>
      </c>
      <c r="Y55" s="38">
        <f t="shared" si="6"/>
        <v>0.11575003499774139</v>
      </c>
    </row>
    <row r="56" spans="2:25">
      <c r="B56" s="36">
        <v>48</v>
      </c>
      <c r="C56" s="99">
        <f t="shared" si="0"/>
        <v>1063023.9223585895</v>
      </c>
      <c r="D56" s="99"/>
      <c r="E56" s="36"/>
      <c r="F56" s="8" t="s">
        <v>95</v>
      </c>
      <c r="G56" s="55" t="s">
        <v>4</v>
      </c>
      <c r="H56" s="100">
        <v>1.0781000000000001</v>
      </c>
      <c r="I56" s="100"/>
      <c r="J56" s="36">
        <v>53</v>
      </c>
      <c r="K56" s="103">
        <f t="shared" si="3"/>
        <v>31890.717670757684</v>
      </c>
      <c r="L56" s="104"/>
      <c r="M56" s="6">
        <f>IF(J56="","",(K56/J56)/LOOKUP(RIGHT($D$2,3),定数!$A$6:$A$13,定数!$B$6:$B$13))</f>
        <v>5.0142637847103275</v>
      </c>
      <c r="N56" s="36"/>
      <c r="O56" s="8" t="s">
        <v>95</v>
      </c>
      <c r="P56" s="100">
        <v>1.0844</v>
      </c>
      <c r="Q56" s="100"/>
      <c r="R56" s="101">
        <f>IF(P56="","",T56*M56*LOOKUP(RIGHT($D$2,3),定数!$A$6:$A$13,定数!$B$6:$B$13))</f>
        <v>37907.834212409907</v>
      </c>
      <c r="S56" s="101"/>
      <c r="T56" s="102">
        <f t="shared" si="4"/>
        <v>62.999999999999723</v>
      </c>
      <c r="U56" s="102"/>
      <c r="V56" t="str">
        <f t="shared" si="7"/>
        <v/>
      </c>
      <c r="W56">
        <f t="shared" si="2"/>
        <v>0</v>
      </c>
      <c r="X56" s="37">
        <f t="shared" si="5"/>
        <v>1239356.5103305886</v>
      </c>
      <c r="Y56" s="38">
        <f t="shared" si="6"/>
        <v>0.14227753394780951</v>
      </c>
    </row>
    <row r="57" spans="2:25">
      <c r="B57" s="36">
        <v>49</v>
      </c>
      <c r="C57" s="99">
        <f t="shared" si="0"/>
        <v>1100931.7565709993</v>
      </c>
      <c r="D57" s="99"/>
      <c r="E57" s="36"/>
      <c r="F57" s="8">
        <v>43531</v>
      </c>
      <c r="G57" s="55" t="s">
        <v>3</v>
      </c>
      <c r="H57" s="100">
        <v>1.0550999999999999</v>
      </c>
      <c r="I57" s="100"/>
      <c r="J57" s="36">
        <v>32</v>
      </c>
      <c r="K57" s="103">
        <f t="shared" si="3"/>
        <v>33027.952697129978</v>
      </c>
      <c r="L57" s="104"/>
      <c r="M57" s="6">
        <f>IF(J57="","",(K57/J57)/LOOKUP(RIGHT($D$2,3),定数!$A$6:$A$13,定数!$B$6:$B$13))</f>
        <v>8.6010293482109326</v>
      </c>
      <c r="N57" s="36"/>
      <c r="O57" s="8">
        <v>43531</v>
      </c>
      <c r="P57" s="100">
        <v>1.0583</v>
      </c>
      <c r="Q57" s="100"/>
      <c r="R57" s="101">
        <f>IF(P57="","",T57*M57*LOOKUP(RIGHT($D$2,3),定数!$A$6:$A$13,定数!$B$6:$B$13))</f>
        <v>-33027.952697130931</v>
      </c>
      <c r="S57" s="101"/>
      <c r="T57" s="102">
        <f t="shared" si="4"/>
        <v>-32.000000000000917</v>
      </c>
      <c r="U57" s="102"/>
      <c r="V57" t="str">
        <f t="shared" si="7"/>
        <v/>
      </c>
      <c r="W57">
        <f t="shared" si="2"/>
        <v>1</v>
      </c>
      <c r="X57" s="37">
        <f t="shared" si="5"/>
        <v>1239356.5103305886</v>
      </c>
      <c r="Y57" s="38">
        <f t="shared" si="6"/>
        <v>0.11169082713953349</v>
      </c>
    </row>
    <row r="58" spans="2:25">
      <c r="B58" s="36">
        <v>50</v>
      </c>
      <c r="C58" s="99">
        <f t="shared" si="0"/>
        <v>1067903.8038738684</v>
      </c>
      <c r="D58" s="99"/>
      <c r="E58" s="36"/>
      <c r="F58" s="8">
        <v>43547</v>
      </c>
      <c r="G58" s="55" t="s">
        <v>3</v>
      </c>
      <c r="H58" s="100">
        <v>1.0387</v>
      </c>
      <c r="I58" s="100"/>
      <c r="J58" s="36">
        <v>24</v>
      </c>
      <c r="K58" s="103">
        <f t="shared" si="3"/>
        <v>32037.114116216053</v>
      </c>
      <c r="L58" s="104"/>
      <c r="M58" s="6">
        <f>IF(J58="","",(K58/J58)/LOOKUP(RIGHT($D$2,3),定数!$A$6:$A$13,定数!$B$6:$B$13))</f>
        <v>11.123997957019464</v>
      </c>
      <c r="N58" s="36"/>
      <c r="O58" s="8">
        <v>43547</v>
      </c>
      <c r="P58" s="100">
        <v>1.0410999999999999</v>
      </c>
      <c r="Q58" s="100"/>
      <c r="R58" s="101">
        <f>IF(P58="","",T58*M58*LOOKUP(RIGHT($D$2,3),定数!$A$6:$A$13,定数!$B$6:$B$13))</f>
        <v>-32037.114116215493</v>
      </c>
      <c r="S58" s="101"/>
      <c r="T58" s="102">
        <f t="shared" si="4"/>
        <v>-23.999999999999577</v>
      </c>
      <c r="U58" s="102"/>
      <c r="V58" t="str">
        <f t="shared" si="7"/>
        <v/>
      </c>
      <c r="W58">
        <f t="shared" si="2"/>
        <v>2</v>
      </c>
      <c r="X58" s="37">
        <f t="shared" si="5"/>
        <v>1239356.5103305886</v>
      </c>
      <c r="Y58" s="38">
        <f t="shared" si="6"/>
        <v>0.13834010232534821</v>
      </c>
    </row>
    <row r="59" spans="2:25">
      <c r="B59" s="36">
        <v>51</v>
      </c>
      <c r="C59" s="99">
        <f t="shared" si="0"/>
        <v>1035866.6897576529</v>
      </c>
      <c r="D59" s="99"/>
      <c r="E59" s="36"/>
      <c r="F59" s="8">
        <v>43565</v>
      </c>
      <c r="G59" s="55" t="s">
        <v>4</v>
      </c>
      <c r="H59" s="100">
        <v>1.0318000000000001</v>
      </c>
      <c r="I59" s="100"/>
      <c r="J59" s="36">
        <v>28</v>
      </c>
      <c r="K59" s="103">
        <f t="shared" si="3"/>
        <v>31076.000692729587</v>
      </c>
      <c r="L59" s="104"/>
      <c r="M59" s="6">
        <f>IF(J59="","",(K59/J59)/LOOKUP(RIGHT($D$2,3),定数!$A$6:$A$13,定数!$B$6:$B$13))</f>
        <v>9.2488097299790422</v>
      </c>
      <c r="N59" s="36"/>
      <c r="O59" s="8">
        <v>43565</v>
      </c>
      <c r="P59" s="100">
        <v>1.0293000000000001</v>
      </c>
      <c r="Q59" s="100"/>
      <c r="R59" s="101">
        <f>IF(P59="","",T59*M59*LOOKUP(RIGHT($D$2,3),定数!$A$6:$A$13,定数!$B$6:$B$13))</f>
        <v>-27746.429189936538</v>
      </c>
      <c r="S59" s="101"/>
      <c r="T59" s="102">
        <f t="shared" si="4"/>
        <v>-24.999999999999467</v>
      </c>
      <c r="U59" s="102"/>
      <c r="V59" t="str">
        <f t="shared" si="7"/>
        <v/>
      </c>
      <c r="W59">
        <f t="shared" si="2"/>
        <v>3</v>
      </c>
      <c r="X59" s="37">
        <f t="shared" si="5"/>
        <v>1239356.5103305886</v>
      </c>
      <c r="Y59" s="38">
        <f t="shared" si="6"/>
        <v>0.16418989925558736</v>
      </c>
    </row>
    <row r="60" spans="2:25">
      <c r="B60" s="36">
        <v>52</v>
      </c>
      <c r="C60" s="99">
        <f t="shared" si="0"/>
        <v>1008120.2605677164</v>
      </c>
      <c r="D60" s="99"/>
      <c r="E60" s="36"/>
      <c r="F60" s="8">
        <v>43572</v>
      </c>
      <c r="G60" s="55" t="s">
        <v>3</v>
      </c>
      <c r="H60" s="100">
        <v>1.0345</v>
      </c>
      <c r="I60" s="100"/>
      <c r="J60" s="36">
        <v>32</v>
      </c>
      <c r="K60" s="103">
        <f t="shared" si="3"/>
        <v>30243.60781703149</v>
      </c>
      <c r="L60" s="104"/>
      <c r="M60" s="6">
        <f>IF(J60="","",(K60/J60)/LOOKUP(RIGHT($D$2,3),定数!$A$6:$A$13,定数!$B$6:$B$13))</f>
        <v>7.8759395356852844</v>
      </c>
      <c r="N60" s="36"/>
      <c r="O60" s="8">
        <v>43572</v>
      </c>
      <c r="P60" s="100">
        <v>1.0307999999999999</v>
      </c>
      <c r="Q60" s="100"/>
      <c r="R60" s="101">
        <f>IF(P60="","",T60*M60*LOOKUP(RIGHT($D$2,3),定数!$A$6:$A$13,定数!$B$6:$B$13))</f>
        <v>34969.171538443014</v>
      </c>
      <c r="S60" s="101"/>
      <c r="T60" s="102">
        <f t="shared" si="4"/>
        <v>37.000000000000369</v>
      </c>
      <c r="U60" s="102"/>
      <c r="V60" t="str">
        <f t="shared" si="7"/>
        <v/>
      </c>
      <c r="W60">
        <f t="shared" si="2"/>
        <v>0</v>
      </c>
      <c r="X60" s="37">
        <f t="shared" si="5"/>
        <v>1239356.5103305886</v>
      </c>
      <c r="Y60" s="38">
        <f t="shared" si="6"/>
        <v>0.18657766981124069</v>
      </c>
    </row>
    <row r="61" spans="2:25">
      <c r="B61" s="36">
        <v>53</v>
      </c>
      <c r="C61" s="99">
        <f t="shared" si="0"/>
        <v>1043089.4321061594</v>
      </c>
      <c r="D61" s="99"/>
      <c r="E61" s="36"/>
      <c r="F61" s="8">
        <v>43575</v>
      </c>
      <c r="G61" s="55" t="s">
        <v>3</v>
      </c>
      <c r="H61" s="100">
        <v>1.0322</v>
      </c>
      <c r="I61" s="100"/>
      <c r="J61" s="36">
        <v>25</v>
      </c>
      <c r="K61" s="103">
        <f t="shared" si="3"/>
        <v>31292.68296318478</v>
      </c>
      <c r="L61" s="104"/>
      <c r="M61" s="6">
        <f>IF(J61="","",(K61/J61)/LOOKUP(RIGHT($D$2,3),定数!$A$6:$A$13,定数!$B$6:$B$13))</f>
        <v>10.430894321061594</v>
      </c>
      <c r="N61" s="36"/>
      <c r="O61" s="8">
        <v>43575</v>
      </c>
      <c r="P61" s="100">
        <v>1.0347</v>
      </c>
      <c r="Q61" s="100"/>
      <c r="R61" s="101">
        <f>IF(P61="","",T61*M61*LOOKUP(RIGHT($D$2,3),定数!$A$6:$A$13,定数!$B$6:$B$13))</f>
        <v>-31292.682963184114</v>
      </c>
      <c r="S61" s="101"/>
      <c r="T61" s="102">
        <f t="shared" si="4"/>
        <v>-24.999999999999467</v>
      </c>
      <c r="U61" s="102"/>
      <c r="V61" t="str">
        <f t="shared" si="7"/>
        <v/>
      </c>
      <c r="W61">
        <f t="shared" si="2"/>
        <v>1</v>
      </c>
      <c r="X61" s="37">
        <f t="shared" si="5"/>
        <v>1239356.5103305886</v>
      </c>
      <c r="Y61" s="38">
        <f t="shared" si="6"/>
        <v>0.15836208273281793</v>
      </c>
    </row>
    <row r="62" spans="2:25">
      <c r="B62" s="36">
        <v>54</v>
      </c>
      <c r="C62" s="99">
        <f t="shared" si="0"/>
        <v>1011796.7491429753</v>
      </c>
      <c r="D62" s="99"/>
      <c r="E62" s="36"/>
      <c r="F62" s="8">
        <v>43595</v>
      </c>
      <c r="G62" s="57" t="s">
        <v>3</v>
      </c>
      <c r="H62" s="100">
        <v>1.0046999999999999</v>
      </c>
      <c r="I62" s="100"/>
      <c r="J62" s="36">
        <v>39</v>
      </c>
      <c r="K62" s="103">
        <f t="shared" si="3"/>
        <v>30353.902474289258</v>
      </c>
      <c r="L62" s="104"/>
      <c r="M62" s="6">
        <f>IF(J62="","",(K62/J62)/LOOKUP(RIGHT($D$2,3),定数!$A$6:$A$13,定数!$B$6:$B$13))</f>
        <v>6.4858765970703542</v>
      </c>
      <c r="N62" s="36"/>
      <c r="O62" s="8">
        <v>43595</v>
      </c>
      <c r="P62" s="100">
        <v>1.0085999999999999</v>
      </c>
      <c r="Q62" s="100"/>
      <c r="R62" s="101">
        <f>IF(P62="","",T62*M62*LOOKUP(RIGHT($D$2,3),定数!$A$6:$A$13,定数!$B$6:$B$13))</f>
        <v>-30353.902474289367</v>
      </c>
      <c r="S62" s="101"/>
      <c r="T62" s="102">
        <f t="shared" si="4"/>
        <v>-39.000000000000142</v>
      </c>
      <c r="U62" s="102"/>
      <c r="V62" t="str">
        <f t="shared" si="7"/>
        <v/>
      </c>
      <c r="W62">
        <f t="shared" si="2"/>
        <v>2</v>
      </c>
      <c r="X62" s="37">
        <f t="shared" si="5"/>
        <v>1239356.5103305886</v>
      </c>
      <c r="Y62" s="38">
        <f t="shared" si="6"/>
        <v>0.18361122025083276</v>
      </c>
    </row>
    <row r="63" spans="2:25">
      <c r="B63" s="36">
        <v>55</v>
      </c>
      <c r="C63" s="99">
        <f t="shared" si="0"/>
        <v>981442.8466686859</v>
      </c>
      <c r="D63" s="99"/>
      <c r="E63" s="36"/>
      <c r="F63" s="8">
        <v>43601</v>
      </c>
      <c r="G63" s="57" t="s">
        <v>3</v>
      </c>
      <c r="H63" s="100">
        <v>0.99109999999999998</v>
      </c>
      <c r="I63" s="100"/>
      <c r="J63" s="36">
        <v>57</v>
      </c>
      <c r="K63" s="103">
        <f t="shared" si="3"/>
        <v>29443.285400060577</v>
      </c>
      <c r="L63" s="104"/>
      <c r="M63" s="6">
        <f>IF(J63="","",(K63/J63)/LOOKUP(RIGHT($D$2,3),定数!$A$6:$A$13,定数!$B$6:$B$13))</f>
        <v>4.3045738888977452</v>
      </c>
      <c r="N63" s="36"/>
      <c r="O63" s="8">
        <v>43603</v>
      </c>
      <c r="P63" s="100">
        <v>0.98419999999999996</v>
      </c>
      <c r="Q63" s="100"/>
      <c r="R63" s="101">
        <f>IF(P63="","",T63*M63*LOOKUP(RIGHT($D$2,3),定数!$A$6:$A$13,定数!$B$6:$B$13))</f>
        <v>35641.871800073415</v>
      </c>
      <c r="S63" s="101"/>
      <c r="T63" s="102">
        <f t="shared" si="4"/>
        <v>69.000000000000171</v>
      </c>
      <c r="U63" s="102"/>
      <c r="V63" t="str">
        <f t="shared" si="7"/>
        <v/>
      </c>
      <c r="W63">
        <f t="shared" si="2"/>
        <v>0</v>
      </c>
      <c r="X63" s="37">
        <f t="shared" si="5"/>
        <v>1239356.5103305886</v>
      </c>
      <c r="Y63" s="38">
        <f t="shared" si="6"/>
        <v>0.20810288364330798</v>
      </c>
    </row>
    <row r="64" spans="2:25">
      <c r="B64" s="36">
        <v>56</v>
      </c>
      <c r="C64" s="99">
        <f>IF(R63="","",C63+R63)</f>
        <v>1017084.7184687593</v>
      </c>
      <c r="D64" s="99"/>
      <c r="E64" s="36"/>
      <c r="F64" s="8">
        <v>43636</v>
      </c>
      <c r="G64" s="55" t="s">
        <v>4</v>
      </c>
      <c r="H64" s="100">
        <v>1.0201</v>
      </c>
      <c r="I64" s="100"/>
      <c r="J64" s="36">
        <v>69</v>
      </c>
      <c r="K64" s="103">
        <f t="shared" si="3"/>
        <v>30512.54155406278</v>
      </c>
      <c r="L64" s="104"/>
      <c r="M64" s="6">
        <f>IF(J64="","",(K64/J64)/LOOKUP(RIGHT($D$2,3),定数!$A$6:$A$13,定数!$B$6:$B$13))</f>
        <v>3.6850895596694175</v>
      </c>
      <c r="N64" s="36"/>
      <c r="O64" s="8">
        <v>43637</v>
      </c>
      <c r="P64" s="100">
        <v>1.0132000000000001</v>
      </c>
      <c r="Q64" s="100"/>
      <c r="R64" s="101">
        <f>IF(P64="","",T64*M64*LOOKUP(RIGHT($D$2,3),定数!$A$6:$A$13,定数!$B$6:$B$13))</f>
        <v>-30512.541554062365</v>
      </c>
      <c r="S64" s="101"/>
      <c r="T64" s="102">
        <f t="shared" si="4"/>
        <v>-68.999999999999062</v>
      </c>
      <c r="U64" s="102"/>
      <c r="V64" t="str">
        <f t="shared" si="7"/>
        <v/>
      </c>
      <c r="W64">
        <f t="shared" si="2"/>
        <v>1</v>
      </c>
      <c r="X64" s="37">
        <f t="shared" si="5"/>
        <v>1239356.5103305886</v>
      </c>
      <c r="Y64" s="38">
        <f t="shared" si="6"/>
        <v>0.17934451468088064</v>
      </c>
    </row>
    <row r="65" spans="2:25">
      <c r="B65" s="36">
        <v>57</v>
      </c>
      <c r="C65" s="99">
        <f>IF(R64="","",C64+R64)</f>
        <v>986572.17691469693</v>
      </c>
      <c r="D65" s="99"/>
      <c r="E65" s="36"/>
      <c r="F65" s="8">
        <v>43641</v>
      </c>
      <c r="G65" s="57" t="s">
        <v>3</v>
      </c>
      <c r="H65" s="100">
        <v>1.0046999999999999</v>
      </c>
      <c r="I65" s="100"/>
      <c r="J65" s="36">
        <v>25</v>
      </c>
      <c r="K65" s="103">
        <f t="shared" si="3"/>
        <v>29597.165307440908</v>
      </c>
      <c r="L65" s="104"/>
      <c r="M65" s="6">
        <f>IF(J65="","",(K65/J65)/LOOKUP(RIGHT($D$2,3),定数!$A$6:$A$13,定数!$B$6:$B$13))</f>
        <v>9.865721769146969</v>
      </c>
      <c r="N65" s="36"/>
      <c r="O65" s="8">
        <v>43641</v>
      </c>
      <c r="P65" s="100">
        <v>1.0023</v>
      </c>
      <c r="Q65" s="100"/>
      <c r="R65" s="101">
        <f>IF(P65="","",T65*M65*LOOKUP(RIGHT($D$2,3),定数!$A$6:$A$13,定数!$B$6:$B$13))</f>
        <v>28413.27869514277</v>
      </c>
      <c r="S65" s="101"/>
      <c r="T65" s="102">
        <f t="shared" si="4"/>
        <v>23.999999999999577</v>
      </c>
      <c r="U65" s="102"/>
      <c r="V65" t="str">
        <f t="shared" si="7"/>
        <v/>
      </c>
      <c r="W65">
        <f t="shared" si="2"/>
        <v>0</v>
      </c>
      <c r="X65" s="37">
        <f t="shared" si="5"/>
        <v>1239356.5103305886</v>
      </c>
      <c r="Y65" s="38">
        <f t="shared" si="6"/>
        <v>0.20396417924045396</v>
      </c>
    </row>
    <row r="66" spans="2:25">
      <c r="B66" s="36">
        <v>58</v>
      </c>
      <c r="C66" s="99">
        <f t="shared" si="0"/>
        <v>1014985.4556098396</v>
      </c>
      <c r="D66" s="99"/>
      <c r="E66" s="36"/>
      <c r="F66" s="8">
        <v>43642</v>
      </c>
      <c r="G66" s="57" t="s">
        <v>3</v>
      </c>
      <c r="H66" s="100">
        <v>1.0016</v>
      </c>
      <c r="I66" s="100"/>
      <c r="J66" s="36">
        <v>18</v>
      </c>
      <c r="K66" s="103">
        <f t="shared" si="3"/>
        <v>30449.563668295188</v>
      </c>
      <c r="L66" s="104"/>
      <c r="M66" s="6">
        <f>IF(J66="","",(K66/J66)/LOOKUP(RIGHT($D$2,3),定数!$A$6:$A$13,定数!$B$6:$B$13))</f>
        <v>14.097020216803328</v>
      </c>
      <c r="N66" s="36"/>
      <c r="O66" s="8">
        <v>43642</v>
      </c>
      <c r="P66" s="100">
        <v>1.0034000000000001</v>
      </c>
      <c r="Q66" s="100"/>
      <c r="R66" s="101">
        <f>IF(P66="","",T66*M66*LOOKUP(RIGHT($D$2,3),定数!$A$6:$A$13,定数!$B$6:$B$13))</f>
        <v>-30449.563668295592</v>
      </c>
      <c r="S66" s="101"/>
      <c r="T66" s="102">
        <f t="shared" si="4"/>
        <v>-18.000000000000238</v>
      </c>
      <c r="U66" s="102"/>
      <c r="V66" t="str">
        <f t="shared" si="7"/>
        <v/>
      </c>
      <c r="W66">
        <f t="shared" si="2"/>
        <v>1</v>
      </c>
      <c r="X66" s="37">
        <f t="shared" si="5"/>
        <v>1239356.5103305886</v>
      </c>
      <c r="Y66" s="38">
        <f t="shared" si="6"/>
        <v>0.18103834760257942</v>
      </c>
    </row>
    <row r="67" spans="2:25">
      <c r="B67" s="36">
        <v>59</v>
      </c>
      <c r="C67" s="99">
        <f t="shared" si="0"/>
        <v>984535.89194154402</v>
      </c>
      <c r="D67" s="99"/>
      <c r="E67" s="36"/>
      <c r="F67" s="8">
        <v>43649</v>
      </c>
      <c r="G67" s="55" t="s">
        <v>4</v>
      </c>
      <c r="H67" s="100">
        <v>1.0264</v>
      </c>
      <c r="I67" s="100"/>
      <c r="J67" s="36">
        <v>43</v>
      </c>
      <c r="K67" s="103">
        <f t="shared" si="3"/>
        <v>29536.07675824632</v>
      </c>
      <c r="L67" s="104"/>
      <c r="M67" s="6">
        <f>IF(J67="","",(K67/J67)/LOOKUP(RIGHT($D$2,3),定数!$A$6:$A$13,定数!$B$6:$B$13))</f>
        <v>5.7240458833810699</v>
      </c>
      <c r="N67" s="36"/>
      <c r="O67" s="8">
        <v>43650</v>
      </c>
      <c r="P67" s="100">
        <v>1.0315000000000001</v>
      </c>
      <c r="Q67" s="100"/>
      <c r="R67" s="101">
        <f>IF(P67="","",T67*M67*LOOKUP(RIGHT($D$2,3),定数!$A$6:$A$13,定数!$B$6:$B$13))</f>
        <v>35031.160806292864</v>
      </c>
      <c r="S67" s="101"/>
      <c r="T67" s="102">
        <f t="shared" si="4"/>
        <v>51.000000000001044</v>
      </c>
      <c r="U67" s="102"/>
      <c r="V67" t="str">
        <f t="shared" si="7"/>
        <v/>
      </c>
      <c r="W67">
        <f t="shared" si="2"/>
        <v>0</v>
      </c>
      <c r="X67" s="37">
        <f t="shared" si="5"/>
        <v>1239356.5103305886</v>
      </c>
      <c r="Y67" s="38">
        <f t="shared" si="6"/>
        <v>0.20560719717450238</v>
      </c>
    </row>
    <row r="68" spans="2:25">
      <c r="B68" s="36">
        <v>60</v>
      </c>
      <c r="C68" s="99">
        <f>IF(R67="","",C67+R67)</f>
        <v>1019567.0527478369</v>
      </c>
      <c r="D68" s="99"/>
      <c r="E68" s="36"/>
      <c r="F68" s="8">
        <v>43649</v>
      </c>
      <c r="G68" s="55" t="s">
        <v>4</v>
      </c>
      <c r="H68" s="100">
        <v>1.0269999999999999</v>
      </c>
      <c r="I68" s="100"/>
      <c r="J68" s="36">
        <v>27</v>
      </c>
      <c r="K68" s="103">
        <f t="shared" si="3"/>
        <v>30587.011582435105</v>
      </c>
      <c r="L68" s="104"/>
      <c r="M68" s="6">
        <f>IF(J68="","",(K68/J68)/LOOKUP(RIGHT($D$2,3),定数!$A$6:$A$13,定数!$B$6:$B$13))</f>
        <v>9.4404356735910824</v>
      </c>
      <c r="N68" s="36"/>
      <c r="O68" s="8">
        <v>43650</v>
      </c>
      <c r="P68" s="100">
        <v>1.03</v>
      </c>
      <c r="Q68" s="100"/>
      <c r="R68" s="101">
        <f>IF(P68="","",T68*M68*LOOKUP(RIGHT($D$2,3),定数!$A$6:$A$13,定数!$B$6:$B$13))</f>
        <v>33985.568424929188</v>
      </c>
      <c r="S68" s="101"/>
      <c r="T68" s="102">
        <f t="shared" si="4"/>
        <v>30.000000000001137</v>
      </c>
      <c r="U68" s="102"/>
      <c r="V68" t="str">
        <f t="shared" si="7"/>
        <v/>
      </c>
      <c r="W68">
        <f t="shared" si="2"/>
        <v>0</v>
      </c>
      <c r="X68" s="37">
        <f t="shared" si="5"/>
        <v>1239356.5103305886</v>
      </c>
      <c r="Y68" s="38">
        <f t="shared" si="6"/>
        <v>0.17734159279489692</v>
      </c>
    </row>
    <row r="69" spans="2:25">
      <c r="B69" s="36">
        <v>61</v>
      </c>
      <c r="C69" s="99">
        <f t="shared" si="0"/>
        <v>1053552.6211727662</v>
      </c>
      <c r="D69" s="99"/>
      <c r="E69" s="36"/>
      <c r="F69" s="8">
        <v>43663</v>
      </c>
      <c r="G69" s="55" t="s">
        <v>4</v>
      </c>
      <c r="H69" s="100">
        <v>1.0297000000000001</v>
      </c>
      <c r="I69" s="100"/>
      <c r="J69" s="36">
        <v>62</v>
      </c>
      <c r="K69" s="103">
        <f t="shared" si="3"/>
        <v>31606.578635182985</v>
      </c>
      <c r="L69" s="104"/>
      <c r="M69" s="6">
        <f>IF(J69="","",(K69/J69)/LOOKUP(RIGHT($D$2,3),定数!$A$6:$A$13,定数!$B$6:$B$13))</f>
        <v>4.2481960531159926</v>
      </c>
      <c r="N69" s="36"/>
      <c r="O69" s="8">
        <v>43665</v>
      </c>
      <c r="P69" s="100">
        <v>1.0373000000000001</v>
      </c>
      <c r="Q69" s="100"/>
      <c r="R69" s="101">
        <f>IF(P69="","",T69*M69*LOOKUP(RIGHT($D$2,3),定数!$A$6:$A$13,定数!$B$6:$B$13))</f>
        <v>38743.548004418117</v>
      </c>
      <c r="S69" s="101"/>
      <c r="T69" s="102">
        <f t="shared" si="4"/>
        <v>76.000000000000512</v>
      </c>
      <c r="U69" s="102"/>
      <c r="V69" t="str">
        <f t="shared" si="7"/>
        <v/>
      </c>
      <c r="W69">
        <f t="shared" si="2"/>
        <v>0</v>
      </c>
      <c r="X69" s="37">
        <f t="shared" si="5"/>
        <v>1239356.5103305886</v>
      </c>
      <c r="Y69" s="38">
        <f t="shared" si="6"/>
        <v>0.14991964588805895</v>
      </c>
    </row>
    <row r="70" spans="2:25">
      <c r="B70" s="36">
        <v>62</v>
      </c>
      <c r="C70" s="99">
        <f t="shared" si="0"/>
        <v>1092296.1691771843</v>
      </c>
      <c r="D70" s="99"/>
      <c r="E70" s="36"/>
      <c r="F70" s="8">
        <v>43683</v>
      </c>
      <c r="G70" s="55" t="s">
        <v>4</v>
      </c>
      <c r="H70" s="100">
        <v>1.0562</v>
      </c>
      <c r="I70" s="100"/>
      <c r="J70" s="36">
        <v>25</v>
      </c>
      <c r="K70" s="103">
        <f t="shared" si="3"/>
        <v>32768.885075315528</v>
      </c>
      <c r="L70" s="104"/>
      <c r="M70" s="6">
        <f>IF(J70="","",(K70/J70)/LOOKUP(RIGHT($D$2,3),定数!$A$6:$A$13,定数!$B$6:$B$13))</f>
        <v>10.922961691771842</v>
      </c>
      <c r="N70" s="36"/>
      <c r="O70" s="8">
        <v>43683</v>
      </c>
      <c r="P70" s="100">
        <v>1.0589999999999999</v>
      </c>
      <c r="Q70" s="100"/>
      <c r="R70" s="101">
        <f>IF(P70="","",T70*M70*LOOKUP(RIGHT($D$2,3),定数!$A$6:$A$13,定数!$B$6:$B$13))</f>
        <v>36701.151284352258</v>
      </c>
      <c r="S70" s="101"/>
      <c r="T70" s="102">
        <f t="shared" si="4"/>
        <v>27.999999999999137</v>
      </c>
      <c r="U70" s="102"/>
      <c r="V70" t="str">
        <f t="shared" si="7"/>
        <v/>
      </c>
      <c r="W70">
        <f t="shared" si="2"/>
        <v>0</v>
      </c>
      <c r="X70" s="37">
        <f t="shared" si="5"/>
        <v>1239356.5103305886</v>
      </c>
      <c r="Y70" s="38">
        <f t="shared" si="6"/>
        <v>0.11865862641426483</v>
      </c>
    </row>
    <row r="71" spans="2:25">
      <c r="B71" s="36">
        <v>63</v>
      </c>
      <c r="C71" s="99">
        <f t="shared" si="0"/>
        <v>1128997.3204615365</v>
      </c>
      <c r="D71" s="99"/>
      <c r="E71" s="36"/>
      <c r="F71" s="8">
        <v>43691</v>
      </c>
      <c r="G71" s="57" t="s">
        <v>3</v>
      </c>
      <c r="H71" s="100">
        <v>1.0507</v>
      </c>
      <c r="I71" s="100"/>
      <c r="J71" s="36">
        <v>35</v>
      </c>
      <c r="K71" s="103">
        <f t="shared" si="3"/>
        <v>33869.919613846097</v>
      </c>
      <c r="L71" s="104"/>
      <c r="M71" s="6">
        <f>IF(J71="","",(K71/J71)/LOOKUP(RIGHT($D$2,3),定数!$A$6:$A$13,定数!$B$6:$B$13))</f>
        <v>8.0642665747252611</v>
      </c>
      <c r="N71" s="36"/>
      <c r="O71" s="8">
        <v>43692</v>
      </c>
      <c r="P71" s="100">
        <v>1.0466</v>
      </c>
      <c r="Q71" s="100"/>
      <c r="R71" s="101">
        <f>IF(P71="","",T71*M71*LOOKUP(RIGHT($D$2,3),定数!$A$6:$A$13,定数!$B$6:$B$13))</f>
        <v>39676.19154764821</v>
      </c>
      <c r="S71" s="101"/>
      <c r="T71" s="102">
        <f t="shared" si="4"/>
        <v>40.999999999999929</v>
      </c>
      <c r="U71" s="102"/>
      <c r="V71" t="str">
        <f t="shared" si="7"/>
        <v/>
      </c>
      <c r="W71">
        <f t="shared" si="2"/>
        <v>0</v>
      </c>
      <c r="X71" s="37">
        <f t="shared" si="5"/>
        <v>1239356.5103305886</v>
      </c>
      <c r="Y71" s="38">
        <f t="shared" si="6"/>
        <v>8.9045556261785119E-2</v>
      </c>
    </row>
    <row r="72" spans="2:25">
      <c r="B72" s="36">
        <v>64</v>
      </c>
      <c r="C72" s="99">
        <f t="shared" si="0"/>
        <v>1168673.5120091848</v>
      </c>
      <c r="D72" s="99"/>
      <c r="E72" s="36"/>
      <c r="F72" s="8">
        <v>43700</v>
      </c>
      <c r="G72" s="57" t="s">
        <v>3</v>
      </c>
      <c r="H72" s="100">
        <v>1.0452999999999999</v>
      </c>
      <c r="I72" s="100"/>
      <c r="J72" s="36">
        <v>35</v>
      </c>
      <c r="K72" s="103">
        <f t="shared" si="3"/>
        <v>35060.20536027554</v>
      </c>
      <c r="L72" s="104"/>
      <c r="M72" s="6">
        <f>IF(J72="","",(K72/J72)/LOOKUP(RIGHT($D$2,3),定数!$A$6:$A$13,定数!$B$6:$B$13))</f>
        <v>8.3476679429227474</v>
      </c>
      <c r="N72" s="36"/>
      <c r="O72" s="8">
        <v>43701</v>
      </c>
      <c r="P72" s="100">
        <v>1.0412999999999999</v>
      </c>
      <c r="Q72" s="100"/>
      <c r="R72" s="101">
        <f>IF(P72="","",T72*M72*LOOKUP(RIGHT($D$2,3),定数!$A$6:$A$13,定数!$B$6:$B$13))</f>
        <v>40068.806126029223</v>
      </c>
      <c r="S72" s="101"/>
      <c r="T72" s="102">
        <f t="shared" si="4"/>
        <v>40.000000000000036</v>
      </c>
      <c r="U72" s="102"/>
      <c r="V72" t="str">
        <f t="shared" si="7"/>
        <v/>
      </c>
      <c r="W72">
        <f t="shared" si="2"/>
        <v>0</v>
      </c>
      <c r="X72" s="37">
        <f t="shared" si="5"/>
        <v>1239356.5103305886</v>
      </c>
      <c r="Y72" s="38">
        <f t="shared" si="6"/>
        <v>5.7032014381842133E-2</v>
      </c>
    </row>
    <row r="73" spans="2:25">
      <c r="B73" s="36">
        <v>65</v>
      </c>
      <c r="C73" s="99">
        <f t="shared" si="0"/>
        <v>1208742.318135214</v>
      </c>
      <c r="D73" s="99"/>
      <c r="E73" s="36"/>
      <c r="F73" s="8">
        <v>43704</v>
      </c>
      <c r="G73" s="57" t="s">
        <v>3</v>
      </c>
      <c r="H73" s="100">
        <v>1.038</v>
      </c>
      <c r="I73" s="100"/>
      <c r="J73" s="36">
        <v>23</v>
      </c>
      <c r="K73" s="103">
        <f t="shared" si="3"/>
        <v>36262.26954405642</v>
      </c>
      <c r="L73" s="104"/>
      <c r="M73" s="6">
        <f>IF(J73="","",(K73/J73)/LOOKUP(RIGHT($D$2,3),定数!$A$6:$A$13,定数!$B$6:$B$13))</f>
        <v>13.138503457991456</v>
      </c>
      <c r="N73" s="36"/>
      <c r="O73" s="8">
        <v>43705</v>
      </c>
      <c r="P73" s="100">
        <v>1.0355000000000001</v>
      </c>
      <c r="Q73" s="100"/>
      <c r="R73" s="101">
        <f>IF(P73="","",T73*M73*LOOKUP(RIGHT($D$2,3),定数!$A$6:$A$13,定数!$B$6:$B$13))</f>
        <v>39415.510373973528</v>
      </c>
      <c r="S73" s="101"/>
      <c r="T73" s="102">
        <f t="shared" si="4"/>
        <v>24.999999999999467</v>
      </c>
      <c r="U73" s="102"/>
      <c r="V73" t="str">
        <f t="shared" si="7"/>
        <v/>
      </c>
      <c r="W73">
        <f t="shared" si="2"/>
        <v>0</v>
      </c>
      <c r="X73" s="37">
        <f t="shared" si="5"/>
        <v>1239356.5103305886</v>
      </c>
      <c r="Y73" s="38">
        <f t="shared" si="6"/>
        <v>2.4701683446362366E-2</v>
      </c>
    </row>
    <row r="74" spans="2:25">
      <c r="B74" s="36">
        <v>66</v>
      </c>
      <c r="C74" s="99">
        <f t="shared" ref="C74:C108" si="8">IF(R73="","",C73+R73)</f>
        <v>1248157.8285091876</v>
      </c>
      <c r="D74" s="99"/>
      <c r="E74" s="36"/>
      <c r="F74" s="8">
        <v>43712</v>
      </c>
      <c r="G74" s="57" t="s">
        <v>3</v>
      </c>
      <c r="H74" s="100">
        <v>1.0251999999999999</v>
      </c>
      <c r="I74" s="100"/>
      <c r="J74" s="36">
        <v>35</v>
      </c>
      <c r="K74" s="103">
        <f t="shared" si="3"/>
        <v>37444.734855275623</v>
      </c>
      <c r="L74" s="104"/>
      <c r="M74" s="6">
        <f>IF(J74="","",(K74/J74)/LOOKUP(RIGHT($D$2,3),定数!$A$6:$A$13,定数!$B$6:$B$13))</f>
        <v>8.91541306077991</v>
      </c>
      <c r="N74" s="36"/>
      <c r="O74" s="8">
        <v>43713</v>
      </c>
      <c r="P74" s="100">
        <v>1.0209999999999999</v>
      </c>
      <c r="Q74" s="100"/>
      <c r="R74" s="101">
        <f>IF(P74="","",T74*M74*LOOKUP(RIGHT($D$2,3),定数!$A$6:$A$13,定数!$B$6:$B$13))</f>
        <v>44933.681826330554</v>
      </c>
      <c r="S74" s="101"/>
      <c r="T74" s="102">
        <f t="shared" si="4"/>
        <v>41.999999999999815</v>
      </c>
      <c r="U74" s="102"/>
      <c r="V74" t="str">
        <f t="shared" si="7"/>
        <v/>
      </c>
      <c r="W74">
        <f t="shared" si="7"/>
        <v>0</v>
      </c>
      <c r="X74" s="37">
        <f t="shared" si="5"/>
        <v>1248157.8285091876</v>
      </c>
      <c r="Y74" s="38">
        <f t="shared" si="6"/>
        <v>0</v>
      </c>
    </row>
    <row r="75" spans="2:25">
      <c r="B75" s="36">
        <v>67</v>
      </c>
      <c r="C75" s="99">
        <f t="shared" si="8"/>
        <v>1293091.510335518</v>
      </c>
      <c r="D75" s="99"/>
      <c r="E75" s="36"/>
      <c r="F75" s="8">
        <v>43750</v>
      </c>
      <c r="G75" s="55" t="s">
        <v>4</v>
      </c>
      <c r="H75" s="100">
        <v>1.0273000000000001</v>
      </c>
      <c r="I75" s="100"/>
      <c r="J75" s="36">
        <v>28</v>
      </c>
      <c r="K75" s="103">
        <f t="shared" ref="K75:K108" si="9">IF(J75="","",C75*0.03)</f>
        <v>38792.74531006554</v>
      </c>
      <c r="L75" s="104"/>
      <c r="M75" s="6">
        <f>IF(J75="","",(K75/J75)/LOOKUP(RIGHT($D$2,3),定数!$A$6:$A$13,定数!$B$6:$B$13))</f>
        <v>11.545459913709982</v>
      </c>
      <c r="N75" s="36"/>
      <c r="O75" s="8">
        <v>43750</v>
      </c>
      <c r="P75" s="100">
        <v>1.0245</v>
      </c>
      <c r="Q75" s="100"/>
      <c r="R75" s="101">
        <f>IF(P75="","",T75*M75*LOOKUP(RIGHT($D$2,3),定数!$A$6:$A$13,定数!$B$6:$B$13))</f>
        <v>-38792.745310067417</v>
      </c>
      <c r="S75" s="101"/>
      <c r="T75" s="102">
        <f t="shared" si="4"/>
        <v>-28.000000000001357</v>
      </c>
      <c r="U75" s="102"/>
      <c r="V75" t="str">
        <f t="shared" ref="V75:W90" si="10">IF(S75&lt;&gt;"",IF(S75&lt;0,1+V74,0),"")</f>
        <v/>
      </c>
      <c r="W75">
        <f t="shared" si="10"/>
        <v>1</v>
      </c>
      <c r="X75" s="37">
        <f t="shared" si="5"/>
        <v>1293091.510335518</v>
      </c>
      <c r="Y75" s="38">
        <f t="shared" si="6"/>
        <v>0</v>
      </c>
    </row>
    <row r="76" spans="2:25">
      <c r="B76" s="36">
        <v>68</v>
      </c>
      <c r="C76" s="99">
        <f t="shared" si="8"/>
        <v>1254298.7650254506</v>
      </c>
      <c r="D76" s="99"/>
      <c r="E76" s="36"/>
      <c r="F76" s="8">
        <v>43755</v>
      </c>
      <c r="G76" s="55" t="s">
        <v>4</v>
      </c>
      <c r="H76" s="100">
        <v>1.0282</v>
      </c>
      <c r="I76" s="100"/>
      <c r="J76" s="36">
        <v>32</v>
      </c>
      <c r="K76" s="103">
        <f t="shared" si="9"/>
        <v>37628.962950763518</v>
      </c>
      <c r="L76" s="104"/>
      <c r="M76" s="6">
        <f>IF(J76="","",(K76/J76)/LOOKUP(RIGHT($D$2,3),定数!$A$6:$A$13,定数!$B$6:$B$13))</f>
        <v>9.799209101761333</v>
      </c>
      <c r="N76" s="36"/>
      <c r="O76" s="8">
        <v>43755</v>
      </c>
      <c r="P76" s="100">
        <v>1.032</v>
      </c>
      <c r="Q76" s="100"/>
      <c r="R76" s="101">
        <f>IF(P76="","",T76*M76*LOOKUP(RIGHT($D$2,3),定数!$A$6:$A$13,定数!$B$6:$B$13))</f>
        <v>44684.393504031977</v>
      </c>
      <c r="S76" s="101"/>
      <c r="T76" s="102">
        <f t="shared" ref="T76:T108" si="11">IF(P76="","",IF(G76="買",(P76-H76),(H76-P76))*IF(RIGHT($D$2,3)="JPY",100,10000))</f>
        <v>38.000000000000256</v>
      </c>
      <c r="U76" s="102"/>
      <c r="V76" t="str">
        <f t="shared" si="10"/>
        <v/>
      </c>
      <c r="W76">
        <f t="shared" si="10"/>
        <v>0</v>
      </c>
      <c r="X76" s="37">
        <f t="shared" ref="X76:X108" si="12">IF(C76&lt;&gt;"",MAX(X75,C76),"")</f>
        <v>1293091.510335518</v>
      </c>
      <c r="Y76" s="38">
        <f t="shared" ref="Y76:Y108" si="13">IF(X76&lt;&gt;"",1-(C76/X76),"")</f>
        <v>3.000000000000147E-2</v>
      </c>
    </row>
    <row r="77" spans="2:25">
      <c r="B77" s="36">
        <v>69</v>
      </c>
      <c r="C77" s="99">
        <f t="shared" si="8"/>
        <v>1298983.1585294825</v>
      </c>
      <c r="D77" s="99"/>
      <c r="E77" s="36"/>
      <c r="F77" s="8">
        <v>43769</v>
      </c>
      <c r="G77" s="55" t="s">
        <v>4</v>
      </c>
      <c r="H77" s="100">
        <v>1.0378000000000001</v>
      </c>
      <c r="I77" s="100"/>
      <c r="J77" s="36">
        <v>27</v>
      </c>
      <c r="K77" s="103">
        <f t="shared" si="9"/>
        <v>38969.494755884472</v>
      </c>
      <c r="L77" s="104"/>
      <c r="M77" s="6">
        <f>IF(J77="","",(K77/J77)/LOOKUP(RIGHT($D$2,3),定数!$A$6:$A$13,定数!$B$6:$B$13))</f>
        <v>12.027621838235948</v>
      </c>
      <c r="N77" s="36"/>
      <c r="O77" s="8">
        <v>43771</v>
      </c>
      <c r="P77" s="100">
        <v>1.0408999999999999</v>
      </c>
      <c r="Q77" s="100"/>
      <c r="R77" s="101">
        <f>IF(P77="","",T77*M77*LOOKUP(RIGHT($D$2,3),定数!$A$6:$A$13,定数!$B$6:$B$13))</f>
        <v>44742.753238236008</v>
      </c>
      <c r="S77" s="101"/>
      <c r="T77" s="102">
        <f t="shared" si="11"/>
        <v>30.999999999998806</v>
      </c>
      <c r="U77" s="102"/>
      <c r="V77" t="str">
        <f t="shared" si="10"/>
        <v/>
      </c>
      <c r="W77">
        <f t="shared" si="10"/>
        <v>0</v>
      </c>
      <c r="X77" s="37">
        <f t="shared" si="12"/>
        <v>1298983.1585294825</v>
      </c>
      <c r="Y77" s="38">
        <f t="shared" si="13"/>
        <v>0</v>
      </c>
    </row>
    <row r="78" spans="2:25">
      <c r="B78" s="36">
        <v>70</v>
      </c>
      <c r="C78" s="99">
        <f>IF(R77="","",C77+R77)</f>
        <v>1343725.9117677186</v>
      </c>
      <c r="D78" s="99"/>
      <c r="E78" s="36"/>
      <c r="F78" s="8">
        <v>43799</v>
      </c>
      <c r="G78" s="57" t="s">
        <v>3</v>
      </c>
      <c r="H78" s="100">
        <v>1.0414000000000001</v>
      </c>
      <c r="I78" s="100"/>
      <c r="J78" s="36">
        <v>33</v>
      </c>
      <c r="K78" s="103">
        <f t="shared" si="9"/>
        <v>40311.777353031554</v>
      </c>
      <c r="L78" s="104"/>
      <c r="M78" s="6">
        <f>IF(J78="","",(K78/J78)/LOOKUP(RIGHT($D$2,3),定数!$A$6:$A$13,定数!$B$6:$B$13))</f>
        <v>10.17974175581605</v>
      </c>
      <c r="N78" s="36"/>
      <c r="O78" s="8">
        <v>43803</v>
      </c>
      <c r="P78" s="100">
        <v>1.0447</v>
      </c>
      <c r="Q78" s="100"/>
      <c r="R78" s="101">
        <f>IF(P78="","",T78*M78*LOOKUP(RIGHT($D$2,3),定数!$A$6:$A$13,定数!$B$6:$B$13))</f>
        <v>-40311.777353029829</v>
      </c>
      <c r="S78" s="101"/>
      <c r="T78" s="102">
        <f t="shared" si="11"/>
        <v>-32.999999999998586</v>
      </c>
      <c r="U78" s="102"/>
      <c r="V78" t="str">
        <f t="shared" si="10"/>
        <v/>
      </c>
      <c r="W78">
        <f t="shared" si="10"/>
        <v>1</v>
      </c>
      <c r="X78" s="37">
        <f t="shared" si="12"/>
        <v>1343725.9117677186</v>
      </c>
      <c r="Y78" s="38">
        <f t="shared" si="13"/>
        <v>0</v>
      </c>
    </row>
    <row r="79" spans="2:25">
      <c r="B79" s="36">
        <v>71</v>
      </c>
      <c r="C79" s="99">
        <f t="shared" si="8"/>
        <v>1303414.1344146887</v>
      </c>
      <c r="D79" s="99"/>
      <c r="E79" s="36"/>
      <c r="F79" s="8">
        <v>43803</v>
      </c>
      <c r="G79" s="57" t="s">
        <v>3</v>
      </c>
      <c r="H79" s="100">
        <v>1.0414000000000001</v>
      </c>
      <c r="I79" s="100"/>
      <c r="J79" s="36">
        <v>19</v>
      </c>
      <c r="K79" s="103">
        <f t="shared" si="9"/>
        <v>39102.424032440656</v>
      </c>
      <c r="L79" s="104"/>
      <c r="M79" s="6">
        <f>IF(J79="","",(K79/J79)/LOOKUP(RIGHT($D$2,3),定数!$A$6:$A$13,定数!$B$6:$B$13))</f>
        <v>17.150185979140637</v>
      </c>
      <c r="N79" s="36"/>
      <c r="O79" s="8">
        <v>43803</v>
      </c>
      <c r="P79" s="100">
        <v>1.0432999999999999</v>
      </c>
      <c r="Q79" s="100"/>
      <c r="R79" s="101">
        <f>IF(P79="","",T79*M79*LOOKUP(RIGHT($D$2,3),定数!$A$6:$A$13,定数!$B$6:$B$13))</f>
        <v>-39102.424032436342</v>
      </c>
      <c r="S79" s="101"/>
      <c r="T79" s="102">
        <f t="shared" si="11"/>
        <v>-18.999999999997907</v>
      </c>
      <c r="U79" s="102"/>
      <c r="V79" t="str">
        <f t="shared" si="10"/>
        <v/>
      </c>
      <c r="W79">
        <f t="shared" si="10"/>
        <v>2</v>
      </c>
      <c r="X79" s="37">
        <f t="shared" si="12"/>
        <v>1343725.9117677186</v>
      </c>
      <c r="Y79" s="38">
        <f t="shared" si="13"/>
        <v>2.9999999999998805E-2</v>
      </c>
    </row>
    <row r="80" spans="2:25">
      <c r="B80" s="36">
        <v>72</v>
      </c>
      <c r="C80" s="99">
        <f t="shared" si="8"/>
        <v>1264311.7103822522</v>
      </c>
      <c r="D80" s="99"/>
      <c r="E80" s="36"/>
      <c r="F80" s="8">
        <v>43806</v>
      </c>
      <c r="G80" s="55" t="s">
        <v>4</v>
      </c>
      <c r="H80" s="100">
        <v>1.0482</v>
      </c>
      <c r="I80" s="100"/>
      <c r="J80" s="36">
        <v>12</v>
      </c>
      <c r="K80" s="103">
        <f t="shared" si="9"/>
        <v>37929.351311467566</v>
      </c>
      <c r="L80" s="104"/>
      <c r="M80" s="6">
        <f>IF(J80="","",(K80/J80)/LOOKUP(RIGHT($D$2,3),定数!$A$6:$A$13,定数!$B$6:$B$13))</f>
        <v>26.339827299630254</v>
      </c>
      <c r="N80" s="36"/>
      <c r="O80" s="8">
        <v>43806</v>
      </c>
      <c r="P80" s="100">
        <v>1.0469999999999999</v>
      </c>
      <c r="Q80" s="100"/>
      <c r="R80" s="101">
        <f>IF(P80="","",T80*M80*LOOKUP(RIGHT($D$2,3),定数!$A$6:$A$13,定数!$B$6:$B$13))</f>
        <v>-37929.351311470411</v>
      </c>
      <c r="S80" s="101"/>
      <c r="T80" s="102">
        <f t="shared" si="11"/>
        <v>-12.000000000000899</v>
      </c>
      <c r="U80" s="102"/>
      <c r="V80" t="str">
        <f t="shared" si="10"/>
        <v/>
      </c>
      <c r="W80">
        <f t="shared" si="10"/>
        <v>3</v>
      </c>
      <c r="X80" s="37">
        <f t="shared" si="12"/>
        <v>1343725.9117677186</v>
      </c>
      <c r="Y80" s="38">
        <f t="shared" si="13"/>
        <v>5.9099999999995712E-2</v>
      </c>
    </row>
    <row r="81" spans="2:25">
      <c r="B81" s="36">
        <v>73</v>
      </c>
      <c r="C81" s="99">
        <f t="shared" si="8"/>
        <v>1226382.3590707819</v>
      </c>
      <c r="D81" s="99"/>
      <c r="E81" s="36"/>
      <c r="F81" s="8">
        <v>43817</v>
      </c>
      <c r="G81" s="55" t="s">
        <v>4</v>
      </c>
      <c r="H81" s="100">
        <v>1.0555000000000001</v>
      </c>
      <c r="I81" s="100"/>
      <c r="J81" s="36">
        <v>21</v>
      </c>
      <c r="K81" s="103">
        <f t="shared" si="9"/>
        <v>36791.470772123452</v>
      </c>
      <c r="L81" s="104"/>
      <c r="M81" s="6">
        <f>IF(J81="","",(K81/J81)/LOOKUP(RIGHT($D$2,3),定数!$A$6:$A$13,定数!$B$6:$B$13))</f>
        <v>14.599789988937879</v>
      </c>
      <c r="N81" s="36"/>
      <c r="O81" s="8">
        <v>43817</v>
      </c>
      <c r="P81" s="100">
        <v>1.0533999999999999</v>
      </c>
      <c r="Q81" s="100"/>
      <c r="R81" s="101">
        <f>IF(P81="","",T81*M81*LOOKUP(RIGHT($D$2,3),定数!$A$6:$A$13,定数!$B$6:$B$13))</f>
        <v>-36791.470772127177</v>
      </c>
      <c r="S81" s="101"/>
      <c r="T81" s="102">
        <f t="shared" si="11"/>
        <v>-21.000000000002128</v>
      </c>
      <c r="U81" s="102"/>
      <c r="V81" t="str">
        <f t="shared" si="10"/>
        <v/>
      </c>
      <c r="W81">
        <f t="shared" si="10"/>
        <v>4</v>
      </c>
      <c r="X81" s="37">
        <f t="shared" si="12"/>
        <v>1343725.9117677186</v>
      </c>
      <c r="Y81" s="38">
        <f t="shared" si="13"/>
        <v>8.7326999999997934E-2</v>
      </c>
    </row>
    <row r="82" spans="2:25">
      <c r="B82" s="36">
        <v>74</v>
      </c>
      <c r="C82" s="99">
        <f t="shared" si="8"/>
        <v>1189590.8882986547</v>
      </c>
      <c r="D82" s="99"/>
      <c r="E82" s="36">
        <v>2013</v>
      </c>
      <c r="F82" s="8">
        <v>43483</v>
      </c>
      <c r="G82" s="57" t="s">
        <v>3</v>
      </c>
      <c r="H82" s="100">
        <v>1.0531999999999999</v>
      </c>
      <c r="I82" s="100"/>
      <c r="J82" s="36">
        <v>24</v>
      </c>
      <c r="K82" s="103">
        <f t="shared" si="9"/>
        <v>35687.726648959637</v>
      </c>
      <c r="L82" s="104"/>
      <c r="M82" s="6">
        <f>IF(J82="","",(K82/J82)/LOOKUP(RIGHT($D$2,3),定数!$A$6:$A$13,定数!$B$6:$B$13))</f>
        <v>12.391571753110984</v>
      </c>
      <c r="N82" s="36">
        <v>2013</v>
      </c>
      <c r="O82" s="8">
        <v>43483</v>
      </c>
      <c r="P82" s="100">
        <v>1.0504</v>
      </c>
      <c r="Q82" s="100"/>
      <c r="R82" s="101">
        <f>IF(P82="","",T82*M82*LOOKUP(RIGHT($D$2,3),定数!$A$6:$A$13,定数!$B$6:$B$13))</f>
        <v>41635.681090451624</v>
      </c>
      <c r="S82" s="101"/>
      <c r="T82" s="102">
        <f t="shared" si="11"/>
        <v>27.999999999999137</v>
      </c>
      <c r="U82" s="102"/>
      <c r="V82" t="str">
        <f t="shared" si="10"/>
        <v/>
      </c>
      <c r="W82">
        <f t="shared" si="10"/>
        <v>0</v>
      </c>
      <c r="X82" s="37">
        <f t="shared" si="12"/>
        <v>1343725.9117677186</v>
      </c>
      <c r="Y82" s="38">
        <f t="shared" si="13"/>
        <v>0.11470719000000074</v>
      </c>
    </row>
    <row r="83" spans="2:25">
      <c r="B83" s="36">
        <v>75</v>
      </c>
      <c r="C83" s="99">
        <f>IF(R82="","",C82+R82)</f>
        <v>1231226.5693891062</v>
      </c>
      <c r="D83" s="99"/>
      <c r="E83" s="36"/>
      <c r="F83" s="8">
        <v>43550</v>
      </c>
      <c r="G83" s="55" t="s">
        <v>4</v>
      </c>
      <c r="H83" s="100">
        <v>1.0468</v>
      </c>
      <c r="I83" s="100"/>
      <c r="J83" s="36">
        <v>22</v>
      </c>
      <c r="K83" s="103">
        <f t="shared" si="9"/>
        <v>36936.797081673183</v>
      </c>
      <c r="L83" s="104"/>
      <c r="M83" s="6">
        <f>IF(J83="","",(K83/J83)/LOOKUP(RIGHT($D$2,3),定数!$A$6:$A$13,定数!$B$6:$B$13))</f>
        <v>13.991211015785296</v>
      </c>
      <c r="N83" s="36"/>
      <c r="O83" s="8">
        <v>43550</v>
      </c>
      <c r="P83" s="100">
        <v>1.0491999999999999</v>
      </c>
      <c r="Q83" s="100"/>
      <c r="R83" s="101">
        <f>IF(P83="","",T83*M83*LOOKUP(RIGHT($D$2,3),定数!$A$6:$A$13,定数!$B$6:$B$13))</f>
        <v>40294.687725460943</v>
      </c>
      <c r="S83" s="101"/>
      <c r="T83" s="102">
        <f t="shared" si="11"/>
        <v>23.999999999999577</v>
      </c>
      <c r="U83" s="102"/>
      <c r="V83" t="str">
        <f t="shared" si="10"/>
        <v/>
      </c>
      <c r="W83">
        <f t="shared" si="10"/>
        <v>0</v>
      </c>
      <c r="X83" s="37">
        <f t="shared" si="12"/>
        <v>1343725.9117677186</v>
      </c>
      <c r="Y83" s="38">
        <f t="shared" si="13"/>
        <v>8.3721941650001797E-2</v>
      </c>
    </row>
    <row r="84" spans="2:25">
      <c r="B84" s="36">
        <v>76</v>
      </c>
      <c r="C84" s="99">
        <f>IF(R83="","",C83+R83)</f>
        <v>1271521.2571145671</v>
      </c>
      <c r="D84" s="99"/>
      <c r="E84" s="36"/>
      <c r="F84" s="8">
        <v>43556</v>
      </c>
      <c r="G84" s="57" t="s">
        <v>3</v>
      </c>
      <c r="H84" s="100">
        <v>1.0407999999999999</v>
      </c>
      <c r="I84" s="100"/>
      <c r="J84" s="36">
        <v>18</v>
      </c>
      <c r="K84" s="103">
        <f t="shared" si="9"/>
        <v>38145.637713437012</v>
      </c>
      <c r="L84" s="104"/>
      <c r="M84" s="6">
        <f>IF(J84="","",(K84/J84)/LOOKUP(RIGHT($D$2,3),定数!$A$6:$A$13,定数!$B$6:$B$13))</f>
        <v>17.660017459924543</v>
      </c>
      <c r="N84" s="36"/>
      <c r="O84" s="8">
        <v>43556</v>
      </c>
      <c r="P84" s="100">
        <v>1.0426</v>
      </c>
      <c r="Q84" s="100"/>
      <c r="R84" s="101">
        <f>IF(P84="","",T84*M84*LOOKUP(RIGHT($D$2,3),定数!$A$6:$A$13,定数!$B$6:$B$13))</f>
        <v>-38145.637713437522</v>
      </c>
      <c r="S84" s="101"/>
      <c r="T84" s="102">
        <f t="shared" si="11"/>
        <v>-18.000000000000238</v>
      </c>
      <c r="U84" s="102"/>
      <c r="V84" t="str">
        <f t="shared" si="10"/>
        <v/>
      </c>
      <c r="W84">
        <f t="shared" si="10"/>
        <v>1</v>
      </c>
      <c r="X84" s="37">
        <f t="shared" si="12"/>
        <v>1343725.9117677186</v>
      </c>
      <c r="Y84" s="38">
        <f t="shared" si="13"/>
        <v>5.3734659740366064E-2</v>
      </c>
    </row>
    <row r="85" spans="2:25">
      <c r="B85" s="36">
        <v>77</v>
      </c>
      <c r="C85" s="99">
        <f t="shared" si="8"/>
        <v>1233375.6194011297</v>
      </c>
      <c r="D85" s="99"/>
      <c r="E85" s="36"/>
      <c r="F85" s="8">
        <v>43577</v>
      </c>
      <c r="G85" s="57" t="s">
        <v>3</v>
      </c>
      <c r="H85" s="100">
        <v>1.0281</v>
      </c>
      <c r="I85" s="100"/>
      <c r="J85" s="36">
        <v>27</v>
      </c>
      <c r="K85" s="103">
        <f t="shared" si="9"/>
        <v>37001.268582033888</v>
      </c>
      <c r="L85" s="104"/>
      <c r="M85" s="6">
        <f>IF(J85="","",(K85/J85)/LOOKUP(RIGHT($D$2,3),定数!$A$6:$A$13,定数!$B$6:$B$13))</f>
        <v>11.420144624084534</v>
      </c>
      <c r="N85" s="36"/>
      <c r="O85" s="8">
        <v>43577</v>
      </c>
      <c r="P85" s="100">
        <v>1.0248999999999999</v>
      </c>
      <c r="Q85" s="100"/>
      <c r="R85" s="101">
        <f>IF(P85="","",T85*M85*LOOKUP(RIGHT($D$2,3),定数!$A$6:$A$13,定数!$B$6:$B$13))</f>
        <v>43853.355356485867</v>
      </c>
      <c r="S85" s="101"/>
      <c r="T85" s="102">
        <f t="shared" si="11"/>
        <v>32.000000000000917</v>
      </c>
      <c r="U85" s="102"/>
      <c r="V85" t="str">
        <f t="shared" si="10"/>
        <v/>
      </c>
      <c r="W85">
        <f t="shared" si="10"/>
        <v>0</v>
      </c>
      <c r="X85" s="37">
        <f t="shared" si="12"/>
        <v>1343725.9117677186</v>
      </c>
      <c r="Y85" s="38">
        <f t="shared" si="13"/>
        <v>8.2122619948155395E-2</v>
      </c>
    </row>
    <row r="86" spans="2:25">
      <c r="B86" s="36">
        <v>78</v>
      </c>
      <c r="C86" s="99">
        <f t="shared" si="8"/>
        <v>1277228.9747576155</v>
      </c>
      <c r="D86" s="99"/>
      <c r="E86" s="36"/>
      <c r="F86" s="8">
        <v>43601</v>
      </c>
      <c r="G86" s="57" t="s">
        <v>3</v>
      </c>
      <c r="H86" s="100">
        <v>0.98099999999999998</v>
      </c>
      <c r="I86" s="100"/>
      <c r="J86" s="36">
        <v>62</v>
      </c>
      <c r="K86" s="103">
        <f t="shared" si="9"/>
        <v>38316.869242728462</v>
      </c>
      <c r="L86" s="104"/>
      <c r="M86" s="6">
        <f>IF(J86="","",(K86/J86)/LOOKUP(RIGHT($D$2,3),定数!$A$6:$A$13,定数!$B$6:$B$13))</f>
        <v>5.1501168337000625</v>
      </c>
      <c r="N86" s="36"/>
      <c r="O86" s="8">
        <v>43602</v>
      </c>
      <c r="P86" s="100">
        <v>0.97519999999999996</v>
      </c>
      <c r="Q86" s="100"/>
      <c r="R86" s="101">
        <f>IF(P86="","",T86*M86*LOOKUP(RIGHT($D$2,3),定数!$A$6:$A$13,定数!$B$6:$B$13))</f>
        <v>35844.813162552608</v>
      </c>
      <c r="S86" s="101"/>
      <c r="T86" s="102">
        <f t="shared" si="11"/>
        <v>58.00000000000027</v>
      </c>
      <c r="U86" s="102"/>
      <c r="V86" t="str">
        <f t="shared" si="10"/>
        <v/>
      </c>
      <c r="W86">
        <f t="shared" si="10"/>
        <v>0</v>
      </c>
      <c r="X86" s="37">
        <f t="shared" si="12"/>
        <v>1343725.9117677186</v>
      </c>
      <c r="Y86" s="38">
        <f t="shared" si="13"/>
        <v>4.9486979768533335E-2</v>
      </c>
    </row>
    <row r="87" spans="2:25">
      <c r="B87" s="36">
        <v>79</v>
      </c>
      <c r="C87" s="99">
        <f t="shared" si="8"/>
        <v>1313073.7879201681</v>
      </c>
      <c r="D87" s="99"/>
      <c r="E87" s="36"/>
      <c r="F87" s="8">
        <v>43642</v>
      </c>
      <c r="G87" s="55" t="s">
        <v>4</v>
      </c>
      <c r="H87" s="100">
        <v>0.92800000000000005</v>
      </c>
      <c r="I87" s="100"/>
      <c r="J87" s="36">
        <v>63</v>
      </c>
      <c r="K87" s="103">
        <f t="shared" si="9"/>
        <v>39392.21363760504</v>
      </c>
      <c r="L87" s="104"/>
      <c r="M87" s="6">
        <f>IF(J87="","",(K87/J87)/LOOKUP(RIGHT($D$2,3),定数!$A$6:$A$13,定数!$B$6:$B$13))</f>
        <v>5.2106102695244765</v>
      </c>
      <c r="N87" s="36"/>
      <c r="O87" s="8">
        <v>43644</v>
      </c>
      <c r="P87" s="100">
        <v>0.92169999999999996</v>
      </c>
      <c r="Q87" s="100"/>
      <c r="R87" s="101">
        <f>IF(P87="","",T87*M87*LOOKUP(RIGHT($D$2,3),定数!$A$6:$A$13,定数!$B$6:$B$13))</f>
        <v>-39392.213637605564</v>
      </c>
      <c r="S87" s="101"/>
      <c r="T87" s="102">
        <f t="shared" si="11"/>
        <v>-63.000000000000831</v>
      </c>
      <c r="U87" s="102"/>
      <c r="V87" t="str">
        <f t="shared" si="10"/>
        <v/>
      </c>
      <c r="W87">
        <f t="shared" si="10"/>
        <v>1</v>
      </c>
      <c r="X87" s="37">
        <f t="shared" si="12"/>
        <v>1343725.9117677186</v>
      </c>
      <c r="Y87" s="38">
        <f t="shared" si="13"/>
        <v>2.2811291781392073E-2</v>
      </c>
    </row>
    <row r="88" spans="2:25">
      <c r="B88" s="36">
        <v>80</v>
      </c>
      <c r="C88" s="99">
        <f t="shared" si="8"/>
        <v>1273681.5742825626</v>
      </c>
      <c r="D88" s="99"/>
      <c r="E88" s="36"/>
      <c r="F88" s="8">
        <v>43643</v>
      </c>
      <c r="G88" s="55" t="s">
        <v>4</v>
      </c>
      <c r="H88" s="100">
        <v>0.93289999999999995</v>
      </c>
      <c r="I88" s="100"/>
      <c r="J88" s="36">
        <v>49</v>
      </c>
      <c r="K88" s="103">
        <f t="shared" si="9"/>
        <v>38210.447228476878</v>
      </c>
      <c r="L88" s="104"/>
      <c r="M88" s="6">
        <f>IF(J88="","",(K88/J88)/LOOKUP(RIGHT($D$2,3),定数!$A$6:$A$13,定数!$B$6:$B$13))</f>
        <v>6.4983753789926659</v>
      </c>
      <c r="N88" s="36"/>
      <c r="O88" s="8">
        <v>43643</v>
      </c>
      <c r="P88" s="100">
        <v>0.92800000000000005</v>
      </c>
      <c r="Q88" s="100"/>
      <c r="R88" s="101">
        <f>IF(P88="","",T88*M88*LOOKUP(RIGHT($D$2,3),定数!$A$6:$A$13,定数!$B$6:$B$13))</f>
        <v>-38210.447228476129</v>
      </c>
      <c r="S88" s="101"/>
      <c r="T88" s="102">
        <f t="shared" si="11"/>
        <v>-48.999999999999048</v>
      </c>
      <c r="U88" s="102"/>
      <c r="V88" t="str">
        <f t="shared" si="10"/>
        <v/>
      </c>
      <c r="W88">
        <f t="shared" si="10"/>
        <v>2</v>
      </c>
      <c r="X88" s="37">
        <f t="shared" si="12"/>
        <v>1343725.9117677186</v>
      </c>
      <c r="Y88" s="38">
        <f t="shared" si="13"/>
        <v>5.2126953027950673E-2</v>
      </c>
    </row>
    <row r="89" spans="2:25">
      <c r="B89" s="36">
        <v>81</v>
      </c>
      <c r="C89" s="99">
        <f t="shared" si="8"/>
        <v>1235471.1270540864</v>
      </c>
      <c r="D89" s="99"/>
      <c r="E89" s="36"/>
      <c r="F89" s="8">
        <v>43693</v>
      </c>
      <c r="G89" s="55" t="s">
        <v>4</v>
      </c>
      <c r="H89" s="100">
        <v>0.91890000000000005</v>
      </c>
      <c r="I89" s="100"/>
      <c r="J89" s="36">
        <v>49</v>
      </c>
      <c r="K89" s="103">
        <f t="shared" si="9"/>
        <v>37064.133811622589</v>
      </c>
      <c r="L89" s="104"/>
      <c r="M89" s="6">
        <f>IF(J89="","",(K89/J89)/LOOKUP(RIGHT($D$2,3),定数!$A$6:$A$13,定数!$B$6:$B$13))</f>
        <v>6.3034241176228898</v>
      </c>
      <c r="N89" s="36"/>
      <c r="O89" s="8">
        <v>43696</v>
      </c>
      <c r="P89" s="100">
        <v>0.91400000000000003</v>
      </c>
      <c r="Q89" s="100"/>
      <c r="R89" s="101">
        <f>IF(P89="","",T89*M89*LOOKUP(RIGHT($D$2,3),定数!$A$6:$A$13,定数!$B$6:$B$13))</f>
        <v>-37064.133811622713</v>
      </c>
      <c r="S89" s="101"/>
      <c r="T89" s="102">
        <f t="shared" si="11"/>
        <v>-49.000000000000156</v>
      </c>
      <c r="U89" s="102"/>
      <c r="V89" t="str">
        <f t="shared" si="10"/>
        <v/>
      </c>
      <c r="W89">
        <f t="shared" si="10"/>
        <v>3</v>
      </c>
      <c r="X89" s="37">
        <f t="shared" si="12"/>
        <v>1343725.9117677186</v>
      </c>
      <c r="Y89" s="38">
        <f t="shared" si="13"/>
        <v>8.0563144437111656E-2</v>
      </c>
    </row>
    <row r="90" spans="2:25">
      <c r="B90" s="36">
        <v>82</v>
      </c>
      <c r="C90" s="99">
        <f t="shared" si="8"/>
        <v>1198406.9932424638</v>
      </c>
      <c r="D90" s="99"/>
      <c r="E90" s="36"/>
      <c r="F90" s="8">
        <v>43707</v>
      </c>
      <c r="G90" s="57" t="s">
        <v>3</v>
      </c>
      <c r="H90" s="100">
        <v>0.89190000000000003</v>
      </c>
      <c r="I90" s="100"/>
      <c r="J90" s="36">
        <v>35</v>
      </c>
      <c r="K90" s="103">
        <f t="shared" si="9"/>
        <v>35952.209797273914</v>
      </c>
      <c r="L90" s="104"/>
      <c r="M90" s="6">
        <f>IF(J90="","",(K90/J90)/LOOKUP(RIGHT($D$2,3),定数!$A$6:$A$13,定数!$B$6:$B$13))</f>
        <v>8.5600499517318838</v>
      </c>
      <c r="N90" s="36"/>
      <c r="O90" s="8">
        <v>43707</v>
      </c>
      <c r="P90" s="100">
        <v>0.89539999999999997</v>
      </c>
      <c r="Q90" s="100"/>
      <c r="R90" s="101">
        <f>IF(P90="","",T90*M90*LOOKUP(RIGHT($D$2,3),定数!$A$6:$A$13,定数!$B$6:$B$13))</f>
        <v>-35952.209797273368</v>
      </c>
      <c r="S90" s="101"/>
      <c r="T90" s="102">
        <f t="shared" si="11"/>
        <v>-34.999999999999474</v>
      </c>
      <c r="U90" s="102"/>
      <c r="V90" t="str">
        <f t="shared" si="10"/>
        <v/>
      </c>
      <c r="W90">
        <f t="shared" si="10"/>
        <v>4</v>
      </c>
      <c r="X90" s="37">
        <f t="shared" si="12"/>
        <v>1343725.9117677186</v>
      </c>
      <c r="Y90" s="38">
        <f t="shared" si="13"/>
        <v>0.10814625010399825</v>
      </c>
    </row>
    <row r="91" spans="2:25">
      <c r="B91" s="36">
        <v>83</v>
      </c>
      <c r="C91" s="99">
        <f t="shared" si="8"/>
        <v>1162454.7834451904</v>
      </c>
      <c r="D91" s="99"/>
      <c r="E91" s="36"/>
      <c r="F91" s="8">
        <v>43741</v>
      </c>
      <c r="G91" s="55" t="s">
        <v>4</v>
      </c>
      <c r="H91" s="100">
        <v>0.93930000000000002</v>
      </c>
      <c r="I91" s="100"/>
      <c r="J91" s="36">
        <v>27</v>
      </c>
      <c r="K91" s="103">
        <f t="shared" si="9"/>
        <v>34873.643503355714</v>
      </c>
      <c r="L91" s="104"/>
      <c r="M91" s="6">
        <f>IF(J91="","",(K91/J91)/LOOKUP(RIGHT($D$2,3),定数!$A$6:$A$13,定数!$B$6:$B$13))</f>
        <v>10.763470217085096</v>
      </c>
      <c r="N91" s="36"/>
      <c r="O91" s="8">
        <v>43742</v>
      </c>
      <c r="P91" s="100">
        <v>0.94240000000000002</v>
      </c>
      <c r="Q91" s="100"/>
      <c r="R91" s="101">
        <f>IF(P91="","",T91*M91*LOOKUP(RIGHT($D$2,3),定数!$A$6:$A$13,定数!$B$6:$B$13))</f>
        <v>40040.109207556445</v>
      </c>
      <c r="S91" s="101"/>
      <c r="T91" s="102">
        <f t="shared" si="11"/>
        <v>30.999999999999915</v>
      </c>
      <c r="U91" s="102"/>
      <c r="V91" t="str">
        <f t="shared" ref="V91:W106" si="14">IF(S91&lt;&gt;"",IF(S91&lt;0,1+V90,0),"")</f>
        <v/>
      </c>
      <c r="W91">
        <f t="shared" si="14"/>
        <v>0</v>
      </c>
      <c r="X91" s="37">
        <f t="shared" si="12"/>
        <v>1343725.9117677186</v>
      </c>
      <c r="Y91" s="38">
        <f t="shared" si="13"/>
        <v>0.13490186260087789</v>
      </c>
    </row>
    <row r="92" spans="2:25">
      <c r="B92" s="36">
        <v>84</v>
      </c>
      <c r="C92" s="99">
        <f t="shared" si="8"/>
        <v>1202494.8926527468</v>
      </c>
      <c r="D92" s="99"/>
      <c r="E92" s="36"/>
      <c r="F92" s="8">
        <v>43746</v>
      </c>
      <c r="G92" s="55" t="s">
        <v>4</v>
      </c>
      <c r="H92" s="100">
        <v>0.94379999999999997</v>
      </c>
      <c r="I92" s="100"/>
      <c r="J92" s="36">
        <v>27</v>
      </c>
      <c r="K92" s="103">
        <f t="shared" si="9"/>
        <v>36074.846779582404</v>
      </c>
      <c r="L92" s="104"/>
      <c r="M92" s="6">
        <f>IF(J92="","",(K92/J92)/LOOKUP(RIGHT($D$2,3),定数!$A$6:$A$13,定数!$B$6:$B$13))</f>
        <v>11.134211969006914</v>
      </c>
      <c r="N92" s="36"/>
      <c r="O92" s="8">
        <v>43746</v>
      </c>
      <c r="P92" s="100">
        <v>0.94699999999999995</v>
      </c>
      <c r="Q92" s="100"/>
      <c r="R92" s="101">
        <f>IF(P92="","",T92*M92*LOOKUP(RIGHT($D$2,3),定数!$A$6:$A$13,定数!$B$6:$B$13))</f>
        <v>42755.37396098629</v>
      </c>
      <c r="S92" s="101"/>
      <c r="T92" s="102">
        <f t="shared" si="11"/>
        <v>31.999999999999808</v>
      </c>
      <c r="U92" s="102"/>
      <c r="V92" t="str">
        <f t="shared" si="14"/>
        <v/>
      </c>
      <c r="W92">
        <f t="shared" si="14"/>
        <v>0</v>
      </c>
      <c r="X92" s="37">
        <f t="shared" si="12"/>
        <v>1343725.9117677186</v>
      </c>
      <c r="Y92" s="38">
        <f t="shared" si="13"/>
        <v>0.10510403786824163</v>
      </c>
    </row>
    <row r="93" spans="2:25">
      <c r="B93" s="36">
        <v>85</v>
      </c>
      <c r="C93" s="99">
        <f t="shared" si="8"/>
        <v>1245250.266613733</v>
      </c>
      <c r="D93" s="99"/>
      <c r="E93" s="36"/>
      <c r="F93" s="8">
        <v>43752</v>
      </c>
      <c r="G93" s="55" t="s">
        <v>4</v>
      </c>
      <c r="H93" s="100">
        <v>0.94740000000000002</v>
      </c>
      <c r="I93" s="100"/>
      <c r="J93" s="36">
        <v>22</v>
      </c>
      <c r="K93" s="103">
        <f t="shared" si="9"/>
        <v>37357.507998411988</v>
      </c>
      <c r="L93" s="104"/>
      <c r="M93" s="6">
        <f>IF(J93="","",(K93/J93)/LOOKUP(RIGHT($D$2,3),定数!$A$6:$A$13,定数!$B$6:$B$13))</f>
        <v>14.150571211519692</v>
      </c>
      <c r="N93" s="36"/>
      <c r="O93" s="8">
        <v>43752</v>
      </c>
      <c r="P93" s="100">
        <v>0.94979999999999998</v>
      </c>
      <c r="Q93" s="100"/>
      <c r="R93" s="101">
        <f>IF(P93="","",T93*M93*LOOKUP(RIGHT($D$2,3),定数!$A$6:$A$13,定数!$B$6:$B$13))</f>
        <v>40753.645089175996</v>
      </c>
      <c r="S93" s="101"/>
      <c r="T93" s="102">
        <f t="shared" si="11"/>
        <v>23.999999999999577</v>
      </c>
      <c r="U93" s="102"/>
      <c r="V93" t="str">
        <f t="shared" si="14"/>
        <v/>
      </c>
      <c r="W93">
        <f t="shared" si="14"/>
        <v>0</v>
      </c>
      <c r="X93" s="37">
        <f t="shared" si="12"/>
        <v>1343725.9117677186</v>
      </c>
      <c r="Y93" s="38">
        <f t="shared" si="13"/>
        <v>7.3285514770223825E-2</v>
      </c>
    </row>
    <row r="94" spans="2:25">
      <c r="B94" s="36">
        <v>86</v>
      </c>
      <c r="C94" s="99">
        <f t="shared" si="8"/>
        <v>1286003.911702909</v>
      </c>
      <c r="D94" s="99"/>
      <c r="E94" s="36"/>
      <c r="F94" s="8">
        <v>43754</v>
      </c>
      <c r="G94" s="55" t="s">
        <v>4</v>
      </c>
      <c r="H94" s="100">
        <v>0.95330000000000004</v>
      </c>
      <c r="I94" s="100"/>
      <c r="J94" s="36">
        <v>35</v>
      </c>
      <c r="K94" s="103">
        <f t="shared" si="9"/>
        <v>38580.117351087269</v>
      </c>
      <c r="L94" s="104"/>
      <c r="M94" s="6">
        <f>IF(J94="","",(K94/J94)/LOOKUP(RIGHT($D$2,3),定数!$A$6:$A$13,定数!$B$6:$B$13))</f>
        <v>9.1857422264493493</v>
      </c>
      <c r="N94" s="36"/>
      <c r="O94" s="8">
        <v>43755</v>
      </c>
      <c r="P94" s="100">
        <v>0.95750000000000002</v>
      </c>
      <c r="Q94" s="100"/>
      <c r="R94" s="101">
        <f>IF(P94="","",T94*M94*LOOKUP(RIGHT($D$2,3),定数!$A$6:$A$13,定数!$B$6:$B$13))</f>
        <v>46296.140821304514</v>
      </c>
      <c r="S94" s="101"/>
      <c r="T94" s="102">
        <f t="shared" si="11"/>
        <v>41.999999999999815</v>
      </c>
      <c r="U94" s="102"/>
      <c r="V94" t="str">
        <f t="shared" si="14"/>
        <v/>
      </c>
      <c r="W94">
        <f t="shared" si="14"/>
        <v>0</v>
      </c>
      <c r="X94" s="37">
        <f t="shared" si="12"/>
        <v>1343725.9117677186</v>
      </c>
      <c r="Y94" s="38">
        <f t="shared" si="13"/>
        <v>4.2956677071795291E-2</v>
      </c>
    </row>
    <row r="95" spans="2:25">
      <c r="B95" s="36">
        <v>87</v>
      </c>
      <c r="C95" s="99">
        <f t="shared" si="8"/>
        <v>1332300.0525242134</v>
      </c>
      <c r="D95" s="99"/>
      <c r="E95" s="36"/>
      <c r="F95" s="8">
        <v>43818</v>
      </c>
      <c r="G95" s="57" t="s">
        <v>3</v>
      </c>
      <c r="H95" s="100">
        <v>0.88500000000000001</v>
      </c>
      <c r="I95" s="100"/>
      <c r="J95" s="36">
        <v>26</v>
      </c>
      <c r="K95" s="103">
        <f t="shared" si="9"/>
        <v>39969.001575726405</v>
      </c>
      <c r="L95" s="104"/>
      <c r="M95" s="6">
        <f>IF(J95="","",(K95/J95)/LOOKUP(RIGHT($D$2,3),定数!$A$6:$A$13,定数!$B$6:$B$13))</f>
        <v>12.810577428117437</v>
      </c>
      <c r="N95" s="36"/>
      <c r="O95" s="8">
        <v>43819</v>
      </c>
      <c r="P95" s="100">
        <v>0.88759999999999994</v>
      </c>
      <c r="Q95" s="100"/>
      <c r="R95" s="101">
        <f>IF(P95="","",T95*M95*LOOKUP(RIGHT($D$2,3),定数!$A$6:$A$13,定数!$B$6:$B$13))</f>
        <v>-39969.001575725415</v>
      </c>
      <c r="S95" s="101"/>
      <c r="T95" s="102">
        <f t="shared" si="11"/>
        <v>-25.999999999999357</v>
      </c>
      <c r="U95" s="102"/>
      <c r="V95" t="str">
        <f t="shared" si="14"/>
        <v/>
      </c>
      <c r="W95">
        <f t="shared" si="14"/>
        <v>1</v>
      </c>
      <c r="X95" s="37">
        <f t="shared" si="12"/>
        <v>1343725.9117677186</v>
      </c>
      <c r="Y95" s="38">
        <f t="shared" si="13"/>
        <v>8.503117446380104E-3</v>
      </c>
    </row>
    <row r="96" spans="2:25">
      <c r="B96" s="36">
        <v>88</v>
      </c>
      <c r="C96" s="99">
        <f t="shared" si="8"/>
        <v>1292331.0509484881</v>
      </c>
      <c r="D96" s="99"/>
      <c r="E96" s="36">
        <v>2014</v>
      </c>
      <c r="F96" s="8">
        <v>43479</v>
      </c>
      <c r="G96" s="55" t="s">
        <v>4</v>
      </c>
      <c r="H96" s="100">
        <v>0.90400000000000003</v>
      </c>
      <c r="I96" s="100"/>
      <c r="J96" s="36">
        <v>21</v>
      </c>
      <c r="K96" s="103">
        <f t="shared" si="9"/>
        <v>38769.931528454639</v>
      </c>
      <c r="L96" s="104"/>
      <c r="M96" s="6">
        <f>IF(J96="","",(K96/J96)/LOOKUP(RIGHT($D$2,3),定数!$A$6:$A$13,定数!$B$6:$B$13))</f>
        <v>15.384893463672476</v>
      </c>
      <c r="N96" s="36">
        <v>2014</v>
      </c>
      <c r="O96" s="8">
        <v>43479</v>
      </c>
      <c r="P96" s="100">
        <v>0.90190000000000003</v>
      </c>
      <c r="Q96" s="100"/>
      <c r="R96" s="101">
        <f>IF(P96="","",T96*M96*LOOKUP(RIGHT($D$2,3),定数!$A$6:$A$13,定数!$B$6:$B$13))</f>
        <v>-38769.931528454465</v>
      </c>
      <c r="S96" s="101"/>
      <c r="T96" s="102">
        <f t="shared" si="11"/>
        <v>-20.999999999999908</v>
      </c>
      <c r="U96" s="102"/>
      <c r="V96" t="str">
        <f t="shared" si="14"/>
        <v/>
      </c>
      <c r="W96">
        <f t="shared" si="14"/>
        <v>2</v>
      </c>
      <c r="X96" s="37">
        <f t="shared" si="12"/>
        <v>1343725.9117677186</v>
      </c>
      <c r="Y96" s="38">
        <f t="shared" si="13"/>
        <v>3.8248023922987984E-2</v>
      </c>
    </row>
    <row r="97" spans="2:25">
      <c r="B97" s="36">
        <v>89</v>
      </c>
      <c r="C97" s="99">
        <f t="shared" si="8"/>
        <v>1253561.1194200336</v>
      </c>
      <c r="D97" s="99"/>
      <c r="E97" s="36"/>
      <c r="F97" s="8">
        <v>43499</v>
      </c>
      <c r="G97" s="55" t="s">
        <v>4</v>
      </c>
      <c r="H97" s="100">
        <v>0.87709999999999999</v>
      </c>
      <c r="I97" s="100"/>
      <c r="J97" s="36">
        <v>24</v>
      </c>
      <c r="K97" s="103">
        <f t="shared" si="9"/>
        <v>37606.833582601008</v>
      </c>
      <c r="L97" s="104"/>
      <c r="M97" s="6">
        <f>IF(J97="","",(K97/J97)/LOOKUP(RIGHT($D$2,3),定数!$A$6:$A$13,定数!$B$6:$B$13))</f>
        <v>13.057928327292016</v>
      </c>
      <c r="N97" s="36"/>
      <c r="O97" s="8">
        <v>43499</v>
      </c>
      <c r="P97" s="100">
        <v>0.87470000000000003</v>
      </c>
      <c r="Q97" s="100"/>
      <c r="R97" s="101">
        <f>IF(P97="","",T97*M97*LOOKUP(RIGHT($D$2,3),定数!$A$6:$A$13,定数!$B$6:$B$13))</f>
        <v>-37606.833582600346</v>
      </c>
      <c r="S97" s="101"/>
      <c r="T97" s="102">
        <f t="shared" si="11"/>
        <v>-23.999999999999577</v>
      </c>
      <c r="U97" s="102"/>
      <c r="V97" t="str">
        <f t="shared" si="14"/>
        <v/>
      </c>
      <c r="W97">
        <f t="shared" si="14"/>
        <v>3</v>
      </c>
      <c r="X97" s="37">
        <f t="shared" si="12"/>
        <v>1343725.9117677186</v>
      </c>
      <c r="Y97" s="38">
        <f t="shared" si="13"/>
        <v>6.7100583205298214E-2</v>
      </c>
    </row>
    <row r="98" spans="2:25">
      <c r="B98" s="36">
        <v>90</v>
      </c>
      <c r="C98" s="99">
        <f t="shared" si="8"/>
        <v>1215954.2858374333</v>
      </c>
      <c r="D98" s="99"/>
      <c r="E98" s="36"/>
      <c r="F98" s="8">
        <v>43542</v>
      </c>
      <c r="G98" s="55" t="s">
        <v>4</v>
      </c>
      <c r="H98" s="100">
        <v>0.90859999999999996</v>
      </c>
      <c r="I98" s="100"/>
      <c r="J98" s="36">
        <v>23</v>
      </c>
      <c r="K98" s="103">
        <f t="shared" si="9"/>
        <v>36478.628575122995</v>
      </c>
      <c r="L98" s="104"/>
      <c r="M98" s="6">
        <f>IF(J98="","",(K98/J98)/LOOKUP(RIGHT($D$2,3),定数!$A$6:$A$13,定数!$B$6:$B$13))</f>
        <v>13.216894411276447</v>
      </c>
      <c r="N98" s="36"/>
      <c r="O98" s="8">
        <v>43542</v>
      </c>
      <c r="P98" s="100">
        <v>0.9113</v>
      </c>
      <c r="Q98" s="100"/>
      <c r="R98" s="101">
        <f>IF(P98="","",T98*M98*LOOKUP(RIGHT($D$2,3),定数!$A$6:$A$13,定数!$B$6:$B$13))</f>
        <v>42822.737892536257</v>
      </c>
      <c r="S98" s="101"/>
      <c r="T98" s="102">
        <f t="shared" si="11"/>
        <v>27.000000000000355</v>
      </c>
      <c r="U98" s="102"/>
      <c r="V98" t="str">
        <f t="shared" si="14"/>
        <v/>
      </c>
      <c r="W98">
        <f t="shared" si="14"/>
        <v>0</v>
      </c>
      <c r="X98" s="37">
        <f t="shared" si="12"/>
        <v>1343725.9117677186</v>
      </c>
      <c r="Y98" s="38">
        <f t="shared" si="13"/>
        <v>9.5087565709138788E-2</v>
      </c>
    </row>
    <row r="99" spans="2:25">
      <c r="B99" s="36">
        <v>91</v>
      </c>
      <c r="C99" s="99">
        <f t="shared" si="8"/>
        <v>1258777.0237299695</v>
      </c>
      <c r="D99" s="99"/>
      <c r="E99" s="36"/>
      <c r="F99" s="8">
        <v>43576</v>
      </c>
      <c r="G99" s="57" t="s">
        <v>3</v>
      </c>
      <c r="H99" s="100">
        <v>0.93259999999999998</v>
      </c>
      <c r="I99" s="100"/>
      <c r="J99" s="36">
        <v>16</v>
      </c>
      <c r="K99" s="103">
        <f t="shared" si="9"/>
        <v>37763.310711899081</v>
      </c>
      <c r="L99" s="104"/>
      <c r="M99" s="6">
        <f>IF(J99="","",(K99/J99)/LOOKUP(RIGHT($D$2,3),定数!$A$6:$A$13,定数!$B$6:$B$13))</f>
        <v>19.668390995780772</v>
      </c>
      <c r="N99" s="36"/>
      <c r="O99" s="8">
        <v>43576</v>
      </c>
      <c r="P99" s="100">
        <v>0.93420000000000003</v>
      </c>
      <c r="Q99" s="100"/>
      <c r="R99" s="101">
        <f>IF(P99="","",T99*M99*LOOKUP(RIGHT($D$2,3),定数!$A$6:$A$13,定数!$B$6:$B$13))</f>
        <v>-37763.310711900165</v>
      </c>
      <c r="S99" s="101"/>
      <c r="T99" s="102">
        <f t="shared" si="11"/>
        <v>-16.000000000000458</v>
      </c>
      <c r="U99" s="102"/>
      <c r="V99" t="str">
        <f t="shared" si="14"/>
        <v/>
      </c>
      <c r="W99">
        <f t="shared" si="14"/>
        <v>1</v>
      </c>
      <c r="X99" s="37">
        <f t="shared" si="12"/>
        <v>1343725.9117677186</v>
      </c>
      <c r="Y99" s="38">
        <f t="shared" si="13"/>
        <v>6.3218910414547191E-2</v>
      </c>
    </row>
    <row r="100" spans="2:25">
      <c r="B100" s="36">
        <v>92</v>
      </c>
      <c r="C100" s="99">
        <f t="shared" si="8"/>
        <v>1221013.7130180693</v>
      </c>
      <c r="D100" s="99"/>
      <c r="E100" s="36"/>
      <c r="F100" s="8">
        <v>43585</v>
      </c>
      <c r="G100" s="55" t="s">
        <v>4</v>
      </c>
      <c r="H100" s="100">
        <v>0.92869999999999997</v>
      </c>
      <c r="I100" s="100"/>
      <c r="J100" s="36">
        <v>36</v>
      </c>
      <c r="K100" s="103">
        <f t="shared" si="9"/>
        <v>36630.411390542075</v>
      </c>
      <c r="L100" s="104"/>
      <c r="M100" s="6">
        <f>IF(J100="","",(K100/J100)/LOOKUP(RIGHT($D$2,3),定数!$A$6:$A$13,定数!$B$6:$B$13))</f>
        <v>8.479261895958814</v>
      </c>
      <c r="N100" s="36"/>
      <c r="O100" s="8">
        <v>43587</v>
      </c>
      <c r="P100" s="100">
        <v>0.92510000000000003</v>
      </c>
      <c r="Q100" s="100"/>
      <c r="R100" s="101">
        <f>IF(P100="","",T100*M100*LOOKUP(RIGHT($D$2,3),定数!$A$6:$A$13,定数!$B$6:$B$13))</f>
        <v>-36630.411390541434</v>
      </c>
      <c r="S100" s="101"/>
      <c r="T100" s="102">
        <f t="shared" si="11"/>
        <v>-35.999999999999368</v>
      </c>
      <c r="U100" s="102"/>
      <c r="V100" t="str">
        <f t="shared" si="14"/>
        <v/>
      </c>
      <c r="W100">
        <f t="shared" si="14"/>
        <v>2</v>
      </c>
      <c r="X100" s="37">
        <f t="shared" si="12"/>
        <v>1343725.9117677186</v>
      </c>
      <c r="Y100" s="38">
        <f t="shared" si="13"/>
        <v>9.1322343102111625E-2</v>
      </c>
    </row>
    <row r="101" spans="2:25">
      <c r="B101" s="36">
        <v>93</v>
      </c>
      <c r="C101" s="99">
        <f t="shared" si="8"/>
        <v>1184383.3016275279</v>
      </c>
      <c r="D101" s="99"/>
      <c r="E101" s="36"/>
      <c r="F101" s="8">
        <v>43593</v>
      </c>
      <c r="G101" s="55" t="s">
        <v>4</v>
      </c>
      <c r="H101" s="100">
        <v>0.93440000000000001</v>
      </c>
      <c r="I101" s="100"/>
      <c r="J101" s="36">
        <v>27</v>
      </c>
      <c r="K101" s="103">
        <f t="shared" si="9"/>
        <v>35531.499048825834</v>
      </c>
      <c r="L101" s="104"/>
      <c r="M101" s="6">
        <f>IF(J101="","",(K101/J101)/LOOKUP(RIGHT($D$2,3),定数!$A$6:$A$13,定数!$B$6:$B$13))</f>
        <v>10.966512052106738</v>
      </c>
      <c r="N101" s="36"/>
      <c r="O101" s="8">
        <v>43593</v>
      </c>
      <c r="P101" s="100">
        <v>0.93740000000000001</v>
      </c>
      <c r="Q101" s="100"/>
      <c r="R101" s="101">
        <f>IF(P101="","",T101*M101*LOOKUP(RIGHT($D$2,3),定数!$A$6:$A$13,定数!$B$6:$B$13))</f>
        <v>39479.443387584295</v>
      </c>
      <c r="S101" s="101"/>
      <c r="T101" s="102">
        <f t="shared" si="11"/>
        <v>30.000000000000028</v>
      </c>
      <c r="U101" s="102"/>
      <c r="V101" t="str">
        <f t="shared" si="14"/>
        <v/>
      </c>
      <c r="W101">
        <f t="shared" si="14"/>
        <v>0</v>
      </c>
      <c r="X101" s="37">
        <f t="shared" si="12"/>
        <v>1343725.9117677186</v>
      </c>
      <c r="Y101" s="38">
        <f t="shared" si="13"/>
        <v>0.11858267280904766</v>
      </c>
    </row>
    <row r="102" spans="2:25">
      <c r="B102" s="36">
        <v>94</v>
      </c>
      <c r="C102" s="99">
        <f t="shared" si="8"/>
        <v>1223862.7450151122</v>
      </c>
      <c r="D102" s="99"/>
      <c r="E102" s="36"/>
      <c r="F102" s="8">
        <v>43646</v>
      </c>
      <c r="G102" s="55" t="s">
        <v>4</v>
      </c>
      <c r="H102" s="100">
        <v>0.94269999999999998</v>
      </c>
      <c r="I102" s="100"/>
      <c r="J102" s="36">
        <v>19</v>
      </c>
      <c r="K102" s="103">
        <f t="shared" si="9"/>
        <v>36715.882350453365</v>
      </c>
      <c r="L102" s="104"/>
      <c r="M102" s="6">
        <f>IF(J102="","",(K102/J102)/LOOKUP(RIGHT($D$2,3),定数!$A$6:$A$13,定数!$B$6:$B$13))</f>
        <v>16.103457171251474</v>
      </c>
      <c r="N102" s="36"/>
      <c r="O102" s="8">
        <v>43646</v>
      </c>
      <c r="P102" s="100">
        <v>0.94079999999999997</v>
      </c>
      <c r="Q102" s="100"/>
      <c r="R102" s="101">
        <f>IF(P102="","",T102*M102*LOOKUP(RIGHT($D$2,3),定数!$A$6:$A$13,定数!$B$6:$B$13))</f>
        <v>-36715.882350453605</v>
      </c>
      <c r="S102" s="101"/>
      <c r="T102" s="102">
        <f t="shared" si="11"/>
        <v>-19.000000000000128</v>
      </c>
      <c r="U102" s="102"/>
      <c r="V102" t="str">
        <f t="shared" si="14"/>
        <v/>
      </c>
      <c r="W102">
        <f t="shared" si="14"/>
        <v>1</v>
      </c>
      <c r="X102" s="37">
        <f t="shared" si="12"/>
        <v>1343725.9117677186</v>
      </c>
      <c r="Y102" s="38">
        <f t="shared" si="13"/>
        <v>8.9202095236015966E-2</v>
      </c>
    </row>
    <row r="103" spans="2:25">
      <c r="B103" s="36">
        <v>95</v>
      </c>
      <c r="C103" s="99">
        <f>IF(R102="","",C102+R102)</f>
        <v>1187146.8626646586</v>
      </c>
      <c r="D103" s="99"/>
      <c r="E103" s="36"/>
      <c r="F103" s="8">
        <v>43662</v>
      </c>
      <c r="G103" s="57" t="s">
        <v>3</v>
      </c>
      <c r="H103" s="100">
        <v>0.93479999999999996</v>
      </c>
      <c r="I103" s="100"/>
      <c r="J103" s="36">
        <v>52</v>
      </c>
      <c r="K103" s="103">
        <f t="shared" si="9"/>
        <v>35614.405879939754</v>
      </c>
      <c r="L103" s="104"/>
      <c r="M103" s="6">
        <f>IF(J103="","",(K103/J103)/LOOKUP(RIGHT($D$2,3),定数!$A$6:$A$13,定数!$B$6:$B$13))</f>
        <v>5.7074368397339343</v>
      </c>
      <c r="N103" s="36"/>
      <c r="O103" s="8">
        <v>43664</v>
      </c>
      <c r="P103" s="100">
        <v>0.94</v>
      </c>
      <c r="Q103" s="100"/>
      <c r="R103" s="101">
        <f>IF(P103="","",T103*M103*LOOKUP(RIGHT($D$2,3),定数!$A$6:$A$13,定数!$B$6:$B$13))</f>
        <v>-35614.40587993963</v>
      </c>
      <c r="S103" s="101"/>
      <c r="T103" s="102">
        <f t="shared" si="11"/>
        <v>-51.999999999999822</v>
      </c>
      <c r="U103" s="102"/>
      <c r="V103" t="str">
        <f t="shared" si="14"/>
        <v/>
      </c>
      <c r="W103">
        <f t="shared" si="14"/>
        <v>2</v>
      </c>
      <c r="X103" s="37">
        <f t="shared" si="12"/>
        <v>1343725.9117677186</v>
      </c>
      <c r="Y103" s="38">
        <f t="shared" si="13"/>
        <v>0.11652603237893566</v>
      </c>
    </row>
    <row r="104" spans="2:25">
      <c r="B104" s="36">
        <v>96</v>
      </c>
      <c r="C104" s="99">
        <f t="shared" si="8"/>
        <v>1151532.4567847189</v>
      </c>
      <c r="D104" s="99"/>
      <c r="E104" s="36"/>
      <c r="F104" s="8">
        <v>43664</v>
      </c>
      <c r="G104" s="55" t="s">
        <v>4</v>
      </c>
      <c r="H104" s="100">
        <v>0.93920000000000003</v>
      </c>
      <c r="I104" s="100"/>
      <c r="J104" s="36">
        <v>28</v>
      </c>
      <c r="K104" s="103">
        <f t="shared" si="9"/>
        <v>34545.973703541567</v>
      </c>
      <c r="L104" s="104"/>
      <c r="M104" s="6">
        <f>IF(J104="","",(K104/J104)/LOOKUP(RIGHT($D$2,3),定数!$A$6:$A$13,定数!$B$6:$B$13))</f>
        <v>10.281539792720706</v>
      </c>
      <c r="N104" s="36"/>
      <c r="O104" s="8">
        <v>43668</v>
      </c>
      <c r="P104" s="100">
        <v>0.93640000000000001</v>
      </c>
      <c r="Q104" s="100"/>
      <c r="R104" s="101">
        <f>IF(P104="","",T104*M104*LOOKUP(RIGHT($D$2,3),定数!$A$6:$A$13,定数!$B$6:$B$13))</f>
        <v>-34545.97370354188</v>
      </c>
      <c r="S104" s="101"/>
      <c r="T104" s="102">
        <f t="shared" si="11"/>
        <v>-28.000000000000249</v>
      </c>
      <c r="U104" s="102"/>
      <c r="V104" t="str">
        <f t="shared" si="14"/>
        <v/>
      </c>
      <c r="W104">
        <f t="shared" si="14"/>
        <v>3</v>
      </c>
      <c r="X104" s="37">
        <f t="shared" si="12"/>
        <v>1343725.9117677186</v>
      </c>
      <c r="Y104" s="38">
        <f t="shared" si="13"/>
        <v>0.14303025140756753</v>
      </c>
    </row>
    <row r="105" spans="2:25">
      <c r="B105" s="36">
        <v>97</v>
      </c>
      <c r="C105" s="99">
        <f t="shared" si="8"/>
        <v>1116986.4830811771</v>
      </c>
      <c r="D105" s="99"/>
      <c r="E105" s="36"/>
      <c r="F105" s="8">
        <v>43696</v>
      </c>
      <c r="G105" s="55" t="s">
        <v>4</v>
      </c>
      <c r="H105" s="100">
        <v>0.93279999999999996</v>
      </c>
      <c r="I105" s="100"/>
      <c r="J105" s="36">
        <v>13</v>
      </c>
      <c r="K105" s="103">
        <f t="shared" si="9"/>
        <v>33509.59449243531</v>
      </c>
      <c r="L105" s="104"/>
      <c r="M105" s="6">
        <f>IF(J105="","",(K105/J105)/LOOKUP(RIGHT($D$2,3),定数!$A$6:$A$13,定数!$B$6:$B$13))</f>
        <v>21.480509290022631</v>
      </c>
      <c r="N105" s="36"/>
      <c r="O105" s="8">
        <v>43696</v>
      </c>
      <c r="P105" s="100">
        <v>0.93410000000000004</v>
      </c>
      <c r="Q105" s="100"/>
      <c r="R105" s="101">
        <f>IF(P105="","",T105*M105*LOOKUP(RIGHT($D$2,3),定数!$A$6:$A$13,定数!$B$6:$B$13))</f>
        <v>33509.59449243734</v>
      </c>
      <c r="S105" s="101"/>
      <c r="T105" s="102">
        <f t="shared" si="11"/>
        <v>13.000000000000789</v>
      </c>
      <c r="U105" s="102"/>
      <c r="V105" t="str">
        <f t="shared" si="14"/>
        <v/>
      </c>
      <c r="W105">
        <f t="shared" si="14"/>
        <v>0</v>
      </c>
      <c r="X105" s="37">
        <f t="shared" si="12"/>
        <v>1343725.9117677186</v>
      </c>
      <c r="Y105" s="38">
        <f t="shared" si="13"/>
        <v>0.16873934386534073</v>
      </c>
    </row>
    <row r="106" spans="2:25">
      <c r="B106" s="36">
        <v>98</v>
      </c>
      <c r="C106" s="99">
        <f t="shared" si="8"/>
        <v>1150496.0775736144</v>
      </c>
      <c r="D106" s="99"/>
      <c r="E106" s="36"/>
      <c r="F106" s="8">
        <v>43709</v>
      </c>
      <c r="G106" s="57" t="s">
        <v>3</v>
      </c>
      <c r="H106" s="100">
        <v>0.93369999999999997</v>
      </c>
      <c r="I106" s="100"/>
      <c r="J106" s="36">
        <v>9</v>
      </c>
      <c r="K106" s="103">
        <f t="shared" si="9"/>
        <v>34514.882327208434</v>
      </c>
      <c r="L106" s="104"/>
      <c r="M106" s="6">
        <f>IF(J106="","",(K106/J106)/LOOKUP(RIGHT($D$2,3),定数!$A$6:$A$13,定数!$B$6:$B$13))</f>
        <v>31.958224377044846</v>
      </c>
      <c r="N106" s="36"/>
      <c r="O106" s="8">
        <v>43710</v>
      </c>
      <c r="P106" s="100">
        <v>0.93300000000000005</v>
      </c>
      <c r="Q106" s="100"/>
      <c r="R106" s="101">
        <f>IF(P106="","",T106*M106*LOOKUP(RIGHT($D$2,3),定数!$A$6:$A$13,定数!$B$6:$B$13))</f>
        <v>26844.908476714714</v>
      </c>
      <c r="S106" s="101"/>
      <c r="T106" s="102">
        <f t="shared" si="11"/>
        <v>6.9999999999992291</v>
      </c>
      <c r="U106" s="102"/>
      <c r="V106" t="str">
        <f t="shared" si="14"/>
        <v/>
      </c>
      <c r="W106">
        <f t="shared" si="14"/>
        <v>0</v>
      </c>
      <c r="X106" s="37">
        <f t="shared" si="12"/>
        <v>1343725.9117677186</v>
      </c>
      <c r="Y106" s="38">
        <f t="shared" si="13"/>
        <v>0.14380152418129943</v>
      </c>
    </row>
    <row r="107" spans="2:25">
      <c r="B107" s="36">
        <v>99</v>
      </c>
      <c r="C107" s="99">
        <f t="shared" si="8"/>
        <v>1177340.9860503292</v>
      </c>
      <c r="D107" s="99"/>
      <c r="E107" s="36"/>
      <c r="F107" s="8">
        <v>43727</v>
      </c>
      <c r="G107" s="57" t="s">
        <v>3</v>
      </c>
      <c r="H107" s="100">
        <v>0.89739999999999998</v>
      </c>
      <c r="I107" s="100"/>
      <c r="J107" s="36">
        <v>28</v>
      </c>
      <c r="K107" s="103">
        <f t="shared" si="9"/>
        <v>35320.229581509877</v>
      </c>
      <c r="L107" s="104"/>
      <c r="M107" s="6">
        <f>IF(J107="","",(K107/J107)/LOOKUP(RIGHT($D$2,3),定数!$A$6:$A$13,定数!$B$6:$B$13))</f>
        <v>10.511973089735083</v>
      </c>
      <c r="N107" s="36"/>
      <c r="O107" s="8">
        <v>43727</v>
      </c>
      <c r="P107" s="100">
        <v>0.89419999999999999</v>
      </c>
      <c r="Q107" s="100"/>
      <c r="R107" s="101">
        <f>IF(P107="","",T107*M107*LOOKUP(RIGHT($D$2,3),定数!$A$6:$A$13,定数!$B$6:$B$13))</f>
        <v>40365.976664582478</v>
      </c>
      <c r="S107" s="101"/>
      <c r="T107" s="102">
        <f t="shared" si="11"/>
        <v>31.999999999999808</v>
      </c>
      <c r="U107" s="102"/>
      <c r="V107" t="str">
        <f>IF(S107&lt;&gt;"",IF(S107&lt;0,1+V106,0),"")</f>
        <v/>
      </c>
      <c r="W107">
        <f>IF(T107&lt;&gt;"",IF(T107&lt;0,1+W106,0),"")</f>
        <v>0</v>
      </c>
      <c r="X107" s="37">
        <f t="shared" si="12"/>
        <v>1343725.9117677186</v>
      </c>
      <c r="Y107" s="38">
        <f t="shared" si="13"/>
        <v>0.12382355974553194</v>
      </c>
    </row>
    <row r="108" spans="2:25">
      <c r="B108" s="36">
        <v>100</v>
      </c>
      <c r="C108" s="99">
        <f t="shared" si="8"/>
        <v>1217706.9627149117</v>
      </c>
      <c r="D108" s="99"/>
      <c r="E108" s="36"/>
      <c r="F108" s="8">
        <v>43741</v>
      </c>
      <c r="G108" s="55" t="s">
        <v>4</v>
      </c>
      <c r="H108" s="100">
        <v>0.87990000000000002</v>
      </c>
      <c r="I108" s="100"/>
      <c r="J108" s="36">
        <v>26</v>
      </c>
      <c r="K108" s="103">
        <f t="shared" si="9"/>
        <v>36531.208881447346</v>
      </c>
      <c r="L108" s="104"/>
      <c r="M108" s="6">
        <f>IF(J108="","",(K108/J108)/LOOKUP(RIGHT($D$2,3),定数!$A$6:$A$13,定数!$B$6:$B$13))</f>
        <v>11.708720795335688</v>
      </c>
      <c r="N108" s="36"/>
      <c r="O108" s="8">
        <v>43741</v>
      </c>
      <c r="P108" s="100">
        <v>0.87729999999999997</v>
      </c>
      <c r="Q108" s="100"/>
      <c r="R108" s="101">
        <f>IF(P108="","",T108*M108*LOOKUP(RIGHT($D$2,3),定数!$A$6:$A$13,定数!$B$6:$B$13))</f>
        <v>-36531.208881448008</v>
      </c>
      <c r="S108" s="101"/>
      <c r="T108" s="102">
        <f t="shared" si="11"/>
        <v>-26.000000000000469</v>
      </c>
      <c r="U108" s="102"/>
      <c r="V108" t="str">
        <f>IF(S108&lt;&gt;"",IF(S108&lt;0,1+V107,0),"")</f>
        <v/>
      </c>
      <c r="W108">
        <f>IF(T108&lt;&gt;"",IF(T108&lt;0,1+W107,0),"")</f>
        <v>1</v>
      </c>
      <c r="X108" s="37">
        <f t="shared" si="12"/>
        <v>1343725.9117677186</v>
      </c>
      <c r="Y108" s="38">
        <f t="shared" si="13"/>
        <v>9.3783224651093122E-2</v>
      </c>
    </row>
    <row r="109" spans="2:2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08">
    <cfRule type="cellIs" dxfId="29" priority="7" stopIfTrue="1" operator="equal">
      <formula>"買"</formula>
    </cfRule>
    <cfRule type="cellIs" dxfId="28" priority="8" stopIfTrue="1" operator="equal">
      <formula>"売"</formula>
    </cfRule>
  </conditionalFormatting>
  <conditionalFormatting sqref="G12 G14 G16 G18 G20 G22 G24 G26 G28 G30 G32 G34 G36 G38 G40 G42 G44 G46 G48 G50 G52 G54 G56 G58 G60 G62 G64 G66 G68 G70 G72 G74 G76 G78 G80 G82 G84 G86 G88 G90 G92 G94 G96 G98 G100 G102 G104 G106 G108">
    <cfRule type="cellIs" dxfId="27" priority="3" stopIfTrue="1" operator="equal">
      <formula>"買"</formula>
    </cfRule>
    <cfRule type="cellIs" dxfId="26" priority="4" stopIfTrue="1" operator="equal">
      <formula>"売"</formula>
    </cfRule>
  </conditionalFormatting>
  <conditionalFormatting sqref="G13 G15 G17 G19 G21 G23 G25 G27 G29 G31 G33 G35 G37 G39 G41 G43 G45 G47 G49 G51 G53 G55 G57 G59 G61 G63 G65 G67 G69 G71 G73 G75 G77 G79 G81 G83 G85 G87 G89 G91 G93 G95 G97 G99 G101 G103 G105 G107">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B9" sqref="B9"/>
    </sheetView>
  </sheetViews>
  <sheetFormatPr defaultRowHeight="13.2"/>
  <cols>
    <col min="1" max="1" width="2.88671875" customWidth="1"/>
    <col min="2" max="18" width="6.6640625" customWidth="1"/>
    <col min="22" max="22" width="10.88671875" style="22" hidden="1" customWidth="1"/>
    <col min="23" max="23" width="0" hidden="1" customWidth="1"/>
  </cols>
  <sheetData>
    <row r="2" spans="2:25">
      <c r="B2" s="65" t="s">
        <v>5</v>
      </c>
      <c r="C2" s="65"/>
      <c r="D2" s="67" t="s">
        <v>87</v>
      </c>
      <c r="E2" s="67"/>
      <c r="F2" s="65" t="s">
        <v>6</v>
      </c>
      <c r="G2" s="65"/>
      <c r="H2" s="69" t="s">
        <v>93</v>
      </c>
      <c r="I2" s="69"/>
      <c r="J2" s="65" t="s">
        <v>7</v>
      </c>
      <c r="K2" s="65"/>
      <c r="L2" s="66">
        <v>1000000</v>
      </c>
      <c r="M2" s="67"/>
      <c r="N2" s="65" t="s">
        <v>8</v>
      </c>
      <c r="O2" s="65"/>
      <c r="P2" s="68">
        <f>SUM(L2,D4)</f>
        <v>1306162.2072854554</v>
      </c>
      <c r="Q2" s="69"/>
      <c r="R2" s="1"/>
      <c r="S2" s="1"/>
      <c r="T2" s="1"/>
    </row>
    <row r="3" spans="2:25" ht="57" customHeight="1">
      <c r="B3" s="65" t="s">
        <v>9</v>
      </c>
      <c r="C3" s="65"/>
      <c r="D3" s="70" t="s">
        <v>38</v>
      </c>
      <c r="E3" s="70"/>
      <c r="F3" s="70"/>
      <c r="G3" s="70"/>
      <c r="H3" s="70"/>
      <c r="I3" s="70"/>
      <c r="J3" s="65" t="s">
        <v>10</v>
      </c>
      <c r="K3" s="65"/>
      <c r="L3" s="70" t="s">
        <v>98</v>
      </c>
      <c r="M3" s="71"/>
      <c r="N3" s="71"/>
      <c r="O3" s="71"/>
      <c r="P3" s="71"/>
      <c r="Q3" s="71"/>
      <c r="R3" s="1"/>
      <c r="S3" s="1"/>
    </row>
    <row r="4" spans="2:25">
      <c r="B4" s="65" t="s">
        <v>11</v>
      </c>
      <c r="C4" s="65"/>
      <c r="D4" s="72">
        <f>SUM($R$9:$S$993)</f>
        <v>306162.20728545537</v>
      </c>
      <c r="E4" s="72"/>
      <c r="F4" s="65" t="s">
        <v>12</v>
      </c>
      <c r="G4" s="65"/>
      <c r="H4" s="73">
        <f>SUM($T$9:$U$108)</f>
        <v>516.00000000000307</v>
      </c>
      <c r="I4" s="69"/>
      <c r="J4" s="74"/>
      <c r="K4" s="74"/>
      <c r="L4" s="68"/>
      <c r="M4" s="68"/>
      <c r="N4" s="74" t="s">
        <v>58</v>
      </c>
      <c r="O4" s="74"/>
      <c r="P4" s="75">
        <f>MAX(Y:Y)</f>
        <v>0.26286245361431992</v>
      </c>
      <c r="Q4" s="75"/>
      <c r="R4" s="1"/>
      <c r="S4" s="1"/>
      <c r="T4" s="1"/>
    </row>
    <row r="5" spans="2:25">
      <c r="B5" s="61" t="s">
        <v>15</v>
      </c>
      <c r="C5" s="59">
        <f>COUNTIF($R$9:$R$990,"&gt;0")</f>
        <v>47</v>
      </c>
      <c r="D5" s="58" t="s">
        <v>16</v>
      </c>
      <c r="E5" s="64">
        <f>COUNTIF($R$9:$R$990,"&lt;0")</f>
        <v>53</v>
      </c>
      <c r="F5" s="58" t="s">
        <v>17</v>
      </c>
      <c r="G5" s="59">
        <f>COUNTIF($R$9:$R$990,"=0")</f>
        <v>0</v>
      </c>
      <c r="H5" s="58" t="s">
        <v>18</v>
      </c>
      <c r="I5" s="60">
        <f>C5/SUM(C5,E5,G5)</f>
        <v>0.47</v>
      </c>
      <c r="J5" s="76" t="s">
        <v>19</v>
      </c>
      <c r="K5" s="65"/>
      <c r="L5" s="77">
        <f>MAX(V9:V993)</f>
        <v>4</v>
      </c>
      <c r="M5" s="78"/>
      <c r="N5" s="17" t="s">
        <v>20</v>
      </c>
      <c r="O5" s="9"/>
      <c r="P5" s="77">
        <f>MAX(W9:W993)</f>
        <v>8</v>
      </c>
      <c r="Q5" s="78"/>
      <c r="R5" s="1"/>
      <c r="S5" s="1"/>
      <c r="T5" s="1"/>
    </row>
    <row r="6" spans="2:25">
      <c r="B6" s="11"/>
      <c r="C6" s="13"/>
      <c r="D6" s="14"/>
      <c r="E6" s="10"/>
      <c r="F6" s="11"/>
      <c r="G6" s="10"/>
      <c r="H6" s="11"/>
      <c r="I6" s="16"/>
      <c r="J6" s="11"/>
      <c r="K6" s="11"/>
      <c r="L6" s="10"/>
      <c r="M6" s="10"/>
      <c r="N6" s="12"/>
      <c r="O6" s="12"/>
      <c r="P6" s="10"/>
      <c r="Q6" s="62"/>
      <c r="R6" s="1"/>
      <c r="S6" s="1"/>
      <c r="T6" s="1"/>
    </row>
    <row r="7" spans="2:25">
      <c r="B7" s="79" t="s">
        <v>21</v>
      </c>
      <c r="C7" s="81" t="s">
        <v>22</v>
      </c>
      <c r="D7" s="82"/>
      <c r="E7" s="85" t="s">
        <v>23</v>
      </c>
      <c r="F7" s="86"/>
      <c r="G7" s="86"/>
      <c r="H7" s="86"/>
      <c r="I7" s="87"/>
      <c r="J7" s="88" t="s">
        <v>24</v>
      </c>
      <c r="K7" s="89"/>
      <c r="L7" s="90"/>
      <c r="M7" s="91" t="s">
        <v>25</v>
      </c>
      <c r="N7" s="92" t="s">
        <v>26</v>
      </c>
      <c r="O7" s="93"/>
      <c r="P7" s="93"/>
      <c r="Q7" s="94"/>
      <c r="R7" s="95" t="s">
        <v>27</v>
      </c>
      <c r="S7" s="95"/>
      <c r="T7" s="95"/>
      <c r="U7" s="95"/>
    </row>
    <row r="8" spans="2:25">
      <c r="B8" s="80"/>
      <c r="C8" s="83"/>
      <c r="D8" s="84"/>
      <c r="E8" s="18" t="s">
        <v>28</v>
      </c>
      <c r="F8" s="18" t="s">
        <v>29</v>
      </c>
      <c r="G8" s="18" t="s">
        <v>30</v>
      </c>
      <c r="H8" s="96" t="s">
        <v>31</v>
      </c>
      <c r="I8" s="87"/>
      <c r="J8" s="4" t="s">
        <v>32</v>
      </c>
      <c r="K8" s="97" t="s">
        <v>33</v>
      </c>
      <c r="L8" s="90"/>
      <c r="M8" s="91"/>
      <c r="N8" s="5" t="s">
        <v>28</v>
      </c>
      <c r="O8" s="5" t="s">
        <v>29</v>
      </c>
      <c r="P8" s="98" t="s">
        <v>31</v>
      </c>
      <c r="Q8" s="94"/>
      <c r="R8" s="95" t="s">
        <v>34</v>
      </c>
      <c r="S8" s="95"/>
      <c r="T8" s="95" t="s">
        <v>32</v>
      </c>
      <c r="U8" s="95"/>
      <c r="Y8" t="s">
        <v>57</v>
      </c>
    </row>
    <row r="9" spans="2:25">
      <c r="B9" s="57">
        <v>1</v>
      </c>
      <c r="C9" s="99">
        <f>L2</f>
        <v>1000000</v>
      </c>
      <c r="D9" s="99"/>
      <c r="E9" s="57">
        <v>2010</v>
      </c>
      <c r="F9" s="8">
        <v>43469</v>
      </c>
      <c r="G9" s="57" t="s">
        <v>4</v>
      </c>
      <c r="H9" s="100">
        <v>0.89729999999999999</v>
      </c>
      <c r="I9" s="100"/>
      <c r="J9" s="57">
        <v>37</v>
      </c>
      <c r="K9" s="99">
        <f>IF(J9="","",C9*0.03)</f>
        <v>30000</v>
      </c>
      <c r="L9" s="99"/>
      <c r="M9" s="6">
        <f>IF(J9="","",(K9/J9)/LOOKUP(RIGHT($D$2,3),定数!$A$6:$A$13,定数!$B$6:$B$13))</f>
        <v>6.756756756756757</v>
      </c>
      <c r="N9" s="57">
        <v>2010</v>
      </c>
      <c r="O9" s="8">
        <v>43469</v>
      </c>
      <c r="P9" s="100">
        <v>0.90249999999999997</v>
      </c>
      <c r="Q9" s="100"/>
      <c r="R9" s="101">
        <f>IF(P9="","",T9*M9*LOOKUP(RIGHT($D$2,3),定数!$A$6:$A$13,定数!$B$6:$B$13))</f>
        <v>42162.162162162022</v>
      </c>
      <c r="S9" s="101"/>
      <c r="T9" s="102">
        <f>IF(P9="","",IF(G9="買",(P9-H9),(H9-P9))*IF(RIGHT($D$2,3)="JPY",100,10000))</f>
        <v>51.999999999999822</v>
      </c>
      <c r="U9" s="102"/>
      <c r="V9" s="1">
        <f>IF(T9&lt;&gt;"",IF(T9&gt;0,1+V8,0),"")</f>
        <v>1</v>
      </c>
      <c r="W9">
        <f>IF(T9&lt;&gt;"",IF(T9&lt;0,1+W8,0),"")</f>
        <v>0</v>
      </c>
    </row>
    <row r="10" spans="2:25">
      <c r="B10" s="57">
        <v>2</v>
      </c>
      <c r="C10" s="99">
        <f t="shared" ref="C10:C73" si="0">IF(R9="","",C9+R9)</f>
        <v>1042162.162162162</v>
      </c>
      <c r="D10" s="99"/>
      <c r="E10" s="57"/>
      <c r="F10" s="8">
        <v>43471</v>
      </c>
      <c r="G10" s="57" t="s">
        <v>4</v>
      </c>
      <c r="H10" s="100">
        <v>0.91490000000000005</v>
      </c>
      <c r="I10" s="100"/>
      <c r="J10" s="57">
        <v>52</v>
      </c>
      <c r="K10" s="103">
        <f>IF(J10="","",C10*0.03)</f>
        <v>31264.86486486486</v>
      </c>
      <c r="L10" s="104"/>
      <c r="M10" s="6">
        <f>IF(J10="","",(K10/J10)/LOOKUP(RIGHT($D$2,3),定数!$A$6:$A$13,定数!$B$6:$B$13))</f>
        <v>5.0103950103950101</v>
      </c>
      <c r="N10" s="57"/>
      <c r="O10" s="8">
        <v>43472</v>
      </c>
      <c r="P10" s="100">
        <v>0.92220000000000002</v>
      </c>
      <c r="Q10" s="100"/>
      <c r="R10" s="101">
        <f>IF(P10="","",T10*M10*LOOKUP(RIGHT($D$2,3),定数!$A$6:$A$13,定数!$B$6:$B$13))</f>
        <v>43891.060291060123</v>
      </c>
      <c r="S10" s="101"/>
      <c r="T10" s="102">
        <f>IF(P10="","",IF(G10="買",(P10-H10),(H10-P10))*IF(RIGHT($D$2,3)="JPY",100,10000))</f>
        <v>72.99999999999973</v>
      </c>
      <c r="U10" s="102"/>
      <c r="V10" s="22">
        <f t="shared" ref="V10:V22" si="1">IF(T10&lt;&gt;"",IF(T10&gt;0,1+V9,0),"")</f>
        <v>2</v>
      </c>
      <c r="W10">
        <f t="shared" ref="W10:W73" si="2">IF(T10&lt;&gt;"",IF(T10&lt;0,1+W9,0),"")</f>
        <v>0</v>
      </c>
      <c r="X10" s="37">
        <f>IF(C10&lt;&gt;"",MAX(C10,C9),"")</f>
        <v>1042162.162162162</v>
      </c>
    </row>
    <row r="11" spans="2:25">
      <c r="B11" s="57">
        <v>3</v>
      </c>
      <c r="C11" s="99">
        <f t="shared" si="0"/>
        <v>1086053.2224532221</v>
      </c>
      <c r="D11" s="99"/>
      <c r="E11" s="57"/>
      <c r="F11" s="8">
        <v>43511</v>
      </c>
      <c r="G11" s="57" t="s">
        <v>4</v>
      </c>
      <c r="H11" s="100">
        <v>0.8891</v>
      </c>
      <c r="I11" s="100"/>
      <c r="J11" s="57">
        <v>44</v>
      </c>
      <c r="K11" s="103">
        <f t="shared" ref="K11:K74" si="3">IF(J11="","",C11*0.03)</f>
        <v>32581.596673596665</v>
      </c>
      <c r="L11" s="104"/>
      <c r="M11" s="6">
        <f>IF(J11="","",(K11/J11)/LOOKUP(RIGHT($D$2,3),定数!$A$6:$A$13,定数!$B$6:$B$13))</f>
        <v>6.1707569457569447</v>
      </c>
      <c r="N11" s="57"/>
      <c r="O11" s="8">
        <v>43512</v>
      </c>
      <c r="P11" s="100">
        <v>0.89539999999999997</v>
      </c>
      <c r="Q11" s="100"/>
      <c r="R11" s="101">
        <f>IF(P11="","",T11*M11*LOOKUP(RIGHT($D$2,3),定数!$A$6:$A$13,定数!$B$6:$B$13))</f>
        <v>46650.922509922297</v>
      </c>
      <c r="S11" s="101"/>
      <c r="T11" s="102">
        <f>IF(P11="","",IF(G11="買",(P11-H11),(H11-P11))*IF(RIGHT($D$2,3)="JPY",100,10000))</f>
        <v>62.999999999999723</v>
      </c>
      <c r="U11" s="102"/>
      <c r="V11" s="22">
        <f t="shared" si="1"/>
        <v>3</v>
      </c>
      <c r="W11">
        <f t="shared" si="2"/>
        <v>0</v>
      </c>
      <c r="X11" s="37">
        <f>IF(C11&lt;&gt;"",MAX(X10,C11),"")</f>
        <v>1086053.2224532221</v>
      </c>
      <c r="Y11" s="38">
        <f>IF(X11&lt;&gt;"",1-(C11/X11),"")</f>
        <v>0</v>
      </c>
    </row>
    <row r="12" spans="2:25">
      <c r="B12" s="57">
        <v>4</v>
      </c>
      <c r="C12" s="99">
        <f t="shared" si="0"/>
        <v>1132704.1449631443</v>
      </c>
      <c r="D12" s="99"/>
      <c r="E12" s="57"/>
      <c r="F12" s="8">
        <v>43519</v>
      </c>
      <c r="G12" s="57" t="s">
        <v>4</v>
      </c>
      <c r="H12" s="100">
        <v>0.9012</v>
      </c>
      <c r="I12" s="100"/>
      <c r="J12" s="57">
        <v>30</v>
      </c>
      <c r="K12" s="103">
        <f t="shared" si="3"/>
        <v>33981.124348894329</v>
      </c>
      <c r="L12" s="104"/>
      <c r="M12" s="6">
        <f>IF(J12="","",(K12/J12)/LOOKUP(RIGHT($D$2,3),定数!$A$6:$A$13,定数!$B$6:$B$13))</f>
        <v>9.4392012080262013</v>
      </c>
      <c r="N12" s="57"/>
      <c r="O12" s="8">
        <v>43519</v>
      </c>
      <c r="P12" s="100">
        <v>0.90529999999999999</v>
      </c>
      <c r="Q12" s="100"/>
      <c r="R12" s="101">
        <f>IF(P12="","",T12*M12*LOOKUP(RIGHT($D$2,3),定数!$A$6:$A$13,定数!$B$6:$B$13))</f>
        <v>46440.869943488833</v>
      </c>
      <c r="S12" s="101"/>
      <c r="T12" s="102">
        <f t="shared" ref="T12:T75" si="4">IF(P12="","",IF(G12="買",(P12-H12),(H12-P12))*IF(RIGHT($D$2,3)="JPY",100,10000))</f>
        <v>40.999999999999929</v>
      </c>
      <c r="U12" s="102"/>
      <c r="V12" s="22">
        <f t="shared" si="1"/>
        <v>4</v>
      </c>
      <c r="W12">
        <f t="shared" si="2"/>
        <v>0</v>
      </c>
      <c r="X12" s="37">
        <f t="shared" ref="X12:X75" si="5">IF(C12&lt;&gt;"",MAX(X11,C12),"")</f>
        <v>1132704.1449631443</v>
      </c>
      <c r="Y12" s="38">
        <f t="shared" ref="Y12:Y75" si="6">IF(X12&lt;&gt;"",1-(C12/X12),"")</f>
        <v>0</v>
      </c>
    </row>
    <row r="13" spans="2:25">
      <c r="B13" s="57">
        <v>5</v>
      </c>
      <c r="C13" s="99">
        <f t="shared" si="0"/>
        <v>1179145.0149066332</v>
      </c>
      <c r="D13" s="99"/>
      <c r="E13" s="57"/>
      <c r="F13" s="8">
        <v>43533</v>
      </c>
      <c r="G13" s="57" t="s">
        <v>4</v>
      </c>
      <c r="H13" s="100">
        <v>0.9103</v>
      </c>
      <c r="I13" s="100"/>
      <c r="J13" s="57">
        <v>31</v>
      </c>
      <c r="K13" s="103">
        <f t="shared" si="3"/>
        <v>35374.350447198995</v>
      </c>
      <c r="L13" s="104"/>
      <c r="M13" s="6">
        <f>IF(J13="","",(K13/J13)/LOOKUP(RIGHT($D$2,3),定数!$A$6:$A$13,定数!$B$6:$B$13))</f>
        <v>9.5092339911825263</v>
      </c>
      <c r="N13" s="57"/>
      <c r="O13" s="8">
        <v>43533</v>
      </c>
      <c r="P13" s="100">
        <v>0.90720000000000001</v>
      </c>
      <c r="Q13" s="100"/>
      <c r="R13" s="101">
        <f>IF(P13="","",T13*M13*LOOKUP(RIGHT($D$2,3),定数!$A$6:$A$13,定数!$B$6:$B$13))</f>
        <v>-35374.3504471989</v>
      </c>
      <c r="S13" s="101"/>
      <c r="T13" s="102">
        <f t="shared" si="4"/>
        <v>-30.999999999999915</v>
      </c>
      <c r="U13" s="102"/>
      <c r="V13" s="22">
        <f t="shared" si="1"/>
        <v>0</v>
      </c>
      <c r="W13">
        <f t="shared" si="2"/>
        <v>1</v>
      </c>
      <c r="X13" s="37">
        <f t="shared" si="5"/>
        <v>1179145.0149066332</v>
      </c>
      <c r="Y13" s="38">
        <f t="shared" si="6"/>
        <v>0</v>
      </c>
    </row>
    <row r="14" spans="2:25">
      <c r="B14" s="57">
        <v>6</v>
      </c>
      <c r="C14" s="99">
        <f t="shared" si="0"/>
        <v>1143770.6644594343</v>
      </c>
      <c r="D14" s="99"/>
      <c r="E14" s="57"/>
      <c r="F14" s="8">
        <v>43536</v>
      </c>
      <c r="G14" s="57" t="s">
        <v>4</v>
      </c>
      <c r="H14" s="100">
        <v>0.91649999999999998</v>
      </c>
      <c r="I14" s="100"/>
      <c r="J14" s="57">
        <v>27</v>
      </c>
      <c r="K14" s="103">
        <f t="shared" si="3"/>
        <v>34313.119933783026</v>
      </c>
      <c r="L14" s="104"/>
      <c r="M14" s="6">
        <f>IF(J14="","",(K14/J14)/LOOKUP(RIGHT($D$2,3),定数!$A$6:$A$13,定数!$B$6:$B$13))</f>
        <v>10.590469115365131</v>
      </c>
      <c r="N14" s="57"/>
      <c r="O14" s="8">
        <v>43539</v>
      </c>
      <c r="P14" s="100">
        <v>0.91379999999999995</v>
      </c>
      <c r="Q14" s="100"/>
      <c r="R14" s="101">
        <f>IF(P14="","",T14*M14*LOOKUP(RIGHT($D$2,3),定数!$A$6:$A$13,定数!$B$6:$B$13))</f>
        <v>-34313.119933783477</v>
      </c>
      <c r="S14" s="101"/>
      <c r="T14" s="102">
        <f t="shared" si="4"/>
        <v>-27.000000000000355</v>
      </c>
      <c r="U14" s="102"/>
      <c r="V14" s="22">
        <f t="shared" si="1"/>
        <v>0</v>
      </c>
      <c r="W14">
        <f t="shared" si="2"/>
        <v>2</v>
      </c>
      <c r="X14" s="37">
        <f t="shared" si="5"/>
        <v>1179145.0149066332</v>
      </c>
      <c r="Y14" s="38">
        <f t="shared" si="6"/>
        <v>2.9999999999999916E-2</v>
      </c>
    </row>
    <row r="15" spans="2:25">
      <c r="B15" s="57">
        <v>7</v>
      </c>
      <c r="C15" s="99">
        <f t="shared" si="0"/>
        <v>1109457.5445256508</v>
      </c>
      <c r="D15" s="99"/>
      <c r="E15" s="57"/>
      <c r="F15" s="8">
        <v>43556</v>
      </c>
      <c r="G15" s="57" t="s">
        <v>4</v>
      </c>
      <c r="H15" s="100">
        <v>0.91859999999999997</v>
      </c>
      <c r="I15" s="100"/>
      <c r="J15" s="57">
        <v>38</v>
      </c>
      <c r="K15" s="103">
        <f t="shared" si="3"/>
        <v>33283.726335769519</v>
      </c>
      <c r="L15" s="104"/>
      <c r="M15" s="6">
        <f>IF(J15="","",(K15/J15)/LOOKUP(RIGHT($D$2,3),定数!$A$6:$A$13,定数!$B$6:$B$13))</f>
        <v>7.2990627929319114</v>
      </c>
      <c r="N15" s="57"/>
      <c r="O15" s="8">
        <v>43561</v>
      </c>
      <c r="P15" s="100">
        <v>0.92379999999999995</v>
      </c>
      <c r="Q15" s="100"/>
      <c r="R15" s="101">
        <f>IF(P15="","",T15*M15*LOOKUP(RIGHT($D$2,3),定数!$A$6:$A$13,定数!$B$6:$B$13))</f>
        <v>45546.151827894973</v>
      </c>
      <c r="S15" s="101"/>
      <c r="T15" s="102">
        <f t="shared" si="4"/>
        <v>51.999999999999822</v>
      </c>
      <c r="U15" s="102"/>
      <c r="V15" s="22">
        <f t="shared" si="1"/>
        <v>1</v>
      </c>
      <c r="W15">
        <f t="shared" si="2"/>
        <v>0</v>
      </c>
      <c r="X15" s="37">
        <f t="shared" si="5"/>
        <v>1179145.0149066332</v>
      </c>
      <c r="Y15" s="38">
        <f t="shared" si="6"/>
        <v>5.9100000000000263E-2</v>
      </c>
    </row>
    <row r="16" spans="2:25">
      <c r="B16" s="57">
        <v>8</v>
      </c>
      <c r="C16" s="99">
        <f t="shared" si="0"/>
        <v>1155003.6963535459</v>
      </c>
      <c r="D16" s="99"/>
      <c r="E16" s="57"/>
      <c r="F16" s="8">
        <v>43561</v>
      </c>
      <c r="G16" s="57" t="s">
        <v>4</v>
      </c>
      <c r="H16" s="100">
        <v>0.92159999999999997</v>
      </c>
      <c r="I16" s="100"/>
      <c r="J16" s="57">
        <v>21</v>
      </c>
      <c r="K16" s="103">
        <f t="shared" si="3"/>
        <v>34650.110890606375</v>
      </c>
      <c r="L16" s="104"/>
      <c r="M16" s="6">
        <f>IF(J16="","",(K16/J16)/LOOKUP(RIGHT($D$2,3),定数!$A$6:$A$13,定数!$B$6:$B$13))</f>
        <v>13.750044004208879</v>
      </c>
      <c r="N16" s="57"/>
      <c r="O16" s="8">
        <v>43561</v>
      </c>
      <c r="P16" s="100">
        <v>0.91949999999999998</v>
      </c>
      <c r="Q16" s="100"/>
      <c r="R16" s="101">
        <f>IF(P16="","",T16*M16*LOOKUP(RIGHT($D$2,3),定数!$A$6:$A$13,定数!$B$6:$B$13))</f>
        <v>-34650.110890606222</v>
      </c>
      <c r="S16" s="101"/>
      <c r="T16" s="102">
        <f t="shared" si="4"/>
        <v>-20.999999999999908</v>
      </c>
      <c r="U16" s="102"/>
      <c r="V16" s="22">
        <f t="shared" si="1"/>
        <v>0</v>
      </c>
      <c r="W16">
        <f t="shared" si="2"/>
        <v>1</v>
      </c>
      <c r="X16" s="37">
        <f t="shared" si="5"/>
        <v>1179145.0149066332</v>
      </c>
      <c r="Y16" s="38">
        <f t="shared" si="6"/>
        <v>2.0473578947368787E-2</v>
      </c>
    </row>
    <row r="17" spans="2:25">
      <c r="B17" s="57">
        <v>9</v>
      </c>
      <c r="C17" s="99">
        <f t="shared" si="0"/>
        <v>1120353.5854629397</v>
      </c>
      <c r="D17" s="99"/>
      <c r="E17" s="57"/>
      <c r="F17" s="8">
        <v>43620</v>
      </c>
      <c r="G17" s="57" t="s">
        <v>4</v>
      </c>
      <c r="H17" s="100">
        <v>0.84560000000000002</v>
      </c>
      <c r="I17" s="100"/>
      <c r="J17" s="57">
        <v>50</v>
      </c>
      <c r="K17" s="103">
        <f t="shared" si="3"/>
        <v>33610.607563888188</v>
      </c>
      <c r="L17" s="104"/>
      <c r="M17" s="6">
        <f>IF(J17="","",(K17/J17)/LOOKUP(RIGHT($D$2,3),定数!$A$6:$A$13,定数!$B$6:$B$13))</f>
        <v>5.6017679273146976</v>
      </c>
      <c r="N17" s="57"/>
      <c r="O17" s="8">
        <v>43620</v>
      </c>
      <c r="P17" s="100">
        <v>0.84060000000000001</v>
      </c>
      <c r="Q17" s="100"/>
      <c r="R17" s="101">
        <f>IF(P17="","",T17*M17*LOOKUP(RIGHT($D$2,3),定数!$A$6:$A$13,定数!$B$6:$B$13))</f>
        <v>-33610.60756388821</v>
      </c>
      <c r="S17" s="101"/>
      <c r="T17" s="102">
        <f t="shared" si="4"/>
        <v>-50.000000000000043</v>
      </c>
      <c r="U17" s="102"/>
      <c r="V17" s="22">
        <f t="shared" si="1"/>
        <v>0</v>
      </c>
      <c r="W17">
        <f t="shared" si="2"/>
        <v>2</v>
      </c>
      <c r="X17" s="37">
        <f t="shared" si="5"/>
        <v>1179145.0149066332</v>
      </c>
      <c r="Y17" s="38">
        <f t="shared" si="6"/>
        <v>4.9859371578947598E-2</v>
      </c>
    </row>
    <row r="18" spans="2:25">
      <c r="B18" s="57">
        <v>10</v>
      </c>
      <c r="C18" s="99">
        <f t="shared" si="0"/>
        <v>1086742.9778990515</v>
      </c>
      <c r="D18" s="99"/>
      <c r="E18" s="57"/>
      <c r="F18" s="8">
        <v>43651</v>
      </c>
      <c r="G18" s="57" t="s">
        <v>3</v>
      </c>
      <c r="H18" s="100">
        <v>0.84009999999999996</v>
      </c>
      <c r="I18" s="100"/>
      <c r="J18" s="57">
        <v>51</v>
      </c>
      <c r="K18" s="103">
        <f t="shared" si="3"/>
        <v>32602.289336971546</v>
      </c>
      <c r="L18" s="104"/>
      <c r="M18" s="6">
        <f>IF(J18="","",(K18/J18)/LOOKUP(RIGHT($D$2,3),定数!$A$6:$A$13,定数!$B$6:$B$13))</f>
        <v>5.3271714602894678</v>
      </c>
      <c r="N18" s="57"/>
      <c r="O18" s="8">
        <v>43651</v>
      </c>
      <c r="P18" s="100">
        <v>0.84519999999999995</v>
      </c>
      <c r="Q18" s="100"/>
      <c r="R18" s="101">
        <f>IF(P18="","",T18*M18*LOOKUP(RIGHT($D$2,3),定数!$A$6:$A$13,定数!$B$6:$B$13))</f>
        <v>-32602.289336971498</v>
      </c>
      <c r="S18" s="101"/>
      <c r="T18" s="102">
        <f t="shared" si="4"/>
        <v>-50.999999999999936</v>
      </c>
      <c r="U18" s="102"/>
      <c r="V18" s="22">
        <f t="shared" si="1"/>
        <v>0</v>
      </c>
      <c r="W18">
        <f t="shared" si="2"/>
        <v>3</v>
      </c>
      <c r="X18" s="37">
        <f t="shared" si="5"/>
        <v>1179145.0149066332</v>
      </c>
      <c r="Y18" s="38">
        <f t="shared" si="6"/>
        <v>7.8363590431579144E-2</v>
      </c>
    </row>
    <row r="19" spans="2:25">
      <c r="B19" s="57">
        <v>11</v>
      </c>
      <c r="C19" s="99">
        <f t="shared" si="0"/>
        <v>1054140.68856208</v>
      </c>
      <c r="D19" s="99"/>
      <c r="E19" s="57"/>
      <c r="F19" s="8">
        <v>43667</v>
      </c>
      <c r="G19" s="57" t="s">
        <v>4</v>
      </c>
      <c r="H19" s="100">
        <v>0.88380000000000003</v>
      </c>
      <c r="I19" s="100"/>
      <c r="J19" s="57">
        <v>41</v>
      </c>
      <c r="K19" s="103">
        <f t="shared" si="3"/>
        <v>31624.220656862399</v>
      </c>
      <c r="L19" s="104"/>
      <c r="M19" s="6">
        <f>IF(J19="","",(K19/J19)/LOOKUP(RIGHT($D$2,3),定数!$A$6:$A$13,定数!$B$6:$B$13))</f>
        <v>6.4276871253785366</v>
      </c>
      <c r="N19" s="57"/>
      <c r="O19" s="8">
        <v>43667</v>
      </c>
      <c r="P19" s="100">
        <v>0.87970000000000004</v>
      </c>
      <c r="Q19" s="100"/>
      <c r="R19" s="101">
        <f>IF(P19="","",T19*M19*LOOKUP(RIGHT($D$2,3),定数!$A$6:$A$13,定数!$B$6:$B$13))</f>
        <v>-31624.220656862344</v>
      </c>
      <c r="S19" s="101"/>
      <c r="T19" s="102">
        <f t="shared" si="4"/>
        <v>-40.999999999999929</v>
      </c>
      <c r="U19" s="102"/>
      <c r="V19" s="22">
        <f t="shared" si="1"/>
        <v>0</v>
      </c>
      <c r="W19">
        <f t="shared" si="2"/>
        <v>4</v>
      </c>
      <c r="X19" s="37">
        <f t="shared" si="5"/>
        <v>1179145.0149066332</v>
      </c>
      <c r="Y19" s="38">
        <f t="shared" si="6"/>
        <v>0.10601268271863173</v>
      </c>
    </row>
    <row r="20" spans="2:25">
      <c r="B20" s="57">
        <v>12</v>
      </c>
      <c r="C20" s="99">
        <f t="shared" si="0"/>
        <v>1022516.4679052177</v>
      </c>
      <c r="D20" s="99"/>
      <c r="E20" s="57"/>
      <c r="F20" s="8">
        <v>43669</v>
      </c>
      <c r="G20" s="57" t="s">
        <v>4</v>
      </c>
      <c r="H20" s="100">
        <v>0.89590000000000003</v>
      </c>
      <c r="I20" s="100"/>
      <c r="J20" s="57">
        <v>64</v>
      </c>
      <c r="K20" s="103">
        <f t="shared" si="3"/>
        <v>30675.494037156528</v>
      </c>
      <c r="L20" s="104"/>
      <c r="M20" s="6">
        <f>IF(J20="","",(K20/J20)/LOOKUP(RIGHT($D$2,3),定数!$A$6:$A$13,定数!$B$6:$B$13))</f>
        <v>3.9942049527547563</v>
      </c>
      <c r="N20" s="57"/>
      <c r="O20" s="8">
        <v>43673</v>
      </c>
      <c r="P20" s="100">
        <v>0.90510000000000002</v>
      </c>
      <c r="Q20" s="100"/>
      <c r="R20" s="101">
        <f>IF(P20="","",T20*M20*LOOKUP(RIGHT($D$2,3),定数!$A$6:$A$13,定数!$B$6:$B$13))</f>
        <v>44096.022678412439</v>
      </c>
      <c r="S20" s="101"/>
      <c r="T20" s="102">
        <f t="shared" si="4"/>
        <v>91.999999999999858</v>
      </c>
      <c r="U20" s="102"/>
      <c r="V20" s="22">
        <f t="shared" si="1"/>
        <v>1</v>
      </c>
      <c r="W20">
        <f t="shared" si="2"/>
        <v>0</v>
      </c>
      <c r="X20" s="37">
        <f t="shared" si="5"/>
        <v>1179145.0149066332</v>
      </c>
      <c r="Y20" s="38">
        <f t="shared" si="6"/>
        <v>0.13283230223707276</v>
      </c>
    </row>
    <row r="21" spans="2:25">
      <c r="B21" s="57">
        <v>13</v>
      </c>
      <c r="C21" s="99">
        <f t="shared" si="0"/>
        <v>1066612.49058363</v>
      </c>
      <c r="D21" s="99"/>
      <c r="E21" s="57"/>
      <c r="F21" s="8">
        <v>43672</v>
      </c>
      <c r="G21" s="57" t="s">
        <v>4</v>
      </c>
      <c r="H21" s="100">
        <v>0.89680000000000004</v>
      </c>
      <c r="I21" s="100"/>
      <c r="J21" s="57">
        <v>42</v>
      </c>
      <c r="K21" s="103">
        <f t="shared" si="3"/>
        <v>31998.374717508901</v>
      </c>
      <c r="L21" s="104"/>
      <c r="M21" s="6">
        <f>IF(J21="","",(K21/J21)/LOOKUP(RIGHT($D$2,3),定数!$A$6:$A$13,定数!$B$6:$B$13))</f>
        <v>6.3488838725216077</v>
      </c>
      <c r="N21" s="57"/>
      <c r="O21" s="8">
        <v>43672</v>
      </c>
      <c r="P21" s="100">
        <v>0.90259999999999996</v>
      </c>
      <c r="Q21" s="100"/>
      <c r="R21" s="101">
        <f>IF(P21="","",T21*M21*LOOKUP(RIGHT($D$2,3),定数!$A$6:$A$13,定数!$B$6:$B$13))</f>
        <v>44188.231752749751</v>
      </c>
      <c r="S21" s="101"/>
      <c r="T21" s="102">
        <f t="shared" si="4"/>
        <v>57.999999999999162</v>
      </c>
      <c r="U21" s="102"/>
      <c r="V21" s="22">
        <f t="shared" si="1"/>
        <v>2</v>
      </c>
      <c r="W21">
        <f t="shared" si="2"/>
        <v>0</v>
      </c>
      <c r="X21" s="37">
        <f t="shared" si="5"/>
        <v>1179145.0149066332</v>
      </c>
      <c r="Y21" s="38">
        <f t="shared" si="6"/>
        <v>9.5435695271046561E-2</v>
      </c>
    </row>
    <row r="22" spans="2:25">
      <c r="B22" s="57">
        <v>14</v>
      </c>
      <c r="C22" s="99">
        <f t="shared" si="0"/>
        <v>1110800.7223363798</v>
      </c>
      <c r="D22" s="99"/>
      <c r="E22" s="57"/>
      <c r="F22" s="8">
        <v>43680</v>
      </c>
      <c r="G22" s="57" t="s">
        <v>4</v>
      </c>
      <c r="H22" s="100">
        <v>0.91210000000000002</v>
      </c>
      <c r="I22" s="100"/>
      <c r="J22" s="57">
        <v>52</v>
      </c>
      <c r="K22" s="103">
        <f t="shared" si="3"/>
        <v>33324.021670091395</v>
      </c>
      <c r="L22" s="104"/>
      <c r="M22" s="6">
        <f>IF(J22="","",(K22/J22)/LOOKUP(RIGHT($D$2,3),定数!$A$6:$A$13,定数!$B$6:$B$13))</f>
        <v>5.3403880881556729</v>
      </c>
      <c r="N22" s="57"/>
      <c r="O22" s="8">
        <v>43683</v>
      </c>
      <c r="P22" s="100">
        <v>0.91949999999999998</v>
      </c>
      <c r="Q22" s="100"/>
      <c r="R22" s="101">
        <f>IF(P22="","",T22*M22*LOOKUP(RIGHT($D$2,3),定数!$A$6:$A$13,定数!$B$6:$B$13))</f>
        <v>47422.646222822135</v>
      </c>
      <c r="S22" s="101"/>
      <c r="T22" s="102">
        <f t="shared" si="4"/>
        <v>73.999999999999616</v>
      </c>
      <c r="U22" s="102"/>
      <c r="V22" s="22">
        <f t="shared" si="1"/>
        <v>3</v>
      </c>
      <c r="W22">
        <f t="shared" si="2"/>
        <v>0</v>
      </c>
      <c r="X22" s="37">
        <f t="shared" si="5"/>
        <v>1179145.0149066332</v>
      </c>
      <c r="Y22" s="38">
        <f t="shared" si="6"/>
        <v>5.7960888360847673E-2</v>
      </c>
    </row>
    <row r="23" spans="2:25">
      <c r="B23" s="57">
        <v>15</v>
      </c>
      <c r="C23" s="99">
        <f t="shared" si="0"/>
        <v>1158223.3685592019</v>
      </c>
      <c r="D23" s="99"/>
      <c r="E23" s="57"/>
      <c r="F23" s="8">
        <v>43691</v>
      </c>
      <c r="G23" s="57" t="s">
        <v>3</v>
      </c>
      <c r="H23" s="100">
        <v>0.89449999999999996</v>
      </c>
      <c r="I23" s="100"/>
      <c r="J23" s="57">
        <v>50</v>
      </c>
      <c r="K23" s="103">
        <f t="shared" si="3"/>
        <v>34746.701056776059</v>
      </c>
      <c r="L23" s="104"/>
      <c r="M23" s="6">
        <f>IF(J23="","",(K23/J23)/LOOKUP(RIGHT($D$2,3),定数!$A$6:$A$13,定数!$B$6:$B$13))</f>
        <v>5.7911168427960105</v>
      </c>
      <c r="N23" s="57"/>
      <c r="O23" s="8">
        <v>43693</v>
      </c>
      <c r="P23" s="100">
        <v>0.88729999999999998</v>
      </c>
      <c r="Q23" s="100"/>
      <c r="R23" s="101">
        <f>IF(P23="","",T23*M23*LOOKUP(RIGHT($D$2,3),定数!$A$6:$A$13,定数!$B$6:$B$13))</f>
        <v>50035.249521757418</v>
      </c>
      <c r="S23" s="101"/>
      <c r="T23" s="102">
        <f t="shared" si="4"/>
        <v>71.999999999999844</v>
      </c>
      <c r="U23" s="102"/>
      <c r="V23" t="str">
        <f t="shared" ref="V23:W74" si="7">IF(S23&lt;&gt;"",IF(S23&lt;0,1+V22,0),"")</f>
        <v/>
      </c>
      <c r="W23">
        <f t="shared" si="2"/>
        <v>0</v>
      </c>
      <c r="X23" s="37">
        <f t="shared" si="5"/>
        <v>1179145.0149066332</v>
      </c>
      <c r="Y23" s="38">
        <f t="shared" si="6"/>
        <v>1.7743064748560911E-2</v>
      </c>
    </row>
    <row r="24" spans="2:25">
      <c r="B24" s="57">
        <v>16</v>
      </c>
      <c r="C24" s="99">
        <f t="shared" si="0"/>
        <v>1208258.6180809594</v>
      </c>
      <c r="D24" s="99"/>
      <c r="E24" s="57"/>
      <c r="F24" s="8">
        <v>43702</v>
      </c>
      <c r="G24" s="57" t="s">
        <v>3</v>
      </c>
      <c r="H24" s="100">
        <v>0.88319999999999999</v>
      </c>
      <c r="I24" s="100"/>
      <c r="J24" s="57">
        <v>37</v>
      </c>
      <c r="K24" s="103">
        <f t="shared" si="3"/>
        <v>36247.758542428783</v>
      </c>
      <c r="L24" s="104"/>
      <c r="M24" s="6">
        <f>IF(J24="","",(K24/J24)/LOOKUP(RIGHT($D$2,3),定数!$A$6:$A$13,定数!$B$6:$B$13))</f>
        <v>8.1639095816281042</v>
      </c>
      <c r="N24" s="57"/>
      <c r="O24" s="8">
        <v>43702</v>
      </c>
      <c r="P24" s="100">
        <v>0.88690000000000002</v>
      </c>
      <c r="Q24" s="100"/>
      <c r="R24" s="101">
        <f>IF(P24="","",T24*M24*LOOKUP(RIGHT($D$2,3),定数!$A$6:$A$13,定数!$B$6:$B$13))</f>
        <v>-36247.758542429146</v>
      </c>
      <c r="S24" s="101"/>
      <c r="T24" s="102">
        <f t="shared" si="4"/>
        <v>-37.000000000000369</v>
      </c>
      <c r="U24" s="102"/>
      <c r="V24" t="str">
        <f t="shared" si="7"/>
        <v/>
      </c>
      <c r="W24">
        <f t="shared" si="2"/>
        <v>1</v>
      </c>
      <c r="X24" s="37">
        <f t="shared" si="5"/>
        <v>1208258.6180809594</v>
      </c>
      <c r="Y24" s="38">
        <f t="shared" si="6"/>
        <v>0</v>
      </c>
    </row>
    <row r="25" spans="2:25">
      <c r="B25" s="57">
        <v>17</v>
      </c>
      <c r="C25" s="99">
        <f t="shared" si="0"/>
        <v>1172010.8595385302</v>
      </c>
      <c r="D25" s="99"/>
      <c r="E25" s="57"/>
      <c r="F25" s="8">
        <v>43711</v>
      </c>
      <c r="G25" s="57" t="s">
        <v>4</v>
      </c>
      <c r="H25" s="100">
        <v>0.9113</v>
      </c>
      <c r="I25" s="100"/>
      <c r="J25" s="57">
        <v>29</v>
      </c>
      <c r="K25" s="103">
        <f t="shared" si="3"/>
        <v>35160.325786155903</v>
      </c>
      <c r="L25" s="104"/>
      <c r="M25" s="6">
        <f>IF(J25="","",(K25/J25)/LOOKUP(RIGHT($D$2,3),定数!$A$6:$A$13,定数!$B$6:$B$13))</f>
        <v>10.103541892573535</v>
      </c>
      <c r="N25" s="57"/>
      <c r="O25" s="8">
        <v>43711</v>
      </c>
      <c r="P25" s="100">
        <v>0.90839999999999999</v>
      </c>
      <c r="Q25" s="100"/>
      <c r="R25" s="101">
        <f>IF(P25="","",T25*M25*LOOKUP(RIGHT($D$2,3),定数!$A$6:$A$13,定数!$B$6:$B$13))</f>
        <v>-35160.325786156063</v>
      </c>
      <c r="S25" s="101"/>
      <c r="T25" s="102">
        <f t="shared" si="4"/>
        <v>-29.000000000000135</v>
      </c>
      <c r="U25" s="102"/>
      <c r="V25" t="str">
        <f t="shared" si="7"/>
        <v/>
      </c>
      <c r="W25">
        <f t="shared" si="2"/>
        <v>2</v>
      </c>
      <c r="X25" s="37">
        <f t="shared" si="5"/>
        <v>1208258.6180809594</v>
      </c>
      <c r="Y25" s="38">
        <f t="shared" si="6"/>
        <v>3.000000000000036E-2</v>
      </c>
    </row>
    <row r="26" spans="2:25">
      <c r="B26" s="57">
        <v>18</v>
      </c>
      <c r="C26" s="99">
        <f t="shared" si="0"/>
        <v>1136850.5337523741</v>
      </c>
      <c r="D26" s="99"/>
      <c r="E26" s="57"/>
      <c r="F26" s="8">
        <v>43722</v>
      </c>
      <c r="G26" s="57" t="s">
        <v>4</v>
      </c>
      <c r="H26" s="100">
        <v>0.93459999999999999</v>
      </c>
      <c r="I26" s="100"/>
      <c r="J26" s="57">
        <v>34</v>
      </c>
      <c r="K26" s="103">
        <f t="shared" si="3"/>
        <v>34105.516012571221</v>
      </c>
      <c r="L26" s="104"/>
      <c r="M26" s="6">
        <f>IF(J26="","",(K26/J26)/LOOKUP(RIGHT($D$2,3),定数!$A$6:$A$13,定数!$B$6:$B$13))</f>
        <v>8.3591951011203971</v>
      </c>
      <c r="N26" s="57"/>
      <c r="O26" s="8">
        <v>43722</v>
      </c>
      <c r="P26" s="100">
        <v>0.93920000000000003</v>
      </c>
      <c r="Q26" s="100"/>
      <c r="R26" s="101">
        <f>IF(P26="","",T26*M26*LOOKUP(RIGHT($D$2,3),定数!$A$6:$A$13,定数!$B$6:$B$13))</f>
        <v>46142.756958185077</v>
      </c>
      <c r="S26" s="101"/>
      <c r="T26" s="102">
        <f t="shared" si="4"/>
        <v>46.000000000000483</v>
      </c>
      <c r="U26" s="102"/>
      <c r="V26" t="str">
        <f t="shared" si="7"/>
        <v/>
      </c>
      <c r="W26">
        <f t="shared" si="2"/>
        <v>0</v>
      </c>
      <c r="X26" s="37">
        <f t="shared" si="5"/>
        <v>1208258.6180809594</v>
      </c>
      <c r="Y26" s="38">
        <f t="shared" si="6"/>
        <v>5.9100000000000485E-2</v>
      </c>
    </row>
    <row r="27" spans="2:25">
      <c r="B27" s="57">
        <v>19</v>
      </c>
      <c r="C27" s="99">
        <f t="shared" si="0"/>
        <v>1182993.2907105591</v>
      </c>
      <c r="D27" s="99"/>
      <c r="E27" s="57"/>
      <c r="F27" s="8">
        <v>43728</v>
      </c>
      <c r="G27" s="57" t="s">
        <v>4</v>
      </c>
      <c r="H27" s="100">
        <v>0.93930000000000002</v>
      </c>
      <c r="I27" s="100"/>
      <c r="J27" s="57">
        <v>34</v>
      </c>
      <c r="K27" s="103">
        <f t="shared" si="3"/>
        <v>35489.798721316773</v>
      </c>
      <c r="L27" s="104"/>
      <c r="M27" s="6">
        <f>IF(J27="","",(K27/J27)/LOOKUP(RIGHT($D$2,3),定数!$A$6:$A$13,定数!$B$6:$B$13))</f>
        <v>8.6984800787541108</v>
      </c>
      <c r="N27" s="57"/>
      <c r="O27" s="8">
        <v>43728</v>
      </c>
      <c r="P27" s="100">
        <v>0.94389999999999996</v>
      </c>
      <c r="Q27" s="100"/>
      <c r="R27" s="101">
        <f>IF(P27="","",T27*M27*LOOKUP(RIGHT($D$2,3),定数!$A$6:$A$13,定数!$B$6:$B$13))</f>
        <v>48015.610034722042</v>
      </c>
      <c r="S27" s="101"/>
      <c r="T27" s="102">
        <f t="shared" si="4"/>
        <v>45.999999999999375</v>
      </c>
      <c r="U27" s="102"/>
      <c r="V27" t="str">
        <f t="shared" si="7"/>
        <v/>
      </c>
      <c r="W27">
        <f t="shared" si="2"/>
        <v>0</v>
      </c>
      <c r="X27" s="37">
        <f t="shared" si="5"/>
        <v>1208258.6180809594</v>
      </c>
      <c r="Y27" s="38">
        <f t="shared" si="6"/>
        <v>2.0910529411764855E-2</v>
      </c>
    </row>
    <row r="28" spans="2:25">
      <c r="B28" s="57">
        <v>20</v>
      </c>
      <c r="C28" s="99">
        <f>IF(R27="","",C27+R27)</f>
        <v>1231008.9007452813</v>
      </c>
      <c r="D28" s="99"/>
      <c r="E28" s="57"/>
      <c r="F28" s="8">
        <v>43731</v>
      </c>
      <c r="G28" s="57" t="s">
        <v>4</v>
      </c>
      <c r="H28" s="100">
        <v>0.95709999999999995</v>
      </c>
      <c r="I28" s="100"/>
      <c r="J28" s="57">
        <v>47</v>
      </c>
      <c r="K28" s="103">
        <f t="shared" si="3"/>
        <v>36930.267022358435</v>
      </c>
      <c r="L28" s="104"/>
      <c r="M28" s="6">
        <f>IF(J28="","",(K28/J28)/LOOKUP(RIGHT($D$2,3),定数!$A$6:$A$13,定数!$B$6:$B$13))</f>
        <v>6.5479196848153256</v>
      </c>
      <c r="N28" s="57"/>
      <c r="O28" s="8">
        <v>43731</v>
      </c>
      <c r="P28" s="100">
        <v>0.95240000000000002</v>
      </c>
      <c r="Q28" s="100"/>
      <c r="R28" s="101">
        <f>IF(P28="","",T28*M28*LOOKUP(RIGHT($D$2,3),定数!$A$6:$A$13,定数!$B$6:$B$13))</f>
        <v>-36930.267022357853</v>
      </c>
      <c r="S28" s="101"/>
      <c r="T28" s="102">
        <f t="shared" si="4"/>
        <v>-46.999999999999261</v>
      </c>
      <c r="U28" s="102"/>
      <c r="V28" t="str">
        <f t="shared" si="7"/>
        <v/>
      </c>
      <c r="W28">
        <f t="shared" si="2"/>
        <v>1</v>
      </c>
      <c r="X28" s="37">
        <f t="shared" si="5"/>
        <v>1231008.9007452813</v>
      </c>
      <c r="Y28" s="38">
        <f t="shared" si="6"/>
        <v>0</v>
      </c>
    </row>
    <row r="29" spans="2:25">
      <c r="B29" s="57">
        <v>21</v>
      </c>
      <c r="C29" s="99">
        <f t="shared" si="0"/>
        <v>1194078.6337229235</v>
      </c>
      <c r="D29" s="99"/>
      <c r="E29" s="57"/>
      <c r="F29" s="8">
        <v>43750</v>
      </c>
      <c r="G29" s="57" t="s">
        <v>4</v>
      </c>
      <c r="H29" s="100">
        <v>0.98680000000000001</v>
      </c>
      <c r="I29" s="100"/>
      <c r="J29" s="57">
        <v>76</v>
      </c>
      <c r="K29" s="103">
        <f t="shared" si="3"/>
        <v>35822.359011687702</v>
      </c>
      <c r="L29" s="104"/>
      <c r="M29" s="6">
        <f>IF(J29="","",(K29/J29)/LOOKUP(RIGHT($D$2,3),定数!$A$6:$A$13,定数!$B$6:$B$13))</f>
        <v>3.9278902425096165</v>
      </c>
      <c r="N29" s="57"/>
      <c r="O29" s="8">
        <v>43752</v>
      </c>
      <c r="P29" s="100">
        <v>0.99790000000000001</v>
      </c>
      <c r="Q29" s="100"/>
      <c r="R29" s="101">
        <f>IF(P29="","",T29*M29*LOOKUP(RIGHT($D$2,3),定数!$A$6:$A$13,定数!$B$6:$B$13))</f>
        <v>52319.498030228082</v>
      </c>
      <c r="S29" s="101"/>
      <c r="T29" s="102">
        <f t="shared" si="4"/>
        <v>110.99999999999999</v>
      </c>
      <c r="U29" s="102"/>
      <c r="V29" t="str">
        <f t="shared" si="7"/>
        <v/>
      </c>
      <c r="W29">
        <f t="shared" si="2"/>
        <v>0</v>
      </c>
      <c r="X29" s="37">
        <f t="shared" si="5"/>
        <v>1231008.9007452813</v>
      </c>
      <c r="Y29" s="38">
        <f t="shared" si="6"/>
        <v>2.9999999999999472E-2</v>
      </c>
    </row>
    <row r="30" spans="2:25">
      <c r="B30" s="57">
        <v>22</v>
      </c>
      <c r="C30" s="99">
        <f>IF(R29="","",C29+R29)</f>
        <v>1246398.1317531515</v>
      </c>
      <c r="D30" s="99"/>
      <c r="E30" s="57"/>
      <c r="F30" s="8">
        <v>43751</v>
      </c>
      <c r="G30" s="57" t="s">
        <v>4</v>
      </c>
      <c r="H30" s="100">
        <v>0.98880000000000001</v>
      </c>
      <c r="I30" s="100"/>
      <c r="J30" s="57">
        <v>57</v>
      </c>
      <c r="K30" s="103">
        <f t="shared" si="3"/>
        <v>37391.943952594542</v>
      </c>
      <c r="L30" s="104"/>
      <c r="M30" s="6">
        <f>IF(J30="","",(K30/J30)/LOOKUP(RIGHT($D$2,3),定数!$A$6:$A$13,定数!$B$6:$B$13))</f>
        <v>5.4666584726015408</v>
      </c>
      <c r="N30" s="57"/>
      <c r="O30" s="8">
        <v>43752</v>
      </c>
      <c r="P30" s="100">
        <v>0.99660000000000004</v>
      </c>
      <c r="Q30" s="100"/>
      <c r="R30" s="101">
        <f>IF(P30="","",T30*M30*LOOKUP(RIGHT($D$2,3),定数!$A$6:$A$13,定数!$B$6:$B$13))</f>
        <v>51167.923303550611</v>
      </c>
      <c r="S30" s="101"/>
      <c r="T30" s="102">
        <f t="shared" si="4"/>
        <v>78.000000000000284</v>
      </c>
      <c r="U30" s="102"/>
      <c r="V30" t="str">
        <f t="shared" si="7"/>
        <v/>
      </c>
      <c r="W30">
        <f t="shared" si="2"/>
        <v>0</v>
      </c>
      <c r="X30" s="37">
        <f t="shared" si="5"/>
        <v>1246398.1317531515</v>
      </c>
      <c r="Y30" s="38">
        <f t="shared" si="6"/>
        <v>0</v>
      </c>
    </row>
    <row r="31" spans="2:25">
      <c r="B31" s="57">
        <v>23</v>
      </c>
      <c r="C31" s="99">
        <f t="shared" si="0"/>
        <v>1297566.0550567021</v>
      </c>
      <c r="D31" s="99"/>
      <c r="E31" s="57"/>
      <c r="F31" s="8">
        <v>43771</v>
      </c>
      <c r="G31" s="57" t="s">
        <v>4</v>
      </c>
      <c r="H31" s="100">
        <v>0.98750000000000004</v>
      </c>
      <c r="I31" s="100"/>
      <c r="J31" s="57">
        <v>43</v>
      </c>
      <c r="K31" s="103">
        <f t="shared" si="3"/>
        <v>38926.981651701062</v>
      </c>
      <c r="L31" s="104"/>
      <c r="M31" s="6">
        <f>IF(J31="","",(K31/J31)/LOOKUP(RIGHT($D$2,3),定数!$A$6:$A$13,定数!$B$6:$B$13))</f>
        <v>7.543988692190128</v>
      </c>
      <c r="N31" s="57"/>
      <c r="O31" s="8">
        <v>43771</v>
      </c>
      <c r="P31" s="100">
        <v>0.99370000000000003</v>
      </c>
      <c r="Q31" s="100"/>
      <c r="R31" s="101">
        <f>IF(P31="","",T31*M31*LOOKUP(RIGHT($D$2,3),定数!$A$6:$A$13,定数!$B$6:$B$13))</f>
        <v>56127.275869894402</v>
      </c>
      <c r="S31" s="101"/>
      <c r="T31" s="102">
        <f t="shared" si="4"/>
        <v>61.999999999999829</v>
      </c>
      <c r="U31" s="102"/>
      <c r="V31" t="str">
        <f t="shared" si="7"/>
        <v/>
      </c>
      <c r="W31">
        <f t="shared" si="2"/>
        <v>0</v>
      </c>
      <c r="X31" s="37">
        <f t="shared" si="5"/>
        <v>1297566.0550567021</v>
      </c>
      <c r="Y31" s="38">
        <f t="shared" si="6"/>
        <v>0</v>
      </c>
    </row>
    <row r="32" spans="2:25">
      <c r="B32" s="57">
        <v>24</v>
      </c>
      <c r="C32" s="99">
        <f t="shared" si="0"/>
        <v>1353693.3309265964</v>
      </c>
      <c r="D32" s="99"/>
      <c r="E32" s="57"/>
      <c r="F32" s="8">
        <v>43774</v>
      </c>
      <c r="G32" s="57" t="s">
        <v>4</v>
      </c>
      <c r="H32" s="100">
        <v>1.0161</v>
      </c>
      <c r="I32" s="100"/>
      <c r="J32" s="57">
        <v>77</v>
      </c>
      <c r="K32" s="103">
        <f t="shared" si="3"/>
        <v>40610.799927797889</v>
      </c>
      <c r="L32" s="104"/>
      <c r="M32" s="6">
        <f>IF(J32="","",(K32/J32)/LOOKUP(RIGHT($D$2,3),定数!$A$6:$A$13,定数!$B$6:$B$13))</f>
        <v>4.3951082172941431</v>
      </c>
      <c r="N32" s="57"/>
      <c r="O32" s="8">
        <v>43777</v>
      </c>
      <c r="P32" s="100">
        <v>1.0084</v>
      </c>
      <c r="Q32" s="100"/>
      <c r="R32" s="101">
        <f>IF(P32="","",T32*M32*LOOKUP(RIGHT($D$2,3),定数!$A$6:$A$13,定数!$B$6:$B$13))</f>
        <v>-40610.799927798093</v>
      </c>
      <c r="S32" s="101"/>
      <c r="T32" s="102">
        <f t="shared" si="4"/>
        <v>-77.000000000000398</v>
      </c>
      <c r="U32" s="102"/>
      <c r="V32" t="str">
        <f t="shared" si="7"/>
        <v/>
      </c>
      <c r="W32">
        <f t="shared" si="2"/>
        <v>1</v>
      </c>
      <c r="X32" s="37">
        <f t="shared" si="5"/>
        <v>1353693.3309265964</v>
      </c>
      <c r="Y32" s="38">
        <f t="shared" si="6"/>
        <v>0</v>
      </c>
    </row>
    <row r="33" spans="2:25">
      <c r="B33" s="57">
        <v>25</v>
      </c>
      <c r="C33" s="99">
        <f t="shared" si="0"/>
        <v>1313082.5309987983</v>
      </c>
      <c r="D33" s="99"/>
      <c r="E33" s="57"/>
      <c r="F33" s="8">
        <v>43799</v>
      </c>
      <c r="G33" s="57" t="s">
        <v>3</v>
      </c>
      <c r="H33" s="100">
        <v>0.95640000000000003</v>
      </c>
      <c r="I33" s="100"/>
      <c r="J33" s="57">
        <v>62</v>
      </c>
      <c r="K33" s="103">
        <f t="shared" si="3"/>
        <v>39392.475929963948</v>
      </c>
      <c r="L33" s="104"/>
      <c r="M33" s="6">
        <f>IF(J33="","",(K33/J33)/LOOKUP(RIGHT($D$2,3),定数!$A$6:$A$13,定数!$B$6:$B$13))</f>
        <v>5.294687624995154</v>
      </c>
      <c r="N33" s="57"/>
      <c r="O33" s="8">
        <v>43800</v>
      </c>
      <c r="P33" s="100">
        <v>0.96260000000000001</v>
      </c>
      <c r="Q33" s="100"/>
      <c r="R33" s="101">
        <f>IF(P33="","",T33*M33*LOOKUP(RIGHT($D$2,3),定数!$A$6:$A$13,定数!$B$6:$B$13))</f>
        <v>-39392.475929963832</v>
      </c>
      <c r="S33" s="101"/>
      <c r="T33" s="102">
        <f t="shared" si="4"/>
        <v>-61.999999999999829</v>
      </c>
      <c r="U33" s="102"/>
      <c r="V33" t="str">
        <f t="shared" si="7"/>
        <v/>
      </c>
      <c r="W33">
        <f t="shared" si="2"/>
        <v>2</v>
      </c>
      <c r="X33" s="37">
        <f t="shared" si="5"/>
        <v>1353693.3309265964</v>
      </c>
      <c r="Y33" s="38">
        <f t="shared" si="6"/>
        <v>3.0000000000000138E-2</v>
      </c>
    </row>
    <row r="34" spans="2:25">
      <c r="B34" s="57">
        <v>26</v>
      </c>
      <c r="C34" s="99">
        <f>IF(R33="","",C33+R33)</f>
        <v>1273690.0550688345</v>
      </c>
      <c r="D34" s="99"/>
      <c r="E34" s="57"/>
      <c r="F34" s="8">
        <v>43805</v>
      </c>
      <c r="G34" s="57" t="s">
        <v>4</v>
      </c>
      <c r="H34" s="100">
        <v>0.98839999999999995</v>
      </c>
      <c r="I34" s="100"/>
      <c r="J34" s="57">
        <v>36</v>
      </c>
      <c r="K34" s="103">
        <f t="shared" si="3"/>
        <v>38210.701652065029</v>
      </c>
      <c r="L34" s="104"/>
      <c r="M34" s="6">
        <f>IF(J34="","",(K34/J34)/LOOKUP(RIGHT($D$2,3),定数!$A$6:$A$13,定数!$B$6:$B$13))</f>
        <v>8.8450698268669044</v>
      </c>
      <c r="N34" s="57"/>
      <c r="O34" s="8">
        <v>43806</v>
      </c>
      <c r="P34" s="100">
        <v>0.99350000000000005</v>
      </c>
      <c r="Q34" s="100"/>
      <c r="R34" s="101">
        <f>IF(P34="","",T34*M34*LOOKUP(RIGHT($D$2,3),定数!$A$6:$A$13,定数!$B$6:$B$13))</f>
        <v>54131.827340426564</v>
      </c>
      <c r="S34" s="101"/>
      <c r="T34" s="102">
        <f t="shared" si="4"/>
        <v>51.000000000001044</v>
      </c>
      <c r="U34" s="102"/>
      <c r="V34" t="str">
        <f t="shared" si="7"/>
        <v/>
      </c>
      <c r="W34">
        <f t="shared" si="2"/>
        <v>0</v>
      </c>
      <c r="X34" s="37">
        <f t="shared" si="5"/>
        <v>1353693.3309265964</v>
      </c>
      <c r="Y34" s="38">
        <f t="shared" si="6"/>
        <v>5.9100000000000041E-2</v>
      </c>
    </row>
    <row r="35" spans="2:25">
      <c r="B35" s="57">
        <v>27</v>
      </c>
      <c r="C35" s="99">
        <f>IF(R34="","",C34+R34)</f>
        <v>1327821.8824092611</v>
      </c>
      <c r="D35" s="99"/>
      <c r="E35" s="57"/>
      <c r="F35" s="8">
        <v>43819</v>
      </c>
      <c r="G35" s="57" t="s">
        <v>3</v>
      </c>
      <c r="H35" s="100">
        <v>0.98640000000000005</v>
      </c>
      <c r="I35" s="100"/>
      <c r="J35" s="57">
        <v>33</v>
      </c>
      <c r="K35" s="103">
        <f t="shared" si="3"/>
        <v>39834.656472277828</v>
      </c>
      <c r="L35" s="104"/>
      <c r="M35" s="6">
        <f>IF(J35="","",(K35/J35)/LOOKUP(RIGHT($D$2,3),定数!$A$6:$A$13,定数!$B$6:$B$13))</f>
        <v>10.059256684918642</v>
      </c>
      <c r="N35" s="57"/>
      <c r="O35" s="8">
        <v>43819</v>
      </c>
      <c r="P35" s="100">
        <v>0.98970000000000002</v>
      </c>
      <c r="Q35" s="100"/>
      <c r="R35" s="101">
        <f>IF(P35="","",T35*M35*LOOKUP(RIGHT($D$2,3),定数!$A$6:$A$13,定数!$B$6:$B$13))</f>
        <v>-39834.656472277456</v>
      </c>
      <c r="S35" s="101"/>
      <c r="T35" s="102">
        <f t="shared" si="4"/>
        <v>-32.999999999999694</v>
      </c>
      <c r="U35" s="102"/>
      <c r="V35" t="str">
        <f t="shared" si="7"/>
        <v/>
      </c>
      <c r="W35">
        <f t="shared" si="2"/>
        <v>1</v>
      </c>
      <c r="X35" s="37">
        <f t="shared" si="5"/>
        <v>1353693.3309265964</v>
      </c>
      <c r="Y35" s="38">
        <f t="shared" si="6"/>
        <v>1.9111749999999206E-2</v>
      </c>
    </row>
    <row r="36" spans="2:25">
      <c r="B36" s="57">
        <v>28</v>
      </c>
      <c r="C36" s="99">
        <f>IF(R35="","",C35+R35)</f>
        <v>1287987.2259369837</v>
      </c>
      <c r="D36" s="99"/>
      <c r="E36" s="57"/>
      <c r="F36" s="8">
        <v>43823</v>
      </c>
      <c r="G36" s="57" t="s">
        <v>4</v>
      </c>
      <c r="H36" s="100">
        <v>1.0049999999999999</v>
      </c>
      <c r="I36" s="100"/>
      <c r="J36" s="57">
        <v>21</v>
      </c>
      <c r="K36" s="103">
        <f t="shared" si="3"/>
        <v>38639.616778109506</v>
      </c>
      <c r="L36" s="104"/>
      <c r="M36" s="6">
        <f>IF(J36="","",(K36/J36)/LOOKUP(RIGHT($D$2,3),定数!$A$6:$A$13,定数!$B$6:$B$13))</f>
        <v>15.333181261154566</v>
      </c>
      <c r="N36" s="57"/>
      <c r="O36" s="8">
        <v>43826</v>
      </c>
      <c r="P36" s="100">
        <v>1.0016</v>
      </c>
      <c r="Q36" s="100"/>
      <c r="R36" s="101">
        <f>IF(P36="","",T36*M36*LOOKUP(RIGHT($D$2,3),定数!$A$6:$A$13,定数!$B$6:$B$13))</f>
        <v>-62559.379545507836</v>
      </c>
      <c r="S36" s="101"/>
      <c r="T36" s="102">
        <f t="shared" si="4"/>
        <v>-33.999999999998479</v>
      </c>
      <c r="U36" s="102"/>
      <c r="V36" t="str">
        <f t="shared" si="7"/>
        <v/>
      </c>
      <c r="W36">
        <f t="shared" si="2"/>
        <v>2</v>
      </c>
      <c r="X36" s="37">
        <f t="shared" si="5"/>
        <v>1353693.3309265964</v>
      </c>
      <c r="Y36" s="38">
        <f t="shared" si="6"/>
        <v>4.8538397499998887E-2</v>
      </c>
    </row>
    <row r="37" spans="2:25">
      <c r="B37" s="57">
        <v>29</v>
      </c>
      <c r="C37" s="99">
        <f t="shared" si="0"/>
        <v>1225427.8463914758</v>
      </c>
      <c r="D37" s="99"/>
      <c r="E37" s="57"/>
      <c r="F37" s="8">
        <v>43830</v>
      </c>
      <c r="G37" s="57" t="s">
        <v>4</v>
      </c>
      <c r="H37" s="100">
        <v>1.0187999999999999</v>
      </c>
      <c r="I37" s="100"/>
      <c r="J37" s="57">
        <v>27</v>
      </c>
      <c r="K37" s="103">
        <f t="shared" si="3"/>
        <v>36762.835391744273</v>
      </c>
      <c r="L37" s="104"/>
      <c r="M37" s="6">
        <f>IF(J37="","",(K37/J37)/LOOKUP(RIGHT($D$2,3),定数!$A$6:$A$13,定数!$B$6:$B$13))</f>
        <v>11.346554133254406</v>
      </c>
      <c r="N37" s="57"/>
      <c r="O37" s="8">
        <v>43830</v>
      </c>
      <c r="P37" s="100">
        <v>1.0224</v>
      </c>
      <c r="Q37" s="100"/>
      <c r="R37" s="101">
        <f>IF(P37="","",T37*M37*LOOKUP(RIGHT($D$2,3),定数!$A$6:$A$13,定数!$B$6:$B$13))</f>
        <v>49017.113855659678</v>
      </c>
      <c r="S37" s="101"/>
      <c r="T37" s="102">
        <f t="shared" si="4"/>
        <v>36.000000000000476</v>
      </c>
      <c r="U37" s="102"/>
      <c r="V37" t="str">
        <f t="shared" si="7"/>
        <v/>
      </c>
      <c r="W37">
        <f t="shared" si="2"/>
        <v>0</v>
      </c>
      <c r="X37" s="37">
        <f t="shared" si="5"/>
        <v>1353693.3309265964</v>
      </c>
      <c r="Y37" s="38">
        <f t="shared" si="6"/>
        <v>9.4752246764282733E-2</v>
      </c>
    </row>
    <row r="38" spans="2:25">
      <c r="B38" s="57">
        <v>30</v>
      </c>
      <c r="C38" s="99">
        <f t="shared" si="0"/>
        <v>1274444.9602471355</v>
      </c>
      <c r="D38" s="99"/>
      <c r="E38" s="57">
        <v>2011</v>
      </c>
      <c r="F38" s="8">
        <v>43468</v>
      </c>
      <c r="G38" s="57" t="s">
        <v>94</v>
      </c>
      <c r="H38" s="100">
        <v>1.0209999999999999</v>
      </c>
      <c r="I38" s="100"/>
      <c r="J38" s="57">
        <v>32</v>
      </c>
      <c r="K38" s="103">
        <f t="shared" si="3"/>
        <v>38233.348807414062</v>
      </c>
      <c r="L38" s="104"/>
      <c r="M38" s="6">
        <f>IF(J38="","",(K38/J38)/LOOKUP(RIGHT($D$2,3),定数!$A$6:$A$13,定数!$B$6:$B$13))</f>
        <v>9.9566012519307456</v>
      </c>
      <c r="N38" s="57">
        <v>2011</v>
      </c>
      <c r="O38" s="8">
        <v>43468</v>
      </c>
      <c r="P38" s="100">
        <v>1.0178</v>
      </c>
      <c r="Q38" s="100"/>
      <c r="R38" s="101">
        <f>IF(P38="","",T38*M38*LOOKUP(RIGHT($D$2,3),定数!$A$6:$A$13,定数!$B$6:$B$13))</f>
        <v>-38233.348807412505</v>
      </c>
      <c r="S38" s="101"/>
      <c r="T38" s="102">
        <f t="shared" si="4"/>
        <v>-31.999999999998696</v>
      </c>
      <c r="U38" s="102"/>
      <c r="V38" t="str">
        <f t="shared" si="7"/>
        <v/>
      </c>
      <c r="W38">
        <f t="shared" si="2"/>
        <v>1</v>
      </c>
      <c r="X38" s="37">
        <f t="shared" si="5"/>
        <v>1353693.3309265964</v>
      </c>
      <c r="Y38" s="38">
        <f t="shared" si="6"/>
        <v>5.8542336634853531E-2</v>
      </c>
    </row>
    <row r="39" spans="2:25">
      <c r="B39" s="57">
        <v>31</v>
      </c>
      <c r="C39" s="99">
        <f t="shared" si="0"/>
        <v>1236211.6114397231</v>
      </c>
      <c r="D39" s="99"/>
      <c r="E39" s="57"/>
      <c r="F39" s="8">
        <v>43524</v>
      </c>
      <c r="G39" s="57" t="s">
        <v>4</v>
      </c>
      <c r="H39" s="100">
        <v>1.0177</v>
      </c>
      <c r="I39" s="100"/>
      <c r="J39" s="57">
        <v>43</v>
      </c>
      <c r="K39" s="103">
        <f t="shared" si="3"/>
        <v>37086.34834319169</v>
      </c>
      <c r="L39" s="104"/>
      <c r="M39" s="6">
        <f>IF(J39="","",(K39/J39)/LOOKUP(RIGHT($D$2,3),定数!$A$6:$A$13,定数!$B$6:$B$13))</f>
        <v>7.1872768106960638</v>
      </c>
      <c r="N39" s="57"/>
      <c r="O39" s="8">
        <v>43525</v>
      </c>
      <c r="P39" s="100">
        <v>1.0134000000000001</v>
      </c>
      <c r="Q39" s="100"/>
      <c r="R39" s="101">
        <f>IF(P39="","",T39*M39*LOOKUP(RIGHT($D$2,3),定数!$A$6:$A$13,定数!$B$6:$B$13))</f>
        <v>-37086.348343191436</v>
      </c>
      <c r="S39" s="101"/>
      <c r="T39" s="102">
        <f t="shared" si="4"/>
        <v>-42.999999999999702</v>
      </c>
      <c r="U39" s="102"/>
      <c r="V39" t="str">
        <f t="shared" si="7"/>
        <v/>
      </c>
      <c r="W39">
        <f t="shared" si="2"/>
        <v>2</v>
      </c>
      <c r="X39" s="37">
        <f t="shared" si="5"/>
        <v>1353693.3309265964</v>
      </c>
      <c r="Y39" s="38">
        <f t="shared" si="6"/>
        <v>8.6786066535806672E-2</v>
      </c>
    </row>
    <row r="40" spans="2:25">
      <c r="B40" s="57">
        <v>32</v>
      </c>
      <c r="C40" s="99">
        <f t="shared" si="0"/>
        <v>1199125.2630965316</v>
      </c>
      <c r="D40" s="99"/>
      <c r="E40" s="57"/>
      <c r="F40" s="8">
        <v>43556</v>
      </c>
      <c r="G40" s="57" t="s">
        <v>4</v>
      </c>
      <c r="H40" s="100">
        <v>1.0349999999999999</v>
      </c>
      <c r="I40" s="100"/>
      <c r="J40" s="57">
        <v>23</v>
      </c>
      <c r="K40" s="103">
        <f t="shared" si="3"/>
        <v>35973.757892895948</v>
      </c>
      <c r="L40" s="104"/>
      <c r="M40" s="6">
        <f>IF(J40="","",(K40/J40)/LOOKUP(RIGHT($D$2,3),定数!$A$6:$A$13,定数!$B$6:$B$13))</f>
        <v>13.033970251049256</v>
      </c>
      <c r="N40" s="57"/>
      <c r="O40" s="8">
        <v>43556</v>
      </c>
      <c r="P40" s="100">
        <v>1.0327</v>
      </c>
      <c r="Q40" s="100"/>
      <c r="R40" s="101">
        <f>IF(P40="","",T40*M40*LOOKUP(RIGHT($D$2,3),定数!$A$6:$A$13,定数!$B$6:$B$13))</f>
        <v>-35973.757892895461</v>
      </c>
      <c r="S40" s="101"/>
      <c r="T40" s="102">
        <f t="shared" si="4"/>
        <v>-22.999999999999687</v>
      </c>
      <c r="U40" s="102"/>
      <c r="V40" t="str">
        <f t="shared" si="7"/>
        <v/>
      </c>
      <c r="W40">
        <f t="shared" si="2"/>
        <v>3</v>
      </c>
      <c r="X40" s="37">
        <f t="shared" si="5"/>
        <v>1353693.3309265964</v>
      </c>
      <c r="Y40" s="38">
        <f t="shared" si="6"/>
        <v>0.11418248453973234</v>
      </c>
    </row>
    <row r="41" spans="2:25">
      <c r="B41" s="57">
        <v>33</v>
      </c>
      <c r="C41" s="99">
        <f t="shared" si="0"/>
        <v>1163151.5052036361</v>
      </c>
      <c r="D41" s="99"/>
      <c r="E41" s="57"/>
      <c r="F41" s="8">
        <v>43563</v>
      </c>
      <c r="G41" s="57" t="s">
        <v>4</v>
      </c>
      <c r="H41" s="100">
        <v>1.0479000000000001</v>
      </c>
      <c r="I41" s="100"/>
      <c r="J41" s="57">
        <v>29</v>
      </c>
      <c r="K41" s="103">
        <f t="shared" si="3"/>
        <v>34894.545156109081</v>
      </c>
      <c r="L41" s="104"/>
      <c r="M41" s="6">
        <f>IF(J41="","",(K41/J41)/LOOKUP(RIGHT($D$2,3),定数!$A$6:$A$13,定数!$B$6:$B$13))</f>
        <v>10.027168148307206</v>
      </c>
      <c r="N41" s="57"/>
      <c r="O41" s="8">
        <v>43563</v>
      </c>
      <c r="P41" s="100">
        <v>1.0518000000000001</v>
      </c>
      <c r="Q41" s="100"/>
      <c r="R41" s="101">
        <f>IF(P41="","",T41*M41*LOOKUP(RIGHT($D$2,3),定数!$A$6:$A$13,定数!$B$6:$B$13))</f>
        <v>46927.1469340779</v>
      </c>
      <c r="S41" s="101"/>
      <c r="T41" s="102">
        <f t="shared" si="4"/>
        <v>39.000000000000142</v>
      </c>
      <c r="U41" s="102"/>
      <c r="V41" t="str">
        <f t="shared" si="7"/>
        <v/>
      </c>
      <c r="W41">
        <f t="shared" si="2"/>
        <v>0</v>
      </c>
      <c r="X41" s="37">
        <f t="shared" si="5"/>
        <v>1353693.3309265964</v>
      </c>
      <c r="Y41" s="38">
        <f t="shared" si="6"/>
        <v>0.14075701000354002</v>
      </c>
    </row>
    <row r="42" spans="2:25">
      <c r="B42" s="57">
        <v>34</v>
      </c>
      <c r="C42" s="99">
        <f t="shared" si="0"/>
        <v>1210078.652137714</v>
      </c>
      <c r="D42" s="99"/>
      <c r="E42" s="57"/>
      <c r="F42" s="8">
        <v>43582</v>
      </c>
      <c r="G42" s="57" t="s">
        <v>4</v>
      </c>
      <c r="H42" s="100">
        <v>1.0829</v>
      </c>
      <c r="I42" s="100"/>
      <c r="J42" s="57">
        <v>51</v>
      </c>
      <c r="K42" s="103">
        <f t="shared" si="3"/>
        <v>36302.359564131417</v>
      </c>
      <c r="L42" s="104"/>
      <c r="M42" s="6">
        <f>IF(J42="","",(K42/J42)/LOOKUP(RIGHT($D$2,3),定数!$A$6:$A$13,定数!$B$6:$B$13))</f>
        <v>5.9317580987142842</v>
      </c>
      <c r="N42" s="57"/>
      <c r="O42" s="8">
        <v>43583</v>
      </c>
      <c r="P42" s="100">
        <v>1.0902000000000001</v>
      </c>
      <c r="Q42" s="100"/>
      <c r="R42" s="101">
        <f>IF(P42="","",T42*M42*LOOKUP(RIGHT($D$2,3),定数!$A$6:$A$13,定数!$B$6:$B$13))</f>
        <v>51962.200944737728</v>
      </c>
      <c r="S42" s="101"/>
      <c r="T42" s="102">
        <f t="shared" si="4"/>
        <v>73.000000000000838</v>
      </c>
      <c r="U42" s="102"/>
      <c r="V42" t="str">
        <f t="shared" si="7"/>
        <v/>
      </c>
      <c r="W42">
        <f t="shared" si="2"/>
        <v>0</v>
      </c>
      <c r="X42" s="37">
        <f t="shared" si="5"/>
        <v>1353693.3309265964</v>
      </c>
      <c r="Y42" s="38">
        <f t="shared" si="6"/>
        <v>0.10609099971747582</v>
      </c>
    </row>
    <row r="43" spans="2:25">
      <c r="B43" s="57">
        <v>35</v>
      </c>
      <c r="C43" s="99">
        <f t="shared" si="0"/>
        <v>1262040.8530824517</v>
      </c>
      <c r="D43" s="99"/>
      <c r="E43" s="57"/>
      <c r="F43" s="8">
        <v>43604</v>
      </c>
      <c r="G43" s="57" t="s">
        <v>4</v>
      </c>
      <c r="H43" s="100">
        <v>1.0668</v>
      </c>
      <c r="I43" s="100"/>
      <c r="J43" s="57">
        <v>75</v>
      </c>
      <c r="K43" s="103">
        <f t="shared" si="3"/>
        <v>37861.225592473551</v>
      </c>
      <c r="L43" s="104"/>
      <c r="M43" s="6">
        <f>IF(J43="","",(K43/J43)/LOOKUP(RIGHT($D$2,3),定数!$A$6:$A$13,定数!$B$6:$B$13))</f>
        <v>4.2068028436081724</v>
      </c>
      <c r="N43" s="57"/>
      <c r="O43" s="8">
        <v>43608</v>
      </c>
      <c r="P43" s="100">
        <v>1.0592999999999999</v>
      </c>
      <c r="Q43" s="100"/>
      <c r="R43" s="101">
        <f>IF(P43="","",T43*M43*LOOKUP(RIGHT($D$2,3),定数!$A$6:$A$13,定数!$B$6:$B$13))</f>
        <v>-37861.225592473871</v>
      </c>
      <c r="S43" s="101"/>
      <c r="T43" s="102">
        <f t="shared" si="4"/>
        <v>-75.000000000000625</v>
      </c>
      <c r="U43" s="102"/>
      <c r="V43" t="str">
        <f t="shared" si="7"/>
        <v/>
      </c>
      <c r="W43">
        <f t="shared" si="2"/>
        <v>1</v>
      </c>
      <c r="X43" s="37">
        <f t="shared" si="5"/>
        <v>1353693.3309265964</v>
      </c>
      <c r="Y43" s="38">
        <f t="shared" si="6"/>
        <v>6.770549558769634E-2</v>
      </c>
    </row>
    <row r="44" spans="2:25">
      <c r="B44" s="57">
        <v>36</v>
      </c>
      <c r="C44" s="99">
        <f t="shared" si="0"/>
        <v>1224179.627489978</v>
      </c>
      <c r="D44" s="99"/>
      <c r="E44" s="57"/>
      <c r="F44" s="8">
        <v>43605</v>
      </c>
      <c r="G44" s="57" t="s">
        <v>4</v>
      </c>
      <c r="H44" s="100">
        <v>1.069</v>
      </c>
      <c r="I44" s="100"/>
      <c r="J44" s="57">
        <v>81</v>
      </c>
      <c r="K44" s="103">
        <f t="shared" si="3"/>
        <v>36725.388824699337</v>
      </c>
      <c r="L44" s="104"/>
      <c r="M44" s="6">
        <f>IF(J44="","",(K44/J44)/LOOKUP(RIGHT($D$2,3),定数!$A$6:$A$13,定数!$B$6:$B$13))</f>
        <v>3.7783321836110431</v>
      </c>
      <c r="N44" s="57"/>
      <c r="O44" s="8">
        <v>43608</v>
      </c>
      <c r="P44" s="100">
        <v>1.0609</v>
      </c>
      <c r="Q44" s="100"/>
      <c r="R44" s="101">
        <f>IF(P44="","",T44*M44*LOOKUP(RIGHT($D$2,3),定数!$A$6:$A$13,定数!$B$6:$B$13))</f>
        <v>-36725.388824699316</v>
      </c>
      <c r="S44" s="101"/>
      <c r="T44" s="102">
        <f t="shared" si="4"/>
        <v>-80.999999999999957</v>
      </c>
      <c r="U44" s="102"/>
      <c r="V44" t="str">
        <f t="shared" si="7"/>
        <v/>
      </c>
      <c r="W44">
        <f t="shared" si="2"/>
        <v>2</v>
      </c>
      <c r="X44" s="37">
        <f t="shared" si="5"/>
        <v>1353693.3309265964</v>
      </c>
      <c r="Y44" s="38">
        <f t="shared" si="6"/>
        <v>9.5674330720065592E-2</v>
      </c>
    </row>
    <row r="45" spans="2:25">
      <c r="B45" s="57">
        <v>37</v>
      </c>
      <c r="C45" s="99">
        <f t="shared" si="0"/>
        <v>1187454.2386652788</v>
      </c>
      <c r="D45" s="99"/>
      <c r="E45" s="57"/>
      <c r="F45" s="8">
        <v>43637</v>
      </c>
      <c r="G45" s="57" t="s">
        <v>4</v>
      </c>
      <c r="H45" s="100">
        <v>1.0587</v>
      </c>
      <c r="I45" s="100"/>
      <c r="J45" s="57">
        <v>30</v>
      </c>
      <c r="K45" s="103">
        <f t="shared" si="3"/>
        <v>35623.627159958363</v>
      </c>
      <c r="L45" s="104"/>
      <c r="M45" s="6">
        <f>IF(J45="","",(K45/J45)/LOOKUP(RIGHT($D$2,3),定数!$A$6:$A$13,定数!$B$6:$B$13))</f>
        <v>9.8954519888773227</v>
      </c>
      <c r="N45" s="57"/>
      <c r="O45" s="8">
        <v>43637</v>
      </c>
      <c r="P45" s="100">
        <v>1.0557000000000001</v>
      </c>
      <c r="Q45" s="100"/>
      <c r="R45" s="101">
        <f>IF(P45="","",T45*M45*LOOKUP(RIGHT($D$2,3),定数!$A$6:$A$13,定数!$B$6:$B$13))</f>
        <v>-35623.627159957075</v>
      </c>
      <c r="S45" s="101"/>
      <c r="T45" s="102">
        <f t="shared" si="4"/>
        <v>-29.999999999998916</v>
      </c>
      <c r="U45" s="102"/>
      <c r="V45" t="str">
        <f t="shared" si="7"/>
        <v/>
      </c>
      <c r="W45">
        <f t="shared" si="2"/>
        <v>3</v>
      </c>
      <c r="X45" s="37">
        <f t="shared" si="5"/>
        <v>1353693.3309265964</v>
      </c>
      <c r="Y45" s="38">
        <f t="shared" si="6"/>
        <v>0.1228041007984636</v>
      </c>
    </row>
    <row r="46" spans="2:25">
      <c r="B46" s="57">
        <v>38</v>
      </c>
      <c r="C46" s="99">
        <f t="shared" si="0"/>
        <v>1151830.6115053217</v>
      </c>
      <c r="D46" s="99"/>
      <c r="E46" s="57"/>
      <c r="F46" s="8">
        <v>43674</v>
      </c>
      <c r="G46" s="57" t="s">
        <v>4</v>
      </c>
      <c r="H46" s="100">
        <v>1.1049</v>
      </c>
      <c r="I46" s="100"/>
      <c r="J46" s="57">
        <v>36</v>
      </c>
      <c r="K46" s="103">
        <f t="shared" si="3"/>
        <v>34554.918345159647</v>
      </c>
      <c r="L46" s="104"/>
      <c r="M46" s="6">
        <f>IF(J46="","",(K46/J46)/LOOKUP(RIGHT($D$2,3),定数!$A$6:$A$13,定数!$B$6:$B$13))</f>
        <v>7.9988236910091777</v>
      </c>
      <c r="N46" s="57"/>
      <c r="O46" s="8">
        <v>43674</v>
      </c>
      <c r="P46" s="100">
        <v>1.1012999999999999</v>
      </c>
      <c r="Q46" s="100"/>
      <c r="R46" s="101">
        <f>IF(P46="","",T46*M46*LOOKUP(RIGHT($D$2,3),定数!$A$6:$A$13,定数!$B$6:$B$13))</f>
        <v>-34554.918345160098</v>
      </c>
      <c r="S46" s="101"/>
      <c r="T46" s="102">
        <f t="shared" si="4"/>
        <v>-36.000000000000476</v>
      </c>
      <c r="U46" s="102"/>
      <c r="V46" t="str">
        <f t="shared" si="7"/>
        <v/>
      </c>
      <c r="W46">
        <f t="shared" si="2"/>
        <v>4</v>
      </c>
      <c r="X46" s="37">
        <f t="shared" si="5"/>
        <v>1353693.3309265964</v>
      </c>
      <c r="Y46" s="38">
        <f t="shared" si="6"/>
        <v>0.14911997777450869</v>
      </c>
    </row>
    <row r="47" spans="2:25">
      <c r="B47" s="57">
        <v>39</v>
      </c>
      <c r="C47" s="99">
        <f t="shared" si="0"/>
        <v>1117275.6931601616</v>
      </c>
      <c r="D47" s="99"/>
      <c r="E47" s="57"/>
      <c r="F47" s="8">
        <v>43694</v>
      </c>
      <c r="G47" s="57" t="s">
        <v>4</v>
      </c>
      <c r="H47" s="100">
        <v>1.0508999999999999</v>
      </c>
      <c r="I47" s="100"/>
      <c r="J47" s="57">
        <v>63</v>
      </c>
      <c r="K47" s="103">
        <f t="shared" si="3"/>
        <v>33518.270794804848</v>
      </c>
      <c r="L47" s="104"/>
      <c r="M47" s="6">
        <f>IF(J47="","",(K47/J47)/LOOKUP(RIGHT($D$2,3),定数!$A$6:$A$13,定数!$B$6:$B$13))</f>
        <v>4.4336337030165138</v>
      </c>
      <c r="N47" s="57"/>
      <c r="O47" s="8">
        <v>43694</v>
      </c>
      <c r="P47" s="100">
        <v>1.0599000000000001</v>
      </c>
      <c r="Q47" s="100"/>
      <c r="R47" s="101">
        <f>IF(P47="","",T47*M47*LOOKUP(RIGHT($D$2,3),定数!$A$6:$A$13,定数!$B$6:$B$13))</f>
        <v>47883.24399257898</v>
      </c>
      <c r="S47" s="101"/>
      <c r="T47" s="102">
        <f t="shared" si="4"/>
        <v>90.000000000001194</v>
      </c>
      <c r="U47" s="102"/>
      <c r="V47" t="str">
        <f t="shared" si="7"/>
        <v/>
      </c>
      <c r="W47">
        <f t="shared" si="2"/>
        <v>0</v>
      </c>
      <c r="X47" s="37">
        <f t="shared" si="5"/>
        <v>1353693.3309265964</v>
      </c>
      <c r="Y47" s="38">
        <f t="shared" si="6"/>
        <v>0.17464637844127373</v>
      </c>
    </row>
    <row r="48" spans="2:25">
      <c r="B48" s="57">
        <v>40</v>
      </c>
      <c r="C48" s="99">
        <f t="shared" si="0"/>
        <v>1165158.9371527405</v>
      </c>
      <c r="D48" s="99"/>
      <c r="E48" s="57"/>
      <c r="F48" s="8">
        <v>43716</v>
      </c>
      <c r="G48" s="57" t="s">
        <v>4</v>
      </c>
      <c r="H48" s="100">
        <v>1.0602</v>
      </c>
      <c r="I48" s="100"/>
      <c r="J48" s="57">
        <v>33</v>
      </c>
      <c r="K48" s="103">
        <f t="shared" si="3"/>
        <v>34954.768114582213</v>
      </c>
      <c r="L48" s="104"/>
      <c r="M48" s="6">
        <f>IF(J48="","",(K48/J48)/LOOKUP(RIGHT($D$2,3),定数!$A$6:$A$13,定数!$B$6:$B$13))</f>
        <v>8.8269616450965191</v>
      </c>
      <c r="N48" s="57"/>
      <c r="O48" s="8">
        <v>43716</v>
      </c>
      <c r="P48" s="100">
        <v>1.0647</v>
      </c>
      <c r="Q48" s="100"/>
      <c r="R48" s="101">
        <f>IF(P48="","",T48*M48*LOOKUP(RIGHT($D$2,3),定数!$A$6:$A$13,定数!$B$6:$B$13))</f>
        <v>47665.592883520658</v>
      </c>
      <c r="S48" s="101"/>
      <c r="T48" s="102">
        <f t="shared" si="4"/>
        <v>44.999999999999488</v>
      </c>
      <c r="U48" s="102"/>
      <c r="V48" t="str">
        <f t="shared" si="7"/>
        <v/>
      </c>
      <c r="W48">
        <f t="shared" si="2"/>
        <v>0</v>
      </c>
      <c r="X48" s="37">
        <f t="shared" si="5"/>
        <v>1353693.3309265964</v>
      </c>
      <c r="Y48" s="38">
        <f t="shared" si="6"/>
        <v>0.13927408037447075</v>
      </c>
    </row>
    <row r="49" spans="2:25">
      <c r="B49" s="57">
        <v>41</v>
      </c>
      <c r="C49" s="99">
        <f t="shared" si="0"/>
        <v>1212824.5300362613</v>
      </c>
      <c r="D49" s="99"/>
      <c r="E49" s="57"/>
      <c r="F49" s="8">
        <v>43751</v>
      </c>
      <c r="G49" s="57" t="s">
        <v>4</v>
      </c>
      <c r="H49" s="100">
        <v>1.0164</v>
      </c>
      <c r="I49" s="100"/>
      <c r="J49" s="57">
        <v>63</v>
      </c>
      <c r="K49" s="103">
        <f t="shared" si="3"/>
        <v>36384.735901087835</v>
      </c>
      <c r="L49" s="104"/>
      <c r="M49" s="6">
        <f>IF(J49="","",(K49/J49)/LOOKUP(RIGHT($D$2,3),定数!$A$6:$A$13,定数!$B$6:$B$13))</f>
        <v>4.8127957541121473</v>
      </c>
      <c r="N49" s="57"/>
      <c r="O49" s="8">
        <v>43752</v>
      </c>
      <c r="P49" s="100">
        <v>1.0254000000000001</v>
      </c>
      <c r="Q49" s="100"/>
      <c r="R49" s="101">
        <f>IF(P49="","",T49*M49*LOOKUP(RIGHT($D$2,3),定数!$A$6:$A$13,定数!$B$6:$B$13))</f>
        <v>51978.194144411886</v>
      </c>
      <c r="S49" s="101"/>
      <c r="T49" s="102">
        <f t="shared" si="4"/>
        <v>90.000000000001194</v>
      </c>
      <c r="U49" s="102"/>
      <c r="V49" t="str">
        <f t="shared" si="7"/>
        <v/>
      </c>
      <c r="W49">
        <f t="shared" si="2"/>
        <v>0</v>
      </c>
      <c r="X49" s="37">
        <f t="shared" si="5"/>
        <v>1353693.3309265964</v>
      </c>
      <c r="Y49" s="38">
        <f t="shared" si="6"/>
        <v>0.10406256548069948</v>
      </c>
    </row>
    <row r="50" spans="2:25">
      <c r="B50" s="57">
        <v>42</v>
      </c>
      <c r="C50" s="99">
        <f t="shared" si="0"/>
        <v>1264802.7241806732</v>
      </c>
      <c r="D50" s="99"/>
      <c r="E50" s="57"/>
      <c r="F50" s="8">
        <v>43814</v>
      </c>
      <c r="G50" s="57" t="s">
        <v>3</v>
      </c>
      <c r="H50" s="100">
        <v>0.99119999999999997</v>
      </c>
      <c r="I50" s="100"/>
      <c r="J50" s="57">
        <v>77</v>
      </c>
      <c r="K50" s="103">
        <f t="shared" si="3"/>
        <v>37944.081725420197</v>
      </c>
      <c r="L50" s="104"/>
      <c r="M50" s="6">
        <f>IF(J50="","",(K50/J50)/LOOKUP(RIGHT($D$2,3),定数!$A$6:$A$13,定数!$B$6:$B$13))</f>
        <v>4.1065023512359522</v>
      </c>
      <c r="N50" s="57"/>
      <c r="O50" s="8">
        <v>43815</v>
      </c>
      <c r="P50" s="100">
        <v>0.99890000000000001</v>
      </c>
      <c r="Q50" s="100"/>
      <c r="R50" s="101">
        <f>IF(P50="","",T50*M50*LOOKUP(RIGHT($D$2,3),定数!$A$6:$A$13,定数!$B$6:$B$13))</f>
        <v>-37944.081725420394</v>
      </c>
      <c r="S50" s="101"/>
      <c r="T50" s="102">
        <f t="shared" si="4"/>
        <v>-77.000000000000398</v>
      </c>
      <c r="U50" s="102"/>
      <c r="V50" t="str">
        <f t="shared" si="7"/>
        <v/>
      </c>
      <c r="W50">
        <f t="shared" si="2"/>
        <v>1</v>
      </c>
      <c r="X50" s="37">
        <f t="shared" si="5"/>
        <v>1353693.3309265964</v>
      </c>
      <c r="Y50" s="38">
        <f t="shared" si="6"/>
        <v>6.5665246858443216E-2</v>
      </c>
    </row>
    <row r="51" spans="2:25">
      <c r="B51" s="57">
        <v>43</v>
      </c>
      <c r="C51" s="99">
        <f t="shared" si="0"/>
        <v>1226858.6424552528</v>
      </c>
      <c r="D51" s="99"/>
      <c r="E51" s="57"/>
      <c r="F51" s="8">
        <v>43821</v>
      </c>
      <c r="G51" s="57" t="s">
        <v>4</v>
      </c>
      <c r="H51" s="100">
        <v>1.0146999999999999</v>
      </c>
      <c r="I51" s="100"/>
      <c r="J51" s="57">
        <v>53</v>
      </c>
      <c r="K51" s="103">
        <f t="shared" si="3"/>
        <v>36805.759273657583</v>
      </c>
      <c r="L51" s="104"/>
      <c r="M51" s="6">
        <f>IF(J51="","",(K51/J51)/LOOKUP(RIGHT($D$2,3),定数!$A$6:$A$13,定数!$B$6:$B$13))</f>
        <v>5.7870690681851551</v>
      </c>
      <c r="N51" s="57"/>
      <c r="O51" s="8">
        <v>43827</v>
      </c>
      <c r="P51" s="100">
        <v>1.0094000000000001</v>
      </c>
      <c r="Q51" s="100"/>
      <c r="R51" s="101">
        <f>IF(P51="","",T51*M51*LOOKUP(RIGHT($D$2,3),定数!$A$6:$A$13,定数!$B$6:$B$13))</f>
        <v>-36805.759273656622</v>
      </c>
      <c r="S51" s="101"/>
      <c r="T51" s="102">
        <f t="shared" si="4"/>
        <v>-52.999999999998607</v>
      </c>
      <c r="U51" s="102"/>
      <c r="V51" t="str">
        <f t="shared" si="7"/>
        <v/>
      </c>
      <c r="W51">
        <f t="shared" si="2"/>
        <v>2</v>
      </c>
      <c r="X51" s="37">
        <f t="shared" si="5"/>
        <v>1353693.3309265964</v>
      </c>
      <c r="Y51" s="38">
        <f t="shared" si="6"/>
        <v>9.3695289452690012E-2</v>
      </c>
    </row>
    <row r="52" spans="2:25">
      <c r="B52" s="57">
        <v>44</v>
      </c>
      <c r="C52" s="99">
        <f t="shared" si="0"/>
        <v>1190052.8831815962</v>
      </c>
      <c r="D52" s="99"/>
      <c r="E52" s="57"/>
      <c r="F52" s="8">
        <v>43826</v>
      </c>
      <c r="G52" s="57" t="s">
        <v>4</v>
      </c>
      <c r="H52" s="100">
        <v>1.0165</v>
      </c>
      <c r="I52" s="100"/>
      <c r="J52" s="57">
        <v>22</v>
      </c>
      <c r="K52" s="103">
        <f t="shared" si="3"/>
        <v>35701.586495447882</v>
      </c>
      <c r="L52" s="104"/>
      <c r="M52" s="6">
        <f>IF(J52="","",(K52/J52)/LOOKUP(RIGHT($D$2,3),定数!$A$6:$A$13,定数!$B$6:$B$13))</f>
        <v>13.523328217972683</v>
      </c>
      <c r="N52" s="57"/>
      <c r="O52" s="8">
        <v>43827</v>
      </c>
      <c r="P52" s="100">
        <v>1.0143</v>
      </c>
      <c r="Q52" s="100"/>
      <c r="R52" s="101">
        <f>IF(P52="","",T52*M52*LOOKUP(RIGHT($D$2,3),定数!$A$6:$A$13,定数!$B$6:$B$13))</f>
        <v>-35701.586495447555</v>
      </c>
      <c r="S52" s="101"/>
      <c r="T52" s="102">
        <f t="shared" si="4"/>
        <v>-21.999999999999797</v>
      </c>
      <c r="U52" s="102"/>
      <c r="V52" t="str">
        <f t="shared" si="7"/>
        <v/>
      </c>
      <c r="W52">
        <f t="shared" si="2"/>
        <v>3</v>
      </c>
      <c r="X52" s="37">
        <f t="shared" si="5"/>
        <v>1353693.3309265964</v>
      </c>
      <c r="Y52" s="38">
        <f t="shared" si="6"/>
        <v>0.12088443076910871</v>
      </c>
    </row>
    <row r="53" spans="2:25">
      <c r="B53" s="57">
        <v>45</v>
      </c>
      <c r="C53" s="99">
        <f t="shared" si="0"/>
        <v>1154351.2966861487</v>
      </c>
      <c r="D53" s="99"/>
      <c r="E53" s="57">
        <v>2012</v>
      </c>
      <c r="F53" s="8">
        <v>43468</v>
      </c>
      <c r="G53" s="57" t="s">
        <v>4</v>
      </c>
      <c r="H53" s="100">
        <v>1.0234000000000001</v>
      </c>
      <c r="I53" s="100"/>
      <c r="J53" s="57">
        <v>28</v>
      </c>
      <c r="K53" s="103">
        <f t="shared" si="3"/>
        <v>34630.538900584463</v>
      </c>
      <c r="L53" s="104"/>
      <c r="M53" s="6">
        <f>IF(J53="","",(K53/J53)/LOOKUP(RIGHT($D$2,3),定数!$A$6:$A$13,定数!$B$6:$B$13))</f>
        <v>10.306708006126327</v>
      </c>
      <c r="N53" s="57">
        <v>2012</v>
      </c>
      <c r="O53" s="8">
        <v>43468</v>
      </c>
      <c r="P53" s="100">
        <v>1.0285</v>
      </c>
      <c r="Q53" s="100"/>
      <c r="R53" s="101">
        <f>IF(P53="","",T53*M53*LOOKUP(RIGHT($D$2,3),定数!$A$6:$A$13,定数!$B$6:$B$13))</f>
        <v>63077.052997491664</v>
      </c>
      <c r="S53" s="101"/>
      <c r="T53" s="102">
        <f t="shared" si="4"/>
        <v>50.99999999999882</v>
      </c>
      <c r="U53" s="102"/>
      <c r="V53" t="str">
        <f t="shared" si="7"/>
        <v/>
      </c>
      <c r="W53">
        <f t="shared" si="2"/>
        <v>0</v>
      </c>
      <c r="X53" s="37">
        <f t="shared" si="5"/>
        <v>1353693.3309265964</v>
      </c>
      <c r="Y53" s="38">
        <f t="shared" si="6"/>
        <v>0.14725789784603505</v>
      </c>
    </row>
    <row r="54" spans="2:25">
      <c r="B54" s="57">
        <v>46</v>
      </c>
      <c r="C54" s="99">
        <f t="shared" si="0"/>
        <v>1217428.3496836403</v>
      </c>
      <c r="D54" s="99"/>
      <c r="E54" s="57"/>
      <c r="F54" s="8">
        <v>43483</v>
      </c>
      <c r="G54" s="57" t="s">
        <v>4</v>
      </c>
      <c r="H54" s="100">
        <v>1.0408999999999999</v>
      </c>
      <c r="I54" s="100"/>
      <c r="J54" s="57">
        <v>51</v>
      </c>
      <c r="K54" s="103">
        <f t="shared" si="3"/>
        <v>36522.850490509205</v>
      </c>
      <c r="L54" s="104"/>
      <c r="M54" s="6">
        <f>IF(J54="","",(K54/J54)/LOOKUP(RIGHT($D$2,3),定数!$A$6:$A$13,定数!$B$6:$B$13))</f>
        <v>5.9677860278609813</v>
      </c>
      <c r="N54" s="57"/>
      <c r="O54" s="8">
        <v>43485</v>
      </c>
      <c r="P54" s="100">
        <v>1.0481</v>
      </c>
      <c r="Q54" s="100"/>
      <c r="R54" s="101">
        <f>IF(P54="","",T54*M54*LOOKUP(RIGHT($D$2,3),定数!$A$6:$A$13,定数!$B$6:$B$13))</f>
        <v>51561.671280719558</v>
      </c>
      <c r="S54" s="101"/>
      <c r="T54" s="102">
        <f t="shared" si="4"/>
        <v>72.000000000000952</v>
      </c>
      <c r="U54" s="102"/>
      <c r="V54" t="str">
        <f t="shared" si="7"/>
        <v/>
      </c>
      <c r="W54">
        <f t="shared" si="2"/>
        <v>0</v>
      </c>
      <c r="X54" s="37">
        <f t="shared" si="5"/>
        <v>1353693.3309265964</v>
      </c>
      <c r="Y54" s="38">
        <f t="shared" si="6"/>
        <v>0.10066163297833741</v>
      </c>
    </row>
    <row r="55" spans="2:25">
      <c r="B55" s="57">
        <v>47</v>
      </c>
      <c r="C55" s="99">
        <f t="shared" si="0"/>
        <v>1268990.0209643599</v>
      </c>
      <c r="D55" s="99"/>
      <c r="E55" s="57"/>
      <c r="F55" s="8">
        <v>43497</v>
      </c>
      <c r="G55" s="57" t="s">
        <v>3</v>
      </c>
      <c r="H55" s="100">
        <v>1.0602</v>
      </c>
      <c r="I55" s="100"/>
      <c r="J55" s="57">
        <v>36</v>
      </c>
      <c r="K55" s="103">
        <f t="shared" si="3"/>
        <v>38069.700628930797</v>
      </c>
      <c r="L55" s="104"/>
      <c r="M55" s="6">
        <f>IF(J55="","",(K55/J55)/LOOKUP(RIGHT($D$2,3),定数!$A$6:$A$13,定数!$B$6:$B$13))</f>
        <v>8.8124307011413876</v>
      </c>
      <c r="N55" s="57"/>
      <c r="O55" s="8">
        <v>43497</v>
      </c>
      <c r="P55" s="100">
        <v>1.0638000000000001</v>
      </c>
      <c r="Q55" s="100"/>
      <c r="R55" s="101">
        <f>IF(P55="","",T55*M55*LOOKUP(RIGHT($D$2,3),定数!$A$6:$A$13,定数!$B$6:$B$13))</f>
        <v>-38069.700628931299</v>
      </c>
      <c r="S55" s="101"/>
      <c r="T55" s="102">
        <f t="shared" si="4"/>
        <v>-36.000000000000476</v>
      </c>
      <c r="U55" s="102"/>
      <c r="V55" t="str">
        <f t="shared" si="7"/>
        <v/>
      </c>
      <c r="W55">
        <f t="shared" si="2"/>
        <v>1</v>
      </c>
      <c r="X55" s="37">
        <f t="shared" si="5"/>
        <v>1353693.3309265964</v>
      </c>
      <c r="Y55" s="38">
        <f t="shared" si="6"/>
        <v>6.2572008022125369E-2</v>
      </c>
    </row>
    <row r="56" spans="2:25">
      <c r="B56" s="57">
        <v>48</v>
      </c>
      <c r="C56" s="99">
        <f t="shared" si="0"/>
        <v>1230920.3203354285</v>
      </c>
      <c r="D56" s="99"/>
      <c r="E56" s="57"/>
      <c r="F56" s="8" t="s">
        <v>95</v>
      </c>
      <c r="G56" s="57" t="s">
        <v>4</v>
      </c>
      <c r="H56" s="100">
        <v>1.0781000000000001</v>
      </c>
      <c r="I56" s="100"/>
      <c r="J56" s="57">
        <v>53</v>
      </c>
      <c r="K56" s="103">
        <f t="shared" si="3"/>
        <v>36927.609610062849</v>
      </c>
      <c r="L56" s="104"/>
      <c r="M56" s="6">
        <f>IF(J56="","",(K56/J56)/LOOKUP(RIGHT($D$2,3),定数!$A$6:$A$13,定数!$B$6:$B$13))</f>
        <v>5.8062279261105108</v>
      </c>
      <c r="N56" s="57"/>
      <c r="O56" s="8" t="s">
        <v>95</v>
      </c>
      <c r="P56" s="100">
        <v>1.0728</v>
      </c>
      <c r="Q56" s="100"/>
      <c r="R56" s="101">
        <f>IF(P56="","",T56*M56*LOOKUP(RIGHT($D$2,3),定数!$A$6:$A$13,定数!$B$6:$B$13))</f>
        <v>-36927.609610063424</v>
      </c>
      <c r="S56" s="101"/>
      <c r="T56" s="102">
        <f t="shared" si="4"/>
        <v>-53.000000000000824</v>
      </c>
      <c r="U56" s="102"/>
      <c r="V56" t="str">
        <f t="shared" si="7"/>
        <v/>
      </c>
      <c r="W56">
        <f t="shared" si="2"/>
        <v>2</v>
      </c>
      <c r="X56" s="37">
        <f t="shared" si="5"/>
        <v>1353693.3309265964</v>
      </c>
      <c r="Y56" s="38">
        <f t="shared" si="6"/>
        <v>9.0694847781461974E-2</v>
      </c>
    </row>
    <row r="57" spans="2:25">
      <c r="B57" s="57">
        <v>49</v>
      </c>
      <c r="C57" s="99">
        <f t="shared" si="0"/>
        <v>1193992.710725365</v>
      </c>
      <c r="D57" s="99"/>
      <c r="E57" s="57"/>
      <c r="F57" s="8">
        <v>43531</v>
      </c>
      <c r="G57" s="57" t="s">
        <v>3</v>
      </c>
      <c r="H57" s="100">
        <v>1.0550999999999999</v>
      </c>
      <c r="I57" s="100"/>
      <c r="J57" s="57">
        <v>32</v>
      </c>
      <c r="K57" s="103">
        <f t="shared" si="3"/>
        <v>35819.781321760951</v>
      </c>
      <c r="L57" s="104"/>
      <c r="M57" s="6">
        <f>IF(J57="","",(K57/J57)/LOOKUP(RIGHT($D$2,3),定数!$A$6:$A$13,定数!$B$6:$B$13))</f>
        <v>9.328068052541914</v>
      </c>
      <c r="N57" s="57"/>
      <c r="O57" s="8">
        <v>43531</v>
      </c>
      <c r="P57" s="100">
        <v>1.0583</v>
      </c>
      <c r="Q57" s="100"/>
      <c r="R57" s="101">
        <f>IF(P57="","",T57*M57*LOOKUP(RIGHT($D$2,3),定数!$A$6:$A$13,定数!$B$6:$B$13))</f>
        <v>-35819.78132176197</v>
      </c>
      <c r="S57" s="101"/>
      <c r="T57" s="102">
        <f t="shared" si="4"/>
        <v>-32.000000000000917</v>
      </c>
      <c r="U57" s="102"/>
      <c r="V57" t="str">
        <f t="shared" si="7"/>
        <v/>
      </c>
      <c r="W57">
        <f t="shared" si="2"/>
        <v>3</v>
      </c>
      <c r="X57" s="37">
        <f t="shared" si="5"/>
        <v>1353693.3309265964</v>
      </c>
      <c r="Y57" s="38">
        <f t="shared" si="6"/>
        <v>0.11797400234801858</v>
      </c>
    </row>
    <row r="58" spans="2:25">
      <c r="B58" s="57">
        <v>50</v>
      </c>
      <c r="C58" s="99">
        <f t="shared" si="0"/>
        <v>1158172.9294036031</v>
      </c>
      <c r="D58" s="99"/>
      <c r="E58" s="57"/>
      <c r="F58" s="8">
        <v>43547</v>
      </c>
      <c r="G58" s="57" t="s">
        <v>3</v>
      </c>
      <c r="H58" s="100">
        <v>1.0387</v>
      </c>
      <c r="I58" s="100"/>
      <c r="J58" s="57">
        <v>24</v>
      </c>
      <c r="K58" s="103">
        <f t="shared" si="3"/>
        <v>34745.18788210809</v>
      </c>
      <c r="L58" s="104"/>
      <c r="M58" s="6">
        <f>IF(J58="","",(K58/J58)/LOOKUP(RIGHT($D$2,3),定数!$A$6:$A$13,定数!$B$6:$B$13))</f>
        <v>12.064301347954197</v>
      </c>
      <c r="N58" s="57"/>
      <c r="O58" s="8">
        <v>43547</v>
      </c>
      <c r="P58" s="100">
        <v>1.0410999999999999</v>
      </c>
      <c r="Q58" s="100"/>
      <c r="R58" s="101">
        <f>IF(P58="","",T58*M58*LOOKUP(RIGHT($D$2,3),定数!$A$6:$A$13,定数!$B$6:$B$13))</f>
        <v>-34745.187882107479</v>
      </c>
      <c r="S58" s="101"/>
      <c r="T58" s="102">
        <f t="shared" si="4"/>
        <v>-23.999999999999577</v>
      </c>
      <c r="U58" s="102"/>
      <c r="V58" t="str">
        <f t="shared" si="7"/>
        <v/>
      </c>
      <c r="W58">
        <f t="shared" si="2"/>
        <v>4</v>
      </c>
      <c r="X58" s="37">
        <f t="shared" si="5"/>
        <v>1353693.3309265964</v>
      </c>
      <c r="Y58" s="38">
        <f t="shared" si="6"/>
        <v>0.14443478227757878</v>
      </c>
    </row>
    <row r="59" spans="2:25">
      <c r="B59" s="57">
        <v>51</v>
      </c>
      <c r="C59" s="99">
        <f t="shared" si="0"/>
        <v>1123427.7415214956</v>
      </c>
      <c r="D59" s="99"/>
      <c r="E59" s="57"/>
      <c r="F59" s="8">
        <v>43565</v>
      </c>
      <c r="G59" s="57" t="s">
        <v>4</v>
      </c>
      <c r="H59" s="100">
        <v>1.0318000000000001</v>
      </c>
      <c r="I59" s="100"/>
      <c r="J59" s="57">
        <v>28</v>
      </c>
      <c r="K59" s="103">
        <f t="shared" si="3"/>
        <v>33702.832245644866</v>
      </c>
      <c r="L59" s="104"/>
      <c r="M59" s="6">
        <f>IF(J59="","",(K59/J59)/LOOKUP(RIGHT($D$2,3),定数!$A$6:$A$13,定数!$B$6:$B$13))</f>
        <v>10.030604835013353</v>
      </c>
      <c r="N59" s="57"/>
      <c r="O59" s="8">
        <v>43565</v>
      </c>
      <c r="P59" s="100">
        <v>1.0293000000000001</v>
      </c>
      <c r="Q59" s="100"/>
      <c r="R59" s="101">
        <f>IF(P59="","",T59*M59*LOOKUP(RIGHT($D$2,3),定数!$A$6:$A$13,定数!$B$6:$B$13))</f>
        <v>-30091.814505039416</v>
      </c>
      <c r="S59" s="101"/>
      <c r="T59" s="102">
        <f t="shared" si="4"/>
        <v>-24.999999999999467</v>
      </c>
      <c r="U59" s="102"/>
      <c r="V59" t="str">
        <f t="shared" si="7"/>
        <v/>
      </c>
      <c r="W59">
        <f t="shared" si="2"/>
        <v>5</v>
      </c>
      <c r="X59" s="37">
        <f t="shared" si="5"/>
        <v>1353693.3309265964</v>
      </c>
      <c r="Y59" s="38">
        <f t="shared" si="6"/>
        <v>0.17010173880925095</v>
      </c>
    </row>
    <row r="60" spans="2:25">
      <c r="B60" s="57">
        <v>52</v>
      </c>
      <c r="C60" s="99">
        <f t="shared" si="0"/>
        <v>1093335.9270164561</v>
      </c>
      <c r="D60" s="99"/>
      <c r="E60" s="57"/>
      <c r="F60" s="8">
        <v>43572</v>
      </c>
      <c r="G60" s="57" t="s">
        <v>3</v>
      </c>
      <c r="H60" s="100">
        <v>1.0345</v>
      </c>
      <c r="I60" s="100"/>
      <c r="J60" s="57">
        <v>32</v>
      </c>
      <c r="K60" s="103">
        <f t="shared" si="3"/>
        <v>32800.077810493684</v>
      </c>
      <c r="L60" s="104"/>
      <c r="M60" s="6">
        <f>IF(J60="","",(K60/J60)/LOOKUP(RIGHT($D$2,3),定数!$A$6:$A$13,定数!$B$6:$B$13))</f>
        <v>8.5416869298160627</v>
      </c>
      <c r="N60" s="57"/>
      <c r="O60" s="8">
        <v>43572</v>
      </c>
      <c r="P60" s="100">
        <v>1.0377000000000001</v>
      </c>
      <c r="Q60" s="100"/>
      <c r="R60" s="101">
        <f>IF(P60="","",T60*M60*LOOKUP(RIGHT($D$2,3),定数!$A$6:$A$13,定数!$B$6:$B$13))</f>
        <v>-32800.077810494622</v>
      </c>
      <c r="S60" s="101"/>
      <c r="T60" s="102">
        <f t="shared" si="4"/>
        <v>-32.000000000000917</v>
      </c>
      <c r="U60" s="102"/>
      <c r="V60" t="str">
        <f t="shared" si="7"/>
        <v/>
      </c>
      <c r="W60">
        <f t="shared" si="2"/>
        <v>6</v>
      </c>
      <c r="X60" s="37">
        <f t="shared" si="5"/>
        <v>1353693.3309265964</v>
      </c>
      <c r="Y60" s="38">
        <f t="shared" si="6"/>
        <v>0.19233115651971699</v>
      </c>
    </row>
    <row r="61" spans="2:25">
      <c r="B61" s="57">
        <v>53</v>
      </c>
      <c r="C61" s="99">
        <f t="shared" si="0"/>
        <v>1060535.8492059615</v>
      </c>
      <c r="D61" s="99"/>
      <c r="E61" s="57"/>
      <c r="F61" s="8">
        <v>43575</v>
      </c>
      <c r="G61" s="57" t="s">
        <v>3</v>
      </c>
      <c r="H61" s="100">
        <v>1.0322</v>
      </c>
      <c r="I61" s="100"/>
      <c r="J61" s="57">
        <v>25</v>
      </c>
      <c r="K61" s="103">
        <f t="shared" si="3"/>
        <v>31816.075476178841</v>
      </c>
      <c r="L61" s="104"/>
      <c r="M61" s="6">
        <f>IF(J61="","",(K61/J61)/LOOKUP(RIGHT($D$2,3),定数!$A$6:$A$13,定数!$B$6:$B$13))</f>
        <v>10.605358492059615</v>
      </c>
      <c r="N61" s="57"/>
      <c r="O61" s="8">
        <v>43575</v>
      </c>
      <c r="P61" s="100">
        <v>1.0347</v>
      </c>
      <c r="Q61" s="100"/>
      <c r="R61" s="101">
        <f>IF(P61="","",T61*M61*LOOKUP(RIGHT($D$2,3),定数!$A$6:$A$13,定数!$B$6:$B$13))</f>
        <v>-31816.075476178165</v>
      </c>
      <c r="S61" s="101"/>
      <c r="T61" s="102">
        <f t="shared" si="4"/>
        <v>-24.999999999999467</v>
      </c>
      <c r="U61" s="102"/>
      <c r="V61" t="str">
        <f t="shared" si="7"/>
        <v/>
      </c>
      <c r="W61">
        <f t="shared" si="2"/>
        <v>7</v>
      </c>
      <c r="X61" s="37">
        <f t="shared" si="5"/>
        <v>1353693.3309265964</v>
      </c>
      <c r="Y61" s="38">
        <f t="shared" si="6"/>
        <v>0.21656122182412618</v>
      </c>
    </row>
    <row r="62" spans="2:25">
      <c r="B62" s="57">
        <v>54</v>
      </c>
      <c r="C62" s="99">
        <f t="shared" si="0"/>
        <v>1028719.7737297833</v>
      </c>
      <c r="D62" s="99"/>
      <c r="E62" s="57"/>
      <c r="F62" s="8">
        <v>43595</v>
      </c>
      <c r="G62" s="57" t="s">
        <v>3</v>
      </c>
      <c r="H62" s="100">
        <v>1.0046999999999999</v>
      </c>
      <c r="I62" s="100"/>
      <c r="J62" s="57">
        <v>39</v>
      </c>
      <c r="K62" s="103">
        <f t="shared" si="3"/>
        <v>30861.593211893498</v>
      </c>
      <c r="L62" s="104"/>
      <c r="M62" s="6">
        <f>IF(J62="","",(K62/J62)/LOOKUP(RIGHT($D$2,3),定数!$A$6:$A$13,定数!$B$6:$B$13))</f>
        <v>6.594357523908867</v>
      </c>
      <c r="N62" s="57"/>
      <c r="O62" s="8">
        <v>43595</v>
      </c>
      <c r="P62" s="100">
        <v>1.0085999999999999</v>
      </c>
      <c r="Q62" s="100"/>
      <c r="R62" s="101">
        <f>IF(P62="","",T62*M62*LOOKUP(RIGHT($D$2,3),定数!$A$6:$A$13,定数!$B$6:$B$13))</f>
        <v>-30861.593211893611</v>
      </c>
      <c r="S62" s="101"/>
      <c r="T62" s="102">
        <f t="shared" si="4"/>
        <v>-39.000000000000142</v>
      </c>
      <c r="U62" s="102"/>
      <c r="V62" t="str">
        <f t="shared" si="7"/>
        <v/>
      </c>
      <c r="W62">
        <f t="shared" si="2"/>
        <v>8</v>
      </c>
      <c r="X62" s="37">
        <f t="shared" si="5"/>
        <v>1353693.3309265964</v>
      </c>
      <c r="Y62" s="38">
        <f t="shared" si="6"/>
        <v>0.24006438516940198</v>
      </c>
    </row>
    <row r="63" spans="2:25">
      <c r="B63" s="57">
        <v>55</v>
      </c>
      <c r="C63" s="99">
        <f t="shared" si="0"/>
        <v>997858.18051788968</v>
      </c>
      <c r="D63" s="99"/>
      <c r="E63" s="57"/>
      <c r="F63" s="8">
        <v>43601</v>
      </c>
      <c r="G63" s="57" t="s">
        <v>3</v>
      </c>
      <c r="H63" s="100">
        <v>0.99109999999999998</v>
      </c>
      <c r="I63" s="100"/>
      <c r="J63" s="57">
        <v>57</v>
      </c>
      <c r="K63" s="103">
        <f t="shared" si="3"/>
        <v>29935.74541553669</v>
      </c>
      <c r="L63" s="104"/>
      <c r="M63" s="6">
        <f>IF(J63="","",(K63/J63)/LOOKUP(RIGHT($D$2,3),定数!$A$6:$A$13,定数!$B$6:$B$13))</f>
        <v>4.376570967183727</v>
      </c>
      <c r="N63" s="57"/>
      <c r="O63" s="8">
        <v>43603</v>
      </c>
      <c r="P63" s="100">
        <v>0.9829</v>
      </c>
      <c r="Q63" s="100"/>
      <c r="R63" s="101">
        <f>IF(P63="","",T63*M63*LOOKUP(RIGHT($D$2,3),定数!$A$6:$A$13,定数!$B$6:$B$13))</f>
        <v>43065.458317087796</v>
      </c>
      <c r="S63" s="101"/>
      <c r="T63" s="102">
        <f t="shared" si="4"/>
        <v>81.999999999999858</v>
      </c>
      <c r="U63" s="102"/>
      <c r="V63" t="str">
        <f t="shared" si="7"/>
        <v/>
      </c>
      <c r="W63">
        <f t="shared" si="2"/>
        <v>0</v>
      </c>
      <c r="X63" s="37">
        <f t="shared" si="5"/>
        <v>1353693.3309265964</v>
      </c>
      <c r="Y63" s="38">
        <f t="shared" si="6"/>
        <v>0.26286245361431992</v>
      </c>
    </row>
    <row r="64" spans="2:25">
      <c r="B64" s="57">
        <v>56</v>
      </c>
      <c r="C64" s="99">
        <f>IF(R63="","",C63+R63)</f>
        <v>1040923.6388349775</v>
      </c>
      <c r="D64" s="99"/>
      <c r="E64" s="57"/>
      <c r="F64" s="8">
        <v>43636</v>
      </c>
      <c r="G64" s="57" t="s">
        <v>4</v>
      </c>
      <c r="H64" s="100">
        <v>1.0201</v>
      </c>
      <c r="I64" s="100"/>
      <c r="J64" s="57">
        <v>69</v>
      </c>
      <c r="K64" s="103">
        <f t="shared" si="3"/>
        <v>31227.709165049324</v>
      </c>
      <c r="L64" s="104"/>
      <c r="M64" s="6">
        <f>IF(J64="","",(K64/J64)/LOOKUP(RIGHT($D$2,3),定数!$A$6:$A$13,定数!$B$6:$B$13))</f>
        <v>3.7714624595470196</v>
      </c>
      <c r="N64" s="57"/>
      <c r="O64" s="8">
        <v>43637</v>
      </c>
      <c r="P64" s="100">
        <v>1.0132000000000001</v>
      </c>
      <c r="Q64" s="100"/>
      <c r="R64" s="101">
        <f>IF(P64="","",T64*M64*LOOKUP(RIGHT($D$2,3),定数!$A$6:$A$13,定数!$B$6:$B$13))</f>
        <v>-31227.709165048895</v>
      </c>
      <c r="S64" s="101"/>
      <c r="T64" s="102">
        <f t="shared" si="4"/>
        <v>-68.999999999999062</v>
      </c>
      <c r="U64" s="102"/>
      <c r="V64" t="str">
        <f t="shared" si="7"/>
        <v/>
      </c>
      <c r="W64">
        <f t="shared" si="2"/>
        <v>1</v>
      </c>
      <c r="X64" s="37">
        <f t="shared" si="5"/>
        <v>1353693.3309265964</v>
      </c>
      <c r="Y64" s="38">
        <f t="shared" si="6"/>
        <v>0.23104914898083273</v>
      </c>
    </row>
    <row r="65" spans="2:25">
      <c r="B65" s="57">
        <v>57</v>
      </c>
      <c r="C65" s="99">
        <f>IF(R64="","",C64+R64)</f>
        <v>1009695.9296699286</v>
      </c>
      <c r="D65" s="99"/>
      <c r="E65" s="57"/>
      <c r="F65" s="8">
        <v>43641</v>
      </c>
      <c r="G65" s="57" t="s">
        <v>3</v>
      </c>
      <c r="H65" s="100">
        <v>1.0046999999999999</v>
      </c>
      <c r="I65" s="100"/>
      <c r="J65" s="57">
        <v>25</v>
      </c>
      <c r="K65" s="103">
        <f t="shared" si="3"/>
        <v>30290.877890097858</v>
      </c>
      <c r="L65" s="104"/>
      <c r="M65" s="6">
        <f>IF(J65="","",(K65/J65)/LOOKUP(RIGHT($D$2,3),定数!$A$6:$A$13,定数!$B$6:$B$13))</f>
        <v>10.096959296699286</v>
      </c>
      <c r="N65" s="57"/>
      <c r="O65" s="8">
        <v>43641</v>
      </c>
      <c r="P65" s="100">
        <v>1.0018</v>
      </c>
      <c r="Q65" s="100"/>
      <c r="R65" s="101">
        <f>IF(P65="","",T65*M65*LOOKUP(RIGHT($D$2,3),定数!$A$6:$A$13,定数!$B$6:$B$13))</f>
        <v>35137.41835251233</v>
      </c>
      <c r="S65" s="101"/>
      <c r="T65" s="102">
        <f t="shared" si="4"/>
        <v>28.999999999999027</v>
      </c>
      <c r="U65" s="102"/>
      <c r="V65" t="str">
        <f t="shared" si="7"/>
        <v/>
      </c>
      <c r="W65">
        <f t="shared" si="2"/>
        <v>0</v>
      </c>
      <c r="X65" s="37">
        <f t="shared" si="5"/>
        <v>1353693.3309265964</v>
      </c>
      <c r="Y65" s="38">
        <f t="shared" si="6"/>
        <v>0.25411767451140743</v>
      </c>
    </row>
    <row r="66" spans="2:25">
      <c r="B66" s="57">
        <v>58</v>
      </c>
      <c r="C66" s="99">
        <f t="shared" si="0"/>
        <v>1044833.3480224409</v>
      </c>
      <c r="D66" s="99"/>
      <c r="E66" s="57"/>
      <c r="F66" s="8">
        <v>43642</v>
      </c>
      <c r="G66" s="57" t="s">
        <v>3</v>
      </c>
      <c r="H66" s="100">
        <v>1.0016</v>
      </c>
      <c r="I66" s="100"/>
      <c r="J66" s="57">
        <v>18</v>
      </c>
      <c r="K66" s="103">
        <f t="shared" si="3"/>
        <v>31345.000440673226</v>
      </c>
      <c r="L66" s="104"/>
      <c r="M66" s="6">
        <f>IF(J66="","",(K66/J66)/LOOKUP(RIGHT($D$2,3),定数!$A$6:$A$13,定数!$B$6:$B$13))</f>
        <v>14.511574278089457</v>
      </c>
      <c r="N66" s="57"/>
      <c r="O66" s="8">
        <v>43642</v>
      </c>
      <c r="P66" s="100">
        <v>1.0034000000000001</v>
      </c>
      <c r="Q66" s="100"/>
      <c r="R66" s="101">
        <f>IF(P66="","",T66*M66*LOOKUP(RIGHT($D$2,3),定数!$A$6:$A$13,定数!$B$6:$B$13))</f>
        <v>-31345.000440673641</v>
      </c>
      <c r="S66" s="101"/>
      <c r="T66" s="102">
        <f t="shared" si="4"/>
        <v>-18.000000000000238</v>
      </c>
      <c r="U66" s="102"/>
      <c r="V66" t="str">
        <f t="shared" si="7"/>
        <v/>
      </c>
      <c r="W66">
        <f t="shared" si="2"/>
        <v>1</v>
      </c>
      <c r="X66" s="37">
        <f t="shared" si="5"/>
        <v>1353693.3309265964</v>
      </c>
      <c r="Y66" s="38">
        <f t="shared" si="6"/>
        <v>0.22816096958440535</v>
      </c>
    </row>
    <row r="67" spans="2:25">
      <c r="B67" s="57">
        <v>59</v>
      </c>
      <c r="C67" s="99">
        <f t="shared" si="0"/>
        <v>1013488.3475817672</v>
      </c>
      <c r="D67" s="99"/>
      <c r="E67" s="57"/>
      <c r="F67" s="8">
        <v>43649</v>
      </c>
      <c r="G67" s="57" t="s">
        <v>4</v>
      </c>
      <c r="H67" s="100">
        <v>1.0264</v>
      </c>
      <c r="I67" s="100"/>
      <c r="J67" s="57">
        <v>43</v>
      </c>
      <c r="K67" s="103">
        <f t="shared" si="3"/>
        <v>30404.650427453016</v>
      </c>
      <c r="L67" s="104"/>
      <c r="M67" s="6">
        <f>IF(J67="","",(K67/J67)/LOOKUP(RIGHT($D$2,3),定数!$A$6:$A$13,定数!$B$6:$B$13))</f>
        <v>5.8923741138474837</v>
      </c>
      <c r="N67" s="57"/>
      <c r="O67" s="8">
        <v>43651</v>
      </c>
      <c r="P67" s="100">
        <v>1.0323</v>
      </c>
      <c r="Q67" s="100"/>
      <c r="R67" s="101">
        <f>IF(P67="","",T67*M67*LOOKUP(RIGHT($D$2,3),定数!$A$6:$A$13,定数!$B$6:$B$13))</f>
        <v>41718.008726040302</v>
      </c>
      <c r="S67" s="101"/>
      <c r="T67" s="102">
        <f t="shared" si="4"/>
        <v>59.000000000000163</v>
      </c>
      <c r="U67" s="102"/>
      <c r="V67" t="str">
        <f t="shared" si="7"/>
        <v/>
      </c>
      <c r="W67">
        <f t="shared" si="2"/>
        <v>0</v>
      </c>
      <c r="X67" s="37">
        <f t="shared" si="5"/>
        <v>1353693.3309265964</v>
      </c>
      <c r="Y67" s="38">
        <f t="shared" si="6"/>
        <v>0.25131614049687345</v>
      </c>
    </row>
    <row r="68" spans="2:25">
      <c r="B68" s="57">
        <v>60</v>
      </c>
      <c r="C68" s="99">
        <f>IF(R67="","",C67+R67)</f>
        <v>1055206.3563078076</v>
      </c>
      <c r="D68" s="99"/>
      <c r="E68" s="57"/>
      <c r="F68" s="8">
        <v>43649</v>
      </c>
      <c r="G68" s="57" t="s">
        <v>4</v>
      </c>
      <c r="H68" s="100">
        <v>1.0269999999999999</v>
      </c>
      <c r="I68" s="100"/>
      <c r="J68" s="57">
        <v>27</v>
      </c>
      <c r="K68" s="103">
        <f t="shared" si="3"/>
        <v>31656.190689234227</v>
      </c>
      <c r="L68" s="104"/>
      <c r="M68" s="6">
        <f>IF(J68="","",(K68/J68)/LOOKUP(RIGHT($D$2,3),定数!$A$6:$A$13,定数!$B$6:$B$13))</f>
        <v>9.7704292250722915</v>
      </c>
      <c r="N68" s="57"/>
      <c r="O68" s="8">
        <v>43650</v>
      </c>
      <c r="P68" s="100">
        <v>1.0305</v>
      </c>
      <c r="Q68" s="100"/>
      <c r="R68" s="101">
        <f>IF(P68="","",T68*M68*LOOKUP(RIGHT($D$2,3),定数!$A$6:$A$13,定数!$B$6:$B$13))</f>
        <v>41035.802745304303</v>
      </c>
      <c r="S68" s="101"/>
      <c r="T68" s="102">
        <f t="shared" si="4"/>
        <v>35.000000000000583</v>
      </c>
      <c r="U68" s="102"/>
      <c r="V68" t="str">
        <f t="shared" si="7"/>
        <v/>
      </c>
      <c r="W68">
        <f t="shared" si="2"/>
        <v>0</v>
      </c>
      <c r="X68" s="37">
        <f t="shared" si="5"/>
        <v>1353693.3309265964</v>
      </c>
      <c r="Y68" s="38">
        <f t="shared" si="6"/>
        <v>0.22049822348941905</v>
      </c>
    </row>
    <row r="69" spans="2:25">
      <c r="B69" s="57">
        <v>61</v>
      </c>
      <c r="C69" s="99">
        <f t="shared" si="0"/>
        <v>1096242.1590531119</v>
      </c>
      <c r="D69" s="99"/>
      <c r="E69" s="57"/>
      <c r="F69" s="8">
        <v>43663</v>
      </c>
      <c r="G69" s="57" t="s">
        <v>4</v>
      </c>
      <c r="H69" s="100">
        <v>1.0297000000000001</v>
      </c>
      <c r="I69" s="100"/>
      <c r="J69" s="57">
        <v>62</v>
      </c>
      <c r="K69" s="103">
        <f t="shared" si="3"/>
        <v>32887.264771593356</v>
      </c>
      <c r="L69" s="104"/>
      <c r="M69" s="6">
        <f>IF(J69="","",(K69/J69)/LOOKUP(RIGHT($D$2,3),定数!$A$6:$A$13,定数!$B$6:$B$13))</f>
        <v>4.4203312865044833</v>
      </c>
      <c r="N69" s="57"/>
      <c r="O69" s="8">
        <v>43665</v>
      </c>
      <c r="P69" s="100">
        <v>1.0387</v>
      </c>
      <c r="Q69" s="100"/>
      <c r="R69" s="101">
        <f>IF(P69="","",T69*M69*LOOKUP(RIGHT($D$2,3),定数!$A$6:$A$13,定数!$B$6:$B$13))</f>
        <v>47739.577894247879</v>
      </c>
      <c r="S69" s="101"/>
      <c r="T69" s="102">
        <f t="shared" si="4"/>
        <v>89.999999999998977</v>
      </c>
      <c r="U69" s="102"/>
      <c r="V69" t="str">
        <f t="shared" si="7"/>
        <v/>
      </c>
      <c r="W69">
        <f t="shared" si="2"/>
        <v>0</v>
      </c>
      <c r="X69" s="37">
        <f t="shared" si="5"/>
        <v>1353693.3309265964</v>
      </c>
      <c r="Y69" s="38">
        <f t="shared" si="6"/>
        <v>0.19018426551400713</v>
      </c>
    </row>
    <row r="70" spans="2:25">
      <c r="B70" s="57">
        <v>62</v>
      </c>
      <c r="C70" s="99">
        <f t="shared" si="0"/>
        <v>1143981.7369473598</v>
      </c>
      <c r="D70" s="99"/>
      <c r="E70" s="57"/>
      <c r="F70" s="8">
        <v>43683</v>
      </c>
      <c r="G70" s="57" t="s">
        <v>4</v>
      </c>
      <c r="H70" s="100">
        <v>1.0562</v>
      </c>
      <c r="I70" s="100"/>
      <c r="J70" s="57">
        <v>25</v>
      </c>
      <c r="K70" s="103">
        <f t="shared" si="3"/>
        <v>34319.452108420788</v>
      </c>
      <c r="L70" s="104"/>
      <c r="M70" s="6">
        <f>IF(J70="","",(K70/J70)/LOOKUP(RIGHT($D$2,3),定数!$A$6:$A$13,定数!$B$6:$B$13))</f>
        <v>11.439817369473596</v>
      </c>
      <c r="N70" s="57"/>
      <c r="O70" s="8">
        <v>43684</v>
      </c>
      <c r="P70" s="100">
        <v>1.0596000000000001</v>
      </c>
      <c r="Q70" s="100"/>
      <c r="R70" s="101">
        <f>IF(P70="","",T70*M70*LOOKUP(RIGHT($D$2,3),定数!$A$6:$A$13,定数!$B$6:$B$13))</f>
        <v>46674.454867453227</v>
      </c>
      <c r="S70" s="101"/>
      <c r="T70" s="102">
        <f t="shared" si="4"/>
        <v>34.000000000000696</v>
      </c>
      <c r="U70" s="102"/>
      <c r="V70" t="str">
        <f t="shared" si="7"/>
        <v/>
      </c>
      <c r="W70">
        <f t="shared" si="2"/>
        <v>0</v>
      </c>
      <c r="X70" s="37">
        <f t="shared" si="5"/>
        <v>1353693.3309265964</v>
      </c>
      <c r="Y70" s="38">
        <f t="shared" si="6"/>
        <v>0.15491809643155297</v>
      </c>
    </row>
    <row r="71" spans="2:25">
      <c r="B71" s="57">
        <v>63</v>
      </c>
      <c r="C71" s="99">
        <f t="shared" si="0"/>
        <v>1190656.1918148131</v>
      </c>
      <c r="D71" s="99"/>
      <c r="E71" s="57"/>
      <c r="F71" s="8">
        <v>43691</v>
      </c>
      <c r="G71" s="57" t="s">
        <v>3</v>
      </c>
      <c r="H71" s="100">
        <v>1.0507</v>
      </c>
      <c r="I71" s="100"/>
      <c r="J71" s="57">
        <v>35</v>
      </c>
      <c r="K71" s="103">
        <f t="shared" si="3"/>
        <v>35719.685754444392</v>
      </c>
      <c r="L71" s="104"/>
      <c r="M71" s="6">
        <f>IF(J71="","",(K71/J71)/LOOKUP(RIGHT($D$2,3),定数!$A$6:$A$13,定数!$B$6:$B$13))</f>
        <v>8.5046870843915219</v>
      </c>
      <c r="N71" s="57"/>
      <c r="O71" s="8">
        <v>43692</v>
      </c>
      <c r="P71" s="100">
        <v>1.0458000000000001</v>
      </c>
      <c r="Q71" s="100"/>
      <c r="R71" s="101">
        <f>IF(P71="","",T71*M71*LOOKUP(RIGHT($D$2,3),定数!$A$6:$A$13,定数!$B$6:$B$13))</f>
        <v>50007.560056221177</v>
      </c>
      <c r="S71" s="101"/>
      <c r="T71" s="102">
        <f t="shared" si="4"/>
        <v>48.999999999999048</v>
      </c>
      <c r="U71" s="102"/>
      <c r="V71" t="str">
        <f t="shared" si="7"/>
        <v/>
      </c>
      <c r="W71">
        <f t="shared" si="2"/>
        <v>0</v>
      </c>
      <c r="X71" s="37">
        <f t="shared" si="5"/>
        <v>1353693.3309265964</v>
      </c>
      <c r="Y71" s="38">
        <f t="shared" si="6"/>
        <v>0.12043875476595967</v>
      </c>
    </row>
    <row r="72" spans="2:25">
      <c r="B72" s="57">
        <v>64</v>
      </c>
      <c r="C72" s="99">
        <f t="shared" si="0"/>
        <v>1240663.7518710343</v>
      </c>
      <c r="D72" s="99"/>
      <c r="E72" s="57"/>
      <c r="F72" s="8">
        <v>43700</v>
      </c>
      <c r="G72" s="57" t="s">
        <v>3</v>
      </c>
      <c r="H72" s="100">
        <v>1.0452999999999999</v>
      </c>
      <c r="I72" s="100"/>
      <c r="J72" s="57">
        <v>35</v>
      </c>
      <c r="K72" s="103">
        <f t="shared" si="3"/>
        <v>37219.912556131028</v>
      </c>
      <c r="L72" s="104"/>
      <c r="M72" s="6">
        <f>IF(J72="","",(K72/J72)/LOOKUP(RIGHT($D$2,3),定数!$A$6:$A$13,定数!$B$6:$B$13))</f>
        <v>8.8618839419359592</v>
      </c>
      <c r="N72" s="57"/>
      <c r="O72" s="8">
        <v>43701</v>
      </c>
      <c r="P72" s="100">
        <v>1.0405</v>
      </c>
      <c r="Q72" s="100"/>
      <c r="R72" s="101">
        <f>IF(P72="","",T72*M72*LOOKUP(RIGHT($D$2,3),定数!$A$6:$A$13,定数!$B$6:$B$13))</f>
        <v>51044.451505550227</v>
      </c>
      <c r="S72" s="101"/>
      <c r="T72" s="102">
        <f t="shared" si="4"/>
        <v>47.999999999999154</v>
      </c>
      <c r="U72" s="102"/>
      <c r="V72" t="str">
        <f t="shared" si="7"/>
        <v/>
      </c>
      <c r="W72">
        <f t="shared" si="2"/>
        <v>0</v>
      </c>
      <c r="X72" s="37">
        <f t="shared" si="5"/>
        <v>1353693.3309265964</v>
      </c>
      <c r="Y72" s="38">
        <f t="shared" si="6"/>
        <v>8.3497182466130582E-2</v>
      </c>
    </row>
    <row r="73" spans="2:25">
      <c r="B73" s="57">
        <v>65</v>
      </c>
      <c r="C73" s="99">
        <f t="shared" si="0"/>
        <v>1291708.2033765845</v>
      </c>
      <c r="D73" s="99"/>
      <c r="E73" s="57"/>
      <c r="F73" s="8">
        <v>43704</v>
      </c>
      <c r="G73" s="57" t="s">
        <v>3</v>
      </c>
      <c r="H73" s="100">
        <v>1.038</v>
      </c>
      <c r="I73" s="100"/>
      <c r="J73" s="57">
        <v>23</v>
      </c>
      <c r="K73" s="103">
        <f t="shared" si="3"/>
        <v>38751.246101297533</v>
      </c>
      <c r="L73" s="104"/>
      <c r="M73" s="6">
        <f>IF(J73="","",(K73/J73)/LOOKUP(RIGHT($D$2,3),定数!$A$6:$A$13,定数!$B$6:$B$13))</f>
        <v>14.040306558441134</v>
      </c>
      <c r="N73" s="57"/>
      <c r="O73" s="8">
        <v>43705</v>
      </c>
      <c r="P73" s="100">
        <v>1.0349999999999999</v>
      </c>
      <c r="Q73" s="100"/>
      <c r="R73" s="101">
        <f>IF(P73="","",T73*M73*LOOKUP(RIGHT($D$2,3),定数!$A$6:$A$13,定数!$B$6:$B$13))</f>
        <v>50545.103610390004</v>
      </c>
      <c r="S73" s="101"/>
      <c r="T73" s="102">
        <f t="shared" si="4"/>
        <v>30.000000000001137</v>
      </c>
      <c r="U73" s="102"/>
      <c r="V73" t="str">
        <f t="shared" si="7"/>
        <v/>
      </c>
      <c r="W73">
        <f t="shared" si="2"/>
        <v>0</v>
      </c>
      <c r="X73" s="37">
        <f t="shared" si="5"/>
        <v>1353693.3309265964</v>
      </c>
      <c r="Y73" s="38">
        <f t="shared" si="6"/>
        <v>4.5789637973309261E-2</v>
      </c>
    </row>
    <row r="74" spans="2:25">
      <c r="B74" s="57">
        <v>66</v>
      </c>
      <c r="C74" s="99">
        <f t="shared" ref="C74:C108" si="8">IF(R73="","",C73+R73)</f>
        <v>1342253.3069869746</v>
      </c>
      <c r="D74" s="99"/>
      <c r="E74" s="57"/>
      <c r="F74" s="8">
        <v>43712</v>
      </c>
      <c r="G74" s="57" t="s">
        <v>3</v>
      </c>
      <c r="H74" s="100">
        <v>1.0251999999999999</v>
      </c>
      <c r="I74" s="100"/>
      <c r="J74" s="57">
        <v>35</v>
      </c>
      <c r="K74" s="103">
        <f t="shared" si="3"/>
        <v>40267.599209609238</v>
      </c>
      <c r="L74" s="104"/>
      <c r="M74" s="6">
        <f>IF(J74="","",(K74/J74)/LOOKUP(RIGHT($D$2,3),定数!$A$6:$A$13,定数!$B$6:$B$13))</f>
        <v>9.5875236213355315</v>
      </c>
      <c r="N74" s="57"/>
      <c r="O74" s="8">
        <v>43713</v>
      </c>
      <c r="P74" s="100">
        <v>1.0203</v>
      </c>
      <c r="Q74" s="100"/>
      <c r="R74" s="101">
        <f>IF(P74="","",T74*M74*LOOKUP(RIGHT($D$2,3),定数!$A$6:$A$13,定数!$B$6:$B$13))</f>
        <v>56374.638893451833</v>
      </c>
      <c r="S74" s="101"/>
      <c r="T74" s="102">
        <f t="shared" si="4"/>
        <v>48.999999999999048</v>
      </c>
      <c r="U74" s="102"/>
      <c r="V74" t="str">
        <f t="shared" si="7"/>
        <v/>
      </c>
      <c r="W74">
        <f t="shared" si="7"/>
        <v>0</v>
      </c>
      <c r="X74" s="37">
        <f t="shared" si="5"/>
        <v>1353693.3309265964</v>
      </c>
      <c r="Y74" s="38">
        <f t="shared" si="6"/>
        <v>8.4509716331329088E-3</v>
      </c>
    </row>
    <row r="75" spans="2:25">
      <c r="B75" s="57">
        <v>67</v>
      </c>
      <c r="C75" s="99">
        <f t="shared" si="8"/>
        <v>1398627.9458804263</v>
      </c>
      <c r="D75" s="99"/>
      <c r="E75" s="57"/>
      <c r="F75" s="8">
        <v>43750</v>
      </c>
      <c r="G75" s="57" t="s">
        <v>4</v>
      </c>
      <c r="H75" s="100">
        <v>1.0273000000000001</v>
      </c>
      <c r="I75" s="100"/>
      <c r="J75" s="57">
        <v>28</v>
      </c>
      <c r="K75" s="103">
        <f t="shared" ref="K75:K108" si="9">IF(J75="","",C75*0.03)</f>
        <v>41958.838376412787</v>
      </c>
      <c r="L75" s="104"/>
      <c r="M75" s="6">
        <f>IF(J75="","",(K75/J75)/LOOKUP(RIGHT($D$2,3),定数!$A$6:$A$13,定数!$B$6:$B$13))</f>
        <v>12.487749516789519</v>
      </c>
      <c r="N75" s="57"/>
      <c r="O75" s="8">
        <v>43750</v>
      </c>
      <c r="P75" s="100">
        <v>1.0245</v>
      </c>
      <c r="Q75" s="100"/>
      <c r="R75" s="101">
        <f>IF(P75="","",T75*M75*LOOKUP(RIGHT($D$2,3),定数!$A$6:$A$13,定数!$B$6:$B$13))</f>
        <v>-41958.838376414817</v>
      </c>
      <c r="S75" s="101"/>
      <c r="T75" s="102">
        <f t="shared" si="4"/>
        <v>-28.000000000001357</v>
      </c>
      <c r="U75" s="102"/>
      <c r="V75" t="str">
        <f t="shared" ref="V75:W90" si="10">IF(S75&lt;&gt;"",IF(S75&lt;0,1+V74,0),"")</f>
        <v/>
      </c>
      <c r="W75">
        <f t="shared" si="10"/>
        <v>1</v>
      </c>
      <c r="X75" s="37">
        <f t="shared" si="5"/>
        <v>1398627.9458804263</v>
      </c>
      <c r="Y75" s="38">
        <f t="shared" si="6"/>
        <v>0</v>
      </c>
    </row>
    <row r="76" spans="2:25">
      <c r="B76" s="57">
        <v>68</v>
      </c>
      <c r="C76" s="99">
        <f t="shared" si="8"/>
        <v>1356669.1075040116</v>
      </c>
      <c r="D76" s="99"/>
      <c r="E76" s="57"/>
      <c r="F76" s="8">
        <v>43755</v>
      </c>
      <c r="G76" s="57" t="s">
        <v>4</v>
      </c>
      <c r="H76" s="100">
        <v>1.0282</v>
      </c>
      <c r="I76" s="100"/>
      <c r="J76" s="57">
        <v>32</v>
      </c>
      <c r="K76" s="103">
        <f t="shared" si="9"/>
        <v>40700.073225120344</v>
      </c>
      <c r="L76" s="104"/>
      <c r="M76" s="6">
        <f>IF(J76="","",(K76/J76)/LOOKUP(RIGHT($D$2,3),定数!$A$6:$A$13,定数!$B$6:$B$13))</f>
        <v>10.598977402375089</v>
      </c>
      <c r="N76" s="57"/>
      <c r="O76" s="8">
        <v>43755</v>
      </c>
      <c r="P76" s="100">
        <v>1.0327</v>
      </c>
      <c r="Q76" s="100"/>
      <c r="R76" s="101">
        <f>IF(P76="","",T76*M76*LOOKUP(RIGHT($D$2,3),定数!$A$6:$A$13,定数!$B$6:$B$13))</f>
        <v>57234.477972824832</v>
      </c>
      <c r="S76" s="101"/>
      <c r="T76" s="102">
        <f t="shared" ref="T76:T108" si="11">IF(P76="","",IF(G76="買",(P76-H76),(H76-P76))*IF(RIGHT($D$2,3)="JPY",100,10000))</f>
        <v>44.999999999999488</v>
      </c>
      <c r="U76" s="102"/>
      <c r="V76" t="str">
        <f t="shared" si="10"/>
        <v/>
      </c>
      <c r="W76">
        <f t="shared" si="10"/>
        <v>0</v>
      </c>
      <c r="X76" s="37">
        <f t="shared" ref="X76:X108" si="12">IF(C76&lt;&gt;"",MAX(X75,C76),"")</f>
        <v>1398627.9458804263</v>
      </c>
      <c r="Y76" s="38">
        <f t="shared" ref="Y76:Y108" si="13">IF(X76&lt;&gt;"",1-(C76/X76),"")</f>
        <v>3.0000000000001359E-2</v>
      </c>
    </row>
    <row r="77" spans="2:25">
      <c r="B77" s="57">
        <v>69</v>
      </c>
      <c r="C77" s="99">
        <f t="shared" si="8"/>
        <v>1413903.5854768364</v>
      </c>
      <c r="D77" s="99"/>
      <c r="E77" s="57"/>
      <c r="F77" s="8">
        <v>43769</v>
      </c>
      <c r="G77" s="57" t="s">
        <v>4</v>
      </c>
      <c r="H77" s="100">
        <v>1.0378000000000001</v>
      </c>
      <c r="I77" s="100"/>
      <c r="J77" s="57">
        <v>27</v>
      </c>
      <c r="K77" s="103">
        <f t="shared" si="9"/>
        <v>42417.107564305094</v>
      </c>
      <c r="L77" s="104"/>
      <c r="M77" s="6">
        <f>IF(J77="","",(K77/J77)/LOOKUP(RIGHT($D$2,3),定数!$A$6:$A$13,定数!$B$6:$B$13))</f>
        <v>13.091699865526264</v>
      </c>
      <c r="N77" s="57"/>
      <c r="O77" s="8">
        <v>43771</v>
      </c>
      <c r="P77" s="100">
        <v>1.0415000000000001</v>
      </c>
      <c r="Q77" s="100"/>
      <c r="R77" s="101">
        <f>IF(P77="","",T77*M77*LOOKUP(RIGHT($D$2,3),定数!$A$6:$A$13,定数!$B$6:$B$13))</f>
        <v>58127.147402937197</v>
      </c>
      <c r="S77" s="101"/>
      <c r="T77" s="102">
        <f t="shared" si="11"/>
        <v>37.000000000000369</v>
      </c>
      <c r="U77" s="102"/>
      <c r="V77" t="str">
        <f t="shared" si="10"/>
        <v/>
      </c>
      <c r="W77">
        <f t="shared" si="10"/>
        <v>0</v>
      </c>
      <c r="X77" s="37">
        <f t="shared" si="12"/>
        <v>1413903.5854768364</v>
      </c>
      <c r="Y77" s="38">
        <f t="shared" si="13"/>
        <v>0</v>
      </c>
    </row>
    <row r="78" spans="2:25">
      <c r="B78" s="57">
        <v>70</v>
      </c>
      <c r="C78" s="99">
        <f>IF(R77="","",C77+R77)</f>
        <v>1472030.7328797737</v>
      </c>
      <c r="D78" s="99"/>
      <c r="E78" s="57"/>
      <c r="F78" s="8">
        <v>43799</v>
      </c>
      <c r="G78" s="57" t="s">
        <v>3</v>
      </c>
      <c r="H78" s="100">
        <v>1.0414000000000001</v>
      </c>
      <c r="I78" s="100"/>
      <c r="J78" s="57">
        <v>33</v>
      </c>
      <c r="K78" s="103">
        <f t="shared" si="9"/>
        <v>44160.921986393208</v>
      </c>
      <c r="L78" s="104"/>
      <c r="M78" s="6">
        <f>IF(J78="","",(K78/J78)/LOOKUP(RIGHT($D$2,3),定数!$A$6:$A$13,定数!$B$6:$B$13))</f>
        <v>11.151747976361921</v>
      </c>
      <c r="N78" s="57"/>
      <c r="O78" s="8">
        <v>43803</v>
      </c>
      <c r="P78" s="100">
        <v>1.0447</v>
      </c>
      <c r="Q78" s="100"/>
      <c r="R78" s="101">
        <f>IF(P78="","",T78*M78*LOOKUP(RIGHT($D$2,3),定数!$A$6:$A$13,定数!$B$6:$B$13))</f>
        <v>-44160.921986391317</v>
      </c>
      <c r="S78" s="101"/>
      <c r="T78" s="102">
        <f t="shared" si="11"/>
        <v>-32.999999999998586</v>
      </c>
      <c r="U78" s="102"/>
      <c r="V78" t="str">
        <f t="shared" si="10"/>
        <v/>
      </c>
      <c r="W78">
        <f t="shared" si="10"/>
        <v>1</v>
      </c>
      <c r="X78" s="37">
        <f t="shared" si="12"/>
        <v>1472030.7328797737</v>
      </c>
      <c r="Y78" s="38">
        <f t="shared" si="13"/>
        <v>0</v>
      </c>
    </row>
    <row r="79" spans="2:25">
      <c r="B79" s="57">
        <v>71</v>
      </c>
      <c r="C79" s="99">
        <f t="shared" si="8"/>
        <v>1427869.8108933824</v>
      </c>
      <c r="D79" s="99"/>
      <c r="E79" s="57"/>
      <c r="F79" s="8">
        <v>43803</v>
      </c>
      <c r="G79" s="57" t="s">
        <v>3</v>
      </c>
      <c r="H79" s="100">
        <v>1.0414000000000001</v>
      </c>
      <c r="I79" s="100"/>
      <c r="J79" s="57">
        <v>19</v>
      </c>
      <c r="K79" s="103">
        <f t="shared" si="9"/>
        <v>42836.094326801474</v>
      </c>
      <c r="L79" s="104"/>
      <c r="M79" s="6">
        <f>IF(J79="","",(K79/J79)/LOOKUP(RIGHT($D$2,3),定数!$A$6:$A$13,定数!$B$6:$B$13))</f>
        <v>18.787760669649767</v>
      </c>
      <c r="N79" s="57"/>
      <c r="O79" s="8">
        <v>43803</v>
      </c>
      <c r="P79" s="100">
        <v>1.0432999999999999</v>
      </c>
      <c r="Q79" s="100"/>
      <c r="R79" s="101">
        <f>IF(P79="","",T79*M79*LOOKUP(RIGHT($D$2,3),定数!$A$6:$A$13,定数!$B$6:$B$13))</f>
        <v>-42836.094326796752</v>
      </c>
      <c r="S79" s="101"/>
      <c r="T79" s="102">
        <f t="shared" si="11"/>
        <v>-18.999999999997907</v>
      </c>
      <c r="U79" s="102"/>
      <c r="V79" t="str">
        <f t="shared" si="10"/>
        <v/>
      </c>
      <c r="W79">
        <f t="shared" si="10"/>
        <v>2</v>
      </c>
      <c r="X79" s="37">
        <f t="shared" si="12"/>
        <v>1472030.7328797737</v>
      </c>
      <c r="Y79" s="38">
        <f t="shared" si="13"/>
        <v>2.9999999999998694E-2</v>
      </c>
    </row>
    <row r="80" spans="2:25">
      <c r="B80" s="57">
        <v>72</v>
      </c>
      <c r="C80" s="99">
        <f t="shared" si="8"/>
        <v>1385033.7165665857</v>
      </c>
      <c r="D80" s="99"/>
      <c r="E80" s="57"/>
      <c r="F80" s="8">
        <v>43806</v>
      </c>
      <c r="G80" s="57" t="s">
        <v>4</v>
      </c>
      <c r="H80" s="100">
        <v>1.0482</v>
      </c>
      <c r="I80" s="100"/>
      <c r="J80" s="57">
        <v>12</v>
      </c>
      <c r="K80" s="103">
        <f t="shared" si="9"/>
        <v>41551.011496997569</v>
      </c>
      <c r="L80" s="104"/>
      <c r="M80" s="6">
        <f>IF(J80="","",(K80/J80)/LOOKUP(RIGHT($D$2,3),定数!$A$6:$A$13,定数!$B$6:$B$13))</f>
        <v>28.8548690951372</v>
      </c>
      <c r="N80" s="57"/>
      <c r="O80" s="8">
        <v>43806</v>
      </c>
      <c r="P80" s="100">
        <v>1.0469999999999999</v>
      </c>
      <c r="Q80" s="100"/>
      <c r="R80" s="101">
        <f>IF(P80="","",T80*M80*LOOKUP(RIGHT($D$2,3),定数!$A$6:$A$13,定数!$B$6:$B$13))</f>
        <v>-41551.011497000683</v>
      </c>
      <c r="S80" s="101"/>
      <c r="T80" s="102">
        <f t="shared" si="11"/>
        <v>-12.000000000000899</v>
      </c>
      <c r="U80" s="102"/>
      <c r="V80" t="str">
        <f t="shared" si="10"/>
        <v/>
      </c>
      <c r="W80">
        <f t="shared" si="10"/>
        <v>3</v>
      </c>
      <c r="X80" s="37">
        <f t="shared" si="12"/>
        <v>1472030.7328797737</v>
      </c>
      <c r="Y80" s="38">
        <f t="shared" si="13"/>
        <v>5.9099999999995489E-2</v>
      </c>
    </row>
    <row r="81" spans="2:25">
      <c r="B81" s="57">
        <v>73</v>
      </c>
      <c r="C81" s="99">
        <f t="shared" si="8"/>
        <v>1343482.705069585</v>
      </c>
      <c r="D81" s="99"/>
      <c r="E81" s="57"/>
      <c r="F81" s="8">
        <v>43817</v>
      </c>
      <c r="G81" s="57" t="s">
        <v>4</v>
      </c>
      <c r="H81" s="100">
        <v>1.0555000000000001</v>
      </c>
      <c r="I81" s="100"/>
      <c r="J81" s="57">
        <v>21</v>
      </c>
      <c r="K81" s="103">
        <f t="shared" si="9"/>
        <v>40304.481152087552</v>
      </c>
      <c r="L81" s="104"/>
      <c r="M81" s="6">
        <f>IF(J81="","",(K81/J81)/LOOKUP(RIGHT($D$2,3),定数!$A$6:$A$13,定数!$B$6:$B$13))</f>
        <v>15.99384172701887</v>
      </c>
      <c r="N81" s="57"/>
      <c r="O81" s="8">
        <v>43817</v>
      </c>
      <c r="P81" s="100">
        <v>1.0533999999999999</v>
      </c>
      <c r="Q81" s="100"/>
      <c r="R81" s="101">
        <f>IF(P81="","",T81*M81*LOOKUP(RIGHT($D$2,3),定数!$A$6:$A$13,定数!$B$6:$B$13))</f>
        <v>-40304.481152091641</v>
      </c>
      <c r="S81" s="101"/>
      <c r="T81" s="102">
        <f t="shared" si="11"/>
        <v>-21.000000000002128</v>
      </c>
      <c r="U81" s="102"/>
      <c r="V81" t="str">
        <f t="shared" si="10"/>
        <v/>
      </c>
      <c r="W81">
        <f t="shared" si="10"/>
        <v>4</v>
      </c>
      <c r="X81" s="37">
        <f t="shared" si="12"/>
        <v>1472030.7328797737</v>
      </c>
      <c r="Y81" s="38">
        <f t="shared" si="13"/>
        <v>8.7326999999997712E-2</v>
      </c>
    </row>
    <row r="82" spans="2:25">
      <c r="B82" s="57">
        <v>74</v>
      </c>
      <c r="C82" s="99">
        <f t="shared" si="8"/>
        <v>1303178.2239174934</v>
      </c>
      <c r="D82" s="99"/>
      <c r="E82" s="57">
        <v>2013</v>
      </c>
      <c r="F82" s="8">
        <v>43483</v>
      </c>
      <c r="G82" s="57" t="s">
        <v>3</v>
      </c>
      <c r="H82" s="100">
        <v>1.0531999999999999</v>
      </c>
      <c r="I82" s="100"/>
      <c r="J82" s="57">
        <v>24</v>
      </c>
      <c r="K82" s="103">
        <f t="shared" si="9"/>
        <v>39095.346717524801</v>
      </c>
      <c r="L82" s="104"/>
      <c r="M82" s="6">
        <f>IF(J82="","",(K82/J82)/LOOKUP(RIGHT($D$2,3),定数!$A$6:$A$13,定数!$B$6:$B$13))</f>
        <v>13.574773165807223</v>
      </c>
      <c r="N82" s="57">
        <v>2013</v>
      </c>
      <c r="O82" s="8">
        <v>43483</v>
      </c>
      <c r="P82" s="100">
        <v>1.0499000000000001</v>
      </c>
      <c r="Q82" s="100"/>
      <c r="R82" s="101">
        <f>IF(P82="","",T82*M82*LOOKUP(RIGHT($D$2,3),定数!$A$6:$A$13,定数!$B$6:$B$13))</f>
        <v>53756.101736594297</v>
      </c>
      <c r="S82" s="101"/>
      <c r="T82" s="102">
        <f t="shared" si="11"/>
        <v>32.999999999998586</v>
      </c>
      <c r="U82" s="102"/>
      <c r="V82" t="str">
        <f t="shared" si="10"/>
        <v/>
      </c>
      <c r="W82">
        <f t="shared" si="10"/>
        <v>0</v>
      </c>
      <c r="X82" s="37">
        <f t="shared" si="12"/>
        <v>1472030.7328797737</v>
      </c>
      <c r="Y82" s="38">
        <f t="shared" si="13"/>
        <v>0.11470719000000063</v>
      </c>
    </row>
    <row r="83" spans="2:25">
      <c r="B83" s="57">
        <v>75</v>
      </c>
      <c r="C83" s="99">
        <f>IF(R82="","",C82+R82)</f>
        <v>1356934.3256540876</v>
      </c>
      <c r="D83" s="99"/>
      <c r="E83" s="57"/>
      <c r="F83" s="8">
        <v>43550</v>
      </c>
      <c r="G83" s="57" t="s">
        <v>4</v>
      </c>
      <c r="H83" s="100">
        <v>1.0468</v>
      </c>
      <c r="I83" s="100"/>
      <c r="J83" s="57">
        <v>22</v>
      </c>
      <c r="K83" s="103">
        <f t="shared" si="9"/>
        <v>40708.029769622626</v>
      </c>
      <c r="L83" s="104"/>
      <c r="M83" s="6">
        <f>IF(J83="","",(K83/J83)/LOOKUP(RIGHT($D$2,3),定数!$A$6:$A$13,定数!$B$6:$B$13))</f>
        <v>15.419708246069177</v>
      </c>
      <c r="N83" s="57"/>
      <c r="O83" s="8">
        <v>43551</v>
      </c>
      <c r="P83" s="100">
        <v>1.0446</v>
      </c>
      <c r="Q83" s="100"/>
      <c r="R83" s="101">
        <f>IF(P83="","",T83*M83*LOOKUP(RIGHT($D$2,3),定数!$A$6:$A$13,定数!$B$6:$B$13))</f>
        <v>-40708.029769622255</v>
      </c>
      <c r="S83" s="101"/>
      <c r="T83" s="102">
        <f t="shared" si="11"/>
        <v>-21.999999999999797</v>
      </c>
      <c r="U83" s="102"/>
      <c r="V83" t="str">
        <f t="shared" si="10"/>
        <v/>
      </c>
      <c r="W83">
        <f t="shared" si="10"/>
        <v>1</v>
      </c>
      <c r="X83" s="37">
        <f t="shared" si="12"/>
        <v>1472030.7328797737</v>
      </c>
      <c r="Y83" s="38">
        <f t="shared" si="13"/>
        <v>7.8188861587502267E-2</v>
      </c>
    </row>
    <row r="84" spans="2:25">
      <c r="B84" s="57">
        <v>76</v>
      </c>
      <c r="C84" s="99">
        <f>IF(R83="","",C83+R83)</f>
        <v>1316226.2958844653</v>
      </c>
      <c r="D84" s="99"/>
      <c r="E84" s="57"/>
      <c r="F84" s="8">
        <v>43556</v>
      </c>
      <c r="G84" s="57" t="s">
        <v>3</v>
      </c>
      <c r="H84" s="100">
        <v>1.0407999999999999</v>
      </c>
      <c r="I84" s="100"/>
      <c r="J84" s="57">
        <v>18</v>
      </c>
      <c r="K84" s="103">
        <f t="shared" si="9"/>
        <v>39486.788876533959</v>
      </c>
      <c r="L84" s="104"/>
      <c r="M84" s="6">
        <f>IF(J84="","",(K84/J84)/LOOKUP(RIGHT($D$2,3),定数!$A$6:$A$13,定数!$B$6:$B$13))</f>
        <v>18.280920776173129</v>
      </c>
      <c r="N84" s="57"/>
      <c r="O84" s="8">
        <v>43556</v>
      </c>
      <c r="P84" s="100">
        <v>1.0426</v>
      </c>
      <c r="Q84" s="100"/>
      <c r="R84" s="101">
        <f>IF(P84="","",T84*M84*LOOKUP(RIGHT($D$2,3),定数!$A$6:$A$13,定数!$B$6:$B$13))</f>
        <v>-39486.788876534476</v>
      </c>
      <c r="S84" s="101"/>
      <c r="T84" s="102">
        <f t="shared" si="11"/>
        <v>-18.000000000000238</v>
      </c>
      <c r="U84" s="102"/>
      <c r="V84" t="str">
        <f t="shared" si="10"/>
        <v/>
      </c>
      <c r="W84">
        <f t="shared" si="10"/>
        <v>2</v>
      </c>
      <c r="X84" s="37">
        <f t="shared" si="12"/>
        <v>1472030.7328797737</v>
      </c>
      <c r="Y84" s="38">
        <f t="shared" si="13"/>
        <v>0.10584319573987688</v>
      </c>
    </row>
    <row r="85" spans="2:25">
      <c r="B85" s="57">
        <v>77</v>
      </c>
      <c r="C85" s="99">
        <f t="shared" si="8"/>
        <v>1276739.5070079309</v>
      </c>
      <c r="D85" s="99"/>
      <c r="E85" s="57"/>
      <c r="F85" s="8">
        <v>43577</v>
      </c>
      <c r="G85" s="57" t="s">
        <v>3</v>
      </c>
      <c r="H85" s="100">
        <v>1.0281</v>
      </c>
      <c r="I85" s="100"/>
      <c r="J85" s="57">
        <v>27</v>
      </c>
      <c r="K85" s="103">
        <f t="shared" si="9"/>
        <v>38302.185210237927</v>
      </c>
      <c r="L85" s="104"/>
      <c r="M85" s="6">
        <f>IF(J85="","",(K85/J85)/LOOKUP(RIGHT($D$2,3),定数!$A$6:$A$13,定数!$B$6:$B$13))</f>
        <v>11.821662101925286</v>
      </c>
      <c r="N85" s="57"/>
      <c r="O85" s="8">
        <v>43577</v>
      </c>
      <c r="P85" s="100">
        <v>1.0243</v>
      </c>
      <c r="Q85" s="100"/>
      <c r="R85" s="101">
        <f>IF(P85="","",T85*M85*LOOKUP(RIGHT($D$2,3),定数!$A$6:$A$13,定数!$B$6:$B$13))</f>
        <v>53906.779184779662</v>
      </c>
      <c r="S85" s="101"/>
      <c r="T85" s="102">
        <f t="shared" si="11"/>
        <v>38.000000000000256</v>
      </c>
      <c r="U85" s="102"/>
      <c r="V85" t="str">
        <f t="shared" si="10"/>
        <v/>
      </c>
      <c r="W85">
        <f t="shared" si="10"/>
        <v>0</v>
      </c>
      <c r="X85" s="37">
        <f t="shared" si="12"/>
        <v>1472030.7328797737</v>
      </c>
      <c r="Y85" s="38">
        <f t="shared" si="13"/>
        <v>0.13266789986768091</v>
      </c>
    </row>
    <row r="86" spans="2:25">
      <c r="B86" s="57">
        <v>78</v>
      </c>
      <c r="C86" s="99">
        <f t="shared" si="8"/>
        <v>1330646.2861927105</v>
      </c>
      <c r="D86" s="99"/>
      <c r="E86" s="57"/>
      <c r="F86" s="8">
        <v>43601</v>
      </c>
      <c r="G86" s="57" t="s">
        <v>3</v>
      </c>
      <c r="H86" s="100">
        <v>0.98099999999999998</v>
      </c>
      <c r="I86" s="100"/>
      <c r="J86" s="57">
        <v>62</v>
      </c>
      <c r="K86" s="103">
        <f t="shared" si="9"/>
        <v>39919.388585781315</v>
      </c>
      <c r="L86" s="104"/>
      <c r="M86" s="6">
        <f>IF(J86="","",(K86/J86)/LOOKUP(RIGHT($D$2,3),定数!$A$6:$A$13,定数!$B$6:$B$13))</f>
        <v>5.3655092185189943</v>
      </c>
      <c r="N86" s="57"/>
      <c r="O86" s="8">
        <v>43602</v>
      </c>
      <c r="P86" s="100">
        <v>0.97389999999999999</v>
      </c>
      <c r="Q86" s="100"/>
      <c r="R86" s="101">
        <f>IF(P86="","",T86*M86*LOOKUP(RIGHT($D$2,3),定数!$A$6:$A$13,定数!$B$6:$B$13))</f>
        <v>45714.138541781809</v>
      </c>
      <c r="S86" s="101"/>
      <c r="T86" s="102">
        <f t="shared" si="11"/>
        <v>70.999999999999957</v>
      </c>
      <c r="U86" s="102"/>
      <c r="V86" t="str">
        <f t="shared" si="10"/>
        <v/>
      </c>
      <c r="W86">
        <f t="shared" si="10"/>
        <v>0</v>
      </c>
      <c r="X86" s="37">
        <f t="shared" si="12"/>
        <v>1472030.7328797737</v>
      </c>
      <c r="Y86" s="38">
        <f t="shared" si="13"/>
        <v>9.6047211195427251E-2</v>
      </c>
    </row>
    <row r="87" spans="2:25">
      <c r="B87" s="57">
        <v>79</v>
      </c>
      <c r="C87" s="99">
        <f t="shared" si="8"/>
        <v>1376360.4247344923</v>
      </c>
      <c r="D87" s="99"/>
      <c r="E87" s="57"/>
      <c r="F87" s="8">
        <v>43642</v>
      </c>
      <c r="G87" s="57" t="s">
        <v>4</v>
      </c>
      <c r="H87" s="100">
        <v>0.92800000000000005</v>
      </c>
      <c r="I87" s="100"/>
      <c r="J87" s="57">
        <v>63</v>
      </c>
      <c r="K87" s="103">
        <f t="shared" si="9"/>
        <v>41290.812742034766</v>
      </c>
      <c r="L87" s="104"/>
      <c r="M87" s="6">
        <f>IF(J87="","",(K87/J87)/LOOKUP(RIGHT($D$2,3),定数!$A$6:$A$13,定数!$B$6:$B$13))</f>
        <v>5.4617477172003657</v>
      </c>
      <c r="N87" s="57"/>
      <c r="O87" s="8">
        <v>43644</v>
      </c>
      <c r="P87" s="100">
        <v>0.92169999999999996</v>
      </c>
      <c r="Q87" s="100"/>
      <c r="R87" s="101">
        <f>IF(P87="","",T87*M87*LOOKUP(RIGHT($D$2,3),定数!$A$6:$A$13,定数!$B$6:$B$13))</f>
        <v>-41290.812742035312</v>
      </c>
      <c r="S87" s="101"/>
      <c r="T87" s="102">
        <f t="shared" si="11"/>
        <v>-63.000000000000831</v>
      </c>
      <c r="U87" s="102"/>
      <c r="V87" t="str">
        <f t="shared" si="10"/>
        <v/>
      </c>
      <c r="W87">
        <f t="shared" si="10"/>
        <v>1</v>
      </c>
      <c r="X87" s="37">
        <f t="shared" si="12"/>
        <v>1472030.7328797737</v>
      </c>
      <c r="Y87" s="38">
        <f t="shared" si="13"/>
        <v>6.4992058934883135E-2</v>
      </c>
    </row>
    <row r="88" spans="2:25">
      <c r="B88" s="57">
        <v>80</v>
      </c>
      <c r="C88" s="99">
        <f t="shared" si="8"/>
        <v>1335069.611992457</v>
      </c>
      <c r="D88" s="99"/>
      <c r="E88" s="57"/>
      <c r="F88" s="8">
        <v>43643</v>
      </c>
      <c r="G88" s="57" t="s">
        <v>4</v>
      </c>
      <c r="H88" s="100">
        <v>0.93289999999999995</v>
      </c>
      <c r="I88" s="100"/>
      <c r="J88" s="57">
        <v>49</v>
      </c>
      <c r="K88" s="103">
        <f t="shared" si="9"/>
        <v>40052.088359773705</v>
      </c>
      <c r="L88" s="104"/>
      <c r="M88" s="6">
        <f>IF(J88="","",(K88/J88)/LOOKUP(RIGHT($D$2,3),定数!$A$6:$A$13,定数!$B$6:$B$13))</f>
        <v>6.8115796530227382</v>
      </c>
      <c r="N88" s="57"/>
      <c r="O88" s="8">
        <v>43643</v>
      </c>
      <c r="P88" s="100">
        <v>0.92800000000000005</v>
      </c>
      <c r="Q88" s="100"/>
      <c r="R88" s="101">
        <f>IF(P88="","",T88*M88*LOOKUP(RIGHT($D$2,3),定数!$A$6:$A$13,定数!$B$6:$B$13))</f>
        <v>-40052.088359772919</v>
      </c>
      <c r="S88" s="101"/>
      <c r="T88" s="102">
        <f t="shared" si="11"/>
        <v>-48.999999999999048</v>
      </c>
      <c r="U88" s="102"/>
      <c r="V88" t="str">
        <f t="shared" si="10"/>
        <v/>
      </c>
      <c r="W88">
        <f t="shared" si="10"/>
        <v>2</v>
      </c>
      <c r="X88" s="37">
        <f t="shared" si="12"/>
        <v>1472030.7328797737</v>
      </c>
      <c r="Y88" s="38">
        <f t="shared" si="13"/>
        <v>9.3042297166836985E-2</v>
      </c>
    </row>
    <row r="89" spans="2:25">
      <c r="B89" s="57">
        <v>81</v>
      </c>
      <c r="C89" s="99">
        <f t="shared" si="8"/>
        <v>1295017.523632684</v>
      </c>
      <c r="D89" s="99"/>
      <c r="E89" s="57"/>
      <c r="F89" s="8">
        <v>43693</v>
      </c>
      <c r="G89" s="57" t="s">
        <v>4</v>
      </c>
      <c r="H89" s="100">
        <v>0.91890000000000005</v>
      </c>
      <c r="I89" s="100"/>
      <c r="J89" s="57">
        <v>49</v>
      </c>
      <c r="K89" s="103">
        <f t="shared" si="9"/>
        <v>38850.525708980516</v>
      </c>
      <c r="L89" s="104"/>
      <c r="M89" s="6">
        <f>IF(J89="","",(K89/J89)/LOOKUP(RIGHT($D$2,3),定数!$A$6:$A$13,定数!$B$6:$B$13))</f>
        <v>6.6072322634320608</v>
      </c>
      <c r="N89" s="57"/>
      <c r="O89" s="8">
        <v>43696</v>
      </c>
      <c r="P89" s="100">
        <v>0.91400000000000003</v>
      </c>
      <c r="Q89" s="100"/>
      <c r="R89" s="101">
        <f>IF(P89="","",T89*M89*LOOKUP(RIGHT($D$2,3),定数!$A$6:$A$13,定数!$B$6:$B$13))</f>
        <v>-38850.525708980647</v>
      </c>
      <c r="S89" s="101"/>
      <c r="T89" s="102">
        <f t="shared" si="11"/>
        <v>-49.000000000000156</v>
      </c>
      <c r="U89" s="102"/>
      <c r="V89" t="str">
        <f t="shared" si="10"/>
        <v/>
      </c>
      <c r="W89">
        <f t="shared" si="10"/>
        <v>3</v>
      </c>
      <c r="X89" s="37">
        <f t="shared" si="12"/>
        <v>1472030.7328797737</v>
      </c>
      <c r="Y89" s="38">
        <f t="shared" si="13"/>
        <v>0.12025102825183132</v>
      </c>
    </row>
    <row r="90" spans="2:25">
      <c r="B90" s="57">
        <v>82</v>
      </c>
      <c r="C90" s="99">
        <f t="shared" si="8"/>
        <v>1256166.9979237034</v>
      </c>
      <c r="D90" s="99"/>
      <c r="E90" s="57"/>
      <c r="F90" s="8">
        <v>43707</v>
      </c>
      <c r="G90" s="57" t="s">
        <v>3</v>
      </c>
      <c r="H90" s="100">
        <v>0.89190000000000003</v>
      </c>
      <c r="I90" s="100"/>
      <c r="J90" s="57">
        <v>35</v>
      </c>
      <c r="K90" s="103">
        <f t="shared" si="9"/>
        <v>37685.009937711104</v>
      </c>
      <c r="L90" s="104"/>
      <c r="M90" s="6">
        <f>IF(J90="","",(K90/J90)/LOOKUP(RIGHT($D$2,3),定数!$A$6:$A$13,定数!$B$6:$B$13))</f>
        <v>8.9726214137407396</v>
      </c>
      <c r="N90" s="57"/>
      <c r="O90" s="8">
        <v>43707</v>
      </c>
      <c r="P90" s="100">
        <v>0.89539999999999997</v>
      </c>
      <c r="Q90" s="100"/>
      <c r="R90" s="101">
        <f>IF(P90="","",T90*M90*LOOKUP(RIGHT($D$2,3),定数!$A$6:$A$13,定数!$B$6:$B$13))</f>
        <v>-37685.009937710543</v>
      </c>
      <c r="S90" s="101"/>
      <c r="T90" s="102">
        <f t="shared" si="11"/>
        <v>-34.999999999999474</v>
      </c>
      <c r="U90" s="102"/>
      <c r="V90" t="str">
        <f t="shared" si="10"/>
        <v/>
      </c>
      <c r="W90">
        <f t="shared" si="10"/>
        <v>4</v>
      </c>
      <c r="X90" s="37">
        <f t="shared" si="12"/>
        <v>1472030.7328797737</v>
      </c>
      <c r="Y90" s="38">
        <f t="shared" si="13"/>
        <v>0.14664349740427651</v>
      </c>
    </row>
    <row r="91" spans="2:25">
      <c r="B91" s="57">
        <v>83</v>
      </c>
      <c r="C91" s="99">
        <f t="shared" si="8"/>
        <v>1218481.9879859928</v>
      </c>
      <c r="D91" s="99"/>
      <c r="E91" s="57"/>
      <c r="F91" s="8">
        <v>43741</v>
      </c>
      <c r="G91" s="57" t="s">
        <v>4</v>
      </c>
      <c r="H91" s="100">
        <v>0.93930000000000002</v>
      </c>
      <c r="I91" s="100"/>
      <c r="J91" s="57">
        <v>27</v>
      </c>
      <c r="K91" s="103">
        <f t="shared" si="9"/>
        <v>36554.459639579785</v>
      </c>
      <c r="L91" s="104"/>
      <c r="M91" s="6">
        <f>IF(J91="","",(K91/J91)/LOOKUP(RIGHT($D$2,3),定数!$A$6:$A$13,定数!$B$6:$B$13))</f>
        <v>11.282240629499935</v>
      </c>
      <c r="N91" s="57"/>
      <c r="O91" s="8">
        <v>43742</v>
      </c>
      <c r="P91" s="100">
        <v>0.94299999999999995</v>
      </c>
      <c r="Q91" s="100"/>
      <c r="R91" s="101">
        <f>IF(P91="","",T91*M91*LOOKUP(RIGHT($D$2,3),定数!$A$6:$A$13,定数!$B$6:$B$13))</f>
        <v>50093.1483949787</v>
      </c>
      <c r="S91" s="101"/>
      <c r="T91" s="102">
        <f t="shared" si="11"/>
        <v>36.999999999999254</v>
      </c>
      <c r="U91" s="102"/>
      <c r="V91" t="str">
        <f t="shared" ref="V91:W106" si="14">IF(S91&lt;&gt;"",IF(S91&lt;0,1+V90,0),"")</f>
        <v/>
      </c>
      <c r="W91">
        <f t="shared" si="14"/>
        <v>0</v>
      </c>
      <c r="X91" s="37">
        <f t="shared" si="12"/>
        <v>1472030.7328797737</v>
      </c>
      <c r="Y91" s="38">
        <f t="shared" si="13"/>
        <v>0.17224419248214784</v>
      </c>
    </row>
    <row r="92" spans="2:25">
      <c r="B92" s="57">
        <v>84</v>
      </c>
      <c r="C92" s="99">
        <f t="shared" si="8"/>
        <v>1268575.1363809714</v>
      </c>
      <c r="D92" s="99"/>
      <c r="E92" s="57"/>
      <c r="F92" s="8">
        <v>43746</v>
      </c>
      <c r="G92" s="57" t="s">
        <v>4</v>
      </c>
      <c r="H92" s="100">
        <v>0.94379999999999997</v>
      </c>
      <c r="I92" s="100"/>
      <c r="J92" s="57">
        <v>27</v>
      </c>
      <c r="K92" s="103">
        <f t="shared" si="9"/>
        <v>38057.254091429138</v>
      </c>
      <c r="L92" s="104"/>
      <c r="M92" s="6">
        <f>IF(J92="","",(K92/J92)/LOOKUP(RIGHT($D$2,3),定数!$A$6:$A$13,定数!$B$6:$B$13))</f>
        <v>11.746066077601586</v>
      </c>
      <c r="N92" s="57"/>
      <c r="O92" s="8">
        <v>43746</v>
      </c>
      <c r="P92" s="100">
        <v>0.94750000000000001</v>
      </c>
      <c r="Q92" s="100"/>
      <c r="R92" s="101">
        <f>IF(P92="","",T92*M92*LOOKUP(RIGHT($D$2,3),定数!$A$6:$A$13,定数!$B$6:$B$13))</f>
        <v>52152.533384551563</v>
      </c>
      <c r="S92" s="101"/>
      <c r="T92" s="102">
        <f t="shared" si="11"/>
        <v>37.000000000000369</v>
      </c>
      <c r="U92" s="102"/>
      <c r="V92" t="str">
        <f t="shared" si="14"/>
        <v/>
      </c>
      <c r="W92">
        <f t="shared" si="14"/>
        <v>0</v>
      </c>
      <c r="X92" s="37">
        <f t="shared" si="12"/>
        <v>1472030.7328797737</v>
      </c>
      <c r="Y92" s="38">
        <f t="shared" si="13"/>
        <v>0.13821423150641465</v>
      </c>
    </row>
    <row r="93" spans="2:25">
      <c r="B93" s="57">
        <v>85</v>
      </c>
      <c r="C93" s="99">
        <f t="shared" si="8"/>
        <v>1320727.6697655229</v>
      </c>
      <c r="D93" s="99"/>
      <c r="E93" s="57"/>
      <c r="F93" s="8">
        <v>43752</v>
      </c>
      <c r="G93" s="57" t="s">
        <v>4</v>
      </c>
      <c r="H93" s="100">
        <v>0.94740000000000002</v>
      </c>
      <c r="I93" s="100"/>
      <c r="J93" s="57">
        <v>22</v>
      </c>
      <c r="K93" s="103">
        <f t="shared" si="9"/>
        <v>39621.830092965683</v>
      </c>
      <c r="L93" s="104"/>
      <c r="M93" s="6">
        <f>IF(J93="","",(K93/J93)/LOOKUP(RIGHT($D$2,3),定数!$A$6:$A$13,定数!$B$6:$B$13))</f>
        <v>15.008268974608212</v>
      </c>
      <c r="N93" s="57"/>
      <c r="O93" s="8">
        <v>43752</v>
      </c>
      <c r="P93" s="100">
        <v>0.95020000000000004</v>
      </c>
      <c r="Q93" s="100"/>
      <c r="R93" s="101">
        <f>IF(P93="","",T93*M93*LOOKUP(RIGHT($D$2,3),定数!$A$6:$A$13,定数!$B$6:$B$13))</f>
        <v>50427.783754684046</v>
      </c>
      <c r="S93" s="101"/>
      <c r="T93" s="102">
        <f t="shared" si="11"/>
        <v>28.000000000000249</v>
      </c>
      <c r="U93" s="102"/>
      <c r="V93" t="str">
        <f t="shared" si="14"/>
        <v/>
      </c>
      <c r="W93">
        <f t="shared" si="14"/>
        <v>0</v>
      </c>
      <c r="X93" s="37">
        <f t="shared" si="12"/>
        <v>1472030.7328797737</v>
      </c>
      <c r="Y93" s="38">
        <f t="shared" si="13"/>
        <v>0.10278526102390029</v>
      </c>
    </row>
    <row r="94" spans="2:25">
      <c r="B94" s="57">
        <v>86</v>
      </c>
      <c r="C94" s="99">
        <f t="shared" si="8"/>
        <v>1371155.453520207</v>
      </c>
      <c r="D94" s="99"/>
      <c r="E94" s="57"/>
      <c r="F94" s="8">
        <v>43754</v>
      </c>
      <c r="G94" s="57" t="s">
        <v>4</v>
      </c>
      <c r="H94" s="100">
        <v>0.95330000000000004</v>
      </c>
      <c r="I94" s="100"/>
      <c r="J94" s="57">
        <v>35</v>
      </c>
      <c r="K94" s="103">
        <f t="shared" si="9"/>
        <v>41134.663605606205</v>
      </c>
      <c r="L94" s="104"/>
      <c r="M94" s="6">
        <f>IF(J94="","",(K94/J94)/LOOKUP(RIGHT($D$2,3),定数!$A$6:$A$13,定数!$B$6:$B$13))</f>
        <v>9.7939675251443337</v>
      </c>
      <c r="N94" s="57"/>
      <c r="O94" s="8">
        <v>43755</v>
      </c>
      <c r="P94" s="100">
        <v>0.95830000000000004</v>
      </c>
      <c r="Q94" s="100"/>
      <c r="R94" s="101">
        <f>IF(P94="","",T94*M94*LOOKUP(RIGHT($D$2,3),定数!$A$6:$A$13,定数!$B$6:$B$13))</f>
        <v>58763.80515086605</v>
      </c>
      <c r="S94" s="101"/>
      <c r="T94" s="102">
        <f t="shared" si="11"/>
        <v>50.000000000000043</v>
      </c>
      <c r="U94" s="102"/>
      <c r="V94" t="str">
        <f t="shared" si="14"/>
        <v/>
      </c>
      <c r="W94">
        <f t="shared" si="14"/>
        <v>0</v>
      </c>
      <c r="X94" s="37">
        <f t="shared" si="12"/>
        <v>1472030.7328797737</v>
      </c>
      <c r="Y94" s="38">
        <f t="shared" si="13"/>
        <v>6.8527970990267084E-2</v>
      </c>
    </row>
    <row r="95" spans="2:25">
      <c r="B95" s="57">
        <v>87</v>
      </c>
      <c r="C95" s="99">
        <f t="shared" si="8"/>
        <v>1429919.258671073</v>
      </c>
      <c r="D95" s="99"/>
      <c r="E95" s="57"/>
      <c r="F95" s="8">
        <v>43818</v>
      </c>
      <c r="G95" s="57" t="s">
        <v>3</v>
      </c>
      <c r="H95" s="100">
        <v>0.88500000000000001</v>
      </c>
      <c r="I95" s="100"/>
      <c r="J95" s="57">
        <v>26</v>
      </c>
      <c r="K95" s="103">
        <f t="shared" si="9"/>
        <v>42897.57776013219</v>
      </c>
      <c r="L95" s="104"/>
      <c r="M95" s="6">
        <f>IF(J95="","",(K95/J95)/LOOKUP(RIGHT($D$2,3),定数!$A$6:$A$13,定数!$B$6:$B$13))</f>
        <v>13.749223641068008</v>
      </c>
      <c r="N95" s="57"/>
      <c r="O95" s="8">
        <v>43819</v>
      </c>
      <c r="P95" s="100">
        <v>0.88759999999999994</v>
      </c>
      <c r="Q95" s="100"/>
      <c r="R95" s="101">
        <f>IF(P95="","",T95*M95*LOOKUP(RIGHT($D$2,3),定数!$A$6:$A$13,定数!$B$6:$B$13))</f>
        <v>-42897.577760131127</v>
      </c>
      <c r="S95" s="101"/>
      <c r="T95" s="102">
        <f t="shared" si="11"/>
        <v>-25.999999999999357</v>
      </c>
      <c r="U95" s="102"/>
      <c r="V95" t="str">
        <f t="shared" si="14"/>
        <v/>
      </c>
      <c r="W95">
        <f t="shared" si="14"/>
        <v>1</v>
      </c>
      <c r="X95" s="37">
        <f t="shared" si="12"/>
        <v>1472030.7328797737</v>
      </c>
      <c r="Y95" s="38">
        <f t="shared" si="13"/>
        <v>2.8607741175564194E-2</v>
      </c>
    </row>
    <row r="96" spans="2:25">
      <c r="B96" s="57">
        <v>88</v>
      </c>
      <c r="C96" s="99">
        <f t="shared" si="8"/>
        <v>1387021.6809109419</v>
      </c>
      <c r="D96" s="99"/>
      <c r="E96" s="57">
        <v>2014</v>
      </c>
      <c r="F96" s="8">
        <v>43479</v>
      </c>
      <c r="G96" s="57" t="s">
        <v>4</v>
      </c>
      <c r="H96" s="100">
        <v>0.90400000000000003</v>
      </c>
      <c r="I96" s="100"/>
      <c r="J96" s="57">
        <v>21</v>
      </c>
      <c r="K96" s="103">
        <f t="shared" si="9"/>
        <v>41610.650427328255</v>
      </c>
      <c r="L96" s="104"/>
      <c r="M96" s="6">
        <f>IF(J96="","",(K96/J96)/LOOKUP(RIGHT($D$2,3),定数!$A$6:$A$13,定数!$B$6:$B$13))</f>
        <v>16.512162867987403</v>
      </c>
      <c r="N96" s="57">
        <v>2014</v>
      </c>
      <c r="O96" s="8">
        <v>43479</v>
      </c>
      <c r="P96" s="100">
        <v>0.90190000000000003</v>
      </c>
      <c r="Q96" s="100"/>
      <c r="R96" s="101">
        <f>IF(P96="","",T96*M96*LOOKUP(RIGHT($D$2,3),定数!$A$6:$A$13,定数!$B$6:$B$13))</f>
        <v>-41610.650427328066</v>
      </c>
      <c r="S96" s="101"/>
      <c r="T96" s="102">
        <f t="shared" si="11"/>
        <v>-20.999999999999908</v>
      </c>
      <c r="U96" s="102"/>
      <c r="V96" t="str">
        <f t="shared" si="14"/>
        <v/>
      </c>
      <c r="W96">
        <f t="shared" si="14"/>
        <v>2</v>
      </c>
      <c r="X96" s="37">
        <f t="shared" si="12"/>
        <v>1472030.7328797737</v>
      </c>
      <c r="Y96" s="38">
        <f t="shared" si="13"/>
        <v>5.7749508940296623E-2</v>
      </c>
    </row>
    <row r="97" spans="2:25">
      <c r="B97" s="57">
        <v>89</v>
      </c>
      <c r="C97" s="99">
        <f t="shared" si="8"/>
        <v>1345411.030483614</v>
      </c>
      <c r="D97" s="99"/>
      <c r="E97" s="57"/>
      <c r="F97" s="8">
        <v>43499</v>
      </c>
      <c r="G97" s="57" t="s">
        <v>4</v>
      </c>
      <c r="H97" s="100">
        <v>0.87709999999999999</v>
      </c>
      <c r="I97" s="100"/>
      <c r="J97" s="57">
        <v>24</v>
      </c>
      <c r="K97" s="103">
        <f t="shared" si="9"/>
        <v>40362.33091450842</v>
      </c>
      <c r="L97" s="104"/>
      <c r="M97" s="6">
        <f>IF(J97="","",(K97/J97)/LOOKUP(RIGHT($D$2,3),定数!$A$6:$A$13,定数!$B$6:$B$13))</f>
        <v>14.014698234204312</v>
      </c>
      <c r="N97" s="57"/>
      <c r="O97" s="8">
        <v>43499</v>
      </c>
      <c r="P97" s="100">
        <v>0.87470000000000003</v>
      </c>
      <c r="Q97" s="100"/>
      <c r="R97" s="101">
        <f>IF(P97="","",T97*M97*LOOKUP(RIGHT($D$2,3),定数!$A$6:$A$13,定数!$B$6:$B$13))</f>
        <v>-40362.330914507707</v>
      </c>
      <c r="S97" s="101"/>
      <c r="T97" s="102">
        <f t="shared" si="11"/>
        <v>-23.999999999999577</v>
      </c>
      <c r="U97" s="102"/>
      <c r="V97" t="str">
        <f t="shared" si="14"/>
        <v/>
      </c>
      <c r="W97">
        <f t="shared" si="14"/>
        <v>3</v>
      </c>
      <c r="X97" s="37">
        <f t="shared" si="12"/>
        <v>1472030.7328797737</v>
      </c>
      <c r="Y97" s="38">
        <f t="shared" si="13"/>
        <v>8.6017023672087523E-2</v>
      </c>
    </row>
    <row r="98" spans="2:25">
      <c r="B98" s="57">
        <v>90</v>
      </c>
      <c r="C98" s="99">
        <f t="shared" si="8"/>
        <v>1305048.6995691063</v>
      </c>
      <c r="D98" s="99"/>
      <c r="E98" s="57"/>
      <c r="F98" s="8">
        <v>43542</v>
      </c>
      <c r="G98" s="57" t="s">
        <v>4</v>
      </c>
      <c r="H98" s="100">
        <v>0.90859999999999996</v>
      </c>
      <c r="I98" s="100"/>
      <c r="J98" s="57">
        <v>23</v>
      </c>
      <c r="K98" s="103">
        <f t="shared" si="9"/>
        <v>39151.460987073187</v>
      </c>
      <c r="L98" s="104"/>
      <c r="M98" s="6">
        <f>IF(J98="","",(K98/J98)/LOOKUP(RIGHT($D$2,3),定数!$A$6:$A$13,定数!$B$6:$B$13))</f>
        <v>14.185311951838111</v>
      </c>
      <c r="N98" s="57"/>
      <c r="O98" s="8">
        <v>43542</v>
      </c>
      <c r="P98" s="100">
        <v>0.91180000000000005</v>
      </c>
      <c r="Q98" s="100"/>
      <c r="R98" s="101">
        <f>IF(P98="","",T98*M98*LOOKUP(RIGHT($D$2,3),定数!$A$6:$A$13,定数!$B$6:$B$13))</f>
        <v>54471.597895059909</v>
      </c>
      <c r="S98" s="101"/>
      <c r="T98" s="102">
        <f t="shared" si="11"/>
        <v>32.000000000000917</v>
      </c>
      <c r="U98" s="102"/>
      <c r="V98" t="str">
        <f t="shared" si="14"/>
        <v/>
      </c>
      <c r="W98">
        <f t="shared" si="14"/>
        <v>0</v>
      </c>
      <c r="X98" s="37">
        <f t="shared" si="12"/>
        <v>1472030.7328797737</v>
      </c>
      <c r="Y98" s="38">
        <f t="shared" si="13"/>
        <v>0.11343651296192425</v>
      </c>
    </row>
    <row r="99" spans="2:25">
      <c r="B99" s="57">
        <v>91</v>
      </c>
      <c r="C99" s="99">
        <f t="shared" si="8"/>
        <v>1359520.2974641663</v>
      </c>
      <c r="D99" s="99"/>
      <c r="E99" s="57"/>
      <c r="F99" s="8">
        <v>43576</v>
      </c>
      <c r="G99" s="57" t="s">
        <v>3</v>
      </c>
      <c r="H99" s="100">
        <v>0.93259999999999998</v>
      </c>
      <c r="I99" s="100"/>
      <c r="J99" s="57">
        <v>16</v>
      </c>
      <c r="K99" s="103">
        <f t="shared" si="9"/>
        <v>40785.608923924985</v>
      </c>
      <c r="L99" s="104"/>
      <c r="M99" s="6">
        <f>IF(J99="","",(K99/J99)/LOOKUP(RIGHT($D$2,3),定数!$A$6:$A$13,定数!$B$6:$B$13))</f>
        <v>21.242504647877595</v>
      </c>
      <c r="N99" s="57"/>
      <c r="O99" s="8">
        <v>43576</v>
      </c>
      <c r="P99" s="100">
        <v>0.93420000000000003</v>
      </c>
      <c r="Q99" s="100"/>
      <c r="R99" s="101">
        <f>IF(P99="","",T99*M99*LOOKUP(RIGHT($D$2,3),定数!$A$6:$A$13,定数!$B$6:$B$13))</f>
        <v>-40785.608923926149</v>
      </c>
      <c r="S99" s="101"/>
      <c r="T99" s="102">
        <f t="shared" si="11"/>
        <v>-16.000000000000458</v>
      </c>
      <c r="U99" s="102"/>
      <c r="V99" t="str">
        <f t="shared" si="14"/>
        <v/>
      </c>
      <c r="W99">
        <f t="shared" si="14"/>
        <v>1</v>
      </c>
      <c r="X99" s="37">
        <f t="shared" si="12"/>
        <v>1472030.7328797737</v>
      </c>
      <c r="Y99" s="38">
        <f t="shared" si="13"/>
        <v>7.6432123937725249E-2</v>
      </c>
    </row>
    <row r="100" spans="2:25">
      <c r="B100" s="57">
        <v>92</v>
      </c>
      <c r="C100" s="99">
        <f t="shared" si="8"/>
        <v>1318734.6885402401</v>
      </c>
      <c r="D100" s="99"/>
      <c r="E100" s="57"/>
      <c r="F100" s="8">
        <v>43585</v>
      </c>
      <c r="G100" s="57" t="s">
        <v>4</v>
      </c>
      <c r="H100" s="100">
        <v>0.92869999999999997</v>
      </c>
      <c r="I100" s="100"/>
      <c r="J100" s="57">
        <v>36</v>
      </c>
      <c r="K100" s="103">
        <f t="shared" si="9"/>
        <v>39562.040656207202</v>
      </c>
      <c r="L100" s="104"/>
      <c r="M100" s="6">
        <f>IF(J100="","",(K100/J100)/LOOKUP(RIGHT($D$2,3),定数!$A$6:$A$13,定数!$B$6:$B$13))</f>
        <v>9.1578797815294433</v>
      </c>
      <c r="N100" s="57"/>
      <c r="O100" s="8">
        <v>43587</v>
      </c>
      <c r="P100" s="100">
        <v>0.92510000000000003</v>
      </c>
      <c r="Q100" s="100"/>
      <c r="R100" s="101">
        <f>IF(P100="","",T100*M100*LOOKUP(RIGHT($D$2,3),定数!$A$6:$A$13,定数!$B$6:$B$13))</f>
        <v>-39562.040656206504</v>
      </c>
      <c r="S100" s="101"/>
      <c r="T100" s="102">
        <f t="shared" si="11"/>
        <v>-35.999999999999368</v>
      </c>
      <c r="U100" s="102"/>
      <c r="V100" t="str">
        <f t="shared" si="14"/>
        <v/>
      </c>
      <c r="W100">
        <f t="shared" si="14"/>
        <v>2</v>
      </c>
      <c r="X100" s="37">
        <f t="shared" si="12"/>
        <v>1472030.7328797737</v>
      </c>
      <c r="Y100" s="38">
        <f t="shared" si="13"/>
        <v>0.10413916021959435</v>
      </c>
    </row>
    <row r="101" spans="2:25">
      <c r="B101" s="57">
        <v>93</v>
      </c>
      <c r="C101" s="99">
        <f t="shared" si="8"/>
        <v>1279172.6478840336</v>
      </c>
      <c r="D101" s="99"/>
      <c r="E101" s="57"/>
      <c r="F101" s="8">
        <v>43593</v>
      </c>
      <c r="G101" s="57" t="s">
        <v>4</v>
      </c>
      <c r="H101" s="100">
        <v>0.93440000000000001</v>
      </c>
      <c r="I101" s="100"/>
      <c r="J101" s="57">
        <v>27</v>
      </c>
      <c r="K101" s="103">
        <f t="shared" si="9"/>
        <v>38375.179436521008</v>
      </c>
      <c r="L101" s="104"/>
      <c r="M101" s="6">
        <f>IF(J101="","",(K101/J101)/LOOKUP(RIGHT($D$2,3),定数!$A$6:$A$13,定数!$B$6:$B$13))</f>
        <v>11.844191184111422</v>
      </c>
      <c r="N101" s="57"/>
      <c r="O101" s="8">
        <v>43593</v>
      </c>
      <c r="P101" s="100">
        <v>0.93799999999999994</v>
      </c>
      <c r="Q101" s="100"/>
      <c r="R101" s="101">
        <f>IF(P101="","",T101*M101*LOOKUP(RIGHT($D$2,3),定数!$A$6:$A$13,定数!$B$6:$B$13))</f>
        <v>51166.905915360439</v>
      </c>
      <c r="S101" s="101"/>
      <c r="T101" s="102">
        <f t="shared" si="11"/>
        <v>35.999999999999368</v>
      </c>
      <c r="U101" s="102"/>
      <c r="V101" t="str">
        <f t="shared" si="14"/>
        <v/>
      </c>
      <c r="W101">
        <f t="shared" si="14"/>
        <v>0</v>
      </c>
      <c r="X101" s="37">
        <f t="shared" si="12"/>
        <v>1472030.7328797737</v>
      </c>
      <c r="Y101" s="38">
        <f t="shared" si="13"/>
        <v>0.13101498541300605</v>
      </c>
    </row>
    <row r="102" spans="2:25">
      <c r="B102" s="57">
        <v>94</v>
      </c>
      <c r="C102" s="99">
        <f t="shared" si="8"/>
        <v>1330339.5537993941</v>
      </c>
      <c r="D102" s="99"/>
      <c r="E102" s="57"/>
      <c r="F102" s="8">
        <v>43646</v>
      </c>
      <c r="G102" s="57" t="s">
        <v>4</v>
      </c>
      <c r="H102" s="100">
        <v>0.94269999999999998</v>
      </c>
      <c r="I102" s="100"/>
      <c r="J102" s="57">
        <v>19</v>
      </c>
      <c r="K102" s="103">
        <f t="shared" si="9"/>
        <v>39910.186613981823</v>
      </c>
      <c r="L102" s="104"/>
      <c r="M102" s="6">
        <f>IF(J102="","",(K102/J102)/LOOKUP(RIGHT($D$2,3),定数!$A$6:$A$13,定数!$B$6:$B$13))</f>
        <v>17.504467813149923</v>
      </c>
      <c r="N102" s="57"/>
      <c r="O102" s="8">
        <v>43646</v>
      </c>
      <c r="P102" s="100">
        <v>0.94079999999999997</v>
      </c>
      <c r="Q102" s="100"/>
      <c r="R102" s="101">
        <f>IF(P102="","",T102*M102*LOOKUP(RIGHT($D$2,3),定数!$A$6:$A$13,定数!$B$6:$B$13))</f>
        <v>-39910.186613982092</v>
      </c>
      <c r="S102" s="101"/>
      <c r="T102" s="102">
        <f t="shared" si="11"/>
        <v>-19.000000000000128</v>
      </c>
      <c r="U102" s="102"/>
      <c r="V102" t="str">
        <f t="shared" si="14"/>
        <v/>
      </c>
      <c r="W102">
        <f t="shared" si="14"/>
        <v>1</v>
      </c>
      <c r="X102" s="37">
        <f t="shared" si="12"/>
        <v>1472030.7328797737</v>
      </c>
      <c r="Y102" s="38">
        <f t="shared" si="13"/>
        <v>9.6255584829526897E-2</v>
      </c>
    </row>
    <row r="103" spans="2:25">
      <c r="B103" s="57">
        <v>95</v>
      </c>
      <c r="C103" s="99">
        <f>IF(R102="","",C102+R102)</f>
        <v>1290429.367185412</v>
      </c>
      <c r="D103" s="99"/>
      <c r="E103" s="57"/>
      <c r="F103" s="8">
        <v>43662</v>
      </c>
      <c r="G103" s="57" t="s">
        <v>3</v>
      </c>
      <c r="H103" s="100">
        <v>0.93479999999999996</v>
      </c>
      <c r="I103" s="100"/>
      <c r="J103" s="57">
        <v>52</v>
      </c>
      <c r="K103" s="103">
        <f t="shared" si="9"/>
        <v>38712.881015562358</v>
      </c>
      <c r="L103" s="104"/>
      <c r="M103" s="6">
        <f>IF(J103="","",(K103/J103)/LOOKUP(RIGHT($D$2,3),定数!$A$6:$A$13,定数!$B$6:$B$13))</f>
        <v>6.2039873422375571</v>
      </c>
      <c r="N103" s="57"/>
      <c r="O103" s="8">
        <v>43664</v>
      </c>
      <c r="P103" s="100">
        <v>0.94</v>
      </c>
      <c r="Q103" s="100"/>
      <c r="R103" s="101">
        <f>IF(P103="","",T103*M103*LOOKUP(RIGHT($D$2,3),定数!$A$6:$A$13,定数!$B$6:$B$13))</f>
        <v>-38712.881015562227</v>
      </c>
      <c r="S103" s="101"/>
      <c r="T103" s="102">
        <f t="shared" si="11"/>
        <v>-51.999999999999822</v>
      </c>
      <c r="U103" s="102"/>
      <c r="V103" t="str">
        <f t="shared" si="14"/>
        <v/>
      </c>
      <c r="W103">
        <f t="shared" si="14"/>
        <v>2</v>
      </c>
      <c r="X103" s="37">
        <f t="shared" si="12"/>
        <v>1472030.7328797737</v>
      </c>
      <c r="Y103" s="38">
        <f t="shared" si="13"/>
        <v>0.12336791728464125</v>
      </c>
    </row>
    <row r="104" spans="2:25">
      <c r="B104" s="57">
        <v>96</v>
      </c>
      <c r="C104" s="99">
        <f t="shared" si="8"/>
        <v>1251716.4861698498</v>
      </c>
      <c r="D104" s="99"/>
      <c r="E104" s="57"/>
      <c r="F104" s="8">
        <v>43664</v>
      </c>
      <c r="G104" s="57" t="s">
        <v>4</v>
      </c>
      <c r="H104" s="100">
        <v>0.93920000000000003</v>
      </c>
      <c r="I104" s="100"/>
      <c r="J104" s="57">
        <v>28</v>
      </c>
      <c r="K104" s="103">
        <f t="shared" si="9"/>
        <v>37551.49458509549</v>
      </c>
      <c r="L104" s="104"/>
      <c r="M104" s="6">
        <f>IF(J104="","",(K104/J104)/LOOKUP(RIGHT($D$2,3),定数!$A$6:$A$13,定数!$B$6:$B$13))</f>
        <v>11.176040055087944</v>
      </c>
      <c r="N104" s="57"/>
      <c r="O104" s="8">
        <v>43668</v>
      </c>
      <c r="P104" s="100">
        <v>0.93640000000000001</v>
      </c>
      <c r="Q104" s="100"/>
      <c r="R104" s="101">
        <f>IF(P104="","",T104*M104*LOOKUP(RIGHT($D$2,3),定数!$A$6:$A$13,定数!$B$6:$B$13))</f>
        <v>-37551.494585095825</v>
      </c>
      <c r="S104" s="101"/>
      <c r="T104" s="102">
        <f t="shared" si="11"/>
        <v>-28.000000000000249</v>
      </c>
      <c r="U104" s="102"/>
      <c r="V104" t="str">
        <f t="shared" si="14"/>
        <v/>
      </c>
      <c r="W104">
        <f t="shared" si="14"/>
        <v>3</v>
      </c>
      <c r="X104" s="37">
        <f t="shared" si="12"/>
        <v>1472030.7328797737</v>
      </c>
      <c r="Y104" s="38">
        <f t="shared" si="13"/>
        <v>0.14966687976610193</v>
      </c>
    </row>
    <row r="105" spans="2:25">
      <c r="B105" s="57">
        <v>97</v>
      </c>
      <c r="C105" s="99">
        <f t="shared" si="8"/>
        <v>1214164.9915847539</v>
      </c>
      <c r="D105" s="99"/>
      <c r="E105" s="57"/>
      <c r="F105" s="8">
        <v>43696</v>
      </c>
      <c r="G105" s="57" t="s">
        <v>4</v>
      </c>
      <c r="H105" s="100">
        <v>0.93279999999999996</v>
      </c>
      <c r="I105" s="100"/>
      <c r="J105" s="57">
        <v>13</v>
      </c>
      <c r="K105" s="103">
        <f t="shared" si="9"/>
        <v>36424.949747542611</v>
      </c>
      <c r="L105" s="104"/>
      <c r="M105" s="6">
        <f>IF(J105="","",(K105/J105)/LOOKUP(RIGHT($D$2,3),定数!$A$6:$A$13,定数!$B$6:$B$13))</f>
        <v>23.349326761245262</v>
      </c>
      <c r="N105" s="57"/>
      <c r="O105" s="8">
        <v>43696</v>
      </c>
      <c r="P105" s="100">
        <v>0.93430000000000002</v>
      </c>
      <c r="Q105" s="100"/>
      <c r="R105" s="101">
        <f>IF(P105="","",T105*M105*LOOKUP(RIGHT($D$2,3),定数!$A$6:$A$13,定数!$B$6:$B$13))</f>
        <v>42028.788170243068</v>
      </c>
      <c r="S105" s="101"/>
      <c r="T105" s="102">
        <f t="shared" si="11"/>
        <v>15.000000000000568</v>
      </c>
      <c r="U105" s="102"/>
      <c r="V105" t="str">
        <f t="shared" si="14"/>
        <v/>
      </c>
      <c r="W105">
        <f t="shared" si="14"/>
        <v>0</v>
      </c>
      <c r="X105" s="37">
        <f t="shared" si="12"/>
        <v>1472030.7328797737</v>
      </c>
      <c r="Y105" s="38">
        <f t="shared" si="13"/>
        <v>0.17517687337311916</v>
      </c>
    </row>
    <row r="106" spans="2:25">
      <c r="B106" s="57">
        <v>98</v>
      </c>
      <c r="C106" s="99">
        <f t="shared" si="8"/>
        <v>1256193.779754997</v>
      </c>
      <c r="D106" s="99"/>
      <c r="E106" s="57"/>
      <c r="F106" s="8">
        <v>43709</v>
      </c>
      <c r="G106" s="57" t="s">
        <v>3</v>
      </c>
      <c r="H106" s="100">
        <v>0.93369999999999997</v>
      </c>
      <c r="I106" s="100"/>
      <c r="J106" s="57">
        <v>9</v>
      </c>
      <c r="K106" s="103">
        <f t="shared" si="9"/>
        <v>37685.813392649907</v>
      </c>
      <c r="L106" s="104"/>
      <c r="M106" s="6">
        <f>IF(J106="","",(K106/J106)/LOOKUP(RIGHT($D$2,3),定数!$A$6:$A$13,定数!$B$6:$B$13))</f>
        <v>34.894271659861026</v>
      </c>
      <c r="N106" s="57"/>
      <c r="O106" s="8">
        <v>43710</v>
      </c>
      <c r="P106" s="100">
        <v>0.93279999999999996</v>
      </c>
      <c r="Q106" s="100"/>
      <c r="R106" s="101">
        <f>IF(P106="","",T106*M106*LOOKUP(RIGHT($D$2,3),定数!$A$6:$A$13,定数!$B$6:$B$13))</f>
        <v>37685.813392650409</v>
      </c>
      <c r="S106" s="101"/>
      <c r="T106" s="102">
        <f t="shared" si="11"/>
        <v>9.000000000000119</v>
      </c>
      <c r="U106" s="102"/>
      <c r="V106" t="str">
        <f t="shared" si="14"/>
        <v/>
      </c>
      <c r="W106">
        <f t="shared" si="14"/>
        <v>0</v>
      </c>
      <c r="X106" s="37">
        <f t="shared" si="12"/>
        <v>1472030.7328797737</v>
      </c>
      <c r="Y106" s="38">
        <f t="shared" si="13"/>
        <v>0.14662530360526438</v>
      </c>
    </row>
    <row r="107" spans="2:25">
      <c r="B107" s="57">
        <v>99</v>
      </c>
      <c r="C107" s="99">
        <f t="shared" si="8"/>
        <v>1293879.5931476473</v>
      </c>
      <c r="D107" s="99"/>
      <c r="E107" s="57"/>
      <c r="F107" s="8">
        <v>43727</v>
      </c>
      <c r="G107" s="57" t="s">
        <v>3</v>
      </c>
      <c r="H107" s="100">
        <v>0.89739999999999998</v>
      </c>
      <c r="I107" s="100"/>
      <c r="J107" s="57">
        <v>28</v>
      </c>
      <c r="K107" s="103">
        <f t="shared" si="9"/>
        <v>38816.387794429422</v>
      </c>
      <c r="L107" s="104"/>
      <c r="M107" s="6">
        <f>IF(J107="","",(K107/J107)/LOOKUP(RIGHT($D$2,3),定数!$A$6:$A$13,定数!$B$6:$B$13))</f>
        <v>11.552496367389709</v>
      </c>
      <c r="N107" s="57"/>
      <c r="O107" s="8">
        <v>43727</v>
      </c>
      <c r="P107" s="100">
        <v>0.89359999999999995</v>
      </c>
      <c r="Q107" s="100"/>
      <c r="R107" s="101">
        <f>IF(P107="","",T107*M107*LOOKUP(RIGHT($D$2,3),定数!$A$6:$A$13,定数!$B$6:$B$13))</f>
        <v>52679.38343529743</v>
      </c>
      <c r="S107" s="101"/>
      <c r="T107" s="102">
        <f t="shared" si="11"/>
        <v>38.000000000000256</v>
      </c>
      <c r="U107" s="102"/>
      <c r="V107" t="str">
        <f>IF(S107&lt;&gt;"",IF(S107&lt;0,1+V106,0),"")</f>
        <v/>
      </c>
      <c r="W107">
        <f>IF(T107&lt;&gt;"",IF(T107&lt;0,1+W106,0),"")</f>
        <v>0</v>
      </c>
      <c r="X107" s="37">
        <f t="shared" si="12"/>
        <v>1472030.7328797737</v>
      </c>
      <c r="Y107" s="38">
        <f t="shared" si="13"/>
        <v>0.12102406271342203</v>
      </c>
    </row>
    <row r="108" spans="2:25">
      <c r="B108" s="57">
        <v>100</v>
      </c>
      <c r="C108" s="99">
        <f t="shared" si="8"/>
        <v>1346558.9765829449</v>
      </c>
      <c r="D108" s="99"/>
      <c r="E108" s="57"/>
      <c r="F108" s="8">
        <v>43741</v>
      </c>
      <c r="G108" s="57" t="s">
        <v>4</v>
      </c>
      <c r="H108" s="100">
        <v>0.87990000000000002</v>
      </c>
      <c r="I108" s="100"/>
      <c r="J108" s="57">
        <v>26</v>
      </c>
      <c r="K108" s="103">
        <f t="shared" si="9"/>
        <v>40396.769297488347</v>
      </c>
      <c r="L108" s="104"/>
      <c r="M108" s="6">
        <f>IF(J108="","",(K108/J108)/LOOKUP(RIGHT($D$2,3),定数!$A$6:$A$13,定数!$B$6:$B$13))</f>
        <v>12.9476824671437</v>
      </c>
      <c r="N108" s="57"/>
      <c r="O108" s="8">
        <v>43741</v>
      </c>
      <c r="P108" s="100">
        <v>0.87729999999999997</v>
      </c>
      <c r="Q108" s="100"/>
      <c r="R108" s="101">
        <f>IF(P108="","",T108*M108*LOOKUP(RIGHT($D$2,3),定数!$A$6:$A$13,定数!$B$6:$B$13))</f>
        <v>-40396.769297489074</v>
      </c>
      <c r="S108" s="101"/>
      <c r="T108" s="102">
        <f t="shared" si="11"/>
        <v>-26.000000000000469</v>
      </c>
      <c r="U108" s="102"/>
      <c r="V108" t="str">
        <f>IF(S108&lt;&gt;"",IF(S108&lt;0,1+V107,0),"")</f>
        <v/>
      </c>
      <c r="W108">
        <f>IF(T108&lt;&gt;"",IF(T108&lt;0,1+W107,0),"")</f>
        <v>1</v>
      </c>
      <c r="X108" s="37">
        <f t="shared" si="12"/>
        <v>1472030.7328797737</v>
      </c>
      <c r="Y108" s="38">
        <f t="shared" si="13"/>
        <v>8.5237185266753945E-2</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15" priority="7" stopIfTrue="1" operator="equal">
      <formula>"買"</formula>
    </cfRule>
    <cfRule type="cellIs" dxfId="14" priority="8" stopIfTrue="1" operator="equal">
      <formula>"売"</formula>
    </cfRule>
  </conditionalFormatting>
  <conditionalFormatting sqref="G9:G108">
    <cfRule type="cellIs" dxfId="13" priority="5" stopIfTrue="1" operator="equal">
      <formula>"買"</formula>
    </cfRule>
    <cfRule type="cellIs" dxfId="12" priority="6" stopIfTrue="1" operator="equal">
      <formula>"売"</formula>
    </cfRule>
  </conditionalFormatting>
  <conditionalFormatting sqref="G12 G14 G16 G18 G20 G22 G24 G26 G28 G30 G32 G34 G36 G38 G40 G42 G44 G46 G48 G50 G52 G54 G56 G58 G60 G62 G64 G66 G68 G70 G72 G74 G76 G78 G80 G82 G84 G86 G88 G90 G92 G94 G96 G98 G100 G102 G104 G106 G108">
    <cfRule type="cellIs" dxfId="11" priority="3" stopIfTrue="1" operator="equal">
      <formula>"買"</formula>
    </cfRule>
    <cfRule type="cellIs" dxfId="10" priority="4" stopIfTrue="1" operator="equal">
      <formula>"売"</formula>
    </cfRule>
  </conditionalFormatting>
  <conditionalFormatting sqref="G13 G15 G17 G19 G21 G23 G25 G27 G29 G31 G33 G35 G37 G39 G41 G43 G45 G47 G49 G51 G53 G55 G57 G59 G61 G63 G65 G67 G69 G71 G73 G75 G77 G79 G81 G83 G85 G87 G89 G91 G93 G95 G97 G99 G101 G103 G105 G107">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B9" sqref="B9"/>
    </sheetView>
  </sheetViews>
  <sheetFormatPr defaultRowHeight="13.2"/>
  <cols>
    <col min="1" max="1" width="2.88671875" customWidth="1"/>
    <col min="2" max="18" width="6.6640625" customWidth="1"/>
    <col min="22" max="22" width="10.88671875" style="22" hidden="1" customWidth="1"/>
    <col min="23" max="23" width="0" hidden="1" customWidth="1"/>
  </cols>
  <sheetData>
    <row r="2" spans="2:25">
      <c r="B2" s="65" t="s">
        <v>5</v>
      </c>
      <c r="C2" s="65"/>
      <c r="D2" s="67" t="s">
        <v>87</v>
      </c>
      <c r="E2" s="67"/>
      <c r="F2" s="65" t="s">
        <v>6</v>
      </c>
      <c r="G2" s="65"/>
      <c r="H2" s="69" t="s">
        <v>93</v>
      </c>
      <c r="I2" s="69"/>
      <c r="J2" s="65" t="s">
        <v>7</v>
      </c>
      <c r="K2" s="65"/>
      <c r="L2" s="66">
        <v>1000000</v>
      </c>
      <c r="M2" s="67"/>
      <c r="N2" s="65" t="s">
        <v>8</v>
      </c>
      <c r="O2" s="65"/>
      <c r="P2" s="68">
        <f>SUM(L2,D4)</f>
        <v>1065507.4023364193</v>
      </c>
      <c r="Q2" s="69"/>
      <c r="R2" s="1"/>
      <c r="S2" s="1"/>
      <c r="T2" s="1"/>
    </row>
    <row r="3" spans="2:25" ht="57" customHeight="1">
      <c r="B3" s="65" t="s">
        <v>9</v>
      </c>
      <c r="C3" s="65"/>
      <c r="D3" s="70" t="s">
        <v>38</v>
      </c>
      <c r="E3" s="70"/>
      <c r="F3" s="70"/>
      <c r="G3" s="70"/>
      <c r="H3" s="70"/>
      <c r="I3" s="70"/>
      <c r="J3" s="65" t="s">
        <v>10</v>
      </c>
      <c r="K3" s="65"/>
      <c r="L3" s="70" t="s">
        <v>99</v>
      </c>
      <c r="M3" s="71"/>
      <c r="N3" s="71"/>
      <c r="O3" s="71"/>
      <c r="P3" s="71"/>
      <c r="Q3" s="71"/>
      <c r="R3" s="1"/>
      <c r="S3" s="1"/>
    </row>
    <row r="4" spans="2:25">
      <c r="B4" s="65" t="s">
        <v>11</v>
      </c>
      <c r="C4" s="65"/>
      <c r="D4" s="72">
        <f>SUM($R$9:$S$993)</f>
        <v>65507.402336419225</v>
      </c>
      <c r="E4" s="72"/>
      <c r="F4" s="65" t="s">
        <v>12</v>
      </c>
      <c r="G4" s="65"/>
      <c r="H4" s="73">
        <f>SUM($T$9:$U$108)</f>
        <v>264.99999999999972</v>
      </c>
      <c r="I4" s="69"/>
      <c r="J4" s="74"/>
      <c r="K4" s="74"/>
      <c r="L4" s="68"/>
      <c r="M4" s="68"/>
      <c r="N4" s="74" t="s">
        <v>58</v>
      </c>
      <c r="O4" s="74"/>
      <c r="P4" s="75">
        <f>MAX(Y:Y)</f>
        <v>0.30657350138193518</v>
      </c>
      <c r="Q4" s="75"/>
      <c r="R4" s="1"/>
      <c r="S4" s="1"/>
      <c r="T4" s="1"/>
    </row>
    <row r="5" spans="2:25">
      <c r="B5" s="61" t="s">
        <v>15</v>
      </c>
      <c r="C5" s="59">
        <f>COUNTIF($R$9:$R$990,"&gt;0")</f>
        <v>37</v>
      </c>
      <c r="D5" s="58" t="s">
        <v>16</v>
      </c>
      <c r="E5" s="64">
        <f>COUNTIF($R$9:$R$990,"&lt;0")</f>
        <v>63</v>
      </c>
      <c r="F5" s="58" t="s">
        <v>17</v>
      </c>
      <c r="G5" s="59">
        <f>COUNTIF($R$9:$R$990,"=0")</f>
        <v>0</v>
      </c>
      <c r="H5" s="58" t="s">
        <v>18</v>
      </c>
      <c r="I5" s="60">
        <f>C5/SUM(C5,E5,G5)</f>
        <v>0.37</v>
      </c>
      <c r="J5" s="76" t="s">
        <v>19</v>
      </c>
      <c r="K5" s="65"/>
      <c r="L5" s="77">
        <f>MAX(V9:V993)</f>
        <v>4</v>
      </c>
      <c r="M5" s="78"/>
      <c r="N5" s="17" t="s">
        <v>20</v>
      </c>
      <c r="O5" s="9"/>
      <c r="P5" s="77">
        <f>MAX(W9:W993)</f>
        <v>8</v>
      </c>
      <c r="Q5" s="78"/>
      <c r="R5" s="1"/>
      <c r="S5" s="1"/>
      <c r="T5" s="1"/>
    </row>
    <row r="6" spans="2:25">
      <c r="B6" s="11"/>
      <c r="C6" s="13"/>
      <c r="D6" s="14"/>
      <c r="E6" s="10"/>
      <c r="F6" s="11"/>
      <c r="G6" s="10"/>
      <c r="H6" s="11"/>
      <c r="I6" s="16"/>
      <c r="J6" s="11"/>
      <c r="K6" s="11"/>
      <c r="L6" s="10"/>
      <c r="M6" s="10"/>
      <c r="N6" s="12"/>
      <c r="O6" s="12"/>
      <c r="P6" s="10"/>
      <c r="Q6" s="62"/>
      <c r="R6" s="1"/>
      <c r="S6" s="1"/>
      <c r="T6" s="1"/>
    </row>
    <row r="7" spans="2:25">
      <c r="B7" s="79" t="s">
        <v>21</v>
      </c>
      <c r="C7" s="81" t="s">
        <v>22</v>
      </c>
      <c r="D7" s="82"/>
      <c r="E7" s="85" t="s">
        <v>23</v>
      </c>
      <c r="F7" s="86"/>
      <c r="G7" s="86"/>
      <c r="H7" s="86"/>
      <c r="I7" s="87"/>
      <c r="J7" s="88" t="s">
        <v>24</v>
      </c>
      <c r="K7" s="89"/>
      <c r="L7" s="90"/>
      <c r="M7" s="91" t="s">
        <v>25</v>
      </c>
      <c r="N7" s="92" t="s">
        <v>26</v>
      </c>
      <c r="O7" s="93"/>
      <c r="P7" s="93"/>
      <c r="Q7" s="94"/>
      <c r="R7" s="95" t="s">
        <v>27</v>
      </c>
      <c r="S7" s="95"/>
      <c r="T7" s="95"/>
      <c r="U7" s="95"/>
    </row>
    <row r="8" spans="2:25">
      <c r="B8" s="80"/>
      <c r="C8" s="83"/>
      <c r="D8" s="84"/>
      <c r="E8" s="18" t="s">
        <v>28</v>
      </c>
      <c r="F8" s="18" t="s">
        <v>29</v>
      </c>
      <c r="G8" s="18" t="s">
        <v>30</v>
      </c>
      <c r="H8" s="96" t="s">
        <v>31</v>
      </c>
      <c r="I8" s="87"/>
      <c r="J8" s="4" t="s">
        <v>32</v>
      </c>
      <c r="K8" s="97" t="s">
        <v>33</v>
      </c>
      <c r="L8" s="90"/>
      <c r="M8" s="91"/>
      <c r="N8" s="5" t="s">
        <v>28</v>
      </c>
      <c r="O8" s="5" t="s">
        <v>29</v>
      </c>
      <c r="P8" s="98" t="s">
        <v>31</v>
      </c>
      <c r="Q8" s="94"/>
      <c r="R8" s="95" t="s">
        <v>34</v>
      </c>
      <c r="S8" s="95"/>
      <c r="T8" s="95" t="s">
        <v>32</v>
      </c>
      <c r="U8" s="95"/>
      <c r="Y8" t="s">
        <v>57</v>
      </c>
    </row>
    <row r="9" spans="2:25">
      <c r="B9" s="57">
        <v>1</v>
      </c>
      <c r="C9" s="99">
        <f>L2</f>
        <v>1000000</v>
      </c>
      <c r="D9" s="99"/>
      <c r="E9" s="57">
        <v>2010</v>
      </c>
      <c r="F9" s="8">
        <v>43469</v>
      </c>
      <c r="G9" s="57" t="s">
        <v>4</v>
      </c>
      <c r="H9" s="100">
        <v>0.89729999999999999</v>
      </c>
      <c r="I9" s="100"/>
      <c r="J9" s="57">
        <v>37</v>
      </c>
      <c r="K9" s="99">
        <f>IF(J9="","",C9*0.03)</f>
        <v>30000</v>
      </c>
      <c r="L9" s="99"/>
      <c r="M9" s="6">
        <f>IF(J9="","",(K9/J9)/LOOKUP(RIGHT($D$2,3),定数!$A$6:$A$13,定数!$B$6:$B$13))</f>
        <v>6.756756756756757</v>
      </c>
      <c r="N9" s="57">
        <v>2010</v>
      </c>
      <c r="O9" s="8">
        <v>43469</v>
      </c>
      <c r="P9" s="100">
        <v>0.9042</v>
      </c>
      <c r="Q9" s="100"/>
      <c r="R9" s="101">
        <f>IF(P9="","",T9*M9*LOOKUP(RIGHT($D$2,3),定数!$A$6:$A$13,定数!$B$6:$B$13))</f>
        <v>55945.945945946085</v>
      </c>
      <c r="S9" s="101"/>
      <c r="T9" s="102">
        <f>IF(P9="","",IF(G9="買",(P9-H9),(H9-P9))*IF(RIGHT($D$2,3)="JPY",100,10000))</f>
        <v>69.000000000000171</v>
      </c>
      <c r="U9" s="102"/>
      <c r="V9" s="1">
        <f>IF(T9&lt;&gt;"",IF(T9&gt;0,1+V8,0),"")</f>
        <v>1</v>
      </c>
      <c r="W9">
        <f>IF(T9&lt;&gt;"",IF(T9&lt;0,1+W8,0),"")</f>
        <v>0</v>
      </c>
    </row>
    <row r="10" spans="2:25">
      <c r="B10" s="57">
        <v>2</v>
      </c>
      <c r="C10" s="99">
        <f t="shared" ref="C10:C73" si="0">IF(R9="","",C9+R9)</f>
        <v>1055945.945945946</v>
      </c>
      <c r="D10" s="99"/>
      <c r="E10" s="57"/>
      <c r="F10" s="8">
        <v>43471</v>
      </c>
      <c r="G10" s="57" t="s">
        <v>4</v>
      </c>
      <c r="H10" s="100">
        <v>0.91490000000000005</v>
      </c>
      <c r="I10" s="100"/>
      <c r="J10" s="57">
        <v>52</v>
      </c>
      <c r="K10" s="103">
        <f>IF(J10="","",C10*0.03)</f>
        <v>31678.37837837838</v>
      </c>
      <c r="L10" s="104"/>
      <c r="M10" s="6">
        <f>IF(J10="","",(K10/J10)/LOOKUP(RIGHT($D$2,3),定数!$A$6:$A$13,定数!$B$6:$B$13))</f>
        <v>5.0766632016632025</v>
      </c>
      <c r="N10" s="57"/>
      <c r="O10" s="8">
        <v>43472</v>
      </c>
      <c r="P10" s="100">
        <v>0.92469999999999997</v>
      </c>
      <c r="Q10" s="100"/>
      <c r="R10" s="101">
        <f>IF(P10="","",T10*M10*LOOKUP(RIGHT($D$2,3),定数!$A$6:$A$13,定数!$B$6:$B$13))</f>
        <v>59701.559251558778</v>
      </c>
      <c r="S10" s="101"/>
      <c r="T10" s="102">
        <f>IF(P10="","",IF(G10="買",(P10-H10),(H10-P10))*IF(RIGHT($D$2,3)="JPY",100,10000))</f>
        <v>97.999999999999204</v>
      </c>
      <c r="U10" s="102"/>
      <c r="V10" s="22">
        <f t="shared" ref="V10:V22" si="1">IF(T10&lt;&gt;"",IF(T10&gt;0,1+V9,0),"")</f>
        <v>2</v>
      </c>
      <c r="W10">
        <f t="shared" ref="W10:W73" si="2">IF(T10&lt;&gt;"",IF(T10&lt;0,1+W9,0),"")</f>
        <v>0</v>
      </c>
      <c r="X10" s="37">
        <f>IF(C10&lt;&gt;"",MAX(C10,C9),"")</f>
        <v>1055945.945945946</v>
      </c>
    </row>
    <row r="11" spans="2:25">
      <c r="B11" s="57">
        <v>3</v>
      </c>
      <c r="C11" s="99">
        <f t="shared" si="0"/>
        <v>1115647.5051975048</v>
      </c>
      <c r="D11" s="99"/>
      <c r="E11" s="57"/>
      <c r="F11" s="8">
        <v>43511</v>
      </c>
      <c r="G11" s="57" t="s">
        <v>4</v>
      </c>
      <c r="H11" s="100">
        <v>0.8891</v>
      </c>
      <c r="I11" s="100"/>
      <c r="J11" s="57">
        <v>44</v>
      </c>
      <c r="K11" s="103">
        <f t="shared" ref="K11:K74" si="3">IF(J11="","",C11*0.03)</f>
        <v>33469.425155925142</v>
      </c>
      <c r="L11" s="104"/>
      <c r="M11" s="6">
        <f>IF(J11="","",(K11/J11)/LOOKUP(RIGHT($D$2,3),定数!$A$6:$A$13,定数!$B$6:$B$13))</f>
        <v>6.3389062795312769</v>
      </c>
      <c r="N11" s="57"/>
      <c r="O11" s="8">
        <v>43512</v>
      </c>
      <c r="P11" s="100">
        <v>0.89759999999999995</v>
      </c>
      <c r="Q11" s="100"/>
      <c r="R11" s="101">
        <f>IF(P11="","",T11*M11*LOOKUP(RIGHT($D$2,3),定数!$A$6:$A$13,定数!$B$6:$B$13))</f>
        <v>64656.844051218657</v>
      </c>
      <c r="S11" s="101"/>
      <c r="T11" s="102">
        <f>IF(P11="","",IF(G11="買",(P11-H11),(H11-P11))*IF(RIGHT($D$2,3)="JPY",100,10000))</f>
        <v>84.999999999999517</v>
      </c>
      <c r="U11" s="102"/>
      <c r="V11" s="22">
        <f t="shared" si="1"/>
        <v>3</v>
      </c>
      <c r="W11">
        <f t="shared" si="2"/>
        <v>0</v>
      </c>
      <c r="X11" s="37">
        <f>IF(C11&lt;&gt;"",MAX(X10,C11),"")</f>
        <v>1115647.5051975048</v>
      </c>
      <c r="Y11" s="38">
        <f>IF(X11&lt;&gt;"",1-(C11/X11),"")</f>
        <v>0</v>
      </c>
    </row>
    <row r="12" spans="2:25">
      <c r="B12" s="57">
        <v>4</v>
      </c>
      <c r="C12" s="99">
        <f t="shared" si="0"/>
        <v>1180304.3492487234</v>
      </c>
      <c r="D12" s="99"/>
      <c r="E12" s="57"/>
      <c r="F12" s="8">
        <v>43519</v>
      </c>
      <c r="G12" s="57" t="s">
        <v>4</v>
      </c>
      <c r="H12" s="100">
        <v>0.9012</v>
      </c>
      <c r="I12" s="100"/>
      <c r="J12" s="57">
        <v>30</v>
      </c>
      <c r="K12" s="103">
        <f t="shared" si="3"/>
        <v>35409.130477461702</v>
      </c>
      <c r="L12" s="104"/>
      <c r="M12" s="6">
        <f>IF(J12="","",(K12/J12)/LOOKUP(RIGHT($D$2,3),定数!$A$6:$A$13,定数!$B$6:$B$13))</f>
        <v>9.8358695770726943</v>
      </c>
      <c r="N12" s="57"/>
      <c r="O12" s="8">
        <v>43519</v>
      </c>
      <c r="P12" s="100">
        <v>0.90669999999999995</v>
      </c>
      <c r="Q12" s="100"/>
      <c r="R12" s="101">
        <f>IF(P12="","",T12*M12*LOOKUP(RIGHT($D$2,3),定数!$A$6:$A$13,定数!$B$6:$B$13))</f>
        <v>64916.739208679195</v>
      </c>
      <c r="S12" s="101"/>
      <c r="T12" s="102">
        <f t="shared" ref="T12:T75" si="4">IF(P12="","",IF(G12="買",(P12-H12),(H12-P12))*IF(RIGHT($D$2,3)="JPY",100,10000))</f>
        <v>54.999999999999496</v>
      </c>
      <c r="U12" s="102"/>
      <c r="V12" s="22">
        <f t="shared" si="1"/>
        <v>4</v>
      </c>
      <c r="W12">
        <f t="shared" si="2"/>
        <v>0</v>
      </c>
      <c r="X12" s="37">
        <f t="shared" ref="X12:X75" si="5">IF(C12&lt;&gt;"",MAX(X11,C12),"")</f>
        <v>1180304.3492487234</v>
      </c>
      <c r="Y12" s="38">
        <f t="shared" ref="Y12:Y75" si="6">IF(X12&lt;&gt;"",1-(C12/X12),"")</f>
        <v>0</v>
      </c>
    </row>
    <row r="13" spans="2:25">
      <c r="B13" s="57">
        <v>5</v>
      </c>
      <c r="C13" s="99">
        <f t="shared" si="0"/>
        <v>1245221.0884574025</v>
      </c>
      <c r="D13" s="99"/>
      <c r="E13" s="57"/>
      <c r="F13" s="8">
        <v>43533</v>
      </c>
      <c r="G13" s="57" t="s">
        <v>4</v>
      </c>
      <c r="H13" s="100">
        <v>0.9103</v>
      </c>
      <c r="I13" s="100"/>
      <c r="J13" s="57">
        <v>31</v>
      </c>
      <c r="K13" s="103">
        <f t="shared" si="3"/>
        <v>37356.632653722074</v>
      </c>
      <c r="L13" s="104"/>
      <c r="M13" s="6">
        <f>IF(J13="","",(K13/J13)/LOOKUP(RIGHT($D$2,3),定数!$A$6:$A$13,定数!$B$6:$B$13))</f>
        <v>10.042105552075826</v>
      </c>
      <c r="N13" s="57"/>
      <c r="O13" s="8">
        <v>43533</v>
      </c>
      <c r="P13" s="100">
        <v>0.90720000000000001</v>
      </c>
      <c r="Q13" s="100"/>
      <c r="R13" s="101">
        <f>IF(P13="","",T13*M13*LOOKUP(RIGHT($D$2,3),定数!$A$6:$A$13,定数!$B$6:$B$13))</f>
        <v>-37356.632653721972</v>
      </c>
      <c r="S13" s="101"/>
      <c r="T13" s="102">
        <f t="shared" si="4"/>
        <v>-30.999999999999915</v>
      </c>
      <c r="U13" s="102"/>
      <c r="V13" s="22">
        <f t="shared" si="1"/>
        <v>0</v>
      </c>
      <c r="W13">
        <f t="shared" si="2"/>
        <v>1</v>
      </c>
      <c r="X13" s="37">
        <f t="shared" si="5"/>
        <v>1245221.0884574025</v>
      </c>
      <c r="Y13" s="38">
        <f t="shared" si="6"/>
        <v>0</v>
      </c>
    </row>
    <row r="14" spans="2:25">
      <c r="B14" s="57">
        <v>6</v>
      </c>
      <c r="C14" s="99">
        <f t="shared" si="0"/>
        <v>1207864.4558036805</v>
      </c>
      <c r="D14" s="99"/>
      <c r="E14" s="57"/>
      <c r="F14" s="8">
        <v>43536</v>
      </c>
      <c r="G14" s="57" t="s">
        <v>4</v>
      </c>
      <c r="H14" s="100">
        <v>0.91649999999999998</v>
      </c>
      <c r="I14" s="100"/>
      <c r="J14" s="57">
        <v>27</v>
      </c>
      <c r="K14" s="103">
        <f t="shared" si="3"/>
        <v>36235.933674110413</v>
      </c>
      <c r="L14" s="104"/>
      <c r="M14" s="6">
        <f>IF(J14="","",(K14/J14)/LOOKUP(RIGHT($D$2,3),定数!$A$6:$A$13,定数!$B$6:$B$13))</f>
        <v>11.183930146330374</v>
      </c>
      <c r="N14" s="57"/>
      <c r="O14" s="8">
        <v>43539</v>
      </c>
      <c r="P14" s="100">
        <v>0.91379999999999995</v>
      </c>
      <c r="Q14" s="100"/>
      <c r="R14" s="101">
        <f>IF(P14="","",T14*M14*LOOKUP(RIGHT($D$2,3),定数!$A$6:$A$13,定数!$B$6:$B$13))</f>
        <v>-36235.933674110885</v>
      </c>
      <c r="S14" s="101"/>
      <c r="T14" s="102">
        <f t="shared" si="4"/>
        <v>-27.000000000000355</v>
      </c>
      <c r="U14" s="102"/>
      <c r="V14" s="22">
        <f t="shared" si="1"/>
        <v>0</v>
      </c>
      <c r="W14">
        <f t="shared" si="2"/>
        <v>2</v>
      </c>
      <c r="X14" s="37">
        <f t="shared" si="5"/>
        <v>1245221.0884574025</v>
      </c>
      <c r="Y14" s="38">
        <f t="shared" si="6"/>
        <v>3.0000000000000027E-2</v>
      </c>
    </row>
    <row r="15" spans="2:25">
      <c r="B15" s="57">
        <v>7</v>
      </c>
      <c r="C15" s="99">
        <f t="shared" si="0"/>
        <v>1171628.5221295697</v>
      </c>
      <c r="D15" s="99"/>
      <c r="E15" s="57"/>
      <c r="F15" s="8">
        <v>43556</v>
      </c>
      <c r="G15" s="57" t="s">
        <v>4</v>
      </c>
      <c r="H15" s="100">
        <v>0.91859999999999997</v>
      </c>
      <c r="I15" s="100"/>
      <c r="J15" s="57">
        <v>38</v>
      </c>
      <c r="K15" s="103">
        <f t="shared" si="3"/>
        <v>35148.855663887087</v>
      </c>
      <c r="L15" s="104"/>
      <c r="M15" s="6">
        <f>IF(J15="","",(K15/J15)/LOOKUP(RIGHT($D$2,3),定数!$A$6:$A$13,定数!$B$6:$B$13))</f>
        <v>7.7080823824313791</v>
      </c>
      <c r="N15" s="57"/>
      <c r="O15" s="8">
        <v>43561</v>
      </c>
      <c r="P15" s="100">
        <v>0.92559999999999998</v>
      </c>
      <c r="Q15" s="100"/>
      <c r="R15" s="101">
        <f>IF(P15="","",T15*M15*LOOKUP(RIGHT($D$2,3),定数!$A$6:$A$13,定数!$B$6:$B$13))</f>
        <v>64747.892012423639</v>
      </c>
      <c r="S15" s="101"/>
      <c r="T15" s="102">
        <f t="shared" si="4"/>
        <v>70.000000000000057</v>
      </c>
      <c r="U15" s="102"/>
      <c r="V15" s="22">
        <f t="shared" si="1"/>
        <v>1</v>
      </c>
      <c r="W15">
        <f t="shared" si="2"/>
        <v>0</v>
      </c>
      <c r="X15" s="37">
        <f t="shared" si="5"/>
        <v>1245221.0884574025</v>
      </c>
      <c r="Y15" s="38">
        <f t="shared" si="6"/>
        <v>5.9100000000000263E-2</v>
      </c>
    </row>
    <row r="16" spans="2:25">
      <c r="B16" s="57">
        <v>8</v>
      </c>
      <c r="C16" s="99">
        <f t="shared" si="0"/>
        <v>1236376.4141419933</v>
      </c>
      <c r="D16" s="99"/>
      <c r="E16" s="57"/>
      <c r="F16" s="8">
        <v>43561</v>
      </c>
      <c r="G16" s="57" t="s">
        <v>4</v>
      </c>
      <c r="H16" s="100">
        <v>0.92159999999999997</v>
      </c>
      <c r="I16" s="100"/>
      <c r="J16" s="57">
        <v>21</v>
      </c>
      <c r="K16" s="103">
        <f t="shared" si="3"/>
        <v>37091.292424259795</v>
      </c>
      <c r="L16" s="104"/>
      <c r="M16" s="6">
        <f>IF(J16="","",(K16/J16)/LOOKUP(RIGHT($D$2,3),定数!$A$6:$A$13,定数!$B$6:$B$13))</f>
        <v>14.718766835023729</v>
      </c>
      <c r="N16" s="57"/>
      <c r="O16" s="8">
        <v>43561</v>
      </c>
      <c r="P16" s="100">
        <v>0.91949999999999998</v>
      </c>
      <c r="Q16" s="100"/>
      <c r="R16" s="101">
        <f>IF(P16="","",T16*M16*LOOKUP(RIGHT($D$2,3),定数!$A$6:$A$13,定数!$B$6:$B$13))</f>
        <v>-37091.292424259635</v>
      </c>
      <c r="S16" s="101"/>
      <c r="T16" s="102">
        <f t="shared" si="4"/>
        <v>-20.999999999999908</v>
      </c>
      <c r="U16" s="102"/>
      <c r="V16" s="22">
        <f t="shared" si="1"/>
        <v>0</v>
      </c>
      <c r="W16">
        <f t="shared" si="2"/>
        <v>1</v>
      </c>
      <c r="X16" s="37">
        <f t="shared" si="5"/>
        <v>1245221.0884574025</v>
      </c>
      <c r="Y16" s="38">
        <f t="shared" si="6"/>
        <v>7.1028947368424467E-3</v>
      </c>
    </row>
    <row r="17" spans="2:25">
      <c r="B17" s="57">
        <v>9</v>
      </c>
      <c r="C17" s="99">
        <f t="shared" si="0"/>
        <v>1199285.1217177336</v>
      </c>
      <c r="D17" s="99"/>
      <c r="E17" s="57"/>
      <c r="F17" s="8">
        <v>43620</v>
      </c>
      <c r="G17" s="57" t="s">
        <v>4</v>
      </c>
      <c r="H17" s="100">
        <v>0.84560000000000002</v>
      </c>
      <c r="I17" s="100"/>
      <c r="J17" s="57">
        <v>50</v>
      </c>
      <c r="K17" s="103">
        <f t="shared" si="3"/>
        <v>35978.553651532005</v>
      </c>
      <c r="L17" s="104"/>
      <c r="M17" s="6">
        <f>IF(J17="","",(K17/J17)/LOOKUP(RIGHT($D$2,3),定数!$A$6:$A$13,定数!$B$6:$B$13))</f>
        <v>5.9964256085886678</v>
      </c>
      <c r="N17" s="57"/>
      <c r="O17" s="8">
        <v>43620</v>
      </c>
      <c r="P17" s="100">
        <v>0.84060000000000001</v>
      </c>
      <c r="Q17" s="100"/>
      <c r="R17" s="101">
        <f>IF(P17="","",T17*M17*LOOKUP(RIGHT($D$2,3),定数!$A$6:$A$13,定数!$B$6:$B$13))</f>
        <v>-35978.553651532042</v>
      </c>
      <c r="S17" s="101"/>
      <c r="T17" s="102">
        <f t="shared" si="4"/>
        <v>-50.000000000000043</v>
      </c>
      <c r="U17" s="102"/>
      <c r="V17" s="22">
        <f t="shared" si="1"/>
        <v>0</v>
      </c>
      <c r="W17">
        <f t="shared" si="2"/>
        <v>2</v>
      </c>
      <c r="X17" s="37">
        <f t="shared" si="5"/>
        <v>1245221.0884574025</v>
      </c>
      <c r="Y17" s="38">
        <f t="shared" si="6"/>
        <v>3.6889807894737059E-2</v>
      </c>
    </row>
    <row r="18" spans="2:25">
      <c r="B18" s="57">
        <v>10</v>
      </c>
      <c r="C18" s="99">
        <f t="shared" si="0"/>
        <v>1163306.5680662016</v>
      </c>
      <c r="D18" s="99"/>
      <c r="E18" s="57"/>
      <c r="F18" s="8">
        <v>43651</v>
      </c>
      <c r="G18" s="57" t="s">
        <v>3</v>
      </c>
      <c r="H18" s="100">
        <v>0.84009999999999996</v>
      </c>
      <c r="I18" s="100"/>
      <c r="J18" s="57">
        <v>51</v>
      </c>
      <c r="K18" s="103">
        <f t="shared" si="3"/>
        <v>34899.197041986044</v>
      </c>
      <c r="L18" s="104"/>
      <c r="M18" s="6">
        <f>IF(J18="","",(K18/J18)/LOOKUP(RIGHT($D$2,3),定数!$A$6:$A$13,定数!$B$6:$B$13))</f>
        <v>5.7024831767951047</v>
      </c>
      <c r="N18" s="57"/>
      <c r="O18" s="8">
        <v>43651</v>
      </c>
      <c r="P18" s="100">
        <v>0.84519999999999995</v>
      </c>
      <c r="Q18" s="100"/>
      <c r="R18" s="101">
        <f>IF(P18="","",T18*M18*LOOKUP(RIGHT($D$2,3),定数!$A$6:$A$13,定数!$B$6:$B$13))</f>
        <v>-34899.197041985994</v>
      </c>
      <c r="S18" s="101"/>
      <c r="T18" s="102">
        <f t="shared" si="4"/>
        <v>-50.999999999999936</v>
      </c>
      <c r="U18" s="102"/>
      <c r="V18" s="22">
        <f t="shared" si="1"/>
        <v>0</v>
      </c>
      <c r="W18">
        <f t="shared" si="2"/>
        <v>3</v>
      </c>
      <c r="X18" s="37">
        <f t="shared" si="5"/>
        <v>1245221.0884574025</v>
      </c>
      <c r="Y18" s="38">
        <f t="shared" si="6"/>
        <v>6.5783113657894909E-2</v>
      </c>
    </row>
    <row r="19" spans="2:25">
      <c r="B19" s="57">
        <v>11</v>
      </c>
      <c r="C19" s="99">
        <f t="shared" si="0"/>
        <v>1128407.3710242156</v>
      </c>
      <c r="D19" s="99"/>
      <c r="E19" s="57"/>
      <c r="F19" s="8">
        <v>43667</v>
      </c>
      <c r="G19" s="57" t="s">
        <v>4</v>
      </c>
      <c r="H19" s="100">
        <v>0.88380000000000003</v>
      </c>
      <c r="I19" s="100"/>
      <c r="J19" s="57">
        <v>41</v>
      </c>
      <c r="K19" s="103">
        <f t="shared" si="3"/>
        <v>33852.221130726466</v>
      </c>
      <c r="L19" s="104"/>
      <c r="M19" s="6">
        <f>IF(J19="","",(K19/J19)/LOOKUP(RIGHT($D$2,3),定数!$A$6:$A$13,定数!$B$6:$B$13))</f>
        <v>6.8805327501476556</v>
      </c>
      <c r="N19" s="57"/>
      <c r="O19" s="8">
        <v>43667</v>
      </c>
      <c r="P19" s="100">
        <v>0.87970000000000004</v>
      </c>
      <c r="Q19" s="100"/>
      <c r="R19" s="101">
        <f>IF(P19="","",T19*M19*LOOKUP(RIGHT($D$2,3),定数!$A$6:$A$13,定数!$B$6:$B$13))</f>
        <v>-33852.221130726408</v>
      </c>
      <c r="S19" s="101"/>
      <c r="T19" s="102">
        <f t="shared" si="4"/>
        <v>-40.999999999999929</v>
      </c>
      <c r="U19" s="102"/>
      <c r="V19" s="22">
        <f t="shared" si="1"/>
        <v>0</v>
      </c>
      <c r="W19">
        <f t="shared" si="2"/>
        <v>4</v>
      </c>
      <c r="X19" s="37">
        <f t="shared" si="5"/>
        <v>1245221.0884574025</v>
      </c>
      <c r="Y19" s="38">
        <f t="shared" si="6"/>
        <v>9.3809620248158088E-2</v>
      </c>
    </row>
    <row r="20" spans="2:25">
      <c r="B20" s="57">
        <v>12</v>
      </c>
      <c r="C20" s="99">
        <f t="shared" si="0"/>
        <v>1094555.1498934892</v>
      </c>
      <c r="D20" s="99"/>
      <c r="E20" s="57"/>
      <c r="F20" s="8">
        <v>43669</v>
      </c>
      <c r="G20" s="57" t="s">
        <v>4</v>
      </c>
      <c r="H20" s="100">
        <v>0.89590000000000003</v>
      </c>
      <c r="I20" s="100"/>
      <c r="J20" s="57">
        <v>64</v>
      </c>
      <c r="K20" s="103">
        <f t="shared" si="3"/>
        <v>32836.654496804673</v>
      </c>
      <c r="L20" s="104"/>
      <c r="M20" s="6">
        <f>IF(J20="","",(K20/J20)/LOOKUP(RIGHT($D$2,3),定数!$A$6:$A$13,定数!$B$6:$B$13))</f>
        <v>4.2756060542714414</v>
      </c>
      <c r="N20" s="57"/>
      <c r="O20" s="8">
        <v>43679</v>
      </c>
      <c r="P20" s="100">
        <v>0.90820000000000001</v>
      </c>
      <c r="Q20" s="100"/>
      <c r="R20" s="101">
        <f>IF(P20="","",T20*M20*LOOKUP(RIGHT($D$2,3),定数!$A$6:$A$13,定数!$B$6:$B$13))</f>
        <v>63107.945361046361</v>
      </c>
      <c r="S20" s="101"/>
      <c r="T20" s="102">
        <f t="shared" si="4"/>
        <v>122.99999999999977</v>
      </c>
      <c r="U20" s="102"/>
      <c r="V20" s="22">
        <f t="shared" si="1"/>
        <v>1</v>
      </c>
      <c r="W20">
        <f t="shared" si="2"/>
        <v>0</v>
      </c>
      <c r="X20" s="37">
        <f t="shared" si="5"/>
        <v>1245221.0884574025</v>
      </c>
      <c r="Y20" s="38">
        <f t="shared" si="6"/>
        <v>0.12099533164071319</v>
      </c>
    </row>
    <row r="21" spans="2:25">
      <c r="B21" s="57">
        <v>13</v>
      </c>
      <c r="C21" s="99">
        <f t="shared" si="0"/>
        <v>1157663.0952545356</v>
      </c>
      <c r="D21" s="99"/>
      <c r="E21" s="57"/>
      <c r="F21" s="8">
        <v>43672</v>
      </c>
      <c r="G21" s="57" t="s">
        <v>4</v>
      </c>
      <c r="H21" s="100">
        <v>0.89680000000000004</v>
      </c>
      <c r="I21" s="100"/>
      <c r="J21" s="57">
        <v>42</v>
      </c>
      <c r="K21" s="103">
        <f t="shared" si="3"/>
        <v>34729.892857636063</v>
      </c>
      <c r="L21" s="104"/>
      <c r="M21" s="6">
        <f>IF(J21="","",(K21/J21)/LOOKUP(RIGHT($D$2,3),定数!$A$6:$A$13,定数!$B$6:$B$13))</f>
        <v>6.8908517574674732</v>
      </c>
      <c r="N21" s="57"/>
      <c r="O21" s="8">
        <v>43673</v>
      </c>
      <c r="P21" s="100">
        <v>0.90459999999999996</v>
      </c>
      <c r="Q21" s="100"/>
      <c r="R21" s="101">
        <f>IF(P21="","",T21*M21*LOOKUP(RIGHT($D$2,3),定数!$A$6:$A$13,定数!$B$6:$B$13))</f>
        <v>64498.372449894865</v>
      </c>
      <c r="S21" s="101"/>
      <c r="T21" s="102">
        <f t="shared" si="4"/>
        <v>77.999999999999176</v>
      </c>
      <c r="U21" s="102"/>
      <c r="V21" s="22">
        <f t="shared" si="1"/>
        <v>2</v>
      </c>
      <c r="W21">
        <f t="shared" si="2"/>
        <v>0</v>
      </c>
      <c r="X21" s="37">
        <f t="shared" si="5"/>
        <v>1245221.0884574025</v>
      </c>
      <c r="Y21" s="38">
        <f t="shared" si="6"/>
        <v>7.0315218730623186E-2</v>
      </c>
    </row>
    <row r="22" spans="2:25">
      <c r="B22" s="57">
        <v>14</v>
      </c>
      <c r="C22" s="99">
        <f t="shared" si="0"/>
        <v>1222161.4677044305</v>
      </c>
      <c r="D22" s="99"/>
      <c r="E22" s="57"/>
      <c r="F22" s="8">
        <v>43680</v>
      </c>
      <c r="G22" s="57" t="s">
        <v>4</v>
      </c>
      <c r="H22" s="100">
        <v>0.91210000000000002</v>
      </c>
      <c r="I22" s="100"/>
      <c r="J22" s="57">
        <v>52</v>
      </c>
      <c r="K22" s="103">
        <f t="shared" si="3"/>
        <v>36664.84403113291</v>
      </c>
      <c r="L22" s="104"/>
      <c r="M22" s="6">
        <f>IF(J22="","",(K22/J22)/LOOKUP(RIGHT($D$2,3),定数!$A$6:$A$13,定数!$B$6:$B$13))</f>
        <v>5.875776287040531</v>
      </c>
      <c r="N22" s="57"/>
      <c r="O22" s="8">
        <v>43683</v>
      </c>
      <c r="P22" s="100">
        <v>0.92200000000000004</v>
      </c>
      <c r="Q22" s="100"/>
      <c r="R22" s="101">
        <f>IF(P22="","",T22*M22*LOOKUP(RIGHT($D$2,3),定数!$A$6:$A$13,定数!$B$6:$B$13))</f>
        <v>69804.222290041638</v>
      </c>
      <c r="S22" s="101"/>
      <c r="T22" s="102">
        <f t="shared" si="4"/>
        <v>99.000000000000199</v>
      </c>
      <c r="U22" s="102"/>
      <c r="V22" s="22">
        <f t="shared" si="1"/>
        <v>3</v>
      </c>
      <c r="W22">
        <f t="shared" si="2"/>
        <v>0</v>
      </c>
      <c r="X22" s="37">
        <f t="shared" si="5"/>
        <v>1245221.0884574025</v>
      </c>
      <c r="Y22" s="38">
        <f t="shared" si="6"/>
        <v>1.85184952027585E-2</v>
      </c>
    </row>
    <row r="23" spans="2:25">
      <c r="B23" s="57">
        <v>15</v>
      </c>
      <c r="C23" s="99">
        <f t="shared" si="0"/>
        <v>1291965.6899944721</v>
      </c>
      <c r="D23" s="99"/>
      <c r="E23" s="57"/>
      <c r="F23" s="8">
        <v>43691</v>
      </c>
      <c r="G23" s="57" t="s">
        <v>3</v>
      </c>
      <c r="H23" s="100">
        <v>0.89449999999999996</v>
      </c>
      <c r="I23" s="100"/>
      <c r="J23" s="57">
        <v>50</v>
      </c>
      <c r="K23" s="103">
        <f t="shared" si="3"/>
        <v>38758.970699834164</v>
      </c>
      <c r="L23" s="104"/>
      <c r="M23" s="6">
        <f>IF(J23="","",(K23/J23)/LOOKUP(RIGHT($D$2,3),定数!$A$6:$A$13,定数!$B$6:$B$13))</f>
        <v>6.4598284499723606</v>
      </c>
      <c r="N23" s="57"/>
      <c r="O23" s="8">
        <v>43694</v>
      </c>
      <c r="P23" s="100">
        <v>0.89949999999999997</v>
      </c>
      <c r="Q23" s="100"/>
      <c r="R23" s="101">
        <f>IF(P23="","",T23*M23*LOOKUP(RIGHT($D$2,3),定数!$A$6:$A$13,定数!$B$6:$B$13))</f>
        <v>-38758.970699834194</v>
      </c>
      <c r="S23" s="101"/>
      <c r="T23" s="102">
        <f t="shared" si="4"/>
        <v>-50.000000000000043</v>
      </c>
      <c r="U23" s="102"/>
      <c r="V23" t="str">
        <f t="shared" ref="V23:W74" si="7">IF(S23&lt;&gt;"",IF(S23&lt;0,1+V22,0),"")</f>
        <v/>
      </c>
      <c r="W23">
        <f t="shared" si="2"/>
        <v>1</v>
      </c>
      <c r="X23" s="37">
        <f t="shared" si="5"/>
        <v>1291965.6899944721</v>
      </c>
      <c r="Y23" s="38">
        <f t="shared" si="6"/>
        <v>0</v>
      </c>
    </row>
    <row r="24" spans="2:25">
      <c r="B24" s="57">
        <v>16</v>
      </c>
      <c r="C24" s="99">
        <f t="shared" si="0"/>
        <v>1253206.7192946379</v>
      </c>
      <c r="D24" s="99"/>
      <c r="E24" s="57"/>
      <c r="F24" s="8">
        <v>43702</v>
      </c>
      <c r="G24" s="57" t="s">
        <v>3</v>
      </c>
      <c r="H24" s="100">
        <v>0.88319999999999999</v>
      </c>
      <c r="I24" s="100"/>
      <c r="J24" s="57">
        <v>37</v>
      </c>
      <c r="K24" s="103">
        <f t="shared" si="3"/>
        <v>37596.201578839136</v>
      </c>
      <c r="L24" s="104"/>
      <c r="M24" s="6">
        <f>IF(J24="","",(K24/J24)/LOOKUP(RIGHT($D$2,3),定数!$A$6:$A$13,定数!$B$6:$B$13))</f>
        <v>8.4676129682070123</v>
      </c>
      <c r="N24" s="57"/>
      <c r="O24" s="8">
        <v>43702</v>
      </c>
      <c r="P24" s="100">
        <v>0.88690000000000002</v>
      </c>
      <c r="Q24" s="100"/>
      <c r="R24" s="101">
        <f>IF(P24="","",T24*M24*LOOKUP(RIGHT($D$2,3),定数!$A$6:$A$13,定数!$B$6:$B$13))</f>
        <v>-37596.201578839515</v>
      </c>
      <c r="S24" s="101"/>
      <c r="T24" s="102">
        <f t="shared" si="4"/>
        <v>-37.000000000000369</v>
      </c>
      <c r="U24" s="102"/>
      <c r="V24" t="str">
        <f t="shared" si="7"/>
        <v/>
      </c>
      <c r="W24">
        <f t="shared" si="2"/>
        <v>2</v>
      </c>
      <c r="X24" s="37">
        <f t="shared" si="5"/>
        <v>1291965.6899944721</v>
      </c>
      <c r="Y24" s="38">
        <f t="shared" si="6"/>
        <v>3.0000000000000027E-2</v>
      </c>
    </row>
    <row r="25" spans="2:25">
      <c r="B25" s="57">
        <v>17</v>
      </c>
      <c r="C25" s="99">
        <f t="shared" si="0"/>
        <v>1215610.5177157985</v>
      </c>
      <c r="D25" s="99"/>
      <c r="E25" s="57"/>
      <c r="F25" s="8">
        <v>43711</v>
      </c>
      <c r="G25" s="57" t="s">
        <v>4</v>
      </c>
      <c r="H25" s="100">
        <v>0.9113</v>
      </c>
      <c r="I25" s="100"/>
      <c r="J25" s="57">
        <v>29</v>
      </c>
      <c r="K25" s="103">
        <f t="shared" si="3"/>
        <v>36468.315531473949</v>
      </c>
      <c r="L25" s="104"/>
      <c r="M25" s="6">
        <f>IF(J25="","",(K25/J25)/LOOKUP(RIGHT($D$2,3),定数!$A$6:$A$13,定数!$B$6:$B$13))</f>
        <v>10.479401014791364</v>
      </c>
      <c r="N25" s="57"/>
      <c r="O25" s="8">
        <v>43711</v>
      </c>
      <c r="P25" s="100">
        <v>0.90839999999999999</v>
      </c>
      <c r="Q25" s="100"/>
      <c r="R25" s="101">
        <f>IF(P25="","",T25*M25*LOOKUP(RIGHT($D$2,3),定数!$A$6:$A$13,定数!$B$6:$B$13))</f>
        <v>-36468.315531474116</v>
      </c>
      <c r="S25" s="101"/>
      <c r="T25" s="102">
        <f t="shared" si="4"/>
        <v>-29.000000000000135</v>
      </c>
      <c r="U25" s="102"/>
      <c r="V25" t="str">
        <f t="shared" si="7"/>
        <v/>
      </c>
      <c r="W25">
        <f t="shared" si="2"/>
        <v>3</v>
      </c>
      <c r="X25" s="37">
        <f t="shared" si="5"/>
        <v>1291965.6899944721</v>
      </c>
      <c r="Y25" s="38">
        <f t="shared" si="6"/>
        <v>5.9100000000000263E-2</v>
      </c>
    </row>
    <row r="26" spans="2:25">
      <c r="B26" s="57">
        <v>18</v>
      </c>
      <c r="C26" s="99">
        <f t="shared" si="0"/>
        <v>1179142.2021843244</v>
      </c>
      <c r="D26" s="99"/>
      <c r="E26" s="57"/>
      <c r="F26" s="8">
        <v>43722</v>
      </c>
      <c r="G26" s="57" t="s">
        <v>4</v>
      </c>
      <c r="H26" s="100">
        <v>0.93459999999999999</v>
      </c>
      <c r="I26" s="100"/>
      <c r="J26" s="57">
        <v>34</v>
      </c>
      <c r="K26" s="103">
        <f t="shared" si="3"/>
        <v>35374.26606552973</v>
      </c>
      <c r="L26" s="104"/>
      <c r="M26" s="6">
        <f>IF(J26="","",(K26/J26)/LOOKUP(RIGHT($D$2,3),定数!$A$6:$A$13,定数!$B$6:$B$13))</f>
        <v>8.6701632513553246</v>
      </c>
      <c r="N26" s="57"/>
      <c r="O26" s="8">
        <v>43722</v>
      </c>
      <c r="P26" s="100">
        <v>0.94079999999999997</v>
      </c>
      <c r="Q26" s="100"/>
      <c r="R26" s="101">
        <f>IF(P26="","",T26*M26*LOOKUP(RIGHT($D$2,3),定数!$A$6:$A$13,定数!$B$6:$B$13))</f>
        <v>64506.014590083432</v>
      </c>
      <c r="S26" s="101"/>
      <c r="T26" s="102">
        <f t="shared" si="4"/>
        <v>61.999999999999829</v>
      </c>
      <c r="U26" s="102"/>
      <c r="V26" t="str">
        <f t="shared" si="7"/>
        <v/>
      </c>
      <c r="W26">
        <f t="shared" si="2"/>
        <v>0</v>
      </c>
      <c r="X26" s="37">
        <f t="shared" si="5"/>
        <v>1291965.6899944721</v>
      </c>
      <c r="Y26" s="38">
        <f t="shared" si="6"/>
        <v>8.7327000000000377E-2</v>
      </c>
    </row>
    <row r="27" spans="2:25">
      <c r="B27" s="57">
        <v>19</v>
      </c>
      <c r="C27" s="99">
        <f t="shared" si="0"/>
        <v>1243648.2167744078</v>
      </c>
      <c r="D27" s="99"/>
      <c r="E27" s="57"/>
      <c r="F27" s="8">
        <v>43728</v>
      </c>
      <c r="G27" s="57" t="s">
        <v>4</v>
      </c>
      <c r="H27" s="100">
        <v>0.93930000000000002</v>
      </c>
      <c r="I27" s="100"/>
      <c r="J27" s="57">
        <v>34</v>
      </c>
      <c r="K27" s="103">
        <f t="shared" si="3"/>
        <v>37309.446503232233</v>
      </c>
      <c r="L27" s="104"/>
      <c r="M27" s="6">
        <f>IF(J27="","",(K27/J27)/LOOKUP(RIGHT($D$2,3),定数!$A$6:$A$13,定数!$B$6:$B$13))</f>
        <v>9.1444721821647637</v>
      </c>
      <c r="N27" s="57"/>
      <c r="O27" s="8">
        <v>43728</v>
      </c>
      <c r="P27" s="100">
        <v>0.94550000000000001</v>
      </c>
      <c r="Q27" s="100"/>
      <c r="R27" s="101">
        <f>IF(P27="","",T27*M27*LOOKUP(RIGHT($D$2,3),定数!$A$6:$A$13,定数!$B$6:$B$13))</f>
        <v>68034.87303530566</v>
      </c>
      <c r="S27" s="101"/>
      <c r="T27" s="102">
        <f t="shared" si="4"/>
        <v>61.999999999999829</v>
      </c>
      <c r="U27" s="102"/>
      <c r="V27" t="str">
        <f t="shared" si="7"/>
        <v/>
      </c>
      <c r="W27">
        <f t="shared" si="2"/>
        <v>0</v>
      </c>
      <c r="X27" s="37">
        <f t="shared" si="5"/>
        <v>1291965.6899944721</v>
      </c>
      <c r="Y27" s="38">
        <f t="shared" si="6"/>
        <v>3.7398418235294661E-2</v>
      </c>
    </row>
    <row r="28" spans="2:25">
      <c r="B28" s="57">
        <v>20</v>
      </c>
      <c r="C28" s="99">
        <f>IF(R27="","",C27+R27)</f>
        <v>1311683.0898097134</v>
      </c>
      <c r="D28" s="99"/>
      <c r="E28" s="57"/>
      <c r="F28" s="8">
        <v>43731</v>
      </c>
      <c r="G28" s="57" t="s">
        <v>4</v>
      </c>
      <c r="H28" s="100">
        <v>0.95709999999999995</v>
      </c>
      <c r="I28" s="100"/>
      <c r="J28" s="57">
        <v>47</v>
      </c>
      <c r="K28" s="103">
        <f t="shared" si="3"/>
        <v>39350.492694291403</v>
      </c>
      <c r="L28" s="104"/>
      <c r="M28" s="6">
        <f>IF(J28="","",(K28/J28)/LOOKUP(RIGHT($D$2,3),定数!$A$6:$A$13,定数!$B$6:$B$13))</f>
        <v>6.9770377117537947</v>
      </c>
      <c r="N28" s="57"/>
      <c r="O28" s="8">
        <v>43731</v>
      </c>
      <c r="P28" s="100">
        <v>0.95240000000000002</v>
      </c>
      <c r="Q28" s="100"/>
      <c r="R28" s="101">
        <f>IF(P28="","",T28*M28*LOOKUP(RIGHT($D$2,3),定数!$A$6:$A$13,定数!$B$6:$B$13))</f>
        <v>-39350.492694290784</v>
      </c>
      <c r="S28" s="101"/>
      <c r="T28" s="102">
        <f t="shared" si="4"/>
        <v>-46.999999999999261</v>
      </c>
      <c r="U28" s="102"/>
      <c r="V28" t="str">
        <f t="shared" si="7"/>
        <v/>
      </c>
      <c r="W28">
        <f t="shared" si="2"/>
        <v>1</v>
      </c>
      <c r="X28" s="37">
        <f t="shared" si="5"/>
        <v>1311683.0898097134</v>
      </c>
      <c r="Y28" s="38">
        <f t="shared" si="6"/>
        <v>0</v>
      </c>
    </row>
    <row r="29" spans="2:25">
      <c r="B29" s="57">
        <v>21</v>
      </c>
      <c r="C29" s="99">
        <f t="shared" si="0"/>
        <v>1272332.5971154226</v>
      </c>
      <c r="D29" s="99"/>
      <c r="E29" s="57"/>
      <c r="F29" s="8">
        <v>43750</v>
      </c>
      <c r="G29" s="57" t="s">
        <v>4</v>
      </c>
      <c r="H29" s="100">
        <v>0.98680000000000001</v>
      </c>
      <c r="I29" s="100"/>
      <c r="J29" s="57">
        <v>76</v>
      </c>
      <c r="K29" s="103">
        <f t="shared" si="3"/>
        <v>38169.977913462673</v>
      </c>
      <c r="L29" s="104"/>
      <c r="M29" s="6">
        <f>IF(J29="","",(K29/J29)/LOOKUP(RIGHT($D$2,3),定数!$A$6:$A$13,定数!$B$6:$B$13))</f>
        <v>4.1853045957744159</v>
      </c>
      <c r="N29" s="57"/>
      <c r="O29" s="8">
        <v>43757</v>
      </c>
      <c r="P29" s="100">
        <v>0.97919999999999996</v>
      </c>
      <c r="Q29" s="100"/>
      <c r="R29" s="101">
        <f>IF(P29="","",T29*M29*LOOKUP(RIGHT($D$2,3),定数!$A$6:$A$13,定数!$B$6:$B$13))</f>
        <v>-38169.977913462935</v>
      </c>
      <c r="S29" s="101"/>
      <c r="T29" s="102">
        <f t="shared" si="4"/>
        <v>-76.000000000000512</v>
      </c>
      <c r="U29" s="102"/>
      <c r="V29" t="str">
        <f t="shared" si="7"/>
        <v/>
      </c>
      <c r="W29">
        <f t="shared" si="2"/>
        <v>2</v>
      </c>
      <c r="X29" s="37">
        <f t="shared" si="5"/>
        <v>1311683.0898097134</v>
      </c>
      <c r="Y29" s="38">
        <f t="shared" si="6"/>
        <v>2.9999999999999583E-2</v>
      </c>
    </row>
    <row r="30" spans="2:25">
      <c r="B30" s="57">
        <v>22</v>
      </c>
      <c r="C30" s="99">
        <f>IF(R29="","",C29+R29)</f>
        <v>1234162.6192019596</v>
      </c>
      <c r="D30" s="99"/>
      <c r="E30" s="57"/>
      <c r="F30" s="8">
        <v>43751</v>
      </c>
      <c r="G30" s="57" t="s">
        <v>4</v>
      </c>
      <c r="H30" s="100">
        <v>0.98880000000000001</v>
      </c>
      <c r="I30" s="100"/>
      <c r="J30" s="57">
        <v>57</v>
      </c>
      <c r="K30" s="103">
        <f t="shared" si="3"/>
        <v>37024.878576058785</v>
      </c>
      <c r="L30" s="104"/>
      <c r="M30" s="6">
        <f>IF(J30="","",(K30/J30)/LOOKUP(RIGHT($D$2,3),定数!$A$6:$A$13,定数!$B$6:$B$13))</f>
        <v>5.4129939438682433</v>
      </c>
      <c r="N30" s="57"/>
      <c r="O30" s="8">
        <v>43752</v>
      </c>
      <c r="P30" s="100">
        <v>0.99929999999999997</v>
      </c>
      <c r="Q30" s="100"/>
      <c r="R30" s="101">
        <f>IF(P30="","",T30*M30*LOOKUP(RIGHT($D$2,3),定数!$A$6:$A$13,定数!$B$6:$B$13))</f>
        <v>68203.723692739572</v>
      </c>
      <c r="S30" s="101"/>
      <c r="T30" s="102">
        <f t="shared" si="4"/>
        <v>104.99999999999955</v>
      </c>
      <c r="U30" s="102"/>
      <c r="V30" t="str">
        <f t="shared" si="7"/>
        <v/>
      </c>
      <c r="W30">
        <f t="shared" si="2"/>
        <v>0</v>
      </c>
      <c r="X30" s="37">
        <f t="shared" si="5"/>
        <v>1311683.0898097134</v>
      </c>
      <c r="Y30" s="38">
        <f t="shared" si="6"/>
        <v>5.9099999999999819E-2</v>
      </c>
    </row>
    <row r="31" spans="2:25">
      <c r="B31" s="57">
        <v>23</v>
      </c>
      <c r="C31" s="99">
        <f t="shared" si="0"/>
        <v>1302366.3428946992</v>
      </c>
      <c r="D31" s="99"/>
      <c r="E31" s="57"/>
      <c r="F31" s="8">
        <v>43771</v>
      </c>
      <c r="G31" s="57" t="s">
        <v>4</v>
      </c>
      <c r="H31" s="100">
        <v>0.98750000000000004</v>
      </c>
      <c r="I31" s="100"/>
      <c r="J31" s="57">
        <v>43</v>
      </c>
      <c r="K31" s="103">
        <f t="shared" si="3"/>
        <v>39070.990286840977</v>
      </c>
      <c r="L31" s="104"/>
      <c r="M31" s="6">
        <f>IF(J31="","",(K31/J31)/LOOKUP(RIGHT($D$2,3),定数!$A$6:$A$13,定数!$B$6:$B$13))</f>
        <v>7.5718973424110425</v>
      </c>
      <c r="N31" s="57"/>
      <c r="O31" s="8">
        <v>43771</v>
      </c>
      <c r="P31" s="100">
        <v>0.99580000000000002</v>
      </c>
      <c r="Q31" s="100"/>
      <c r="R31" s="101">
        <f>IF(P31="","",T31*M31*LOOKUP(RIGHT($D$2,3),定数!$A$6:$A$13,定数!$B$6:$B$13))</f>
        <v>75416.097530413754</v>
      </c>
      <c r="S31" s="101"/>
      <c r="T31" s="102">
        <f t="shared" si="4"/>
        <v>82.999999999999744</v>
      </c>
      <c r="U31" s="102"/>
      <c r="V31" t="str">
        <f t="shared" si="7"/>
        <v/>
      </c>
      <c r="W31">
        <f t="shared" si="2"/>
        <v>0</v>
      </c>
      <c r="X31" s="37">
        <f t="shared" si="5"/>
        <v>1311683.0898097134</v>
      </c>
      <c r="Y31" s="38">
        <f t="shared" si="6"/>
        <v>7.1028947368421136E-3</v>
      </c>
    </row>
    <row r="32" spans="2:25">
      <c r="B32" s="57">
        <v>24</v>
      </c>
      <c r="C32" s="99">
        <f t="shared" si="0"/>
        <v>1377782.4404251128</v>
      </c>
      <c r="D32" s="99"/>
      <c r="E32" s="57"/>
      <c r="F32" s="8">
        <v>43774</v>
      </c>
      <c r="G32" s="57" t="s">
        <v>4</v>
      </c>
      <c r="H32" s="100">
        <v>1.0161</v>
      </c>
      <c r="I32" s="100"/>
      <c r="J32" s="57">
        <v>77</v>
      </c>
      <c r="K32" s="103">
        <f t="shared" si="3"/>
        <v>41333.473212753386</v>
      </c>
      <c r="L32" s="104"/>
      <c r="M32" s="6">
        <f>IF(J32="","",(K32/J32)/LOOKUP(RIGHT($D$2,3),定数!$A$6:$A$13,定数!$B$6:$B$13))</f>
        <v>4.4733196117698473</v>
      </c>
      <c r="N32" s="57"/>
      <c r="O32" s="8">
        <v>43777</v>
      </c>
      <c r="P32" s="100">
        <v>1.0084</v>
      </c>
      <c r="Q32" s="100"/>
      <c r="R32" s="101">
        <f>IF(P32="","",T32*M32*LOOKUP(RIGHT($D$2,3),定数!$A$6:$A$13,定数!$B$6:$B$13))</f>
        <v>-41333.473212753604</v>
      </c>
      <c r="S32" s="101"/>
      <c r="T32" s="102">
        <f t="shared" si="4"/>
        <v>-77.000000000000398</v>
      </c>
      <c r="U32" s="102"/>
      <c r="V32" t="str">
        <f t="shared" si="7"/>
        <v/>
      </c>
      <c r="W32">
        <f t="shared" si="2"/>
        <v>1</v>
      </c>
      <c r="X32" s="37">
        <f t="shared" si="5"/>
        <v>1377782.4404251128</v>
      </c>
      <c r="Y32" s="38">
        <f t="shared" si="6"/>
        <v>0</v>
      </c>
    </row>
    <row r="33" spans="2:25">
      <c r="B33" s="57">
        <v>25</v>
      </c>
      <c r="C33" s="99">
        <f t="shared" si="0"/>
        <v>1336448.9672123592</v>
      </c>
      <c r="D33" s="99"/>
      <c r="E33" s="57"/>
      <c r="F33" s="8">
        <v>43799</v>
      </c>
      <c r="G33" s="57" t="s">
        <v>3</v>
      </c>
      <c r="H33" s="100">
        <v>0.95640000000000003</v>
      </c>
      <c r="I33" s="100"/>
      <c r="J33" s="57">
        <v>62</v>
      </c>
      <c r="K33" s="103">
        <f t="shared" si="3"/>
        <v>40093.469016370771</v>
      </c>
      <c r="L33" s="104"/>
      <c r="M33" s="6">
        <f>IF(J33="","",(K33/J33)/LOOKUP(RIGHT($D$2,3),定数!$A$6:$A$13,定数!$B$6:$B$13))</f>
        <v>5.3889071258562868</v>
      </c>
      <c r="N33" s="57"/>
      <c r="O33" s="8">
        <v>43800</v>
      </c>
      <c r="P33" s="100">
        <v>0.96260000000000001</v>
      </c>
      <c r="Q33" s="100"/>
      <c r="R33" s="101">
        <f>IF(P33="","",T33*M33*LOOKUP(RIGHT($D$2,3),定数!$A$6:$A$13,定数!$B$6:$B$13))</f>
        <v>-40093.469016370662</v>
      </c>
      <c r="S33" s="101"/>
      <c r="T33" s="102">
        <f t="shared" si="4"/>
        <v>-61.999999999999829</v>
      </c>
      <c r="U33" s="102"/>
      <c r="V33" t="str">
        <f t="shared" si="7"/>
        <v/>
      </c>
      <c r="W33">
        <f t="shared" si="2"/>
        <v>2</v>
      </c>
      <c r="X33" s="37">
        <f t="shared" si="5"/>
        <v>1377782.4404251128</v>
      </c>
      <c r="Y33" s="38">
        <f t="shared" si="6"/>
        <v>3.0000000000000249E-2</v>
      </c>
    </row>
    <row r="34" spans="2:25">
      <c r="B34" s="57">
        <v>26</v>
      </c>
      <c r="C34" s="99">
        <f>IF(R33="","",C33+R33)</f>
        <v>1296355.4981959886</v>
      </c>
      <c r="D34" s="99"/>
      <c r="E34" s="57"/>
      <c r="F34" s="8">
        <v>43805</v>
      </c>
      <c r="G34" s="57" t="s">
        <v>4</v>
      </c>
      <c r="H34" s="100">
        <v>0.98839999999999995</v>
      </c>
      <c r="I34" s="100"/>
      <c r="J34" s="57">
        <v>36</v>
      </c>
      <c r="K34" s="103">
        <f t="shared" si="3"/>
        <v>38890.664945879653</v>
      </c>
      <c r="L34" s="104"/>
      <c r="M34" s="6">
        <f>IF(J34="","",(K34/J34)/LOOKUP(RIGHT($D$2,3),定数!$A$6:$A$13,定数!$B$6:$B$13))</f>
        <v>9.0024687374721406</v>
      </c>
      <c r="N34" s="57"/>
      <c r="O34" s="8">
        <v>43806</v>
      </c>
      <c r="P34" s="100">
        <v>0.99519999999999997</v>
      </c>
      <c r="Q34" s="100"/>
      <c r="R34" s="101">
        <f>IF(P34="","",T34*M34*LOOKUP(RIGHT($D$2,3),定数!$A$6:$A$13,定数!$B$6:$B$13))</f>
        <v>73460.144897772974</v>
      </c>
      <c r="S34" s="101"/>
      <c r="T34" s="102">
        <f t="shared" si="4"/>
        <v>68.000000000000284</v>
      </c>
      <c r="U34" s="102"/>
      <c r="V34" t="str">
        <f t="shared" si="7"/>
        <v/>
      </c>
      <c r="W34">
        <f t="shared" si="2"/>
        <v>0</v>
      </c>
      <c r="X34" s="37">
        <f t="shared" si="5"/>
        <v>1377782.4404251128</v>
      </c>
      <c r="Y34" s="38">
        <f t="shared" si="6"/>
        <v>5.9100000000000041E-2</v>
      </c>
    </row>
    <row r="35" spans="2:25">
      <c r="B35" s="57">
        <v>27</v>
      </c>
      <c r="C35" s="99">
        <f>IF(R34="","",C34+R34)</f>
        <v>1369815.6430937615</v>
      </c>
      <c r="D35" s="99"/>
      <c r="E35" s="57"/>
      <c r="F35" s="8">
        <v>43819</v>
      </c>
      <c r="G35" s="57" t="s">
        <v>3</v>
      </c>
      <c r="H35" s="100">
        <v>0.98640000000000005</v>
      </c>
      <c r="I35" s="100"/>
      <c r="J35" s="57">
        <v>33</v>
      </c>
      <c r="K35" s="103">
        <f t="shared" si="3"/>
        <v>41094.469292812842</v>
      </c>
      <c r="L35" s="104"/>
      <c r="M35" s="6">
        <f>IF(J35="","",(K35/J35)/LOOKUP(RIGHT($D$2,3),定数!$A$6:$A$13,定数!$B$6:$B$13))</f>
        <v>10.377391235558798</v>
      </c>
      <c r="N35" s="57"/>
      <c r="O35" s="8">
        <v>43819</v>
      </c>
      <c r="P35" s="100">
        <v>0.98970000000000002</v>
      </c>
      <c r="Q35" s="100"/>
      <c r="R35" s="101">
        <f>IF(P35="","",T35*M35*LOOKUP(RIGHT($D$2,3),定数!$A$6:$A$13,定数!$B$6:$B$13))</f>
        <v>-41094.469292812464</v>
      </c>
      <c r="S35" s="101"/>
      <c r="T35" s="102">
        <f t="shared" si="4"/>
        <v>-32.999999999999694</v>
      </c>
      <c r="U35" s="102"/>
      <c r="V35" t="str">
        <f t="shared" si="7"/>
        <v/>
      </c>
      <c r="W35">
        <f t="shared" si="2"/>
        <v>1</v>
      </c>
      <c r="X35" s="37">
        <f t="shared" si="5"/>
        <v>1377782.4404251128</v>
      </c>
      <c r="Y35" s="38">
        <f t="shared" si="6"/>
        <v>5.7823333333332227E-3</v>
      </c>
    </row>
    <row r="36" spans="2:25">
      <c r="B36" s="57">
        <v>28</v>
      </c>
      <c r="C36" s="99">
        <f>IF(R35="","",C35+R35)</f>
        <v>1328721.173800949</v>
      </c>
      <c r="D36" s="99"/>
      <c r="E36" s="57"/>
      <c r="F36" s="8">
        <v>43823</v>
      </c>
      <c r="G36" s="57" t="s">
        <v>4</v>
      </c>
      <c r="H36" s="100">
        <v>1.0049999999999999</v>
      </c>
      <c r="I36" s="100"/>
      <c r="J36" s="57">
        <v>21</v>
      </c>
      <c r="K36" s="103">
        <f t="shared" si="3"/>
        <v>39861.635214028465</v>
      </c>
      <c r="L36" s="104"/>
      <c r="M36" s="6">
        <f>IF(J36="","",(K36/J36)/LOOKUP(RIGHT($D$2,3),定数!$A$6:$A$13,定数!$B$6:$B$13))</f>
        <v>15.818109211916058</v>
      </c>
      <c r="N36" s="57"/>
      <c r="O36" s="8">
        <v>43826</v>
      </c>
      <c r="P36" s="100">
        <v>1.0016</v>
      </c>
      <c r="Q36" s="100"/>
      <c r="R36" s="101">
        <f>IF(P36="","",T36*M36*LOOKUP(RIGHT($D$2,3),定数!$A$6:$A$13,定数!$B$6:$B$13))</f>
        <v>-64537.885584614633</v>
      </c>
      <c r="S36" s="101"/>
      <c r="T36" s="102">
        <f t="shared" si="4"/>
        <v>-33.999999999998479</v>
      </c>
      <c r="U36" s="102"/>
      <c r="V36" t="str">
        <f t="shared" si="7"/>
        <v/>
      </c>
      <c r="W36">
        <f t="shared" si="2"/>
        <v>2</v>
      </c>
      <c r="X36" s="37">
        <f t="shared" si="5"/>
        <v>1377782.4404251128</v>
      </c>
      <c r="Y36" s="38">
        <f t="shared" si="6"/>
        <v>3.5608863333333018E-2</v>
      </c>
    </row>
    <row r="37" spans="2:25">
      <c r="B37" s="57">
        <v>29</v>
      </c>
      <c r="C37" s="99">
        <f t="shared" si="0"/>
        <v>1264183.2882163343</v>
      </c>
      <c r="D37" s="99"/>
      <c r="E37" s="57"/>
      <c r="F37" s="8">
        <v>43830</v>
      </c>
      <c r="G37" s="57" t="s">
        <v>4</v>
      </c>
      <c r="H37" s="100">
        <v>1.0187999999999999</v>
      </c>
      <c r="I37" s="100"/>
      <c r="J37" s="57">
        <v>27</v>
      </c>
      <c r="K37" s="103">
        <f t="shared" si="3"/>
        <v>37925.498646490028</v>
      </c>
      <c r="L37" s="104"/>
      <c r="M37" s="6">
        <f>IF(J37="","",(K37/J37)/LOOKUP(RIGHT($D$2,3),定数!$A$6:$A$13,定数!$B$6:$B$13))</f>
        <v>11.70540081681791</v>
      </c>
      <c r="N37" s="57"/>
      <c r="O37" s="8">
        <v>43830</v>
      </c>
      <c r="P37" s="100">
        <v>1.0237000000000001</v>
      </c>
      <c r="Q37" s="100"/>
      <c r="R37" s="101">
        <f>IF(P37="","",T37*M37*LOOKUP(RIGHT($D$2,3),定数!$A$6:$A$13,定数!$B$6:$B$13))</f>
        <v>68827.75680289109</v>
      </c>
      <c r="S37" s="101"/>
      <c r="T37" s="102">
        <f t="shared" si="4"/>
        <v>49.000000000001265</v>
      </c>
      <c r="U37" s="102"/>
      <c r="V37" t="str">
        <f t="shared" si="7"/>
        <v/>
      </c>
      <c r="W37">
        <f t="shared" si="2"/>
        <v>0</v>
      </c>
      <c r="X37" s="37">
        <f t="shared" si="5"/>
        <v>1377782.4404251128</v>
      </c>
      <c r="Y37" s="38">
        <f t="shared" si="6"/>
        <v>8.2450718542854795E-2</v>
      </c>
    </row>
    <row r="38" spans="2:25">
      <c r="B38" s="57">
        <v>30</v>
      </c>
      <c r="C38" s="99">
        <f t="shared" si="0"/>
        <v>1333011.0450192255</v>
      </c>
      <c r="D38" s="99"/>
      <c r="E38" s="57">
        <v>2011</v>
      </c>
      <c r="F38" s="8">
        <v>43468</v>
      </c>
      <c r="G38" s="57" t="s">
        <v>94</v>
      </c>
      <c r="H38" s="100">
        <v>1.0209999999999999</v>
      </c>
      <c r="I38" s="100"/>
      <c r="J38" s="57">
        <v>32</v>
      </c>
      <c r="K38" s="103">
        <f t="shared" si="3"/>
        <v>39990.331350576766</v>
      </c>
      <c r="L38" s="104"/>
      <c r="M38" s="6">
        <f>IF(J38="","",(K38/J38)/LOOKUP(RIGHT($D$2,3),定数!$A$6:$A$13,定数!$B$6:$B$13))</f>
        <v>10.4141487892127</v>
      </c>
      <c r="N38" s="57">
        <v>2011</v>
      </c>
      <c r="O38" s="8">
        <v>43468</v>
      </c>
      <c r="P38" s="100">
        <v>1.0178</v>
      </c>
      <c r="Q38" s="100"/>
      <c r="R38" s="101">
        <f>IF(P38="","",T38*M38*LOOKUP(RIGHT($D$2,3),定数!$A$6:$A$13,定数!$B$6:$B$13))</f>
        <v>-39990.331350575136</v>
      </c>
      <c r="S38" s="101"/>
      <c r="T38" s="102">
        <f t="shared" si="4"/>
        <v>-31.999999999998696</v>
      </c>
      <c r="U38" s="102"/>
      <c r="V38" t="str">
        <f t="shared" si="7"/>
        <v/>
      </c>
      <c r="W38">
        <f t="shared" si="2"/>
        <v>1</v>
      </c>
      <c r="X38" s="37">
        <f t="shared" si="5"/>
        <v>1377782.4404251128</v>
      </c>
      <c r="Y38" s="38">
        <f t="shared" si="6"/>
        <v>3.2495257663520016E-2</v>
      </c>
    </row>
    <row r="39" spans="2:25">
      <c r="B39" s="57">
        <v>31</v>
      </c>
      <c r="C39" s="99">
        <f t="shared" si="0"/>
        <v>1293020.7136686502</v>
      </c>
      <c r="D39" s="99"/>
      <c r="E39" s="57"/>
      <c r="F39" s="8">
        <v>43524</v>
      </c>
      <c r="G39" s="57" t="s">
        <v>4</v>
      </c>
      <c r="H39" s="100">
        <v>1.0177</v>
      </c>
      <c r="I39" s="100"/>
      <c r="J39" s="57">
        <v>43</v>
      </c>
      <c r="K39" s="103">
        <f t="shared" si="3"/>
        <v>38790.621410059503</v>
      </c>
      <c r="L39" s="104"/>
      <c r="M39" s="6">
        <f>IF(J39="","",(K39/J39)/LOOKUP(RIGHT($D$2,3),定数!$A$6:$A$13,定数!$B$6:$B$13))</f>
        <v>7.517562288771221</v>
      </c>
      <c r="N39" s="57"/>
      <c r="O39" s="8">
        <v>43525</v>
      </c>
      <c r="P39" s="100">
        <v>1.0134000000000001</v>
      </c>
      <c r="Q39" s="100"/>
      <c r="R39" s="101">
        <f>IF(P39="","",T39*M39*LOOKUP(RIGHT($D$2,3),定数!$A$6:$A$13,定数!$B$6:$B$13))</f>
        <v>-38790.621410059233</v>
      </c>
      <c r="S39" s="101"/>
      <c r="T39" s="102">
        <f t="shared" si="4"/>
        <v>-42.999999999999702</v>
      </c>
      <c r="U39" s="102"/>
      <c r="V39" t="str">
        <f t="shared" si="7"/>
        <v/>
      </c>
      <c r="W39">
        <f t="shared" si="2"/>
        <v>2</v>
      </c>
      <c r="X39" s="37">
        <f t="shared" si="5"/>
        <v>1377782.4404251128</v>
      </c>
      <c r="Y39" s="38">
        <f t="shared" si="6"/>
        <v>6.1520399933613246E-2</v>
      </c>
    </row>
    <row r="40" spans="2:25">
      <c r="B40" s="57">
        <v>32</v>
      </c>
      <c r="C40" s="99">
        <f t="shared" si="0"/>
        <v>1254230.092258591</v>
      </c>
      <c r="D40" s="99"/>
      <c r="E40" s="57"/>
      <c r="F40" s="8">
        <v>43556</v>
      </c>
      <c r="G40" s="57" t="s">
        <v>4</v>
      </c>
      <c r="H40" s="100">
        <v>1.0349999999999999</v>
      </c>
      <c r="I40" s="100"/>
      <c r="J40" s="57">
        <v>23</v>
      </c>
      <c r="K40" s="103">
        <f t="shared" si="3"/>
        <v>37626.902767757725</v>
      </c>
      <c r="L40" s="104"/>
      <c r="M40" s="6">
        <f>IF(J40="","",(K40/J40)/LOOKUP(RIGHT($D$2,3),定数!$A$6:$A$13,定数!$B$6:$B$13))</f>
        <v>13.632935785419466</v>
      </c>
      <c r="N40" s="57"/>
      <c r="O40" s="8">
        <v>43556</v>
      </c>
      <c r="P40" s="100">
        <v>1.0327</v>
      </c>
      <c r="Q40" s="100"/>
      <c r="R40" s="101">
        <f>IF(P40="","",T40*M40*LOOKUP(RIGHT($D$2,3),定数!$A$6:$A$13,定数!$B$6:$B$13))</f>
        <v>-37626.902767757216</v>
      </c>
      <c r="S40" s="101"/>
      <c r="T40" s="102">
        <f t="shared" si="4"/>
        <v>-22.999999999999687</v>
      </c>
      <c r="U40" s="102"/>
      <c r="V40" t="str">
        <f t="shared" si="7"/>
        <v/>
      </c>
      <c r="W40">
        <f t="shared" si="2"/>
        <v>3</v>
      </c>
      <c r="X40" s="37">
        <f t="shared" si="5"/>
        <v>1377782.4404251128</v>
      </c>
      <c r="Y40" s="38">
        <f t="shared" si="6"/>
        <v>8.9674787935604683E-2</v>
      </c>
    </row>
    <row r="41" spans="2:25">
      <c r="B41" s="57">
        <v>33</v>
      </c>
      <c r="C41" s="99">
        <f t="shared" si="0"/>
        <v>1216603.1894908338</v>
      </c>
      <c r="D41" s="99"/>
      <c r="E41" s="57"/>
      <c r="F41" s="8">
        <v>43563</v>
      </c>
      <c r="G41" s="57" t="s">
        <v>4</v>
      </c>
      <c r="H41" s="100">
        <v>1.0479000000000001</v>
      </c>
      <c r="I41" s="100"/>
      <c r="J41" s="57">
        <v>29</v>
      </c>
      <c r="K41" s="103">
        <f t="shared" si="3"/>
        <v>36498.095684725013</v>
      </c>
      <c r="L41" s="104"/>
      <c r="M41" s="6">
        <f>IF(J41="","",(K41/J41)/LOOKUP(RIGHT($D$2,3),定数!$A$6:$A$13,定数!$B$6:$B$13))</f>
        <v>10.487958530093396</v>
      </c>
      <c r="N41" s="57"/>
      <c r="O41" s="8">
        <v>43563</v>
      </c>
      <c r="P41" s="100">
        <v>1.0530999999999999</v>
      </c>
      <c r="Q41" s="100"/>
      <c r="R41" s="101">
        <f>IF(P41="","",T41*M41*LOOKUP(RIGHT($D$2,3),定数!$A$6:$A$13,定数!$B$6:$B$13))</f>
        <v>65444.861227781177</v>
      </c>
      <c r="S41" s="101"/>
      <c r="T41" s="102">
        <f t="shared" si="4"/>
        <v>51.999999999998714</v>
      </c>
      <c r="U41" s="102"/>
      <c r="V41" t="str">
        <f t="shared" si="7"/>
        <v/>
      </c>
      <c r="W41">
        <f t="shared" si="2"/>
        <v>0</v>
      </c>
      <c r="X41" s="37">
        <f t="shared" si="5"/>
        <v>1377782.4404251128</v>
      </c>
      <c r="Y41" s="38">
        <f t="shared" si="6"/>
        <v>0.11698454429753613</v>
      </c>
    </row>
    <row r="42" spans="2:25">
      <c r="B42" s="57">
        <v>34</v>
      </c>
      <c r="C42" s="99">
        <f t="shared" si="0"/>
        <v>1282048.0507186151</v>
      </c>
      <c r="D42" s="99"/>
      <c r="E42" s="57"/>
      <c r="F42" s="8">
        <v>43582</v>
      </c>
      <c r="G42" s="57" t="s">
        <v>4</v>
      </c>
      <c r="H42" s="100">
        <v>1.0829</v>
      </c>
      <c r="I42" s="100"/>
      <c r="J42" s="57">
        <v>51</v>
      </c>
      <c r="K42" s="103">
        <f t="shared" si="3"/>
        <v>38461.441521558452</v>
      </c>
      <c r="L42" s="104"/>
      <c r="M42" s="6">
        <f>IF(J42="","",(K42/J42)/LOOKUP(RIGHT($D$2,3),定数!$A$6:$A$13,定数!$B$6:$B$13))</f>
        <v>6.2845492682285053</v>
      </c>
      <c r="N42" s="57"/>
      <c r="O42" s="8">
        <v>43583</v>
      </c>
      <c r="P42" s="100">
        <v>1.0927</v>
      </c>
      <c r="Q42" s="100"/>
      <c r="R42" s="101">
        <f>IF(P42="","",T42*M42*LOOKUP(RIGHT($D$2,3),定数!$A$6:$A$13,定数!$B$6:$B$13))</f>
        <v>73906.299394367466</v>
      </c>
      <c r="S42" s="101"/>
      <c r="T42" s="102">
        <f t="shared" si="4"/>
        <v>98.000000000000313</v>
      </c>
      <c r="U42" s="102"/>
      <c r="V42" t="str">
        <f t="shared" si="7"/>
        <v/>
      </c>
      <c r="W42">
        <f t="shared" si="2"/>
        <v>0</v>
      </c>
      <c r="X42" s="37">
        <f t="shared" si="5"/>
        <v>1377782.4404251128</v>
      </c>
      <c r="Y42" s="38">
        <f t="shared" si="6"/>
        <v>6.9484402542508095E-2</v>
      </c>
    </row>
    <row r="43" spans="2:25">
      <c r="B43" s="57">
        <v>35</v>
      </c>
      <c r="C43" s="99">
        <f t="shared" si="0"/>
        <v>1355954.3501129826</v>
      </c>
      <c r="D43" s="99"/>
      <c r="E43" s="57"/>
      <c r="F43" s="8">
        <v>43604</v>
      </c>
      <c r="G43" s="57" t="s">
        <v>4</v>
      </c>
      <c r="H43" s="100">
        <v>1.0668</v>
      </c>
      <c r="I43" s="100"/>
      <c r="J43" s="57">
        <v>75</v>
      </c>
      <c r="K43" s="103">
        <f t="shared" si="3"/>
        <v>40678.630503389475</v>
      </c>
      <c r="L43" s="104"/>
      <c r="M43" s="6">
        <f>IF(J43="","",(K43/J43)/LOOKUP(RIGHT($D$2,3),定数!$A$6:$A$13,定数!$B$6:$B$13))</f>
        <v>4.5198478337099424</v>
      </c>
      <c r="N43" s="57"/>
      <c r="O43" s="8">
        <v>43608</v>
      </c>
      <c r="P43" s="100">
        <v>1.0592999999999999</v>
      </c>
      <c r="Q43" s="100"/>
      <c r="R43" s="101">
        <f>IF(P43="","",T43*M43*LOOKUP(RIGHT($D$2,3),定数!$A$6:$A$13,定数!$B$6:$B$13))</f>
        <v>-40678.630503389817</v>
      </c>
      <c r="S43" s="101"/>
      <c r="T43" s="102">
        <f t="shared" si="4"/>
        <v>-75.000000000000625</v>
      </c>
      <c r="U43" s="102"/>
      <c r="V43" t="str">
        <f t="shared" si="7"/>
        <v/>
      </c>
      <c r="W43">
        <f t="shared" si="2"/>
        <v>1</v>
      </c>
      <c r="X43" s="37">
        <f t="shared" si="5"/>
        <v>1377782.4404251128</v>
      </c>
      <c r="Y43" s="38">
        <f t="shared" si="6"/>
        <v>1.5842915159664295E-2</v>
      </c>
    </row>
    <row r="44" spans="2:25">
      <c r="B44" s="57">
        <v>36</v>
      </c>
      <c r="C44" s="99">
        <f t="shared" si="0"/>
        <v>1315275.7196095928</v>
      </c>
      <c r="D44" s="99"/>
      <c r="E44" s="57"/>
      <c r="F44" s="8">
        <v>43605</v>
      </c>
      <c r="G44" s="57" t="s">
        <v>4</v>
      </c>
      <c r="H44" s="100">
        <v>1.069</v>
      </c>
      <c r="I44" s="100"/>
      <c r="J44" s="57">
        <v>81</v>
      </c>
      <c r="K44" s="103">
        <f t="shared" si="3"/>
        <v>39458.271588287782</v>
      </c>
      <c r="L44" s="104"/>
      <c r="M44" s="6">
        <f>IF(J44="","",(K44/J44)/LOOKUP(RIGHT($D$2,3),定数!$A$6:$A$13,定数!$B$6:$B$13))</f>
        <v>4.0594929617580018</v>
      </c>
      <c r="N44" s="57"/>
      <c r="O44" s="8">
        <v>43608</v>
      </c>
      <c r="P44" s="100">
        <v>1.0609</v>
      </c>
      <c r="Q44" s="100"/>
      <c r="R44" s="101">
        <f>IF(P44="","",T44*M44*LOOKUP(RIGHT($D$2,3),定数!$A$6:$A$13,定数!$B$6:$B$13))</f>
        <v>-39458.27158828776</v>
      </c>
      <c r="S44" s="101"/>
      <c r="T44" s="102">
        <f t="shared" si="4"/>
        <v>-80.999999999999957</v>
      </c>
      <c r="U44" s="102"/>
      <c r="V44" t="str">
        <f t="shared" si="7"/>
        <v/>
      </c>
      <c r="W44">
        <f t="shared" si="2"/>
        <v>2</v>
      </c>
      <c r="X44" s="37">
        <f t="shared" si="5"/>
        <v>1377782.4404251128</v>
      </c>
      <c r="Y44" s="38">
        <f t="shared" si="6"/>
        <v>4.5367627704874569E-2</v>
      </c>
    </row>
    <row r="45" spans="2:25">
      <c r="B45" s="57">
        <v>37</v>
      </c>
      <c r="C45" s="99">
        <f t="shared" si="0"/>
        <v>1275817.448021305</v>
      </c>
      <c r="D45" s="99"/>
      <c r="E45" s="57"/>
      <c r="F45" s="8">
        <v>43637</v>
      </c>
      <c r="G45" s="57" t="s">
        <v>4</v>
      </c>
      <c r="H45" s="100">
        <v>1.0587</v>
      </c>
      <c r="I45" s="100"/>
      <c r="J45" s="57">
        <v>30</v>
      </c>
      <c r="K45" s="103">
        <f t="shared" si="3"/>
        <v>38274.523440639146</v>
      </c>
      <c r="L45" s="104"/>
      <c r="M45" s="6">
        <f>IF(J45="","",(K45/J45)/LOOKUP(RIGHT($D$2,3),定数!$A$6:$A$13,定数!$B$6:$B$13))</f>
        <v>10.631812066844208</v>
      </c>
      <c r="N45" s="57"/>
      <c r="O45" s="8">
        <v>43637</v>
      </c>
      <c r="P45" s="100">
        <v>1.0557000000000001</v>
      </c>
      <c r="Q45" s="100"/>
      <c r="R45" s="101">
        <f>IF(P45="","",T45*M45*LOOKUP(RIGHT($D$2,3),定数!$A$6:$A$13,定数!$B$6:$B$13))</f>
        <v>-38274.523440637771</v>
      </c>
      <c r="S45" s="101"/>
      <c r="T45" s="102">
        <f t="shared" si="4"/>
        <v>-29.999999999998916</v>
      </c>
      <c r="U45" s="102"/>
      <c r="V45" t="str">
        <f t="shared" si="7"/>
        <v/>
      </c>
      <c r="W45">
        <f t="shared" si="2"/>
        <v>3</v>
      </c>
      <c r="X45" s="37">
        <f t="shared" si="5"/>
        <v>1377782.4404251128</v>
      </c>
      <c r="Y45" s="38">
        <f t="shared" si="6"/>
        <v>7.4006598873728291E-2</v>
      </c>
    </row>
    <row r="46" spans="2:25">
      <c r="B46" s="57">
        <v>38</v>
      </c>
      <c r="C46" s="99">
        <f t="shared" si="0"/>
        <v>1237542.9245806672</v>
      </c>
      <c r="D46" s="99"/>
      <c r="E46" s="57"/>
      <c r="F46" s="8">
        <v>43674</v>
      </c>
      <c r="G46" s="57" t="s">
        <v>4</v>
      </c>
      <c r="H46" s="100">
        <v>1.1049</v>
      </c>
      <c r="I46" s="100"/>
      <c r="J46" s="57">
        <v>36</v>
      </c>
      <c r="K46" s="103">
        <f t="shared" si="3"/>
        <v>37126.287737420011</v>
      </c>
      <c r="L46" s="104"/>
      <c r="M46" s="6">
        <f>IF(J46="","",(K46/J46)/LOOKUP(RIGHT($D$2,3),定数!$A$6:$A$13,定数!$B$6:$B$13))</f>
        <v>8.5940480873657421</v>
      </c>
      <c r="N46" s="57"/>
      <c r="O46" s="8">
        <v>43674</v>
      </c>
      <c r="P46" s="100">
        <v>1.1012999999999999</v>
      </c>
      <c r="Q46" s="100"/>
      <c r="R46" s="101">
        <f>IF(P46="","",T46*M46*LOOKUP(RIGHT($D$2,3),定数!$A$6:$A$13,定数!$B$6:$B$13))</f>
        <v>-37126.287737420491</v>
      </c>
      <c r="S46" s="101"/>
      <c r="T46" s="102">
        <f t="shared" si="4"/>
        <v>-36.000000000000476</v>
      </c>
      <c r="U46" s="102"/>
      <c r="V46" t="str">
        <f t="shared" si="7"/>
        <v/>
      </c>
      <c r="W46">
        <f t="shared" si="2"/>
        <v>4</v>
      </c>
      <c r="X46" s="37">
        <f t="shared" si="5"/>
        <v>1377782.4404251128</v>
      </c>
      <c r="Y46" s="38">
        <f t="shared" si="6"/>
        <v>0.10178640090751556</v>
      </c>
    </row>
    <row r="47" spans="2:25">
      <c r="B47" s="57">
        <v>39</v>
      </c>
      <c r="C47" s="99">
        <f t="shared" si="0"/>
        <v>1200416.6368432466</v>
      </c>
      <c r="D47" s="99"/>
      <c r="E47" s="57"/>
      <c r="F47" s="8">
        <v>43694</v>
      </c>
      <c r="G47" s="57" t="s">
        <v>4</v>
      </c>
      <c r="H47" s="100">
        <v>1.0508999999999999</v>
      </c>
      <c r="I47" s="100"/>
      <c r="J47" s="57">
        <v>63</v>
      </c>
      <c r="K47" s="103">
        <f t="shared" si="3"/>
        <v>36012.4991052974</v>
      </c>
      <c r="L47" s="104"/>
      <c r="M47" s="6">
        <f>IF(J47="","",(K47/J47)/LOOKUP(RIGHT($D$2,3),定数!$A$6:$A$13,定数!$B$6:$B$13))</f>
        <v>4.7635580827112962</v>
      </c>
      <c r="N47" s="57"/>
      <c r="O47" s="8">
        <v>43695</v>
      </c>
      <c r="P47" s="100">
        <v>1.0446</v>
      </c>
      <c r="Q47" s="100"/>
      <c r="R47" s="101">
        <f>IF(P47="","",T47*M47*LOOKUP(RIGHT($D$2,3),定数!$A$6:$A$13,定数!$B$6:$B$13))</f>
        <v>-36012.49910529724</v>
      </c>
      <c r="S47" s="101"/>
      <c r="T47" s="102">
        <f t="shared" si="4"/>
        <v>-62.999999999999723</v>
      </c>
      <c r="U47" s="102"/>
      <c r="V47" t="str">
        <f t="shared" si="7"/>
        <v/>
      </c>
      <c r="W47">
        <f t="shared" si="2"/>
        <v>5</v>
      </c>
      <c r="X47" s="37">
        <f t="shared" si="5"/>
        <v>1377782.4404251128</v>
      </c>
      <c r="Y47" s="38">
        <f t="shared" si="6"/>
        <v>0.12873280888029048</v>
      </c>
    </row>
    <row r="48" spans="2:25">
      <c r="B48" s="57">
        <v>40</v>
      </c>
      <c r="C48" s="99">
        <f t="shared" si="0"/>
        <v>1164404.1377379494</v>
      </c>
      <c r="D48" s="99"/>
      <c r="E48" s="57"/>
      <c r="F48" s="8">
        <v>43716</v>
      </c>
      <c r="G48" s="57" t="s">
        <v>4</v>
      </c>
      <c r="H48" s="100">
        <v>1.0602</v>
      </c>
      <c r="I48" s="100"/>
      <c r="J48" s="57">
        <v>33</v>
      </c>
      <c r="K48" s="103">
        <f t="shared" si="3"/>
        <v>34932.12413213848</v>
      </c>
      <c r="L48" s="104"/>
      <c r="M48" s="6">
        <f>IF(J48="","",(K48/J48)/LOOKUP(RIGHT($D$2,3),定数!$A$6:$A$13,定数!$B$6:$B$13))</f>
        <v>8.8212434677117368</v>
      </c>
      <c r="N48" s="57"/>
      <c r="O48" s="8">
        <v>43716</v>
      </c>
      <c r="P48" s="100">
        <v>1.0569</v>
      </c>
      <c r="Q48" s="100"/>
      <c r="R48" s="101">
        <f>IF(P48="","",T48*M48*LOOKUP(RIGHT($D$2,3),定数!$A$6:$A$13,定数!$B$6:$B$13))</f>
        <v>-34932.124132139339</v>
      </c>
      <c r="S48" s="101"/>
      <c r="T48" s="102">
        <f t="shared" si="4"/>
        <v>-33.00000000000081</v>
      </c>
      <c r="U48" s="102"/>
      <c r="V48" t="str">
        <f t="shared" si="7"/>
        <v/>
      </c>
      <c r="W48">
        <f t="shared" si="2"/>
        <v>6</v>
      </c>
      <c r="X48" s="37">
        <f t="shared" si="5"/>
        <v>1377782.4404251128</v>
      </c>
      <c r="Y48" s="38">
        <f t="shared" si="6"/>
        <v>0.15487082461388157</v>
      </c>
    </row>
    <row r="49" spans="2:25">
      <c r="B49" s="57">
        <v>41</v>
      </c>
      <c r="C49" s="99">
        <f t="shared" si="0"/>
        <v>1129472.01360581</v>
      </c>
      <c r="D49" s="99"/>
      <c r="E49" s="57"/>
      <c r="F49" s="8">
        <v>43751</v>
      </c>
      <c r="G49" s="57" t="s">
        <v>4</v>
      </c>
      <c r="H49" s="100">
        <v>1.0164</v>
      </c>
      <c r="I49" s="100"/>
      <c r="J49" s="57">
        <v>63</v>
      </c>
      <c r="K49" s="103">
        <f t="shared" si="3"/>
        <v>33884.160408174299</v>
      </c>
      <c r="L49" s="104"/>
      <c r="M49" s="6">
        <f>IF(J49="","",(K49/J49)/LOOKUP(RIGHT($D$2,3),定数!$A$6:$A$13,定数!$B$6:$B$13))</f>
        <v>4.482031800023055</v>
      </c>
      <c r="N49" s="57"/>
      <c r="O49" s="8">
        <v>43752</v>
      </c>
      <c r="P49" s="100">
        <v>1.0284</v>
      </c>
      <c r="Q49" s="100"/>
      <c r="R49" s="101">
        <f>IF(P49="","",T49*M49*LOOKUP(RIGHT($D$2,3),定数!$A$6:$A$13,定数!$B$6:$B$13))</f>
        <v>64541.257920332049</v>
      </c>
      <c r="S49" s="101"/>
      <c r="T49" s="102">
        <f t="shared" si="4"/>
        <v>120.00000000000011</v>
      </c>
      <c r="U49" s="102"/>
      <c r="V49" t="str">
        <f t="shared" si="7"/>
        <v/>
      </c>
      <c r="W49">
        <f t="shared" si="2"/>
        <v>0</v>
      </c>
      <c r="X49" s="37">
        <f t="shared" si="5"/>
        <v>1377782.4404251128</v>
      </c>
      <c r="Y49" s="38">
        <f t="shared" si="6"/>
        <v>0.18022469987546585</v>
      </c>
    </row>
    <row r="50" spans="2:25">
      <c r="B50" s="57">
        <v>42</v>
      </c>
      <c r="C50" s="99">
        <f t="shared" si="0"/>
        <v>1194013.271526142</v>
      </c>
      <c r="D50" s="99"/>
      <c r="E50" s="57"/>
      <c r="F50" s="8">
        <v>43814</v>
      </c>
      <c r="G50" s="57" t="s">
        <v>3</v>
      </c>
      <c r="H50" s="100">
        <v>0.99119999999999997</v>
      </c>
      <c r="I50" s="100"/>
      <c r="J50" s="57">
        <v>77</v>
      </c>
      <c r="K50" s="103">
        <f t="shared" si="3"/>
        <v>35820.39814578426</v>
      </c>
      <c r="L50" s="104"/>
      <c r="M50" s="6">
        <f>IF(J50="","",(K50/J50)/LOOKUP(RIGHT($D$2,3),定数!$A$6:$A$13,定数!$B$6:$B$13))</f>
        <v>3.8766664659939676</v>
      </c>
      <c r="N50" s="57"/>
      <c r="O50" s="8">
        <v>43815</v>
      </c>
      <c r="P50" s="100">
        <v>0.99890000000000001</v>
      </c>
      <c r="Q50" s="100"/>
      <c r="R50" s="101">
        <f>IF(P50="","",T50*M50*LOOKUP(RIGHT($D$2,3),定数!$A$6:$A$13,定数!$B$6:$B$13))</f>
        <v>-35820.398145784442</v>
      </c>
      <c r="S50" s="101"/>
      <c r="T50" s="102">
        <f t="shared" si="4"/>
        <v>-77.000000000000398</v>
      </c>
      <c r="U50" s="102"/>
      <c r="V50" t="str">
        <f t="shared" si="7"/>
        <v/>
      </c>
      <c r="W50">
        <f t="shared" si="2"/>
        <v>1</v>
      </c>
      <c r="X50" s="37">
        <f t="shared" si="5"/>
        <v>1377782.4404251128</v>
      </c>
      <c r="Y50" s="38">
        <f t="shared" si="6"/>
        <v>0.13338039701120674</v>
      </c>
    </row>
    <row r="51" spans="2:25">
      <c r="B51" s="57">
        <v>43</v>
      </c>
      <c r="C51" s="99">
        <f t="shared" si="0"/>
        <v>1158192.8733803576</v>
      </c>
      <c r="D51" s="99"/>
      <c r="E51" s="57"/>
      <c r="F51" s="8">
        <v>43821</v>
      </c>
      <c r="G51" s="57" t="s">
        <v>4</v>
      </c>
      <c r="H51" s="100">
        <v>1.0146999999999999</v>
      </c>
      <c r="I51" s="100"/>
      <c r="J51" s="57">
        <v>53</v>
      </c>
      <c r="K51" s="103">
        <f t="shared" si="3"/>
        <v>34745.78620141073</v>
      </c>
      <c r="L51" s="104"/>
      <c r="M51" s="6">
        <f>IF(J51="","",(K51/J51)/LOOKUP(RIGHT($D$2,3),定数!$A$6:$A$13,定数!$B$6:$B$13))</f>
        <v>5.4631739310394227</v>
      </c>
      <c r="N51" s="57"/>
      <c r="O51" s="8">
        <v>43827</v>
      </c>
      <c r="P51" s="100">
        <v>1.0094000000000001</v>
      </c>
      <c r="Q51" s="100"/>
      <c r="R51" s="101">
        <f>IF(P51="","",T51*M51*LOOKUP(RIGHT($D$2,3),定数!$A$6:$A$13,定数!$B$6:$B$13))</f>
        <v>-34745.786201409814</v>
      </c>
      <c r="S51" s="101"/>
      <c r="T51" s="102">
        <f t="shared" si="4"/>
        <v>-52.999999999998607</v>
      </c>
      <c r="U51" s="102"/>
      <c r="V51" t="str">
        <f t="shared" si="7"/>
        <v/>
      </c>
      <c r="W51">
        <f t="shared" si="2"/>
        <v>2</v>
      </c>
      <c r="X51" s="37">
        <f t="shared" si="5"/>
        <v>1377782.4404251128</v>
      </c>
      <c r="Y51" s="38">
        <f t="shared" si="6"/>
        <v>0.15937898510087056</v>
      </c>
    </row>
    <row r="52" spans="2:25">
      <c r="B52" s="57">
        <v>44</v>
      </c>
      <c r="C52" s="99">
        <f t="shared" si="0"/>
        <v>1123447.0871789479</v>
      </c>
      <c r="D52" s="99"/>
      <c r="E52" s="57"/>
      <c r="F52" s="8">
        <v>43826</v>
      </c>
      <c r="G52" s="57" t="s">
        <v>4</v>
      </c>
      <c r="H52" s="100">
        <v>1.0165</v>
      </c>
      <c r="I52" s="100"/>
      <c r="J52" s="57">
        <v>22</v>
      </c>
      <c r="K52" s="103">
        <f t="shared" si="3"/>
        <v>33703.412615368434</v>
      </c>
      <c r="L52" s="104"/>
      <c r="M52" s="6">
        <f>IF(J52="","",(K52/J52)/LOOKUP(RIGHT($D$2,3),定数!$A$6:$A$13,定数!$B$6:$B$13))</f>
        <v>12.766444172488043</v>
      </c>
      <c r="N52" s="57"/>
      <c r="O52" s="8">
        <v>43827</v>
      </c>
      <c r="P52" s="100">
        <v>1.0143</v>
      </c>
      <c r="Q52" s="100"/>
      <c r="R52" s="101">
        <f>IF(P52="","",T52*M52*LOOKUP(RIGHT($D$2,3),定数!$A$6:$A$13,定数!$B$6:$B$13))</f>
        <v>-33703.412615368121</v>
      </c>
      <c r="S52" s="101"/>
      <c r="T52" s="102">
        <f t="shared" si="4"/>
        <v>-21.999999999999797</v>
      </c>
      <c r="U52" s="102"/>
      <c r="V52" t="str">
        <f t="shared" si="7"/>
        <v/>
      </c>
      <c r="W52">
        <f t="shared" si="2"/>
        <v>3</v>
      </c>
      <c r="X52" s="37">
        <f t="shared" si="5"/>
        <v>1377782.4404251128</v>
      </c>
      <c r="Y52" s="38">
        <f t="shared" si="6"/>
        <v>0.18459761554784382</v>
      </c>
    </row>
    <row r="53" spans="2:25">
      <c r="B53" s="57">
        <v>45</v>
      </c>
      <c r="C53" s="99">
        <f t="shared" si="0"/>
        <v>1089743.6745635797</v>
      </c>
      <c r="D53" s="99"/>
      <c r="E53" s="57">
        <v>2012</v>
      </c>
      <c r="F53" s="8">
        <v>43468</v>
      </c>
      <c r="G53" s="57" t="s">
        <v>4</v>
      </c>
      <c r="H53" s="100">
        <v>1.0234000000000001</v>
      </c>
      <c r="I53" s="100"/>
      <c r="J53" s="57">
        <v>28</v>
      </c>
      <c r="K53" s="103">
        <f t="shared" si="3"/>
        <v>32692.310236907389</v>
      </c>
      <c r="L53" s="104"/>
      <c r="M53" s="6">
        <f>IF(J53="","",(K53/J53)/LOOKUP(RIGHT($D$2,3),定数!$A$6:$A$13,定数!$B$6:$B$13))</f>
        <v>9.729854237174818</v>
      </c>
      <c r="N53" s="57">
        <v>2012</v>
      </c>
      <c r="O53" s="8">
        <v>43468</v>
      </c>
      <c r="P53" s="100">
        <v>1.0303</v>
      </c>
      <c r="Q53" s="100"/>
      <c r="R53" s="101">
        <f>IF(P53="","",T53*M53*LOOKUP(RIGHT($D$2,3),定数!$A$6:$A$13,定数!$B$6:$B$13))</f>
        <v>80563.1930838064</v>
      </c>
      <c r="S53" s="101"/>
      <c r="T53" s="102">
        <f t="shared" si="4"/>
        <v>68.999999999999062</v>
      </c>
      <c r="U53" s="102"/>
      <c r="V53" t="str">
        <f t="shared" si="7"/>
        <v/>
      </c>
      <c r="W53">
        <f t="shared" si="2"/>
        <v>0</v>
      </c>
      <c r="X53" s="37">
        <f t="shared" si="5"/>
        <v>1377782.4404251128</v>
      </c>
      <c r="Y53" s="38">
        <f t="shared" si="6"/>
        <v>0.20905968708140832</v>
      </c>
    </row>
    <row r="54" spans="2:25">
      <c r="B54" s="57">
        <v>46</v>
      </c>
      <c r="C54" s="99">
        <f t="shared" si="0"/>
        <v>1170306.8676473862</v>
      </c>
      <c r="D54" s="99"/>
      <c r="E54" s="57"/>
      <c r="F54" s="8">
        <v>43483</v>
      </c>
      <c r="G54" s="57" t="s">
        <v>4</v>
      </c>
      <c r="H54" s="100">
        <v>1.0408999999999999</v>
      </c>
      <c r="I54" s="100"/>
      <c r="J54" s="57">
        <v>51</v>
      </c>
      <c r="K54" s="103">
        <f t="shared" si="3"/>
        <v>35109.206029421584</v>
      </c>
      <c r="L54" s="104"/>
      <c r="M54" s="6">
        <f>IF(J54="","",(K54/J54)/LOOKUP(RIGHT($D$2,3),定数!$A$6:$A$13,定数!$B$6:$B$13))</f>
        <v>5.7367983708205204</v>
      </c>
      <c r="N54" s="57"/>
      <c r="O54" s="8">
        <v>43488</v>
      </c>
      <c r="P54" s="100">
        <v>1.0506</v>
      </c>
      <c r="Q54" s="100"/>
      <c r="R54" s="101">
        <f>IF(P54="","",T54*M54*LOOKUP(RIGHT($D$2,3),定数!$A$6:$A$13,定数!$B$6:$B$13))</f>
        <v>66776.333036351149</v>
      </c>
      <c r="S54" s="101"/>
      <c r="T54" s="102">
        <f t="shared" si="4"/>
        <v>97.000000000000426</v>
      </c>
      <c r="U54" s="102"/>
      <c r="V54" t="str">
        <f t="shared" si="7"/>
        <v/>
      </c>
      <c r="W54">
        <f t="shared" si="2"/>
        <v>0</v>
      </c>
      <c r="X54" s="37">
        <f t="shared" si="5"/>
        <v>1377782.4404251128</v>
      </c>
      <c r="Y54" s="38">
        <f t="shared" si="6"/>
        <v>0.15058659966207033</v>
      </c>
    </row>
    <row r="55" spans="2:25">
      <c r="B55" s="57">
        <v>47</v>
      </c>
      <c r="C55" s="99">
        <f t="shared" si="0"/>
        <v>1237083.2006837374</v>
      </c>
      <c r="D55" s="99"/>
      <c r="E55" s="57"/>
      <c r="F55" s="8">
        <v>43497</v>
      </c>
      <c r="G55" s="57" t="s">
        <v>3</v>
      </c>
      <c r="H55" s="100">
        <v>1.0602</v>
      </c>
      <c r="I55" s="100"/>
      <c r="J55" s="57">
        <v>36</v>
      </c>
      <c r="K55" s="103">
        <f t="shared" si="3"/>
        <v>37112.496020512124</v>
      </c>
      <c r="L55" s="104"/>
      <c r="M55" s="6">
        <f>IF(J55="","",(K55/J55)/LOOKUP(RIGHT($D$2,3),定数!$A$6:$A$13,定数!$B$6:$B$13))</f>
        <v>8.5908555603037335</v>
      </c>
      <c r="N55" s="57"/>
      <c r="O55" s="8">
        <v>43497</v>
      </c>
      <c r="P55" s="100">
        <v>1.0638000000000001</v>
      </c>
      <c r="Q55" s="100"/>
      <c r="R55" s="101">
        <f>IF(P55="","",T55*M55*LOOKUP(RIGHT($D$2,3),定数!$A$6:$A$13,定数!$B$6:$B$13))</f>
        <v>-37112.496020512619</v>
      </c>
      <c r="S55" s="101"/>
      <c r="T55" s="102">
        <f t="shared" si="4"/>
        <v>-36.000000000000476</v>
      </c>
      <c r="U55" s="102"/>
      <c r="V55" t="str">
        <f t="shared" si="7"/>
        <v/>
      </c>
      <c r="W55">
        <f t="shared" si="2"/>
        <v>1</v>
      </c>
      <c r="X55" s="37">
        <f t="shared" si="5"/>
        <v>1377782.4404251128</v>
      </c>
      <c r="Y55" s="38">
        <f t="shared" si="6"/>
        <v>0.10212007034867054</v>
      </c>
    </row>
    <row r="56" spans="2:25">
      <c r="B56" s="57">
        <v>48</v>
      </c>
      <c r="C56" s="99">
        <f t="shared" si="0"/>
        <v>1199970.7046632248</v>
      </c>
      <c r="D56" s="99"/>
      <c r="E56" s="57"/>
      <c r="F56" s="8" t="s">
        <v>95</v>
      </c>
      <c r="G56" s="57" t="s">
        <v>4</v>
      </c>
      <c r="H56" s="100">
        <v>1.0781000000000001</v>
      </c>
      <c r="I56" s="100"/>
      <c r="J56" s="57">
        <v>53</v>
      </c>
      <c r="K56" s="103">
        <f t="shared" si="3"/>
        <v>35999.121139896743</v>
      </c>
      <c r="L56" s="104"/>
      <c r="M56" s="6">
        <f>IF(J56="","",(K56/J56)/LOOKUP(RIGHT($D$2,3),定数!$A$6:$A$13,定数!$B$6:$B$13))</f>
        <v>5.6602391729397397</v>
      </c>
      <c r="N56" s="57"/>
      <c r="O56" s="8" t="s">
        <v>95</v>
      </c>
      <c r="P56" s="100">
        <v>1.0728</v>
      </c>
      <c r="Q56" s="100"/>
      <c r="R56" s="101">
        <f>IF(P56="","",T56*M56*LOOKUP(RIGHT($D$2,3),定数!$A$6:$A$13,定数!$B$6:$B$13))</f>
        <v>-35999.121139897303</v>
      </c>
      <c r="S56" s="101"/>
      <c r="T56" s="102">
        <f t="shared" si="4"/>
        <v>-53.000000000000824</v>
      </c>
      <c r="U56" s="102"/>
      <c r="V56" t="str">
        <f t="shared" si="7"/>
        <v/>
      </c>
      <c r="W56">
        <f t="shared" si="2"/>
        <v>2</v>
      </c>
      <c r="X56" s="37">
        <f t="shared" si="5"/>
        <v>1377782.4404251128</v>
      </c>
      <c r="Y56" s="38">
        <f t="shared" si="6"/>
        <v>0.12905646823821082</v>
      </c>
    </row>
    <row r="57" spans="2:25">
      <c r="B57" s="57">
        <v>49</v>
      </c>
      <c r="C57" s="99">
        <f t="shared" si="0"/>
        <v>1163971.5835233275</v>
      </c>
      <c r="D57" s="99"/>
      <c r="E57" s="57"/>
      <c r="F57" s="8">
        <v>43531</v>
      </c>
      <c r="G57" s="57" t="s">
        <v>3</v>
      </c>
      <c r="H57" s="100">
        <v>1.0550999999999999</v>
      </c>
      <c r="I57" s="100"/>
      <c r="J57" s="57">
        <v>32</v>
      </c>
      <c r="K57" s="103">
        <f t="shared" si="3"/>
        <v>34919.147505699824</v>
      </c>
      <c r="L57" s="104"/>
      <c r="M57" s="6">
        <f>IF(J57="","",(K57/J57)/LOOKUP(RIGHT($D$2,3),定数!$A$6:$A$13,定数!$B$6:$B$13))</f>
        <v>9.0935279962759967</v>
      </c>
      <c r="N57" s="57"/>
      <c r="O57" s="8">
        <v>43531</v>
      </c>
      <c r="P57" s="100">
        <v>1.0583</v>
      </c>
      <c r="Q57" s="100"/>
      <c r="R57" s="101">
        <f>IF(P57="","",T57*M57*LOOKUP(RIGHT($D$2,3),定数!$A$6:$A$13,定数!$B$6:$B$13))</f>
        <v>-34919.147505700828</v>
      </c>
      <c r="S57" s="101"/>
      <c r="T57" s="102">
        <f t="shared" si="4"/>
        <v>-32.000000000000917</v>
      </c>
      <c r="U57" s="102"/>
      <c r="V57" t="str">
        <f t="shared" si="7"/>
        <v/>
      </c>
      <c r="W57">
        <f t="shared" si="2"/>
        <v>3</v>
      </c>
      <c r="X57" s="37">
        <f t="shared" si="5"/>
        <v>1377782.4404251128</v>
      </c>
      <c r="Y57" s="38">
        <f t="shared" si="6"/>
        <v>0.1551847741910648</v>
      </c>
    </row>
    <row r="58" spans="2:25">
      <c r="B58" s="57">
        <v>50</v>
      </c>
      <c r="C58" s="99">
        <f t="shared" si="0"/>
        <v>1129052.4360176267</v>
      </c>
      <c r="D58" s="99"/>
      <c r="E58" s="57"/>
      <c r="F58" s="8">
        <v>43547</v>
      </c>
      <c r="G58" s="57" t="s">
        <v>3</v>
      </c>
      <c r="H58" s="100">
        <v>1.0387</v>
      </c>
      <c r="I58" s="100"/>
      <c r="J58" s="57">
        <v>24</v>
      </c>
      <c r="K58" s="103">
        <f t="shared" si="3"/>
        <v>33871.573080528797</v>
      </c>
      <c r="L58" s="104"/>
      <c r="M58" s="6">
        <f>IF(J58="","",(K58/J58)/LOOKUP(RIGHT($D$2,3),定数!$A$6:$A$13,定数!$B$6:$B$13))</f>
        <v>11.76096287518361</v>
      </c>
      <c r="N58" s="57"/>
      <c r="O58" s="8">
        <v>43547</v>
      </c>
      <c r="P58" s="100">
        <v>1.0410999999999999</v>
      </c>
      <c r="Q58" s="100"/>
      <c r="R58" s="101">
        <f>IF(P58="","",T58*M58*LOOKUP(RIGHT($D$2,3),定数!$A$6:$A$13,定数!$B$6:$B$13))</f>
        <v>-33871.5730805282</v>
      </c>
      <c r="S58" s="101"/>
      <c r="T58" s="102">
        <f t="shared" si="4"/>
        <v>-23.999999999999577</v>
      </c>
      <c r="U58" s="102"/>
      <c r="V58" t="str">
        <f t="shared" si="7"/>
        <v/>
      </c>
      <c r="W58">
        <f t="shared" si="2"/>
        <v>4</v>
      </c>
      <c r="X58" s="37">
        <f t="shared" si="5"/>
        <v>1377782.4404251128</v>
      </c>
      <c r="Y58" s="38">
        <f t="shared" si="6"/>
        <v>0.18052923096533358</v>
      </c>
    </row>
    <row r="59" spans="2:25">
      <c r="B59" s="57">
        <v>51</v>
      </c>
      <c r="C59" s="99">
        <f t="shared" si="0"/>
        <v>1095180.8629370984</v>
      </c>
      <c r="D59" s="99"/>
      <c r="E59" s="57"/>
      <c r="F59" s="8">
        <v>43565</v>
      </c>
      <c r="G59" s="57" t="s">
        <v>4</v>
      </c>
      <c r="H59" s="100">
        <v>1.0318000000000001</v>
      </c>
      <c r="I59" s="100"/>
      <c r="J59" s="57">
        <v>28</v>
      </c>
      <c r="K59" s="103">
        <f t="shared" si="3"/>
        <v>32855.42588811295</v>
      </c>
      <c r="L59" s="104"/>
      <c r="M59" s="6">
        <f>IF(J59="","",(K59/J59)/LOOKUP(RIGHT($D$2,3),定数!$A$6:$A$13,定数!$B$6:$B$13))</f>
        <v>9.778400561938378</v>
      </c>
      <c r="N59" s="57"/>
      <c r="O59" s="8">
        <v>43565</v>
      </c>
      <c r="P59" s="100">
        <v>1.0293000000000001</v>
      </c>
      <c r="Q59" s="100"/>
      <c r="R59" s="101">
        <f>IF(P59="","",T59*M59*LOOKUP(RIGHT($D$2,3),定数!$A$6:$A$13,定数!$B$6:$B$13))</f>
        <v>-29335.201685814507</v>
      </c>
      <c r="S59" s="101"/>
      <c r="T59" s="102">
        <f t="shared" si="4"/>
        <v>-24.999999999999467</v>
      </c>
      <c r="U59" s="102"/>
      <c r="V59" t="str">
        <f t="shared" si="7"/>
        <v/>
      </c>
      <c r="W59">
        <f t="shared" si="2"/>
        <v>5</v>
      </c>
      <c r="X59" s="37">
        <f t="shared" si="5"/>
        <v>1377782.4404251128</v>
      </c>
      <c r="Y59" s="38">
        <f t="shared" si="6"/>
        <v>0.20511335403637321</v>
      </c>
    </row>
    <row r="60" spans="2:25">
      <c r="B60" s="57">
        <v>52</v>
      </c>
      <c r="C60" s="99">
        <f t="shared" si="0"/>
        <v>1065845.6612512839</v>
      </c>
      <c r="D60" s="99"/>
      <c r="E60" s="57"/>
      <c r="F60" s="8">
        <v>43572</v>
      </c>
      <c r="G60" s="57" t="s">
        <v>3</v>
      </c>
      <c r="H60" s="100">
        <v>1.0345</v>
      </c>
      <c r="I60" s="100"/>
      <c r="J60" s="57">
        <v>32</v>
      </c>
      <c r="K60" s="103">
        <f t="shared" si="3"/>
        <v>31975.369837538517</v>
      </c>
      <c r="L60" s="104"/>
      <c r="M60" s="6">
        <f>IF(J60="","",(K60/J60)/LOOKUP(RIGHT($D$2,3),定数!$A$6:$A$13,定数!$B$6:$B$13))</f>
        <v>8.3269192285256555</v>
      </c>
      <c r="N60" s="57"/>
      <c r="O60" s="8">
        <v>43572</v>
      </c>
      <c r="P60" s="100">
        <v>1.0377000000000001</v>
      </c>
      <c r="Q60" s="100"/>
      <c r="R60" s="101">
        <f>IF(P60="","",T60*M60*LOOKUP(RIGHT($D$2,3),定数!$A$6:$A$13,定数!$B$6:$B$13))</f>
        <v>-31975.369837539431</v>
      </c>
      <c r="S60" s="101"/>
      <c r="T60" s="102">
        <f t="shared" si="4"/>
        <v>-32.000000000000917</v>
      </c>
      <c r="U60" s="102"/>
      <c r="V60" t="str">
        <f t="shared" si="7"/>
        <v/>
      </c>
      <c r="W60">
        <f t="shared" si="2"/>
        <v>6</v>
      </c>
      <c r="X60" s="37">
        <f t="shared" si="5"/>
        <v>1377782.4404251128</v>
      </c>
      <c r="Y60" s="38">
        <f t="shared" si="6"/>
        <v>0.22640496062468418</v>
      </c>
    </row>
    <row r="61" spans="2:25">
      <c r="B61" s="57">
        <v>53</v>
      </c>
      <c r="C61" s="99">
        <f t="shared" si="0"/>
        <v>1033870.2914137446</v>
      </c>
      <c r="D61" s="99"/>
      <c r="E61" s="57"/>
      <c r="F61" s="8">
        <v>43575</v>
      </c>
      <c r="G61" s="57" t="s">
        <v>3</v>
      </c>
      <c r="H61" s="100">
        <v>1.0322</v>
      </c>
      <c r="I61" s="100"/>
      <c r="J61" s="57">
        <v>25</v>
      </c>
      <c r="K61" s="103">
        <f t="shared" si="3"/>
        <v>31016.108742412336</v>
      </c>
      <c r="L61" s="104"/>
      <c r="M61" s="6">
        <f>IF(J61="","",(K61/J61)/LOOKUP(RIGHT($D$2,3),定数!$A$6:$A$13,定数!$B$6:$B$13))</f>
        <v>10.338702914137446</v>
      </c>
      <c r="N61" s="57"/>
      <c r="O61" s="8">
        <v>43575</v>
      </c>
      <c r="P61" s="100">
        <v>1.0347</v>
      </c>
      <c r="Q61" s="100"/>
      <c r="R61" s="101">
        <f>IF(P61="","",T61*M61*LOOKUP(RIGHT($D$2,3),定数!$A$6:$A$13,定数!$B$6:$B$13))</f>
        <v>-31016.108742411674</v>
      </c>
      <c r="S61" s="101"/>
      <c r="T61" s="102">
        <f t="shared" si="4"/>
        <v>-24.999999999999467</v>
      </c>
      <c r="U61" s="102"/>
      <c r="V61" t="str">
        <f t="shared" si="7"/>
        <v/>
      </c>
      <c r="W61">
        <f t="shared" si="2"/>
        <v>7</v>
      </c>
      <c r="X61" s="37">
        <f t="shared" si="5"/>
        <v>1377782.4404251128</v>
      </c>
      <c r="Y61" s="38">
        <f t="shared" si="6"/>
        <v>0.24961281180594419</v>
      </c>
    </row>
    <row r="62" spans="2:25">
      <c r="B62" s="57">
        <v>54</v>
      </c>
      <c r="C62" s="99">
        <f t="shared" si="0"/>
        <v>1002854.1826713328</v>
      </c>
      <c r="D62" s="99"/>
      <c r="E62" s="57"/>
      <c r="F62" s="8">
        <v>43595</v>
      </c>
      <c r="G62" s="57" t="s">
        <v>3</v>
      </c>
      <c r="H62" s="100">
        <v>1.0046999999999999</v>
      </c>
      <c r="I62" s="100"/>
      <c r="J62" s="57">
        <v>39</v>
      </c>
      <c r="K62" s="103">
        <f t="shared" si="3"/>
        <v>30085.625480139985</v>
      </c>
      <c r="L62" s="104"/>
      <c r="M62" s="6">
        <f>IF(J62="","",(K62/J62)/LOOKUP(RIGHT($D$2,3),定数!$A$6:$A$13,定数!$B$6:$B$13))</f>
        <v>6.4285524530213642</v>
      </c>
      <c r="N62" s="57"/>
      <c r="O62" s="8">
        <v>43595</v>
      </c>
      <c r="P62" s="100">
        <v>1.0085999999999999</v>
      </c>
      <c r="Q62" s="100"/>
      <c r="R62" s="101">
        <f>IF(P62="","",T62*M62*LOOKUP(RIGHT($D$2,3),定数!$A$6:$A$13,定数!$B$6:$B$13))</f>
        <v>-30085.625480140094</v>
      </c>
      <c r="S62" s="101"/>
      <c r="T62" s="102">
        <f t="shared" si="4"/>
        <v>-39.000000000000142</v>
      </c>
      <c r="U62" s="102"/>
      <c r="V62" t="str">
        <f t="shared" si="7"/>
        <v/>
      </c>
      <c r="W62">
        <f t="shared" si="2"/>
        <v>8</v>
      </c>
      <c r="X62" s="37">
        <f t="shared" si="5"/>
        <v>1377782.4404251128</v>
      </c>
      <c r="Y62" s="38">
        <f t="shared" si="6"/>
        <v>0.27212442745176546</v>
      </c>
    </row>
    <row r="63" spans="2:25">
      <c r="B63" s="57">
        <v>55</v>
      </c>
      <c r="C63" s="99">
        <f t="shared" si="0"/>
        <v>972768.55719119275</v>
      </c>
      <c r="D63" s="99"/>
      <c r="E63" s="57"/>
      <c r="F63" s="8">
        <v>43601</v>
      </c>
      <c r="G63" s="57" t="s">
        <v>3</v>
      </c>
      <c r="H63" s="100">
        <v>0.99109999999999998</v>
      </c>
      <c r="I63" s="100"/>
      <c r="J63" s="57">
        <v>57</v>
      </c>
      <c r="K63" s="103">
        <f t="shared" si="3"/>
        <v>29183.05671573578</v>
      </c>
      <c r="L63" s="104"/>
      <c r="M63" s="6">
        <f>IF(J63="","",(K63/J63)/LOOKUP(RIGHT($D$2,3),定数!$A$6:$A$13,定数!$B$6:$B$13))</f>
        <v>4.2665287596104937</v>
      </c>
      <c r="N63" s="57"/>
      <c r="O63" s="8">
        <v>43603</v>
      </c>
      <c r="P63" s="100">
        <v>0.98019999999999996</v>
      </c>
      <c r="Q63" s="100"/>
      <c r="R63" s="101">
        <f>IF(P63="","",T63*M63*LOOKUP(RIGHT($D$2,3),定数!$A$6:$A$13,定数!$B$6:$B$13))</f>
        <v>55806.196175705372</v>
      </c>
      <c r="S63" s="101"/>
      <c r="T63" s="102">
        <f t="shared" si="4"/>
        <v>109.00000000000021</v>
      </c>
      <c r="U63" s="102"/>
      <c r="V63" t="str">
        <f t="shared" si="7"/>
        <v/>
      </c>
      <c r="W63">
        <f t="shared" si="2"/>
        <v>0</v>
      </c>
      <c r="X63" s="37">
        <f t="shared" si="5"/>
        <v>1377782.4404251128</v>
      </c>
      <c r="Y63" s="38">
        <f t="shared" si="6"/>
        <v>0.29396069462821262</v>
      </c>
    </row>
    <row r="64" spans="2:25">
      <c r="B64" s="57">
        <v>56</v>
      </c>
      <c r="C64" s="99">
        <f>IF(R63="","",C63+R63)</f>
        <v>1028574.7533668982</v>
      </c>
      <c r="D64" s="99"/>
      <c r="E64" s="57"/>
      <c r="F64" s="8">
        <v>43636</v>
      </c>
      <c r="G64" s="57" t="s">
        <v>4</v>
      </c>
      <c r="H64" s="100">
        <v>1.0201</v>
      </c>
      <c r="I64" s="100"/>
      <c r="J64" s="57">
        <v>69</v>
      </c>
      <c r="K64" s="103">
        <f t="shared" si="3"/>
        <v>30857.242601006943</v>
      </c>
      <c r="L64" s="104"/>
      <c r="M64" s="6">
        <f>IF(J64="","",(K64/J64)/LOOKUP(RIGHT($D$2,3),定数!$A$6:$A$13,定数!$B$6:$B$13))</f>
        <v>3.7267201208945582</v>
      </c>
      <c r="N64" s="57"/>
      <c r="O64" s="8">
        <v>43637</v>
      </c>
      <c r="P64" s="100">
        <v>1.0132000000000001</v>
      </c>
      <c r="Q64" s="100"/>
      <c r="R64" s="101">
        <f>IF(P64="","",T64*M64*LOOKUP(RIGHT($D$2,3),定数!$A$6:$A$13,定数!$B$6:$B$13))</f>
        <v>-30857.242601006525</v>
      </c>
      <c r="S64" s="101"/>
      <c r="T64" s="102">
        <f t="shared" si="4"/>
        <v>-68.999999999999062</v>
      </c>
      <c r="U64" s="102"/>
      <c r="V64" t="str">
        <f t="shared" si="7"/>
        <v/>
      </c>
      <c r="W64">
        <f t="shared" si="2"/>
        <v>1</v>
      </c>
      <c r="X64" s="37">
        <f t="shared" si="5"/>
        <v>1377782.4404251128</v>
      </c>
      <c r="Y64" s="38">
        <f t="shared" si="6"/>
        <v>0.25345633447793625</v>
      </c>
    </row>
    <row r="65" spans="2:25">
      <c r="B65" s="57">
        <v>57</v>
      </c>
      <c r="C65" s="99">
        <f>IF(R64="","",C64+R64)</f>
        <v>997717.51076589164</v>
      </c>
      <c r="D65" s="99"/>
      <c r="E65" s="57"/>
      <c r="F65" s="8">
        <v>43641</v>
      </c>
      <c r="G65" s="57" t="s">
        <v>3</v>
      </c>
      <c r="H65" s="100">
        <v>1.0046999999999999</v>
      </c>
      <c r="I65" s="100"/>
      <c r="J65" s="57">
        <v>25</v>
      </c>
      <c r="K65" s="103">
        <f t="shared" si="3"/>
        <v>29931.525322976748</v>
      </c>
      <c r="L65" s="104"/>
      <c r="M65" s="6">
        <f>IF(J65="","",(K65/J65)/LOOKUP(RIGHT($D$2,3),定数!$A$6:$A$13,定数!$B$6:$B$13))</f>
        <v>9.9771751076589155</v>
      </c>
      <c r="N65" s="57"/>
      <c r="O65" s="8">
        <v>43641</v>
      </c>
      <c r="P65" s="100">
        <v>1.0005999999999999</v>
      </c>
      <c r="Q65" s="100"/>
      <c r="R65" s="101">
        <f>IF(P65="","",T65*M65*LOOKUP(RIGHT($D$2,3),定数!$A$6:$A$13,定数!$B$6:$B$13))</f>
        <v>49087.701529681777</v>
      </c>
      <c r="S65" s="101"/>
      <c r="T65" s="102">
        <f t="shared" si="4"/>
        <v>40.999999999999929</v>
      </c>
      <c r="U65" s="102"/>
      <c r="V65" t="str">
        <f t="shared" si="7"/>
        <v/>
      </c>
      <c r="W65">
        <f t="shared" si="2"/>
        <v>0</v>
      </c>
      <c r="X65" s="37">
        <f t="shared" si="5"/>
        <v>1377782.4404251128</v>
      </c>
      <c r="Y65" s="38">
        <f t="shared" si="6"/>
        <v>0.27585264444359781</v>
      </c>
    </row>
    <row r="66" spans="2:25">
      <c r="B66" s="57">
        <v>58</v>
      </c>
      <c r="C66" s="99">
        <f t="shared" si="0"/>
        <v>1046805.2122955734</v>
      </c>
      <c r="D66" s="99"/>
      <c r="E66" s="57"/>
      <c r="F66" s="8">
        <v>43642</v>
      </c>
      <c r="G66" s="57" t="s">
        <v>3</v>
      </c>
      <c r="H66" s="100">
        <v>1.0016</v>
      </c>
      <c r="I66" s="100"/>
      <c r="J66" s="57">
        <v>18</v>
      </c>
      <c r="K66" s="103">
        <f t="shared" si="3"/>
        <v>31404.156368867203</v>
      </c>
      <c r="L66" s="104"/>
      <c r="M66" s="6">
        <f>IF(J66="","",(K66/J66)/LOOKUP(RIGHT($D$2,3),定数!$A$6:$A$13,定数!$B$6:$B$13))</f>
        <v>14.538961281882964</v>
      </c>
      <c r="N66" s="57"/>
      <c r="O66" s="8">
        <v>43642</v>
      </c>
      <c r="P66" s="100">
        <v>1.0034000000000001</v>
      </c>
      <c r="Q66" s="100"/>
      <c r="R66" s="101">
        <f>IF(P66="","",T66*M66*LOOKUP(RIGHT($D$2,3),定数!$A$6:$A$13,定数!$B$6:$B$13))</f>
        <v>-31404.156368867614</v>
      </c>
      <c r="S66" s="101"/>
      <c r="T66" s="102">
        <f t="shared" si="4"/>
        <v>-18.000000000000238</v>
      </c>
      <c r="U66" s="102"/>
      <c r="V66" t="str">
        <f t="shared" si="7"/>
        <v/>
      </c>
      <c r="W66">
        <f t="shared" si="2"/>
        <v>1</v>
      </c>
      <c r="X66" s="37">
        <f t="shared" si="5"/>
        <v>1377782.4404251128</v>
      </c>
      <c r="Y66" s="38">
        <f t="shared" si="6"/>
        <v>0.24022459455022294</v>
      </c>
    </row>
    <row r="67" spans="2:25">
      <c r="B67" s="57">
        <v>59</v>
      </c>
      <c r="C67" s="99">
        <f t="shared" si="0"/>
        <v>1015401.0559267058</v>
      </c>
      <c r="D67" s="99"/>
      <c r="E67" s="57"/>
      <c r="F67" s="8">
        <v>43649</v>
      </c>
      <c r="G67" s="57" t="s">
        <v>4</v>
      </c>
      <c r="H67" s="100">
        <v>1.0264</v>
      </c>
      <c r="I67" s="100"/>
      <c r="J67" s="57">
        <v>43</v>
      </c>
      <c r="K67" s="103">
        <f t="shared" si="3"/>
        <v>30462.031677801173</v>
      </c>
      <c r="L67" s="104"/>
      <c r="M67" s="6">
        <f>IF(J67="","",(K67/J67)/LOOKUP(RIGHT($D$2,3),定数!$A$6:$A$13,定数!$B$6:$B$13))</f>
        <v>5.9034945112017772</v>
      </c>
      <c r="N67" s="57"/>
      <c r="O67" s="8">
        <v>43652</v>
      </c>
      <c r="P67" s="100">
        <v>1.0221</v>
      </c>
      <c r="Q67" s="100"/>
      <c r="R67" s="101">
        <f>IF(P67="","",T67*M67*LOOKUP(RIGHT($D$2,3),定数!$A$6:$A$13,定数!$B$6:$B$13))</f>
        <v>-30462.031677800958</v>
      </c>
      <c r="S67" s="101"/>
      <c r="T67" s="102">
        <f t="shared" si="4"/>
        <v>-42.999999999999702</v>
      </c>
      <c r="U67" s="102"/>
      <c r="V67" t="str">
        <f t="shared" si="7"/>
        <v/>
      </c>
      <c r="W67">
        <f t="shared" si="2"/>
        <v>2</v>
      </c>
      <c r="X67" s="37">
        <f t="shared" si="5"/>
        <v>1377782.4404251128</v>
      </c>
      <c r="Y67" s="38">
        <f t="shared" si="6"/>
        <v>0.26301785671371658</v>
      </c>
    </row>
    <row r="68" spans="2:25">
      <c r="B68" s="57">
        <v>60</v>
      </c>
      <c r="C68" s="99">
        <f>IF(R67="","",C67+R67)</f>
        <v>984939.0242489049</v>
      </c>
      <c r="D68" s="99"/>
      <c r="E68" s="57"/>
      <c r="F68" s="8">
        <v>43649</v>
      </c>
      <c r="G68" s="57" t="s">
        <v>4</v>
      </c>
      <c r="H68" s="100">
        <v>1.0269999999999999</v>
      </c>
      <c r="I68" s="100"/>
      <c r="J68" s="57">
        <v>27</v>
      </c>
      <c r="K68" s="103">
        <f t="shared" si="3"/>
        <v>29548.170727467146</v>
      </c>
      <c r="L68" s="104"/>
      <c r="M68" s="6">
        <f>IF(J68="","",(K68/J68)/LOOKUP(RIGHT($D$2,3),定数!$A$6:$A$13,定数!$B$6:$B$13))</f>
        <v>9.1198057800824532</v>
      </c>
      <c r="N68" s="57"/>
      <c r="O68" s="8">
        <v>43651</v>
      </c>
      <c r="P68" s="100">
        <v>1.0243</v>
      </c>
      <c r="Q68" s="100"/>
      <c r="R68" s="101">
        <f>IF(P68="","",T68*M68*LOOKUP(RIGHT($D$2,3),定数!$A$6:$A$13,定数!$B$6:$B$13))</f>
        <v>-29548.170727466324</v>
      </c>
      <c r="S68" s="101"/>
      <c r="T68" s="102">
        <f t="shared" si="4"/>
        <v>-26.999999999999247</v>
      </c>
      <c r="U68" s="102"/>
      <c r="V68" t="str">
        <f t="shared" si="7"/>
        <v/>
      </c>
      <c r="W68">
        <f t="shared" si="2"/>
        <v>3</v>
      </c>
      <c r="X68" s="37">
        <f t="shared" si="5"/>
        <v>1377782.4404251128</v>
      </c>
      <c r="Y68" s="38">
        <f t="shared" si="6"/>
        <v>0.28512732101230487</v>
      </c>
    </row>
    <row r="69" spans="2:25">
      <c r="B69" s="57">
        <v>61</v>
      </c>
      <c r="C69" s="99">
        <f t="shared" si="0"/>
        <v>955390.85352143855</v>
      </c>
      <c r="D69" s="99"/>
      <c r="E69" s="57"/>
      <c r="F69" s="8">
        <v>43663</v>
      </c>
      <c r="G69" s="57" t="s">
        <v>4</v>
      </c>
      <c r="H69" s="100">
        <v>1.0297000000000001</v>
      </c>
      <c r="I69" s="100"/>
      <c r="J69" s="57">
        <v>62</v>
      </c>
      <c r="K69" s="103">
        <f t="shared" si="3"/>
        <v>28661.725605643154</v>
      </c>
      <c r="L69" s="104"/>
      <c r="M69" s="6">
        <f>IF(J69="","",(K69/J69)/LOOKUP(RIGHT($D$2,3),定数!$A$6:$A$13,定数!$B$6:$B$13))</f>
        <v>3.852382473876768</v>
      </c>
      <c r="N69" s="57"/>
      <c r="O69" s="8">
        <v>43665</v>
      </c>
      <c r="P69" s="100">
        <v>1.0417000000000001</v>
      </c>
      <c r="Q69" s="100"/>
      <c r="R69" s="101">
        <f>IF(P69="","",T69*M69*LOOKUP(RIGHT($D$2,3),定数!$A$6:$A$13,定数!$B$6:$B$13))</f>
        <v>55474.307623825509</v>
      </c>
      <c r="S69" s="101"/>
      <c r="T69" s="102">
        <f t="shared" si="4"/>
        <v>120.00000000000011</v>
      </c>
      <c r="U69" s="102"/>
      <c r="V69" t="str">
        <f t="shared" si="7"/>
        <v/>
      </c>
      <c r="W69">
        <f t="shared" si="2"/>
        <v>0</v>
      </c>
      <c r="X69" s="37">
        <f t="shared" si="5"/>
        <v>1377782.4404251128</v>
      </c>
      <c r="Y69" s="38">
        <f t="shared" si="6"/>
        <v>0.30657350138193518</v>
      </c>
    </row>
    <row r="70" spans="2:25">
      <c r="B70" s="57">
        <v>62</v>
      </c>
      <c r="C70" s="99">
        <f t="shared" si="0"/>
        <v>1010865.161145264</v>
      </c>
      <c r="D70" s="99"/>
      <c r="E70" s="57"/>
      <c r="F70" s="8">
        <v>43683</v>
      </c>
      <c r="G70" s="57" t="s">
        <v>4</v>
      </c>
      <c r="H70" s="100">
        <v>1.0562</v>
      </c>
      <c r="I70" s="100"/>
      <c r="J70" s="57">
        <v>25</v>
      </c>
      <c r="K70" s="103">
        <f t="shared" si="3"/>
        <v>30325.954834357919</v>
      </c>
      <c r="L70" s="104"/>
      <c r="M70" s="6">
        <f>IF(J70="","",(K70/J70)/LOOKUP(RIGHT($D$2,3),定数!$A$6:$A$13,定数!$B$6:$B$13))</f>
        <v>10.10865161145264</v>
      </c>
      <c r="N70" s="57"/>
      <c r="O70" s="8">
        <v>43685</v>
      </c>
      <c r="P70" s="100">
        <v>1.0537000000000001</v>
      </c>
      <c r="Q70" s="100"/>
      <c r="R70" s="101">
        <f>IF(P70="","",T70*M70*LOOKUP(RIGHT($D$2,3),定数!$A$6:$A$13,定数!$B$6:$B$13))</f>
        <v>-30325.954834357271</v>
      </c>
      <c r="S70" s="101"/>
      <c r="T70" s="102">
        <f t="shared" si="4"/>
        <v>-24.999999999999467</v>
      </c>
      <c r="U70" s="102"/>
      <c r="V70" t="str">
        <f t="shared" si="7"/>
        <v/>
      </c>
      <c r="W70">
        <f t="shared" si="2"/>
        <v>1</v>
      </c>
      <c r="X70" s="37">
        <f t="shared" si="5"/>
        <v>1377782.4404251128</v>
      </c>
      <c r="Y70" s="38">
        <f t="shared" si="6"/>
        <v>0.26631002726862807</v>
      </c>
    </row>
    <row r="71" spans="2:25">
      <c r="B71" s="57">
        <v>63</v>
      </c>
      <c r="C71" s="99">
        <f t="shared" si="0"/>
        <v>980539.2063109068</v>
      </c>
      <c r="D71" s="99"/>
      <c r="E71" s="57"/>
      <c r="F71" s="8">
        <v>43691</v>
      </c>
      <c r="G71" s="57" t="s">
        <v>3</v>
      </c>
      <c r="H71" s="100">
        <v>1.0507</v>
      </c>
      <c r="I71" s="100"/>
      <c r="J71" s="57">
        <v>35</v>
      </c>
      <c r="K71" s="103">
        <f t="shared" si="3"/>
        <v>29416.176189327201</v>
      </c>
      <c r="L71" s="104"/>
      <c r="M71" s="6">
        <f>IF(J71="","",(K71/J71)/LOOKUP(RIGHT($D$2,3),定数!$A$6:$A$13,定数!$B$6:$B$13))</f>
        <v>7.003851473649334</v>
      </c>
      <c r="N71" s="57"/>
      <c r="O71" s="8">
        <v>43694</v>
      </c>
      <c r="P71" s="100">
        <v>1.0442</v>
      </c>
      <c r="Q71" s="100"/>
      <c r="R71" s="101">
        <f>IF(P71="","",T71*M71*LOOKUP(RIGHT($D$2,3),定数!$A$6:$A$13,定数!$B$6:$B$13))</f>
        <v>54630.041494464385</v>
      </c>
      <c r="S71" s="101"/>
      <c r="T71" s="102">
        <f t="shared" si="4"/>
        <v>64.999999999999503</v>
      </c>
      <c r="U71" s="102"/>
      <c r="V71" t="str">
        <f t="shared" si="7"/>
        <v/>
      </c>
      <c r="W71">
        <f t="shared" si="2"/>
        <v>0</v>
      </c>
      <c r="X71" s="37">
        <f t="shared" si="5"/>
        <v>1377782.4404251128</v>
      </c>
      <c r="Y71" s="38">
        <f t="shared" si="6"/>
        <v>0.28832072645056883</v>
      </c>
    </row>
    <row r="72" spans="2:25">
      <c r="B72" s="57">
        <v>64</v>
      </c>
      <c r="C72" s="99">
        <f t="shared" si="0"/>
        <v>1035169.2478053712</v>
      </c>
      <c r="D72" s="99"/>
      <c r="E72" s="57"/>
      <c r="F72" s="8">
        <v>43700</v>
      </c>
      <c r="G72" s="57" t="s">
        <v>3</v>
      </c>
      <c r="H72" s="100">
        <v>1.0452999999999999</v>
      </c>
      <c r="I72" s="100"/>
      <c r="J72" s="57">
        <v>35</v>
      </c>
      <c r="K72" s="103">
        <f t="shared" si="3"/>
        <v>31055.077434161136</v>
      </c>
      <c r="L72" s="104"/>
      <c r="M72" s="6">
        <f>IF(J72="","",(K72/J72)/LOOKUP(RIGHT($D$2,3),定数!$A$6:$A$13,定数!$B$6:$B$13))</f>
        <v>7.394066055752651</v>
      </c>
      <c r="N72" s="57"/>
      <c r="O72" s="8">
        <v>43701</v>
      </c>
      <c r="P72" s="100">
        <v>1.0387999999999999</v>
      </c>
      <c r="Q72" s="100"/>
      <c r="R72" s="101">
        <f>IF(P72="","",T72*M72*LOOKUP(RIGHT($D$2,3),定数!$A$6:$A$13,定数!$B$6:$B$13))</f>
        <v>57673.715234870237</v>
      </c>
      <c r="S72" s="101"/>
      <c r="T72" s="102">
        <f t="shared" si="4"/>
        <v>64.999999999999503</v>
      </c>
      <c r="U72" s="102"/>
      <c r="V72" t="str">
        <f t="shared" si="7"/>
        <v/>
      </c>
      <c r="W72">
        <f t="shared" si="2"/>
        <v>0</v>
      </c>
      <c r="X72" s="37">
        <f t="shared" si="5"/>
        <v>1377782.4404251128</v>
      </c>
      <c r="Y72" s="38">
        <f t="shared" si="6"/>
        <v>0.24867002406710081</v>
      </c>
    </row>
    <row r="73" spans="2:25">
      <c r="B73" s="57">
        <v>65</v>
      </c>
      <c r="C73" s="99">
        <f t="shared" si="0"/>
        <v>1092842.9630402415</v>
      </c>
      <c r="D73" s="99"/>
      <c r="E73" s="57"/>
      <c r="F73" s="8">
        <v>43704</v>
      </c>
      <c r="G73" s="57" t="s">
        <v>3</v>
      </c>
      <c r="H73" s="100">
        <v>1.038</v>
      </c>
      <c r="I73" s="100"/>
      <c r="J73" s="57">
        <v>23</v>
      </c>
      <c r="K73" s="103">
        <f t="shared" si="3"/>
        <v>32785.288891207245</v>
      </c>
      <c r="L73" s="104"/>
      <c r="M73" s="6">
        <f>IF(J73="","",(K73/J73)/LOOKUP(RIGHT($D$2,3),定数!$A$6:$A$13,定数!$B$6:$B$13))</f>
        <v>11.878727859133059</v>
      </c>
      <c r="N73" s="57"/>
      <c r="O73" s="8">
        <v>43707</v>
      </c>
      <c r="P73" s="100">
        <v>1.0339</v>
      </c>
      <c r="Q73" s="100"/>
      <c r="R73" s="101">
        <f>IF(P73="","",T73*M73*LOOKUP(RIGHT($D$2,3),定数!$A$6:$A$13,定数!$B$6:$B$13))</f>
        <v>58443.341066934554</v>
      </c>
      <c r="S73" s="101"/>
      <c r="T73" s="102">
        <f t="shared" si="4"/>
        <v>40.999999999999929</v>
      </c>
      <c r="U73" s="102"/>
      <c r="V73" t="str">
        <f t="shared" si="7"/>
        <v/>
      </c>
      <c r="W73">
        <f t="shared" si="2"/>
        <v>0</v>
      </c>
      <c r="X73" s="37">
        <f t="shared" si="5"/>
        <v>1377782.4404251128</v>
      </c>
      <c r="Y73" s="38">
        <f t="shared" si="6"/>
        <v>0.20681021112226805</v>
      </c>
    </row>
    <row r="74" spans="2:25">
      <c r="B74" s="57">
        <v>66</v>
      </c>
      <c r="C74" s="99">
        <f t="shared" ref="C74:C108" si="8">IF(R73="","",C73+R73)</f>
        <v>1151286.3041071761</v>
      </c>
      <c r="D74" s="99"/>
      <c r="E74" s="57"/>
      <c r="F74" s="8">
        <v>43712</v>
      </c>
      <c r="G74" s="57" t="s">
        <v>3</v>
      </c>
      <c r="H74" s="100">
        <v>1.0251999999999999</v>
      </c>
      <c r="I74" s="100"/>
      <c r="J74" s="57">
        <v>35</v>
      </c>
      <c r="K74" s="103">
        <f t="shared" si="3"/>
        <v>34538.589123215286</v>
      </c>
      <c r="L74" s="104"/>
      <c r="M74" s="6">
        <f>IF(J74="","",(K74/J74)/LOOKUP(RIGHT($D$2,3),定数!$A$6:$A$13,定数!$B$6:$B$13))</f>
        <v>8.2234736007655442</v>
      </c>
      <c r="N74" s="57"/>
      <c r="O74" s="8">
        <v>43713</v>
      </c>
      <c r="P74" s="100">
        <v>1.0185999999999999</v>
      </c>
      <c r="Q74" s="100"/>
      <c r="R74" s="101">
        <f>IF(P74="","",T74*M74*LOOKUP(RIGHT($D$2,3),定数!$A$6:$A$13,定数!$B$6:$B$13))</f>
        <v>65129.910918062509</v>
      </c>
      <c r="S74" s="101"/>
      <c r="T74" s="102">
        <f t="shared" si="4"/>
        <v>65.999999999999389</v>
      </c>
      <c r="U74" s="102"/>
      <c r="V74" t="str">
        <f t="shared" si="7"/>
        <v/>
      </c>
      <c r="W74">
        <f t="shared" si="7"/>
        <v>0</v>
      </c>
      <c r="X74" s="37">
        <f t="shared" si="5"/>
        <v>1377782.4404251128</v>
      </c>
      <c r="Y74" s="38">
        <f t="shared" si="6"/>
        <v>0.16439180067358938</v>
      </c>
    </row>
    <row r="75" spans="2:25">
      <c r="B75" s="57">
        <v>67</v>
      </c>
      <c r="C75" s="99">
        <f t="shared" si="8"/>
        <v>1216416.2150252387</v>
      </c>
      <c r="D75" s="99"/>
      <c r="E75" s="57"/>
      <c r="F75" s="8">
        <v>43750</v>
      </c>
      <c r="G75" s="57" t="s">
        <v>4</v>
      </c>
      <c r="H75" s="100">
        <v>1.0273000000000001</v>
      </c>
      <c r="I75" s="100"/>
      <c r="J75" s="57">
        <v>28</v>
      </c>
      <c r="K75" s="103">
        <f t="shared" ref="K75:K108" si="9">IF(J75="","",C75*0.03)</f>
        <v>36492.486450757162</v>
      </c>
      <c r="L75" s="104"/>
      <c r="M75" s="6">
        <f>IF(J75="","",(K75/J75)/LOOKUP(RIGHT($D$2,3),定数!$A$6:$A$13,定数!$B$6:$B$13))</f>
        <v>10.860859062725346</v>
      </c>
      <c r="N75" s="57"/>
      <c r="O75" s="8">
        <v>43750</v>
      </c>
      <c r="P75" s="100">
        <v>1.0245</v>
      </c>
      <c r="Q75" s="100"/>
      <c r="R75" s="101">
        <f>IF(P75="","",T75*M75*LOOKUP(RIGHT($D$2,3),定数!$A$6:$A$13,定数!$B$6:$B$13))</f>
        <v>-36492.486450758937</v>
      </c>
      <c r="S75" s="101"/>
      <c r="T75" s="102">
        <f t="shared" si="4"/>
        <v>-28.000000000001357</v>
      </c>
      <c r="U75" s="102"/>
      <c r="V75" t="str">
        <f t="shared" ref="V75:W90" si="10">IF(S75&lt;&gt;"",IF(S75&lt;0,1+V74,0),"")</f>
        <v/>
      </c>
      <c r="W75">
        <f t="shared" si="10"/>
        <v>1</v>
      </c>
      <c r="X75" s="37">
        <f t="shared" si="5"/>
        <v>1377782.4404251128</v>
      </c>
      <c r="Y75" s="38">
        <f t="shared" si="6"/>
        <v>0.11712025111169566</v>
      </c>
    </row>
    <row r="76" spans="2:25">
      <c r="B76" s="57">
        <v>68</v>
      </c>
      <c r="C76" s="99">
        <f t="shared" si="8"/>
        <v>1179923.7285744797</v>
      </c>
      <c r="D76" s="99"/>
      <c r="E76" s="57"/>
      <c r="F76" s="8">
        <v>43755</v>
      </c>
      <c r="G76" s="57" t="s">
        <v>4</v>
      </c>
      <c r="H76" s="100">
        <v>1.0282</v>
      </c>
      <c r="I76" s="100"/>
      <c r="J76" s="57">
        <v>32</v>
      </c>
      <c r="K76" s="103">
        <f t="shared" si="9"/>
        <v>35397.71185723439</v>
      </c>
      <c r="L76" s="104"/>
      <c r="M76" s="6">
        <f>IF(J76="","",(K76/J76)/LOOKUP(RIGHT($D$2,3),定数!$A$6:$A$13,定数!$B$6:$B$13))</f>
        <v>9.2181541294881217</v>
      </c>
      <c r="N76" s="57"/>
      <c r="O76" s="8">
        <v>43755</v>
      </c>
      <c r="P76" s="100">
        <v>1.0342</v>
      </c>
      <c r="Q76" s="100"/>
      <c r="R76" s="101">
        <f>IF(P76="","",T76*M76*LOOKUP(RIGHT($D$2,3),定数!$A$6:$A$13,定数!$B$6:$B$13))</f>
        <v>66370.709732314543</v>
      </c>
      <c r="S76" s="101"/>
      <c r="T76" s="102">
        <f t="shared" ref="T76:T108" si="11">IF(P76="","",IF(G76="買",(P76-H76),(H76-P76))*IF(RIGHT($D$2,3)="JPY",100,10000))</f>
        <v>60.000000000000057</v>
      </c>
      <c r="U76" s="102"/>
      <c r="V76" t="str">
        <f t="shared" si="10"/>
        <v/>
      </c>
      <c r="W76">
        <f t="shared" si="10"/>
        <v>0</v>
      </c>
      <c r="X76" s="37">
        <f t="shared" ref="X76:X108" si="12">IF(C76&lt;&gt;"",MAX(X75,C76),"")</f>
        <v>1377782.4404251128</v>
      </c>
      <c r="Y76" s="38">
        <f t="shared" ref="Y76:Y108" si="13">IF(X76&lt;&gt;"",1-(C76/X76),"")</f>
        <v>0.14360664357834618</v>
      </c>
    </row>
    <row r="77" spans="2:25">
      <c r="B77" s="57">
        <v>69</v>
      </c>
      <c r="C77" s="99">
        <f t="shared" si="8"/>
        <v>1246294.4383067943</v>
      </c>
      <c r="D77" s="99"/>
      <c r="E77" s="57"/>
      <c r="F77" s="8">
        <v>43769</v>
      </c>
      <c r="G77" s="57" t="s">
        <v>4</v>
      </c>
      <c r="H77" s="100">
        <v>1.0378000000000001</v>
      </c>
      <c r="I77" s="100"/>
      <c r="J77" s="57">
        <v>27</v>
      </c>
      <c r="K77" s="103">
        <f t="shared" si="9"/>
        <v>37388.833149203827</v>
      </c>
      <c r="L77" s="104"/>
      <c r="M77" s="6">
        <f>IF(J77="","",(K77/J77)/LOOKUP(RIGHT($D$2,3),定数!$A$6:$A$13,定数!$B$6:$B$13))</f>
        <v>11.539763317655503</v>
      </c>
      <c r="N77" s="57"/>
      <c r="O77" s="8">
        <v>43771</v>
      </c>
      <c r="P77" s="100">
        <v>1.0350999999999999</v>
      </c>
      <c r="Q77" s="100"/>
      <c r="R77" s="101">
        <f>IF(P77="","",T77*M77*LOOKUP(RIGHT($D$2,3),定数!$A$6:$A$13,定数!$B$6:$B$13))</f>
        <v>-37388.833149205864</v>
      </c>
      <c r="S77" s="101"/>
      <c r="T77" s="102">
        <f t="shared" si="11"/>
        <v>-27.000000000001467</v>
      </c>
      <c r="U77" s="102"/>
      <c r="V77" t="str">
        <f t="shared" si="10"/>
        <v/>
      </c>
      <c r="W77">
        <f t="shared" si="10"/>
        <v>1</v>
      </c>
      <c r="X77" s="37">
        <f t="shared" si="12"/>
        <v>1377782.4404251128</v>
      </c>
      <c r="Y77" s="38">
        <f t="shared" si="13"/>
        <v>9.5434517279628039E-2</v>
      </c>
    </row>
    <row r="78" spans="2:25">
      <c r="B78" s="57">
        <v>70</v>
      </c>
      <c r="C78" s="99">
        <f>IF(R77="","",C77+R77)</f>
        <v>1208905.6051575884</v>
      </c>
      <c r="D78" s="99"/>
      <c r="E78" s="57"/>
      <c r="F78" s="8">
        <v>43799</v>
      </c>
      <c r="G78" s="57" t="s">
        <v>3</v>
      </c>
      <c r="H78" s="100">
        <v>1.0414000000000001</v>
      </c>
      <c r="I78" s="100"/>
      <c r="J78" s="57">
        <v>33</v>
      </c>
      <c r="K78" s="103">
        <f t="shared" si="9"/>
        <v>36267.168154727653</v>
      </c>
      <c r="L78" s="104"/>
      <c r="M78" s="6">
        <f>IF(J78="","",(K78/J78)/LOOKUP(RIGHT($D$2,3),定数!$A$6:$A$13,定数!$B$6:$B$13))</f>
        <v>9.1583757966483965</v>
      </c>
      <c r="N78" s="57"/>
      <c r="O78" s="8">
        <v>43803</v>
      </c>
      <c r="P78" s="100">
        <v>1.0447</v>
      </c>
      <c r="Q78" s="100"/>
      <c r="R78" s="101">
        <f>IF(P78="","",T78*M78*LOOKUP(RIGHT($D$2,3),定数!$A$6:$A$13,定数!$B$6:$B$13))</f>
        <v>-36267.168154726096</v>
      </c>
      <c r="S78" s="101"/>
      <c r="T78" s="102">
        <f t="shared" si="11"/>
        <v>-32.999999999998586</v>
      </c>
      <c r="U78" s="102"/>
      <c r="V78" t="str">
        <f t="shared" si="10"/>
        <v/>
      </c>
      <c r="W78">
        <f t="shared" si="10"/>
        <v>2</v>
      </c>
      <c r="X78" s="37">
        <f t="shared" si="12"/>
        <v>1377782.4404251128</v>
      </c>
      <c r="Y78" s="38">
        <f t="shared" si="13"/>
        <v>0.12257148176124077</v>
      </c>
    </row>
    <row r="79" spans="2:25">
      <c r="B79" s="57">
        <v>71</v>
      </c>
      <c r="C79" s="99">
        <f t="shared" si="8"/>
        <v>1172638.4370028623</v>
      </c>
      <c r="D79" s="99"/>
      <c r="E79" s="57"/>
      <c r="F79" s="8">
        <v>43803</v>
      </c>
      <c r="G79" s="57" t="s">
        <v>3</v>
      </c>
      <c r="H79" s="100">
        <v>1.0414000000000001</v>
      </c>
      <c r="I79" s="100"/>
      <c r="J79" s="57">
        <v>19</v>
      </c>
      <c r="K79" s="103">
        <f t="shared" si="9"/>
        <v>35179.15311008587</v>
      </c>
      <c r="L79" s="104"/>
      <c r="M79" s="6">
        <f>IF(J79="","",(K79/J79)/LOOKUP(RIGHT($D$2,3),定数!$A$6:$A$13,定数!$B$6:$B$13))</f>
        <v>15.429453118458715</v>
      </c>
      <c r="N79" s="57"/>
      <c r="O79" s="8">
        <v>43803</v>
      </c>
      <c r="P79" s="100">
        <v>1.0432999999999999</v>
      </c>
      <c r="Q79" s="100"/>
      <c r="R79" s="101">
        <f>IF(P79="","",T79*M79*LOOKUP(RIGHT($D$2,3),定数!$A$6:$A$13,定数!$B$6:$B$13))</f>
        <v>-35179.153110081999</v>
      </c>
      <c r="S79" s="101"/>
      <c r="T79" s="102">
        <f t="shared" si="11"/>
        <v>-18.999999999997907</v>
      </c>
      <c r="U79" s="102"/>
      <c r="V79" t="str">
        <f t="shared" si="10"/>
        <v/>
      </c>
      <c r="W79">
        <f t="shared" si="10"/>
        <v>3</v>
      </c>
      <c r="X79" s="37">
        <f t="shared" si="12"/>
        <v>1377782.4404251128</v>
      </c>
      <c r="Y79" s="38">
        <f t="shared" si="13"/>
        <v>0.14889433730840229</v>
      </c>
    </row>
    <row r="80" spans="2:25">
      <c r="B80" s="57">
        <v>72</v>
      </c>
      <c r="C80" s="99">
        <f t="shared" si="8"/>
        <v>1137459.2838927803</v>
      </c>
      <c r="D80" s="99"/>
      <c r="E80" s="57"/>
      <c r="F80" s="8">
        <v>43806</v>
      </c>
      <c r="G80" s="57" t="s">
        <v>4</v>
      </c>
      <c r="H80" s="100">
        <v>1.0482</v>
      </c>
      <c r="I80" s="100"/>
      <c r="J80" s="57">
        <v>12</v>
      </c>
      <c r="K80" s="103">
        <f t="shared" si="9"/>
        <v>34123.778516783408</v>
      </c>
      <c r="L80" s="104"/>
      <c r="M80" s="6">
        <f>IF(J80="","",(K80/J80)/LOOKUP(RIGHT($D$2,3),定数!$A$6:$A$13,定数!$B$6:$B$13))</f>
        <v>23.697068414432923</v>
      </c>
      <c r="N80" s="57"/>
      <c r="O80" s="8">
        <v>43806</v>
      </c>
      <c r="P80" s="100">
        <v>1.0469999999999999</v>
      </c>
      <c r="Q80" s="100"/>
      <c r="R80" s="101">
        <f>IF(P80="","",T80*M80*LOOKUP(RIGHT($D$2,3),定数!$A$6:$A$13,定数!$B$6:$B$13))</f>
        <v>-34123.778516785962</v>
      </c>
      <c r="S80" s="101"/>
      <c r="T80" s="102">
        <f t="shared" si="11"/>
        <v>-12.000000000000899</v>
      </c>
      <c r="U80" s="102"/>
      <c r="V80" t="str">
        <f t="shared" si="10"/>
        <v/>
      </c>
      <c r="W80">
        <f t="shared" si="10"/>
        <v>4</v>
      </c>
      <c r="X80" s="37">
        <f t="shared" si="12"/>
        <v>1377782.4404251128</v>
      </c>
      <c r="Y80" s="38">
        <f t="shared" si="13"/>
        <v>0.17442750718914746</v>
      </c>
    </row>
    <row r="81" spans="2:25">
      <c r="B81" s="57">
        <v>73</v>
      </c>
      <c r="C81" s="99">
        <f t="shared" si="8"/>
        <v>1103335.5053759944</v>
      </c>
      <c r="D81" s="99"/>
      <c r="E81" s="57"/>
      <c r="F81" s="8">
        <v>43817</v>
      </c>
      <c r="G81" s="57" t="s">
        <v>4</v>
      </c>
      <c r="H81" s="100">
        <v>1.0555000000000001</v>
      </c>
      <c r="I81" s="100"/>
      <c r="J81" s="57">
        <v>21</v>
      </c>
      <c r="K81" s="103">
        <f t="shared" si="9"/>
        <v>33100.065161279832</v>
      </c>
      <c r="L81" s="104"/>
      <c r="M81" s="6">
        <f>IF(J81="","",(K81/J81)/LOOKUP(RIGHT($D$2,3),定数!$A$6:$A$13,定数!$B$6:$B$13))</f>
        <v>13.134946492571363</v>
      </c>
      <c r="N81" s="57"/>
      <c r="O81" s="8">
        <v>43817</v>
      </c>
      <c r="P81" s="100">
        <v>1.0533999999999999</v>
      </c>
      <c r="Q81" s="100"/>
      <c r="R81" s="101">
        <f>IF(P81="","",T81*M81*LOOKUP(RIGHT($D$2,3),定数!$A$6:$A$13,定数!$B$6:$B$13))</f>
        <v>-33100.065161283186</v>
      </c>
      <c r="S81" s="101"/>
      <c r="T81" s="102">
        <f t="shared" si="11"/>
        <v>-21.000000000002128</v>
      </c>
      <c r="U81" s="102"/>
      <c r="V81" t="str">
        <f t="shared" si="10"/>
        <v/>
      </c>
      <c r="W81">
        <f t="shared" si="10"/>
        <v>5</v>
      </c>
      <c r="X81" s="37">
        <f t="shared" si="12"/>
        <v>1377782.4404251128</v>
      </c>
      <c r="Y81" s="38">
        <f t="shared" si="13"/>
        <v>0.1991946819734749</v>
      </c>
    </row>
    <row r="82" spans="2:25">
      <c r="B82" s="57">
        <v>74</v>
      </c>
      <c r="C82" s="99">
        <f t="shared" si="8"/>
        <v>1070235.4402147112</v>
      </c>
      <c r="D82" s="99"/>
      <c r="E82" s="57">
        <v>2013</v>
      </c>
      <c r="F82" s="8">
        <v>43483</v>
      </c>
      <c r="G82" s="57" t="s">
        <v>3</v>
      </c>
      <c r="H82" s="100">
        <v>1.0531999999999999</v>
      </c>
      <c r="I82" s="100"/>
      <c r="J82" s="57">
        <v>24</v>
      </c>
      <c r="K82" s="103">
        <f t="shared" si="9"/>
        <v>32107.063206441337</v>
      </c>
      <c r="L82" s="104"/>
      <c r="M82" s="6">
        <f>IF(J82="","",(K82/J82)/LOOKUP(RIGHT($D$2,3),定数!$A$6:$A$13,定数!$B$6:$B$13))</f>
        <v>11.148285835569908</v>
      </c>
      <c r="N82" s="57">
        <v>2013</v>
      </c>
      <c r="O82" s="8">
        <v>43483</v>
      </c>
      <c r="P82" s="100">
        <v>1.0487</v>
      </c>
      <c r="Q82" s="100"/>
      <c r="R82" s="101">
        <f>IF(P82="","",T82*M82*LOOKUP(RIGHT($D$2,3),定数!$A$6:$A$13,定数!$B$6:$B$13))</f>
        <v>60200.74351207682</v>
      </c>
      <c r="S82" s="101"/>
      <c r="T82" s="102">
        <f t="shared" si="11"/>
        <v>44.999999999999488</v>
      </c>
      <c r="U82" s="102"/>
      <c r="V82" t="str">
        <f t="shared" si="10"/>
        <v/>
      </c>
      <c r="W82">
        <f t="shared" si="10"/>
        <v>0</v>
      </c>
      <c r="X82" s="37">
        <f t="shared" si="12"/>
        <v>1377782.4404251128</v>
      </c>
      <c r="Y82" s="38">
        <f t="shared" si="13"/>
        <v>0.22321884151427307</v>
      </c>
    </row>
    <row r="83" spans="2:25">
      <c r="B83" s="57">
        <v>75</v>
      </c>
      <c r="C83" s="99">
        <f>IF(R82="","",C82+R82)</f>
        <v>1130436.183726788</v>
      </c>
      <c r="D83" s="99"/>
      <c r="E83" s="57"/>
      <c r="F83" s="8">
        <v>43550</v>
      </c>
      <c r="G83" s="57" t="s">
        <v>4</v>
      </c>
      <c r="H83" s="100">
        <v>1.0468</v>
      </c>
      <c r="I83" s="100"/>
      <c r="J83" s="57">
        <v>22</v>
      </c>
      <c r="K83" s="103">
        <f t="shared" si="9"/>
        <v>33913.085511803642</v>
      </c>
      <c r="L83" s="104"/>
      <c r="M83" s="6">
        <f>IF(J83="","",(K83/J83)/LOOKUP(RIGHT($D$2,3),定数!$A$6:$A$13,定数!$B$6:$B$13))</f>
        <v>12.845865724168046</v>
      </c>
      <c r="N83" s="57"/>
      <c r="O83" s="8">
        <v>43551</v>
      </c>
      <c r="P83" s="100">
        <v>1.0446</v>
      </c>
      <c r="Q83" s="100"/>
      <c r="R83" s="101">
        <f>IF(P83="","",T83*M83*LOOKUP(RIGHT($D$2,3),定数!$A$6:$A$13,定数!$B$6:$B$13))</f>
        <v>-33913.085511803329</v>
      </c>
      <c r="S83" s="101"/>
      <c r="T83" s="102">
        <f t="shared" si="11"/>
        <v>-21.999999999999797</v>
      </c>
      <c r="U83" s="102"/>
      <c r="V83" t="str">
        <f t="shared" si="10"/>
        <v/>
      </c>
      <c r="W83">
        <f t="shared" si="10"/>
        <v>1</v>
      </c>
      <c r="X83" s="37">
        <f t="shared" si="12"/>
        <v>1377782.4404251128</v>
      </c>
      <c r="Y83" s="38">
        <f t="shared" si="13"/>
        <v>0.17952490134945143</v>
      </c>
    </row>
    <row r="84" spans="2:25">
      <c r="B84" s="57">
        <v>76</v>
      </c>
      <c r="C84" s="99">
        <f>IF(R83="","",C83+R83)</f>
        <v>1096523.0982149846</v>
      </c>
      <c r="D84" s="99"/>
      <c r="E84" s="57"/>
      <c r="F84" s="8">
        <v>43556</v>
      </c>
      <c r="G84" s="57" t="s">
        <v>3</v>
      </c>
      <c r="H84" s="100">
        <v>1.0407999999999999</v>
      </c>
      <c r="I84" s="100"/>
      <c r="J84" s="57">
        <v>18</v>
      </c>
      <c r="K84" s="103">
        <f t="shared" si="9"/>
        <v>32895.692946449541</v>
      </c>
      <c r="L84" s="104"/>
      <c r="M84" s="6">
        <f>IF(J84="","",(K84/J84)/LOOKUP(RIGHT($D$2,3),定数!$A$6:$A$13,定数!$B$6:$B$13))</f>
        <v>15.229487475208121</v>
      </c>
      <c r="N84" s="57"/>
      <c r="O84" s="8">
        <v>43556</v>
      </c>
      <c r="P84" s="100">
        <v>1.0426</v>
      </c>
      <c r="Q84" s="100"/>
      <c r="R84" s="101">
        <f>IF(P84="","",T84*M84*LOOKUP(RIGHT($D$2,3),定数!$A$6:$A$13,定数!$B$6:$B$13))</f>
        <v>-32895.692946449977</v>
      </c>
      <c r="S84" s="101"/>
      <c r="T84" s="102">
        <f t="shared" si="11"/>
        <v>-18.000000000000238</v>
      </c>
      <c r="U84" s="102"/>
      <c r="V84" t="str">
        <f t="shared" si="10"/>
        <v/>
      </c>
      <c r="W84">
        <f t="shared" si="10"/>
        <v>2</v>
      </c>
      <c r="X84" s="37">
        <f t="shared" si="12"/>
        <v>1377782.4404251128</v>
      </c>
      <c r="Y84" s="38">
        <f t="shared" si="13"/>
        <v>0.20413915430896767</v>
      </c>
    </row>
    <row r="85" spans="2:25">
      <c r="B85" s="57">
        <v>77</v>
      </c>
      <c r="C85" s="99">
        <f t="shared" si="8"/>
        <v>1063627.4052685346</v>
      </c>
      <c r="D85" s="99"/>
      <c r="E85" s="57"/>
      <c r="F85" s="8">
        <v>43577</v>
      </c>
      <c r="G85" s="57" t="s">
        <v>3</v>
      </c>
      <c r="H85" s="100">
        <v>1.0281</v>
      </c>
      <c r="I85" s="100"/>
      <c r="J85" s="57">
        <v>27</v>
      </c>
      <c r="K85" s="103">
        <f t="shared" si="9"/>
        <v>31908.822158056035</v>
      </c>
      <c r="L85" s="104"/>
      <c r="M85" s="6">
        <f>IF(J85="","",(K85/J85)/LOOKUP(RIGHT($D$2,3),定数!$A$6:$A$13,定数!$B$6:$B$13))</f>
        <v>9.8484019006345775</v>
      </c>
      <c r="N85" s="57"/>
      <c r="O85" s="8">
        <v>43578</v>
      </c>
      <c r="P85" s="100">
        <v>1.0230999999999999</v>
      </c>
      <c r="Q85" s="100"/>
      <c r="R85" s="101">
        <f>IF(P85="","",T85*M85*LOOKUP(RIGHT($D$2,3),定数!$A$6:$A$13,定数!$B$6:$B$13))</f>
        <v>59090.41140380883</v>
      </c>
      <c r="S85" s="101"/>
      <c r="T85" s="102">
        <f t="shared" si="11"/>
        <v>50.000000000001151</v>
      </c>
      <c r="U85" s="102"/>
      <c r="V85" t="str">
        <f t="shared" si="10"/>
        <v/>
      </c>
      <c r="W85">
        <f t="shared" si="10"/>
        <v>0</v>
      </c>
      <c r="X85" s="37">
        <f t="shared" si="12"/>
        <v>1377782.4404251128</v>
      </c>
      <c r="Y85" s="38">
        <f t="shared" si="13"/>
        <v>0.22801497967969908</v>
      </c>
    </row>
    <row r="86" spans="2:25">
      <c r="B86" s="57">
        <v>78</v>
      </c>
      <c r="C86" s="99">
        <f t="shared" si="8"/>
        <v>1122717.8166723433</v>
      </c>
      <c r="D86" s="99"/>
      <c r="E86" s="57"/>
      <c r="F86" s="8">
        <v>43601</v>
      </c>
      <c r="G86" s="57" t="s">
        <v>3</v>
      </c>
      <c r="H86" s="100">
        <v>0.98099999999999998</v>
      </c>
      <c r="I86" s="100"/>
      <c r="J86" s="57">
        <v>62</v>
      </c>
      <c r="K86" s="103">
        <f t="shared" si="9"/>
        <v>33681.534500170295</v>
      </c>
      <c r="L86" s="104"/>
      <c r="M86" s="6">
        <f>IF(J86="","",(K86/J86)/LOOKUP(RIGHT($D$2,3),定数!$A$6:$A$13,定数!$B$6:$B$13))</f>
        <v>4.5270879704529969</v>
      </c>
      <c r="N86" s="57"/>
      <c r="O86" s="8">
        <v>43607</v>
      </c>
      <c r="P86" s="100">
        <v>0.97099999999999997</v>
      </c>
      <c r="Q86" s="100"/>
      <c r="R86" s="101">
        <f>IF(P86="","",T86*M86*LOOKUP(RIGHT($D$2,3),定数!$A$6:$A$13,定数!$B$6:$B$13))</f>
        <v>54325.055645436005</v>
      </c>
      <c r="S86" s="101"/>
      <c r="T86" s="102">
        <f t="shared" si="11"/>
        <v>100.00000000000009</v>
      </c>
      <c r="U86" s="102"/>
      <c r="V86" t="str">
        <f t="shared" si="10"/>
        <v/>
      </c>
      <c r="W86">
        <f t="shared" si="10"/>
        <v>0</v>
      </c>
      <c r="X86" s="37">
        <f t="shared" si="12"/>
        <v>1377782.4404251128</v>
      </c>
      <c r="Y86" s="38">
        <f t="shared" si="13"/>
        <v>0.18512692299523703</v>
      </c>
    </row>
    <row r="87" spans="2:25">
      <c r="B87" s="57">
        <v>79</v>
      </c>
      <c r="C87" s="99">
        <f t="shared" si="8"/>
        <v>1177042.8723177793</v>
      </c>
      <c r="D87" s="99"/>
      <c r="E87" s="57"/>
      <c r="F87" s="8">
        <v>43642</v>
      </c>
      <c r="G87" s="57" t="s">
        <v>4</v>
      </c>
      <c r="H87" s="100">
        <v>0.92800000000000005</v>
      </c>
      <c r="I87" s="100"/>
      <c r="J87" s="57">
        <v>63</v>
      </c>
      <c r="K87" s="103">
        <f t="shared" si="9"/>
        <v>35311.286169533378</v>
      </c>
      <c r="L87" s="104"/>
      <c r="M87" s="6">
        <f>IF(J87="","",(K87/J87)/LOOKUP(RIGHT($D$2,3),定数!$A$6:$A$13,定数!$B$6:$B$13))</f>
        <v>4.6708050488800756</v>
      </c>
      <c r="N87" s="57"/>
      <c r="O87" s="8">
        <v>43644</v>
      </c>
      <c r="P87" s="100">
        <v>0.92169999999999996</v>
      </c>
      <c r="Q87" s="100"/>
      <c r="R87" s="101">
        <f>IF(P87="","",T87*M87*LOOKUP(RIGHT($D$2,3),定数!$A$6:$A$13,定数!$B$6:$B$13))</f>
        <v>-35311.286169533836</v>
      </c>
      <c r="S87" s="101"/>
      <c r="T87" s="102">
        <f t="shared" si="11"/>
        <v>-63.000000000000831</v>
      </c>
      <c r="U87" s="102"/>
      <c r="V87" t="str">
        <f t="shared" si="10"/>
        <v/>
      </c>
      <c r="W87">
        <f t="shared" si="10"/>
        <v>1</v>
      </c>
      <c r="X87" s="37">
        <f t="shared" si="12"/>
        <v>1377782.4404251128</v>
      </c>
      <c r="Y87" s="38">
        <f t="shared" si="13"/>
        <v>0.14569758055952253</v>
      </c>
    </row>
    <row r="88" spans="2:25">
      <c r="B88" s="57">
        <v>80</v>
      </c>
      <c r="C88" s="99">
        <f t="shared" si="8"/>
        <v>1141731.5861482455</v>
      </c>
      <c r="D88" s="99"/>
      <c r="E88" s="57"/>
      <c r="F88" s="8">
        <v>43643</v>
      </c>
      <c r="G88" s="57" t="s">
        <v>4</v>
      </c>
      <c r="H88" s="100">
        <v>0.93289999999999995</v>
      </c>
      <c r="I88" s="100"/>
      <c r="J88" s="57">
        <v>49</v>
      </c>
      <c r="K88" s="103">
        <f t="shared" si="9"/>
        <v>34251.947584447364</v>
      </c>
      <c r="L88" s="104"/>
      <c r="M88" s="6">
        <f>IF(J88="","",(K88/J88)/LOOKUP(RIGHT($D$2,3),定数!$A$6:$A$13,定数!$B$6:$B$13))</f>
        <v>5.8251611538175787</v>
      </c>
      <c r="N88" s="57"/>
      <c r="O88" s="8">
        <v>43643</v>
      </c>
      <c r="P88" s="100">
        <v>0.92800000000000005</v>
      </c>
      <c r="Q88" s="100"/>
      <c r="R88" s="101">
        <f>IF(P88="","",T88*M88*LOOKUP(RIGHT($D$2,3),定数!$A$6:$A$13,定数!$B$6:$B$13))</f>
        <v>-34251.947584446694</v>
      </c>
      <c r="S88" s="101"/>
      <c r="T88" s="102">
        <f t="shared" si="11"/>
        <v>-48.999999999999048</v>
      </c>
      <c r="U88" s="102"/>
      <c r="V88" t="str">
        <f t="shared" si="10"/>
        <v/>
      </c>
      <c r="W88">
        <f t="shared" si="10"/>
        <v>2</v>
      </c>
      <c r="X88" s="37">
        <f t="shared" si="12"/>
        <v>1377782.4404251128</v>
      </c>
      <c r="Y88" s="38">
        <f t="shared" si="13"/>
        <v>0.17132665314273721</v>
      </c>
    </row>
    <row r="89" spans="2:25">
      <c r="B89" s="57">
        <v>81</v>
      </c>
      <c r="C89" s="99">
        <f t="shared" si="8"/>
        <v>1107479.6385637987</v>
      </c>
      <c r="D89" s="99"/>
      <c r="E89" s="57"/>
      <c r="F89" s="8">
        <v>43693</v>
      </c>
      <c r="G89" s="57" t="s">
        <v>4</v>
      </c>
      <c r="H89" s="100">
        <v>0.91890000000000005</v>
      </c>
      <c r="I89" s="100"/>
      <c r="J89" s="57">
        <v>49</v>
      </c>
      <c r="K89" s="103">
        <f t="shared" si="9"/>
        <v>33224.38915691396</v>
      </c>
      <c r="L89" s="104"/>
      <c r="M89" s="6">
        <f>IF(J89="","",(K89/J89)/LOOKUP(RIGHT($D$2,3),定数!$A$6:$A$13,定数!$B$6:$B$13))</f>
        <v>5.6504063192030545</v>
      </c>
      <c r="N89" s="57"/>
      <c r="O89" s="8">
        <v>43696</v>
      </c>
      <c r="P89" s="100">
        <v>0.91400000000000003</v>
      </c>
      <c r="Q89" s="100"/>
      <c r="R89" s="101">
        <f>IF(P89="","",T89*M89*LOOKUP(RIGHT($D$2,3),定数!$A$6:$A$13,定数!$B$6:$B$13))</f>
        <v>-33224.389156914061</v>
      </c>
      <c r="S89" s="101"/>
      <c r="T89" s="102">
        <f t="shared" si="11"/>
        <v>-49.000000000000156</v>
      </c>
      <c r="U89" s="102"/>
      <c r="V89" t="str">
        <f t="shared" si="10"/>
        <v/>
      </c>
      <c r="W89">
        <f t="shared" si="10"/>
        <v>3</v>
      </c>
      <c r="X89" s="37">
        <f t="shared" si="12"/>
        <v>1377782.4404251128</v>
      </c>
      <c r="Y89" s="38">
        <f t="shared" si="13"/>
        <v>0.19618685354845466</v>
      </c>
    </row>
    <row r="90" spans="2:25">
      <c r="B90" s="57">
        <v>82</v>
      </c>
      <c r="C90" s="99">
        <f t="shared" si="8"/>
        <v>1074255.2494068847</v>
      </c>
      <c r="D90" s="99"/>
      <c r="E90" s="57"/>
      <c r="F90" s="8">
        <v>43707</v>
      </c>
      <c r="G90" s="57" t="s">
        <v>3</v>
      </c>
      <c r="H90" s="100">
        <v>0.89190000000000003</v>
      </c>
      <c r="I90" s="100"/>
      <c r="J90" s="57">
        <v>35</v>
      </c>
      <c r="K90" s="103">
        <f t="shared" si="9"/>
        <v>32227.657482206538</v>
      </c>
      <c r="L90" s="104"/>
      <c r="M90" s="6">
        <f>IF(J90="","",(K90/J90)/LOOKUP(RIGHT($D$2,3),定数!$A$6:$A$13,定数!$B$6:$B$13))</f>
        <v>7.673251781477747</v>
      </c>
      <c r="N90" s="57"/>
      <c r="O90" s="8">
        <v>43707</v>
      </c>
      <c r="P90" s="100">
        <v>0.89539999999999997</v>
      </c>
      <c r="Q90" s="100"/>
      <c r="R90" s="101">
        <f>IF(P90="","",T90*M90*LOOKUP(RIGHT($D$2,3),定数!$A$6:$A$13,定数!$B$6:$B$13))</f>
        <v>-32227.657482206054</v>
      </c>
      <c r="S90" s="101"/>
      <c r="T90" s="102">
        <f t="shared" si="11"/>
        <v>-34.999999999999474</v>
      </c>
      <c r="U90" s="102"/>
      <c r="V90" t="str">
        <f t="shared" si="10"/>
        <v/>
      </c>
      <c r="W90">
        <f t="shared" si="10"/>
        <v>4</v>
      </c>
      <c r="X90" s="37">
        <f t="shared" si="12"/>
        <v>1377782.4404251128</v>
      </c>
      <c r="Y90" s="38">
        <f t="shared" si="13"/>
        <v>0.22030124794200112</v>
      </c>
    </row>
    <row r="91" spans="2:25">
      <c r="B91" s="57">
        <v>83</v>
      </c>
      <c r="C91" s="99">
        <f t="shared" si="8"/>
        <v>1042027.5919246787</v>
      </c>
      <c r="D91" s="99"/>
      <c r="E91" s="57"/>
      <c r="F91" s="8">
        <v>43741</v>
      </c>
      <c r="G91" s="57" t="s">
        <v>4</v>
      </c>
      <c r="H91" s="100">
        <v>0.93930000000000002</v>
      </c>
      <c r="I91" s="100"/>
      <c r="J91" s="57">
        <v>27</v>
      </c>
      <c r="K91" s="103">
        <f t="shared" si="9"/>
        <v>31260.827757740357</v>
      </c>
      <c r="L91" s="104"/>
      <c r="M91" s="6">
        <f>IF(J91="","",(K91/J91)/LOOKUP(RIGHT($D$2,3),定数!$A$6:$A$13,定数!$B$6:$B$13))</f>
        <v>9.6484036289322095</v>
      </c>
      <c r="N91" s="57"/>
      <c r="O91" s="8">
        <v>43742</v>
      </c>
      <c r="P91" s="100">
        <v>0.94430000000000003</v>
      </c>
      <c r="Q91" s="100"/>
      <c r="R91" s="101">
        <f>IF(P91="","",T91*M91*LOOKUP(RIGHT($D$2,3),定数!$A$6:$A$13,定数!$B$6:$B$13))</f>
        <v>57890.421773593313</v>
      </c>
      <c r="S91" s="101"/>
      <c r="T91" s="102">
        <f t="shared" si="11"/>
        <v>50.000000000000043</v>
      </c>
      <c r="U91" s="102"/>
      <c r="V91" t="str">
        <f t="shared" ref="V91:W106" si="14">IF(S91&lt;&gt;"",IF(S91&lt;0,1+V90,0),"")</f>
        <v/>
      </c>
      <c r="W91">
        <f t="shared" si="14"/>
        <v>0</v>
      </c>
      <c r="X91" s="37">
        <f t="shared" si="12"/>
        <v>1377782.4404251128</v>
      </c>
      <c r="Y91" s="38">
        <f t="shared" si="13"/>
        <v>0.24369221050374068</v>
      </c>
    </row>
    <row r="92" spans="2:25">
      <c r="B92" s="57">
        <v>84</v>
      </c>
      <c r="C92" s="99">
        <f t="shared" si="8"/>
        <v>1099918.0136982719</v>
      </c>
      <c r="D92" s="99"/>
      <c r="E92" s="57"/>
      <c r="F92" s="8">
        <v>43746</v>
      </c>
      <c r="G92" s="57" t="s">
        <v>4</v>
      </c>
      <c r="H92" s="100">
        <v>0.94379999999999997</v>
      </c>
      <c r="I92" s="100"/>
      <c r="J92" s="57">
        <v>27</v>
      </c>
      <c r="K92" s="103">
        <f t="shared" si="9"/>
        <v>32997.540410948161</v>
      </c>
      <c r="L92" s="104"/>
      <c r="M92" s="6">
        <f>IF(J92="","",(K92/J92)/LOOKUP(RIGHT($D$2,3),定数!$A$6:$A$13,定数!$B$6:$B$13))</f>
        <v>10.184426052761777</v>
      </c>
      <c r="N92" s="57"/>
      <c r="O92" s="8">
        <v>43748</v>
      </c>
      <c r="P92" s="100">
        <v>0.94110000000000005</v>
      </c>
      <c r="Q92" s="100"/>
      <c r="R92" s="101">
        <f>IF(P92="","",T92*M92*LOOKUP(RIGHT($D$2,3),定数!$A$6:$A$13,定数!$B$6:$B$13))</f>
        <v>-32997.540410947244</v>
      </c>
      <c r="S92" s="101"/>
      <c r="T92" s="102">
        <f t="shared" si="11"/>
        <v>-26.999999999999247</v>
      </c>
      <c r="U92" s="102"/>
      <c r="V92" t="str">
        <f t="shared" si="14"/>
        <v/>
      </c>
      <c r="W92">
        <f t="shared" si="14"/>
        <v>1</v>
      </c>
      <c r="X92" s="37">
        <f t="shared" si="12"/>
        <v>1377782.4404251128</v>
      </c>
      <c r="Y92" s="38">
        <f t="shared" si="13"/>
        <v>0.20167511108728187</v>
      </c>
    </row>
    <row r="93" spans="2:25">
      <c r="B93" s="57">
        <v>85</v>
      </c>
      <c r="C93" s="99">
        <f t="shared" si="8"/>
        <v>1066920.4732873247</v>
      </c>
      <c r="D93" s="99"/>
      <c r="E93" s="57"/>
      <c r="F93" s="8">
        <v>43752</v>
      </c>
      <c r="G93" s="57" t="s">
        <v>4</v>
      </c>
      <c r="H93" s="100">
        <v>0.94740000000000002</v>
      </c>
      <c r="I93" s="100"/>
      <c r="J93" s="57">
        <v>22</v>
      </c>
      <c r="K93" s="103">
        <f t="shared" si="9"/>
        <v>32007.61419861974</v>
      </c>
      <c r="L93" s="104"/>
      <c r="M93" s="6">
        <f>IF(J93="","",(K93/J93)/LOOKUP(RIGHT($D$2,3),定数!$A$6:$A$13,定数!$B$6:$B$13))</f>
        <v>12.124096287355963</v>
      </c>
      <c r="N93" s="57"/>
      <c r="O93" s="8">
        <v>43753</v>
      </c>
      <c r="P93" s="100">
        <v>0.95120000000000005</v>
      </c>
      <c r="Q93" s="100"/>
      <c r="R93" s="101">
        <f>IF(P93="","",T93*M93*LOOKUP(RIGHT($D$2,3),定数!$A$6:$A$13,定数!$B$6:$B$13))</f>
        <v>55285.879070343566</v>
      </c>
      <c r="S93" s="101"/>
      <c r="T93" s="102">
        <f t="shared" si="11"/>
        <v>38.000000000000256</v>
      </c>
      <c r="U93" s="102"/>
      <c r="V93" t="str">
        <f t="shared" si="14"/>
        <v/>
      </c>
      <c r="W93">
        <f t="shared" si="14"/>
        <v>0</v>
      </c>
      <c r="X93" s="37">
        <f t="shared" si="12"/>
        <v>1377782.4404251128</v>
      </c>
      <c r="Y93" s="38">
        <f t="shared" si="13"/>
        <v>0.22562485775466279</v>
      </c>
    </row>
    <row r="94" spans="2:25">
      <c r="B94" s="57">
        <v>86</v>
      </c>
      <c r="C94" s="99">
        <f t="shared" si="8"/>
        <v>1122206.3523576683</v>
      </c>
      <c r="D94" s="99"/>
      <c r="E94" s="57"/>
      <c r="F94" s="8">
        <v>43754</v>
      </c>
      <c r="G94" s="57" t="s">
        <v>4</v>
      </c>
      <c r="H94" s="100">
        <v>0.95330000000000004</v>
      </c>
      <c r="I94" s="100"/>
      <c r="J94" s="57">
        <v>35</v>
      </c>
      <c r="K94" s="103">
        <f t="shared" si="9"/>
        <v>33666.190570730047</v>
      </c>
      <c r="L94" s="104"/>
      <c r="M94" s="6">
        <f>IF(J94="","",(K94/J94)/LOOKUP(RIGHT($D$2,3),定数!$A$6:$A$13,定数!$B$6:$B$13))</f>
        <v>8.0157596596976308</v>
      </c>
      <c r="N94" s="57"/>
      <c r="O94" s="8">
        <v>43755</v>
      </c>
      <c r="P94" s="100">
        <v>0.95989999999999998</v>
      </c>
      <c r="Q94" s="100"/>
      <c r="R94" s="101">
        <f>IF(P94="","",T94*M94*LOOKUP(RIGHT($D$2,3),定数!$A$6:$A$13,定数!$B$6:$B$13))</f>
        <v>63484.816504804643</v>
      </c>
      <c r="S94" s="101"/>
      <c r="T94" s="102">
        <f t="shared" si="11"/>
        <v>65.999999999999389</v>
      </c>
      <c r="U94" s="102"/>
      <c r="V94" t="str">
        <f t="shared" si="14"/>
        <v/>
      </c>
      <c r="W94">
        <f t="shared" si="14"/>
        <v>0</v>
      </c>
      <c r="X94" s="37">
        <f t="shared" si="12"/>
        <v>1377782.4404251128</v>
      </c>
      <c r="Y94" s="38">
        <f t="shared" si="13"/>
        <v>0.18549814583831314</v>
      </c>
    </row>
    <row r="95" spans="2:25">
      <c r="B95" s="57">
        <v>87</v>
      </c>
      <c r="C95" s="99">
        <f t="shared" si="8"/>
        <v>1185691.168862473</v>
      </c>
      <c r="D95" s="99"/>
      <c r="E95" s="57"/>
      <c r="F95" s="8">
        <v>43818</v>
      </c>
      <c r="G95" s="57" t="s">
        <v>3</v>
      </c>
      <c r="H95" s="100">
        <v>0.88500000000000001</v>
      </c>
      <c r="I95" s="100"/>
      <c r="J95" s="57">
        <v>26</v>
      </c>
      <c r="K95" s="103">
        <f t="shared" si="9"/>
        <v>35570.735065874185</v>
      </c>
      <c r="L95" s="104"/>
      <c r="M95" s="6">
        <f>IF(J95="","",(K95/J95)/LOOKUP(RIGHT($D$2,3),定数!$A$6:$A$13,定数!$B$6:$B$13))</f>
        <v>11.400876623677624</v>
      </c>
      <c r="N95" s="57"/>
      <c r="O95" s="8">
        <v>43819</v>
      </c>
      <c r="P95" s="100">
        <v>0.88759999999999994</v>
      </c>
      <c r="Q95" s="100"/>
      <c r="R95" s="101">
        <f>IF(P95="","",T95*M95*LOOKUP(RIGHT($D$2,3),定数!$A$6:$A$13,定数!$B$6:$B$13))</f>
        <v>-35570.735065873305</v>
      </c>
      <c r="S95" s="101"/>
      <c r="T95" s="102">
        <f t="shared" si="11"/>
        <v>-25.999999999999357</v>
      </c>
      <c r="U95" s="102"/>
      <c r="V95" t="str">
        <f t="shared" si="14"/>
        <v/>
      </c>
      <c r="W95">
        <f t="shared" si="14"/>
        <v>1</v>
      </c>
      <c r="X95" s="37">
        <f t="shared" si="12"/>
        <v>1377782.4404251128</v>
      </c>
      <c r="Y95" s="38">
        <f t="shared" si="13"/>
        <v>0.13942061237430947</v>
      </c>
    </row>
    <row r="96" spans="2:25">
      <c r="B96" s="57">
        <v>88</v>
      </c>
      <c r="C96" s="99">
        <f t="shared" si="8"/>
        <v>1150120.4337965997</v>
      </c>
      <c r="D96" s="99"/>
      <c r="E96" s="57">
        <v>2014</v>
      </c>
      <c r="F96" s="8">
        <v>43479</v>
      </c>
      <c r="G96" s="57" t="s">
        <v>4</v>
      </c>
      <c r="H96" s="100">
        <v>0.90400000000000003</v>
      </c>
      <c r="I96" s="100"/>
      <c r="J96" s="57">
        <v>21</v>
      </c>
      <c r="K96" s="103">
        <f t="shared" si="9"/>
        <v>34503.613013897993</v>
      </c>
      <c r="L96" s="104"/>
      <c r="M96" s="6">
        <f>IF(J96="","",(K96/J96)/LOOKUP(RIGHT($D$2,3),定数!$A$6:$A$13,定数!$B$6:$B$13))</f>
        <v>13.691909926149998</v>
      </c>
      <c r="N96" s="57">
        <v>2014</v>
      </c>
      <c r="O96" s="8">
        <v>43479</v>
      </c>
      <c r="P96" s="100">
        <v>0.90190000000000003</v>
      </c>
      <c r="Q96" s="100"/>
      <c r="R96" s="101">
        <f>IF(P96="","",T96*M96*LOOKUP(RIGHT($D$2,3),定数!$A$6:$A$13,定数!$B$6:$B$13))</f>
        <v>-34503.613013897848</v>
      </c>
      <c r="S96" s="101"/>
      <c r="T96" s="102">
        <f t="shared" si="11"/>
        <v>-20.999999999999908</v>
      </c>
      <c r="U96" s="102"/>
      <c r="V96" t="str">
        <f t="shared" si="14"/>
        <v/>
      </c>
      <c r="W96">
        <f t="shared" si="14"/>
        <v>2</v>
      </c>
      <c r="X96" s="37">
        <f t="shared" si="12"/>
        <v>1377782.4404251128</v>
      </c>
      <c r="Y96" s="38">
        <f t="shared" si="13"/>
        <v>0.16523799400307959</v>
      </c>
    </row>
    <row r="97" spans="2:25">
      <c r="B97" s="57">
        <v>89</v>
      </c>
      <c r="C97" s="99">
        <f t="shared" si="8"/>
        <v>1115616.820782702</v>
      </c>
      <c r="D97" s="99"/>
      <c r="E97" s="57"/>
      <c r="F97" s="8">
        <v>43499</v>
      </c>
      <c r="G97" s="57" t="s">
        <v>4</v>
      </c>
      <c r="H97" s="100">
        <v>0.87709999999999999</v>
      </c>
      <c r="I97" s="100"/>
      <c r="J97" s="57">
        <v>24</v>
      </c>
      <c r="K97" s="103">
        <f t="shared" si="9"/>
        <v>33468.504623481058</v>
      </c>
      <c r="L97" s="104"/>
      <c r="M97" s="6">
        <f>IF(J97="","",(K97/J97)/LOOKUP(RIGHT($D$2,3),定数!$A$6:$A$13,定数!$B$6:$B$13))</f>
        <v>11.621008549819811</v>
      </c>
      <c r="N97" s="57"/>
      <c r="O97" s="8">
        <v>43499</v>
      </c>
      <c r="P97" s="100">
        <v>0.87470000000000003</v>
      </c>
      <c r="Q97" s="100"/>
      <c r="R97" s="101">
        <f>IF(P97="","",T97*M97*LOOKUP(RIGHT($D$2,3),定数!$A$6:$A$13,定数!$B$6:$B$13))</f>
        <v>-33468.504623480469</v>
      </c>
      <c r="S97" s="101"/>
      <c r="T97" s="102">
        <f t="shared" si="11"/>
        <v>-23.999999999999577</v>
      </c>
      <c r="U97" s="102"/>
      <c r="V97" t="str">
        <f t="shared" si="14"/>
        <v/>
      </c>
      <c r="W97">
        <f t="shared" si="14"/>
        <v>3</v>
      </c>
      <c r="X97" s="37">
        <f t="shared" si="12"/>
        <v>1377782.4404251128</v>
      </c>
      <c r="Y97" s="38">
        <f t="shared" si="13"/>
        <v>0.19028085418298701</v>
      </c>
    </row>
    <row r="98" spans="2:25">
      <c r="B98" s="57">
        <v>90</v>
      </c>
      <c r="C98" s="99">
        <f t="shared" si="8"/>
        <v>1082148.3161592216</v>
      </c>
      <c r="D98" s="99"/>
      <c r="E98" s="57"/>
      <c r="F98" s="8">
        <v>43542</v>
      </c>
      <c r="G98" s="57" t="s">
        <v>4</v>
      </c>
      <c r="H98" s="100">
        <v>0.90859999999999996</v>
      </c>
      <c r="I98" s="100"/>
      <c r="J98" s="57">
        <v>23</v>
      </c>
      <c r="K98" s="103">
        <f t="shared" si="9"/>
        <v>32464.449484776647</v>
      </c>
      <c r="L98" s="104"/>
      <c r="M98" s="6">
        <f>IF(J98="","",(K98/J98)/LOOKUP(RIGHT($D$2,3),定数!$A$6:$A$13,定数!$B$6:$B$13))</f>
        <v>11.762481697382842</v>
      </c>
      <c r="N98" s="57"/>
      <c r="O98" s="8">
        <v>43542</v>
      </c>
      <c r="P98" s="100">
        <v>0.91279999999999994</v>
      </c>
      <c r="Q98" s="100"/>
      <c r="R98" s="101">
        <f>IF(P98="","",T98*M98*LOOKUP(RIGHT($D$2,3),定数!$A$6:$A$13,定数!$B$6:$B$13))</f>
        <v>59282.907754809261</v>
      </c>
      <c r="S98" s="101"/>
      <c r="T98" s="102">
        <f t="shared" si="11"/>
        <v>41.999999999999815</v>
      </c>
      <c r="U98" s="102"/>
      <c r="V98" t="str">
        <f t="shared" si="14"/>
        <v/>
      </c>
      <c r="W98">
        <f t="shared" si="14"/>
        <v>0</v>
      </c>
      <c r="X98" s="37">
        <f t="shared" si="12"/>
        <v>1377782.4404251128</v>
      </c>
      <c r="Y98" s="38">
        <f t="shared" si="13"/>
        <v>0.21457242855749692</v>
      </c>
    </row>
    <row r="99" spans="2:25">
      <c r="B99" s="57">
        <v>91</v>
      </c>
      <c r="C99" s="99">
        <f t="shared" si="8"/>
        <v>1141431.2239140309</v>
      </c>
      <c r="D99" s="99"/>
      <c r="E99" s="57"/>
      <c r="F99" s="8">
        <v>43576</v>
      </c>
      <c r="G99" s="57" t="s">
        <v>3</v>
      </c>
      <c r="H99" s="100">
        <v>0.93259999999999998</v>
      </c>
      <c r="I99" s="100"/>
      <c r="J99" s="57">
        <v>16</v>
      </c>
      <c r="K99" s="103">
        <f t="shared" si="9"/>
        <v>34242.936717420926</v>
      </c>
      <c r="L99" s="104"/>
      <c r="M99" s="6">
        <f>IF(J99="","",(K99/J99)/LOOKUP(RIGHT($D$2,3),定数!$A$6:$A$13,定数!$B$6:$B$13))</f>
        <v>17.834862873656732</v>
      </c>
      <c r="N99" s="57"/>
      <c r="O99" s="8">
        <v>43576</v>
      </c>
      <c r="P99" s="100">
        <v>0.93420000000000003</v>
      </c>
      <c r="Q99" s="100"/>
      <c r="R99" s="101">
        <f>IF(P99="","",T99*M99*LOOKUP(RIGHT($D$2,3),定数!$A$6:$A$13,定数!$B$6:$B$13))</f>
        <v>-34242.936717421908</v>
      </c>
      <c r="S99" s="101"/>
      <c r="T99" s="102">
        <f t="shared" si="11"/>
        <v>-16.000000000000458</v>
      </c>
      <c r="U99" s="102"/>
      <c r="V99" t="str">
        <f t="shared" si="14"/>
        <v/>
      </c>
      <c r="W99">
        <f t="shared" si="14"/>
        <v>1</v>
      </c>
      <c r="X99" s="37">
        <f t="shared" si="12"/>
        <v>1377782.4404251128</v>
      </c>
      <c r="Y99" s="38">
        <f t="shared" si="13"/>
        <v>0.17154465725238599</v>
      </c>
    </row>
    <row r="100" spans="2:25">
      <c r="B100" s="57">
        <v>92</v>
      </c>
      <c r="C100" s="99">
        <f t="shared" si="8"/>
        <v>1107188.287196609</v>
      </c>
      <c r="D100" s="99"/>
      <c r="E100" s="57"/>
      <c r="F100" s="8">
        <v>43585</v>
      </c>
      <c r="G100" s="57" t="s">
        <v>4</v>
      </c>
      <c r="H100" s="100">
        <v>0.92869999999999997</v>
      </c>
      <c r="I100" s="100"/>
      <c r="J100" s="57">
        <v>36</v>
      </c>
      <c r="K100" s="103">
        <f t="shared" si="9"/>
        <v>33215.648615898266</v>
      </c>
      <c r="L100" s="104"/>
      <c r="M100" s="6">
        <f>IF(J100="","",(K100/J100)/LOOKUP(RIGHT($D$2,3),定数!$A$6:$A$13,定数!$B$6:$B$13))</f>
        <v>7.6888075499764499</v>
      </c>
      <c r="N100" s="57"/>
      <c r="O100" s="8">
        <v>43587</v>
      </c>
      <c r="P100" s="100">
        <v>0.92510000000000003</v>
      </c>
      <c r="Q100" s="100"/>
      <c r="R100" s="101">
        <f>IF(P100="","",T100*M100*LOOKUP(RIGHT($D$2,3),定数!$A$6:$A$13,定数!$B$6:$B$13))</f>
        <v>-33215.648615897677</v>
      </c>
      <c r="S100" s="101"/>
      <c r="T100" s="102">
        <f t="shared" si="11"/>
        <v>-35.999999999999368</v>
      </c>
      <c r="U100" s="102"/>
      <c r="V100" t="str">
        <f t="shared" si="14"/>
        <v/>
      </c>
      <c r="W100">
        <f t="shared" si="14"/>
        <v>2</v>
      </c>
      <c r="X100" s="37">
        <f t="shared" si="12"/>
        <v>1377782.4404251128</v>
      </c>
      <c r="Y100" s="38">
        <f t="shared" si="13"/>
        <v>0.19639831753481518</v>
      </c>
    </row>
    <row r="101" spans="2:25">
      <c r="B101" s="57">
        <v>93</v>
      </c>
      <c r="C101" s="99">
        <f t="shared" si="8"/>
        <v>1073972.6385807113</v>
      </c>
      <c r="D101" s="99"/>
      <c r="E101" s="57"/>
      <c r="F101" s="8">
        <v>43593</v>
      </c>
      <c r="G101" s="57" t="s">
        <v>4</v>
      </c>
      <c r="H101" s="100">
        <v>0.93440000000000001</v>
      </c>
      <c r="I101" s="100"/>
      <c r="J101" s="57">
        <v>27</v>
      </c>
      <c r="K101" s="103">
        <f t="shared" si="9"/>
        <v>32219.179157421338</v>
      </c>
      <c r="L101" s="104"/>
      <c r="M101" s="6">
        <f>IF(J101="","",(K101/J101)/LOOKUP(RIGHT($D$2,3),定数!$A$6:$A$13,定数!$B$6:$B$13))</f>
        <v>9.9441910979695489</v>
      </c>
      <c r="N101" s="57"/>
      <c r="O101" s="8">
        <v>43593</v>
      </c>
      <c r="P101" s="100">
        <v>0.93920000000000003</v>
      </c>
      <c r="Q101" s="100"/>
      <c r="R101" s="101">
        <f>IF(P101="","",T101*M101*LOOKUP(RIGHT($D$2,3),定数!$A$6:$A$13,定数!$B$6:$B$13))</f>
        <v>57278.540724304912</v>
      </c>
      <c r="S101" s="101"/>
      <c r="T101" s="102">
        <f t="shared" si="11"/>
        <v>48.000000000000263</v>
      </c>
      <c r="U101" s="102"/>
      <c r="V101" t="str">
        <f t="shared" si="14"/>
        <v/>
      </c>
      <c r="W101">
        <f t="shared" si="14"/>
        <v>0</v>
      </c>
      <c r="X101" s="37">
        <f t="shared" si="12"/>
        <v>1377782.4404251128</v>
      </c>
      <c r="Y101" s="38">
        <f t="shared" si="13"/>
        <v>0.22050636800877021</v>
      </c>
    </row>
    <row r="102" spans="2:25">
      <c r="B102" s="57">
        <v>94</v>
      </c>
      <c r="C102" s="99">
        <f t="shared" si="8"/>
        <v>1131251.1793050163</v>
      </c>
      <c r="D102" s="99"/>
      <c r="E102" s="57"/>
      <c r="F102" s="8">
        <v>43646</v>
      </c>
      <c r="G102" s="57" t="s">
        <v>4</v>
      </c>
      <c r="H102" s="100">
        <v>0.94269999999999998</v>
      </c>
      <c r="I102" s="100"/>
      <c r="J102" s="57">
        <v>19</v>
      </c>
      <c r="K102" s="103">
        <f t="shared" si="9"/>
        <v>33937.535379150489</v>
      </c>
      <c r="L102" s="104"/>
      <c r="M102" s="6">
        <f>IF(J102="","",(K102/J102)/LOOKUP(RIGHT($D$2,3),定数!$A$6:$A$13,定数!$B$6:$B$13))</f>
        <v>14.884883938223899</v>
      </c>
      <c r="N102" s="57"/>
      <c r="O102" s="8">
        <v>43646</v>
      </c>
      <c r="P102" s="100">
        <v>0.94079999999999997</v>
      </c>
      <c r="Q102" s="100"/>
      <c r="R102" s="101">
        <f>IF(P102="","",T102*M102*LOOKUP(RIGHT($D$2,3),定数!$A$6:$A$13,定数!$B$6:$B$13))</f>
        <v>-33937.535379150715</v>
      </c>
      <c r="S102" s="101"/>
      <c r="T102" s="102">
        <f t="shared" si="11"/>
        <v>-19.000000000000128</v>
      </c>
      <c r="U102" s="102"/>
      <c r="V102" t="str">
        <f t="shared" si="14"/>
        <v/>
      </c>
      <c r="W102">
        <f t="shared" si="14"/>
        <v>1</v>
      </c>
      <c r="X102" s="37">
        <f t="shared" si="12"/>
        <v>1377782.4404251128</v>
      </c>
      <c r="Y102" s="38">
        <f t="shared" si="13"/>
        <v>0.17893337430257106</v>
      </c>
    </row>
    <row r="103" spans="2:25">
      <c r="B103" s="57">
        <v>95</v>
      </c>
      <c r="C103" s="99">
        <f>IF(R102="","",C102+R102)</f>
        <v>1097313.6439258656</v>
      </c>
      <c r="D103" s="99"/>
      <c r="E103" s="57"/>
      <c r="F103" s="8">
        <v>43662</v>
      </c>
      <c r="G103" s="57" t="s">
        <v>3</v>
      </c>
      <c r="H103" s="100">
        <v>0.93479999999999996</v>
      </c>
      <c r="I103" s="100"/>
      <c r="J103" s="57">
        <v>52</v>
      </c>
      <c r="K103" s="103">
        <f t="shared" si="9"/>
        <v>32919.409317775971</v>
      </c>
      <c r="L103" s="104"/>
      <c r="M103" s="6">
        <f>IF(J103="","",(K103/J103)/LOOKUP(RIGHT($D$2,3),定数!$A$6:$A$13,定数!$B$6:$B$13))</f>
        <v>5.2755463650282008</v>
      </c>
      <c r="N103" s="57"/>
      <c r="O103" s="8">
        <v>43664</v>
      </c>
      <c r="P103" s="100">
        <v>0.94</v>
      </c>
      <c r="Q103" s="100"/>
      <c r="R103" s="101">
        <f>IF(P103="","",T103*M103*LOOKUP(RIGHT($D$2,3),定数!$A$6:$A$13,定数!$B$6:$B$13))</f>
        <v>-32919.409317775855</v>
      </c>
      <c r="S103" s="101"/>
      <c r="T103" s="102">
        <f t="shared" si="11"/>
        <v>-51.999999999999822</v>
      </c>
      <c r="U103" s="102"/>
      <c r="V103" t="str">
        <f t="shared" si="14"/>
        <v/>
      </c>
      <c r="W103">
        <f t="shared" si="14"/>
        <v>2</v>
      </c>
      <c r="X103" s="37">
        <f t="shared" si="12"/>
        <v>1377782.4404251128</v>
      </c>
      <c r="Y103" s="38">
        <f t="shared" si="13"/>
        <v>0.20356537307349409</v>
      </c>
    </row>
    <row r="104" spans="2:25">
      <c r="B104" s="57">
        <v>96</v>
      </c>
      <c r="C104" s="99">
        <f t="shared" si="8"/>
        <v>1064394.2346080898</v>
      </c>
      <c r="D104" s="99"/>
      <c r="E104" s="57"/>
      <c r="F104" s="8">
        <v>43664</v>
      </c>
      <c r="G104" s="57" t="s">
        <v>4</v>
      </c>
      <c r="H104" s="100">
        <v>0.93920000000000003</v>
      </c>
      <c r="I104" s="100"/>
      <c r="J104" s="57">
        <v>28</v>
      </c>
      <c r="K104" s="103">
        <f t="shared" si="9"/>
        <v>31931.827038242693</v>
      </c>
      <c r="L104" s="104"/>
      <c r="M104" s="6">
        <f>IF(J104="","",(K104/J104)/LOOKUP(RIGHT($D$2,3),定数!$A$6:$A$13,定数!$B$6:$B$13))</f>
        <v>9.5035199518579443</v>
      </c>
      <c r="N104" s="57"/>
      <c r="O104" s="8">
        <v>43668</v>
      </c>
      <c r="P104" s="100">
        <v>0.93640000000000001</v>
      </c>
      <c r="Q104" s="100"/>
      <c r="R104" s="101">
        <f>IF(P104="","",T104*M104*LOOKUP(RIGHT($D$2,3),定数!$A$6:$A$13,定数!$B$6:$B$13))</f>
        <v>-31931.827038242976</v>
      </c>
      <c r="S104" s="101"/>
      <c r="T104" s="102">
        <f t="shared" si="11"/>
        <v>-28.000000000000249</v>
      </c>
      <c r="U104" s="102"/>
      <c r="V104" t="str">
        <f t="shared" si="14"/>
        <v/>
      </c>
      <c r="W104">
        <f t="shared" si="14"/>
        <v>3</v>
      </c>
      <c r="X104" s="37">
        <f t="shared" si="12"/>
        <v>1377782.4404251128</v>
      </c>
      <c r="Y104" s="38">
        <f t="shared" si="13"/>
        <v>0.22745841188128912</v>
      </c>
    </row>
    <row r="105" spans="2:25">
      <c r="B105" s="57">
        <v>97</v>
      </c>
      <c r="C105" s="99">
        <f t="shared" si="8"/>
        <v>1032462.4075698468</v>
      </c>
      <c r="D105" s="99"/>
      <c r="E105" s="57"/>
      <c r="F105" s="8">
        <v>43696</v>
      </c>
      <c r="G105" s="57" t="s">
        <v>4</v>
      </c>
      <c r="H105" s="100">
        <v>0.93279999999999996</v>
      </c>
      <c r="I105" s="100"/>
      <c r="J105" s="57">
        <v>13</v>
      </c>
      <c r="K105" s="103">
        <f t="shared" si="9"/>
        <v>30973.872227095402</v>
      </c>
      <c r="L105" s="104"/>
      <c r="M105" s="6">
        <f>IF(J105="","",(K105/J105)/LOOKUP(RIGHT($D$2,3),定数!$A$6:$A$13,定数!$B$6:$B$13))</f>
        <v>19.855046299420128</v>
      </c>
      <c r="N105" s="57"/>
      <c r="O105" s="8">
        <v>43696</v>
      </c>
      <c r="P105" s="100">
        <v>0.93149999999999999</v>
      </c>
      <c r="Q105" s="100"/>
      <c r="R105" s="101">
        <f>IF(P105="","",T105*M105*LOOKUP(RIGHT($D$2,3),定数!$A$6:$A$13,定数!$B$6:$B$13))</f>
        <v>-30973.872227094635</v>
      </c>
      <c r="S105" s="101"/>
      <c r="T105" s="102">
        <f t="shared" si="11"/>
        <v>-12.999999999999678</v>
      </c>
      <c r="U105" s="102"/>
      <c r="V105" t="str">
        <f t="shared" si="14"/>
        <v/>
      </c>
      <c r="W105">
        <f t="shared" si="14"/>
        <v>4</v>
      </c>
      <c r="X105" s="37">
        <f t="shared" si="12"/>
        <v>1377782.4404251128</v>
      </c>
      <c r="Y105" s="38">
        <f t="shared" si="13"/>
        <v>0.25063465952485064</v>
      </c>
    </row>
    <row r="106" spans="2:25">
      <c r="B106" s="57">
        <v>98</v>
      </c>
      <c r="C106" s="99">
        <f t="shared" si="8"/>
        <v>1001488.5353427522</v>
      </c>
      <c r="D106" s="99"/>
      <c r="E106" s="57"/>
      <c r="F106" s="8">
        <v>43709</v>
      </c>
      <c r="G106" s="57" t="s">
        <v>3</v>
      </c>
      <c r="H106" s="100">
        <v>0.93369999999999997</v>
      </c>
      <c r="I106" s="100"/>
      <c r="J106" s="57">
        <v>9</v>
      </c>
      <c r="K106" s="103">
        <f t="shared" si="9"/>
        <v>30044.656060282567</v>
      </c>
      <c r="L106" s="104"/>
      <c r="M106" s="6">
        <f>IF(J106="","",(K106/J106)/LOOKUP(RIGHT($D$2,3),定数!$A$6:$A$13,定数!$B$6:$B$13))</f>
        <v>27.819125981743117</v>
      </c>
      <c r="N106" s="57"/>
      <c r="O106" s="8">
        <v>43710</v>
      </c>
      <c r="P106" s="100">
        <v>0.9325</v>
      </c>
      <c r="Q106" s="100"/>
      <c r="R106" s="101">
        <f>IF(P106="","",T106*M106*LOOKUP(RIGHT($D$2,3),定数!$A$6:$A$13,定数!$B$6:$B$13))</f>
        <v>40059.541413709383</v>
      </c>
      <c r="S106" s="101"/>
      <c r="T106" s="102">
        <f t="shared" si="11"/>
        <v>11.999999999999789</v>
      </c>
      <c r="U106" s="102"/>
      <c r="V106" t="str">
        <f t="shared" si="14"/>
        <v/>
      </c>
      <c r="W106">
        <f t="shared" si="14"/>
        <v>0</v>
      </c>
      <c r="X106" s="37">
        <f t="shared" si="12"/>
        <v>1377782.4404251128</v>
      </c>
      <c r="Y106" s="38">
        <f t="shared" si="13"/>
        <v>0.27311561973910459</v>
      </c>
    </row>
    <row r="107" spans="2:25">
      <c r="B107" s="57">
        <v>99</v>
      </c>
      <c r="C107" s="99">
        <f t="shared" si="8"/>
        <v>1041548.0767564616</v>
      </c>
      <c r="D107" s="99"/>
      <c r="E107" s="57"/>
      <c r="F107" s="8">
        <v>43727</v>
      </c>
      <c r="G107" s="57" t="s">
        <v>3</v>
      </c>
      <c r="H107" s="100">
        <v>0.89739999999999998</v>
      </c>
      <c r="I107" s="100"/>
      <c r="J107" s="57">
        <v>28</v>
      </c>
      <c r="K107" s="103">
        <f t="shared" si="9"/>
        <v>31246.442302693849</v>
      </c>
      <c r="L107" s="104"/>
      <c r="M107" s="6">
        <f>IF(J107="","",(K107/J107)/LOOKUP(RIGHT($D$2,3),定数!$A$6:$A$13,定数!$B$6:$B$13))</f>
        <v>9.2995363996112648</v>
      </c>
      <c r="N107" s="57"/>
      <c r="O107" s="8">
        <v>43727</v>
      </c>
      <c r="P107" s="100">
        <v>0.89229999999999998</v>
      </c>
      <c r="Q107" s="100"/>
      <c r="R107" s="101">
        <f>IF(P107="","",T107*M107*LOOKUP(RIGHT($D$2,3),定数!$A$6:$A$13,定数!$B$6:$B$13))</f>
        <v>56913.162765620873</v>
      </c>
      <c r="S107" s="101"/>
      <c r="T107" s="102">
        <f t="shared" si="11"/>
        <v>50.999999999999936</v>
      </c>
      <c r="U107" s="102"/>
      <c r="V107" t="str">
        <f>IF(S107&lt;&gt;"",IF(S107&lt;0,1+V106,0),"")</f>
        <v/>
      </c>
      <c r="W107">
        <f>IF(T107&lt;&gt;"",IF(T107&lt;0,1+W106,0),"")</f>
        <v>0</v>
      </c>
      <c r="X107" s="37">
        <f t="shared" si="12"/>
        <v>1377782.4404251128</v>
      </c>
      <c r="Y107" s="38">
        <f t="shared" si="13"/>
        <v>0.24404024452866924</v>
      </c>
    </row>
    <row r="108" spans="2:25">
      <c r="B108" s="57">
        <v>100</v>
      </c>
      <c r="C108" s="99">
        <f t="shared" si="8"/>
        <v>1098461.2395220825</v>
      </c>
      <c r="D108" s="99"/>
      <c r="E108" s="57"/>
      <c r="F108" s="8">
        <v>43741</v>
      </c>
      <c r="G108" s="57" t="s">
        <v>4</v>
      </c>
      <c r="H108" s="100">
        <v>0.87990000000000002</v>
      </c>
      <c r="I108" s="100"/>
      <c r="J108" s="57">
        <v>26</v>
      </c>
      <c r="K108" s="103">
        <f t="shared" si="9"/>
        <v>32953.837185662473</v>
      </c>
      <c r="L108" s="104"/>
      <c r="M108" s="6">
        <f>IF(J108="","",(K108/J108)/LOOKUP(RIGHT($D$2,3),定数!$A$6:$A$13,定数!$B$6:$B$13))</f>
        <v>10.562127303096947</v>
      </c>
      <c r="N108" s="57"/>
      <c r="O108" s="8">
        <v>43741</v>
      </c>
      <c r="P108" s="100">
        <v>0.87729999999999997</v>
      </c>
      <c r="Q108" s="100"/>
      <c r="R108" s="101">
        <f>IF(P108="","",T108*M108*LOOKUP(RIGHT($D$2,3),定数!$A$6:$A$13,定数!$B$6:$B$13))</f>
        <v>-32953.837185663069</v>
      </c>
      <c r="S108" s="101"/>
      <c r="T108" s="102">
        <f t="shared" si="11"/>
        <v>-26.000000000000469</v>
      </c>
      <c r="U108" s="102"/>
      <c r="V108" t="str">
        <f>IF(S108&lt;&gt;"",IF(S108&lt;0,1+V107,0),"")</f>
        <v/>
      </c>
      <c r="W108">
        <f>IF(T108&lt;&gt;"",IF(T108&lt;0,1+W107,0),"")</f>
        <v>1</v>
      </c>
      <c r="X108" s="37">
        <f t="shared" si="12"/>
        <v>1377782.4404251128</v>
      </c>
      <c r="Y108" s="38">
        <f t="shared" si="13"/>
        <v>0.20273244360470011</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7" priority="7" stopIfTrue="1" operator="equal">
      <formula>"買"</formula>
    </cfRule>
    <cfRule type="cellIs" dxfId="6" priority="8" stopIfTrue="1" operator="equal">
      <formula>"売"</formula>
    </cfRule>
  </conditionalFormatting>
  <conditionalFormatting sqref="G9:G108">
    <cfRule type="cellIs" dxfId="5" priority="5" stopIfTrue="1" operator="equal">
      <formula>"買"</formula>
    </cfRule>
    <cfRule type="cellIs" dxfId="4" priority="6" stopIfTrue="1" operator="equal">
      <formula>"売"</formula>
    </cfRule>
  </conditionalFormatting>
  <conditionalFormatting sqref="G12 G14 G16 G18 G20 G22 G24 G26 G28 G30 G32 G34 G36 G38 G40 G42 G44 G46 G48 G50 G52 G54 G56 G58 G60 G62 G64 G66 G68 G70 G72 G74 G76 G78 G80 G82 G84 G86 G88 G90 G92 G94 G96 G98 G100 G102 G104 G106 G108">
    <cfRule type="cellIs" dxfId="3" priority="3" stopIfTrue="1" operator="equal">
      <formula>"買"</formula>
    </cfRule>
    <cfRule type="cellIs" dxfId="2" priority="4" stopIfTrue="1" operator="equal">
      <formula>"売"</formula>
    </cfRule>
  </conditionalFormatting>
  <conditionalFormatting sqref="G13 G15 G17 G19 G21 G23 G25 G27 G29 G31 G33 G35 G37 G39 G41 G43 G45 G47 G49 G51 G53 G55 G57 G59 G61 G63 G65 G67 G69 G71 G73 G75 G77 G79 G81 G83 G85 G87 G89 G91 G93 G95 G97 G99 G101 G103 G105 G107">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457"/>
  <sheetViews>
    <sheetView topLeftCell="A478" workbookViewId="0">
      <selection activeCell="A496" sqref="A496"/>
    </sheetView>
  </sheetViews>
  <sheetFormatPr defaultRowHeight="13.2"/>
  <cols>
    <col min="1" max="1" width="8.88671875" style="54"/>
  </cols>
  <sheetData>
    <row r="1" spans="1:1">
      <c r="A1" s="54">
        <v>10</v>
      </c>
    </row>
    <row r="39" spans="1:1">
      <c r="A39" s="54">
        <v>15</v>
      </c>
    </row>
    <row r="77" spans="1:1">
      <c r="A77" s="54">
        <v>20</v>
      </c>
    </row>
    <row r="115" spans="1:1">
      <c r="A115" s="54">
        <v>25</v>
      </c>
    </row>
    <row r="153" spans="1:1">
      <c r="A153" s="54">
        <v>28</v>
      </c>
    </row>
    <row r="191" spans="1:1">
      <c r="A191" s="54">
        <v>30</v>
      </c>
    </row>
    <row r="229" spans="1:1">
      <c r="A229" s="54">
        <v>40</v>
      </c>
    </row>
    <row r="267" spans="1:1">
      <c r="A267" s="54">
        <v>50</v>
      </c>
    </row>
    <row r="305" spans="1:1">
      <c r="A305" s="54">
        <v>57</v>
      </c>
    </row>
    <row r="343" spans="1:1">
      <c r="A343" s="54">
        <v>60</v>
      </c>
    </row>
    <row r="381" spans="1:1">
      <c r="A381" s="54">
        <v>70</v>
      </c>
    </row>
    <row r="419" spans="1:1">
      <c r="A419" s="54">
        <v>80</v>
      </c>
    </row>
    <row r="457" spans="1:1">
      <c r="A457" s="54">
        <v>95</v>
      </c>
    </row>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M32"/>
  <sheetViews>
    <sheetView tabSelected="1" zoomScale="145" zoomScaleNormal="145" zoomScaleSheetLayoutView="100" workbookViewId="0">
      <selection activeCell="A12" sqref="A12:J20"/>
    </sheetView>
  </sheetViews>
  <sheetFormatPr defaultColWidth="9" defaultRowHeight="13.2"/>
  <cols>
    <col min="12" max="12" width="9.88671875" bestFit="1" customWidth="1"/>
  </cols>
  <sheetData>
    <row r="1" spans="1:10">
      <c r="A1" t="s">
        <v>0</v>
      </c>
    </row>
    <row r="2" spans="1:10">
      <c r="A2" s="109" t="s">
        <v>103</v>
      </c>
      <c r="B2" s="110"/>
      <c r="C2" s="110"/>
      <c r="D2" s="110"/>
      <c r="E2" s="110"/>
      <c r="F2" s="110"/>
      <c r="G2" s="110"/>
      <c r="H2" s="110"/>
      <c r="I2" s="110"/>
      <c r="J2" s="110"/>
    </row>
    <row r="3" spans="1:10">
      <c r="A3" s="110"/>
      <c r="B3" s="110"/>
      <c r="C3" s="110"/>
      <c r="D3" s="110"/>
      <c r="E3" s="110"/>
      <c r="F3" s="110"/>
      <c r="G3" s="110"/>
      <c r="H3" s="110"/>
      <c r="I3" s="110"/>
      <c r="J3" s="110"/>
    </row>
    <row r="4" spans="1:10">
      <c r="A4" s="110"/>
      <c r="B4" s="110"/>
      <c r="C4" s="110"/>
      <c r="D4" s="110"/>
      <c r="E4" s="110"/>
      <c r="F4" s="110"/>
      <c r="G4" s="110"/>
      <c r="H4" s="110"/>
      <c r="I4" s="110"/>
      <c r="J4" s="110"/>
    </row>
    <row r="5" spans="1:10">
      <c r="A5" s="110"/>
      <c r="B5" s="110"/>
      <c r="C5" s="110"/>
      <c r="D5" s="110"/>
      <c r="E5" s="110"/>
      <c r="F5" s="110"/>
      <c r="G5" s="110"/>
      <c r="H5" s="110"/>
      <c r="I5" s="110"/>
      <c r="J5" s="110"/>
    </row>
    <row r="6" spans="1:10">
      <c r="A6" s="110"/>
      <c r="B6" s="110"/>
      <c r="C6" s="110"/>
      <c r="D6" s="110"/>
      <c r="E6" s="110"/>
      <c r="F6" s="110"/>
      <c r="G6" s="110"/>
      <c r="H6" s="110"/>
      <c r="I6" s="110"/>
      <c r="J6" s="110"/>
    </row>
    <row r="7" spans="1:10">
      <c r="A7" s="110"/>
      <c r="B7" s="110"/>
      <c r="C7" s="110"/>
      <c r="D7" s="110"/>
      <c r="E7" s="110"/>
      <c r="F7" s="110"/>
      <c r="G7" s="110"/>
      <c r="H7" s="110"/>
      <c r="I7" s="110"/>
      <c r="J7" s="110"/>
    </row>
    <row r="8" spans="1:10">
      <c r="A8" s="110"/>
      <c r="B8" s="110"/>
      <c r="C8" s="110"/>
      <c r="D8" s="110"/>
      <c r="E8" s="110"/>
      <c r="F8" s="110"/>
      <c r="G8" s="110"/>
      <c r="H8" s="110"/>
      <c r="I8" s="110"/>
      <c r="J8" s="110"/>
    </row>
    <row r="9" spans="1:10">
      <c r="A9" s="110"/>
      <c r="B9" s="110"/>
      <c r="C9" s="110"/>
      <c r="D9" s="110"/>
      <c r="E9" s="110"/>
      <c r="F9" s="110"/>
      <c r="G9" s="110"/>
      <c r="H9" s="110"/>
      <c r="I9" s="110"/>
      <c r="J9" s="110"/>
    </row>
    <row r="11" spans="1:10">
      <c r="A11" t="s">
        <v>1</v>
      </c>
    </row>
    <row r="12" spans="1:10" ht="13.2" customHeight="1">
      <c r="A12" s="112" t="s">
        <v>102</v>
      </c>
      <c r="B12" s="112"/>
      <c r="C12" s="112"/>
      <c r="D12" s="112"/>
      <c r="E12" s="112"/>
      <c r="F12" s="112"/>
      <c r="G12" s="112"/>
      <c r="H12" s="112"/>
      <c r="I12" s="112"/>
      <c r="J12" s="112"/>
    </row>
    <row r="13" spans="1:10">
      <c r="A13" s="112"/>
      <c r="B13" s="112"/>
      <c r="C13" s="112"/>
      <c r="D13" s="112"/>
      <c r="E13" s="112"/>
      <c r="F13" s="112"/>
      <c r="G13" s="112"/>
      <c r="H13" s="112"/>
      <c r="I13" s="112"/>
      <c r="J13" s="112"/>
    </row>
    <row r="14" spans="1:10" ht="13.2" hidden="1" customHeight="1">
      <c r="A14" s="112"/>
      <c r="B14" s="112"/>
      <c r="C14" s="112"/>
      <c r="D14" s="112"/>
      <c r="E14" s="112"/>
      <c r="F14" s="112"/>
      <c r="G14" s="112"/>
      <c r="H14" s="112"/>
      <c r="I14" s="112"/>
      <c r="J14" s="112"/>
    </row>
    <row r="15" spans="1:10" ht="13.2" hidden="1" customHeight="1">
      <c r="A15" s="112"/>
      <c r="B15" s="112"/>
      <c r="C15" s="112"/>
      <c r="D15" s="112"/>
      <c r="E15" s="112"/>
      <c r="F15" s="112"/>
      <c r="G15" s="112"/>
      <c r="H15" s="112"/>
      <c r="I15" s="112"/>
      <c r="J15" s="112"/>
    </row>
    <row r="16" spans="1:10" ht="13.2" hidden="1" customHeight="1">
      <c r="A16" s="112"/>
      <c r="B16" s="112"/>
      <c r="C16" s="112"/>
      <c r="D16" s="112"/>
      <c r="E16" s="112"/>
      <c r="F16" s="112"/>
      <c r="G16" s="112"/>
      <c r="H16" s="112"/>
      <c r="I16" s="112"/>
      <c r="J16" s="112"/>
    </row>
    <row r="17" spans="1:13" ht="13.2" hidden="1" customHeight="1">
      <c r="A17" s="112"/>
      <c r="B17" s="112"/>
      <c r="C17" s="112"/>
      <c r="D17" s="112"/>
      <c r="E17" s="112"/>
      <c r="F17" s="112"/>
      <c r="G17" s="112"/>
      <c r="H17" s="112"/>
      <c r="I17" s="112"/>
      <c r="J17" s="112"/>
    </row>
    <row r="18" spans="1:13" ht="13.2" hidden="1" customHeight="1">
      <c r="A18" s="112"/>
      <c r="B18" s="112"/>
      <c r="C18" s="112"/>
      <c r="D18" s="112"/>
      <c r="E18" s="112"/>
      <c r="F18" s="112"/>
      <c r="G18" s="112"/>
      <c r="H18" s="112"/>
      <c r="I18" s="112"/>
      <c r="J18" s="112"/>
    </row>
    <row r="19" spans="1:13" ht="13.2" hidden="1" customHeight="1">
      <c r="A19" s="112"/>
      <c r="B19" s="112"/>
      <c r="C19" s="112"/>
      <c r="D19" s="112"/>
      <c r="E19" s="112"/>
      <c r="F19" s="112"/>
      <c r="G19" s="112"/>
      <c r="H19" s="112"/>
      <c r="I19" s="112"/>
      <c r="J19" s="112"/>
    </row>
    <row r="20" spans="1:13">
      <c r="A20" s="112"/>
      <c r="B20" s="112"/>
      <c r="C20" s="112"/>
      <c r="D20" s="112"/>
      <c r="E20" s="112"/>
      <c r="F20" s="112"/>
      <c r="G20" s="112"/>
      <c r="H20" s="112"/>
      <c r="I20" s="112"/>
      <c r="J20" s="112"/>
    </row>
    <row r="22" spans="1:13">
      <c r="A22" t="s">
        <v>2</v>
      </c>
    </row>
    <row r="23" spans="1:13" ht="13.2" customHeight="1">
      <c r="A23" s="112" t="s">
        <v>104</v>
      </c>
      <c r="B23" s="112"/>
      <c r="C23" s="112"/>
      <c r="D23" s="112"/>
      <c r="E23" s="112"/>
      <c r="F23" s="112"/>
      <c r="G23" s="112"/>
      <c r="H23" s="112"/>
      <c r="I23" s="112"/>
      <c r="J23" s="112"/>
    </row>
    <row r="25" spans="1:13">
      <c r="A25" s="69" t="s">
        <v>62</v>
      </c>
      <c r="B25" s="69" t="s">
        <v>63</v>
      </c>
      <c r="C25" s="69" t="s">
        <v>70</v>
      </c>
      <c r="D25" s="69" t="s">
        <v>71</v>
      </c>
      <c r="E25" s="107" t="s">
        <v>75</v>
      </c>
      <c r="F25" s="69" t="s">
        <v>60</v>
      </c>
      <c r="G25" s="69"/>
      <c r="H25" s="69"/>
      <c r="I25" s="69" t="s">
        <v>61</v>
      </c>
      <c r="J25" s="69"/>
      <c r="K25" s="69"/>
      <c r="L25" s="105" t="s">
        <v>79</v>
      </c>
      <c r="M25" s="105" t="s">
        <v>82</v>
      </c>
    </row>
    <row r="26" spans="1:13" ht="13.8" thickBot="1">
      <c r="A26" s="111"/>
      <c r="B26" s="111"/>
      <c r="C26" s="111"/>
      <c r="D26" s="111"/>
      <c r="E26" s="108"/>
      <c r="F26" s="47" t="s">
        <v>64</v>
      </c>
      <c r="G26" s="47" t="s">
        <v>65</v>
      </c>
      <c r="H26" s="47" t="s">
        <v>66</v>
      </c>
      <c r="I26" s="47" t="s">
        <v>64</v>
      </c>
      <c r="J26" s="47" t="s">
        <v>65</v>
      </c>
      <c r="K26" s="47" t="s">
        <v>66</v>
      </c>
      <c r="L26" s="106"/>
      <c r="M26" s="106"/>
    </row>
    <row r="27" spans="1:13" ht="13.8" thickTop="1">
      <c r="A27" s="43" t="s">
        <v>67</v>
      </c>
      <c r="B27" s="43" t="s">
        <v>68</v>
      </c>
      <c r="C27" s="43" t="s">
        <v>72</v>
      </c>
      <c r="D27" s="43">
        <v>22</v>
      </c>
      <c r="E27" s="48"/>
      <c r="F27" s="44">
        <v>0.47399999999999998</v>
      </c>
      <c r="G27" s="44">
        <v>0.51400000000000001</v>
      </c>
      <c r="H27" s="45">
        <v>0.56799999999999995</v>
      </c>
      <c r="I27" s="46">
        <v>0.73</v>
      </c>
      <c r="J27" s="46">
        <v>0.68</v>
      </c>
      <c r="K27" s="46">
        <v>0.59</v>
      </c>
      <c r="L27" s="51"/>
      <c r="M27" s="48"/>
    </row>
    <row r="28" spans="1:13">
      <c r="A28" s="39"/>
      <c r="B28" s="39"/>
      <c r="C28" s="39" t="s">
        <v>73</v>
      </c>
      <c r="D28" s="39">
        <v>100</v>
      </c>
      <c r="E28" s="49" t="s">
        <v>80</v>
      </c>
      <c r="F28" s="41">
        <v>1.0880000000000001</v>
      </c>
      <c r="G28" s="40">
        <v>0.86899999999999999</v>
      </c>
      <c r="H28" s="40">
        <v>0.307</v>
      </c>
      <c r="I28" s="42">
        <v>0.6</v>
      </c>
      <c r="J28" s="42">
        <v>0.54</v>
      </c>
      <c r="K28" s="42">
        <v>0.41</v>
      </c>
      <c r="L28" s="52" t="s">
        <v>77</v>
      </c>
      <c r="M28" s="49" t="s">
        <v>81</v>
      </c>
    </row>
    <row r="29" spans="1:13">
      <c r="A29" s="39"/>
      <c r="B29" s="39" t="s">
        <v>69</v>
      </c>
      <c r="C29" s="39" t="s">
        <v>74</v>
      </c>
      <c r="D29" s="39">
        <v>100</v>
      </c>
      <c r="E29" s="49" t="s">
        <v>76</v>
      </c>
      <c r="F29" s="40">
        <v>0.72399999999999998</v>
      </c>
      <c r="G29" s="40">
        <v>0.44800000000000001</v>
      </c>
      <c r="H29" s="41">
        <v>0.78800000000000003</v>
      </c>
      <c r="I29" s="42">
        <v>0.54</v>
      </c>
      <c r="J29" s="42">
        <v>0.47</v>
      </c>
      <c r="K29" s="42">
        <v>0.42</v>
      </c>
      <c r="L29" s="52" t="s">
        <v>78</v>
      </c>
      <c r="M29" s="49" t="s">
        <v>81</v>
      </c>
    </row>
    <row r="30" spans="1:13">
      <c r="A30" s="50"/>
      <c r="B30" s="50"/>
      <c r="C30" s="50" t="s">
        <v>84</v>
      </c>
      <c r="D30" s="50">
        <v>100</v>
      </c>
      <c r="E30" s="49" t="s">
        <v>80</v>
      </c>
      <c r="F30" s="40">
        <v>0.14499999999999999</v>
      </c>
      <c r="G30" s="40">
        <v>0.01</v>
      </c>
      <c r="H30" s="41">
        <v>0.21099999999999999</v>
      </c>
      <c r="I30" s="42">
        <v>0.5</v>
      </c>
      <c r="J30" s="42">
        <v>0.44</v>
      </c>
      <c r="K30" s="42">
        <v>0.39</v>
      </c>
      <c r="L30" s="52" t="s">
        <v>85</v>
      </c>
      <c r="M30" s="49" t="s">
        <v>86</v>
      </c>
    </row>
    <row r="31" spans="1:13">
      <c r="A31" s="53"/>
      <c r="B31" s="53" t="s">
        <v>88</v>
      </c>
      <c r="C31" s="53" t="s">
        <v>74</v>
      </c>
      <c r="D31" s="53">
        <v>100</v>
      </c>
      <c r="E31" s="49" t="s">
        <v>89</v>
      </c>
      <c r="F31" s="40">
        <v>0.78400000000000003</v>
      </c>
      <c r="G31" s="40">
        <v>1.347</v>
      </c>
      <c r="H31" s="41">
        <v>4.149</v>
      </c>
      <c r="I31" s="42">
        <v>0.55000000000000004</v>
      </c>
      <c r="J31" s="42">
        <v>0.54</v>
      </c>
      <c r="K31" s="42">
        <v>0.52</v>
      </c>
      <c r="L31" s="52" t="s">
        <v>90</v>
      </c>
      <c r="M31" s="49" t="s">
        <v>91</v>
      </c>
    </row>
    <row r="32" spans="1:13">
      <c r="A32" s="53"/>
      <c r="B32" s="53"/>
      <c r="C32" s="63" t="s">
        <v>96</v>
      </c>
      <c r="D32" s="53">
        <v>100</v>
      </c>
      <c r="E32" s="49" t="s">
        <v>97</v>
      </c>
      <c r="F32" s="40">
        <v>0.18099999999999999</v>
      </c>
      <c r="G32" s="41">
        <v>0.30599999999999999</v>
      </c>
      <c r="H32" s="56">
        <v>6.6000000000000003E-2</v>
      </c>
      <c r="I32" s="42">
        <v>0.5</v>
      </c>
      <c r="J32" s="42">
        <v>0.47</v>
      </c>
      <c r="K32" s="42">
        <v>0.37</v>
      </c>
      <c r="L32" s="52" t="s">
        <v>100</v>
      </c>
      <c r="M32" s="49" t="s">
        <v>101</v>
      </c>
    </row>
  </sheetData>
  <mergeCells count="12">
    <mergeCell ref="L25:L26"/>
    <mergeCell ref="M25:M26"/>
    <mergeCell ref="E25:E26"/>
    <mergeCell ref="A2:J9"/>
    <mergeCell ref="F25:H25"/>
    <mergeCell ref="I25:K25"/>
    <mergeCell ref="A25:A26"/>
    <mergeCell ref="B25:B26"/>
    <mergeCell ref="C25:C26"/>
    <mergeCell ref="D25:D26"/>
    <mergeCell ref="A23:J23"/>
    <mergeCell ref="A12:J20"/>
  </mergeCells>
  <phoneticPr fontId="2"/>
  <pageMargins left="0.75" right="0.75" top="1" bottom="1" header="0.51111111111111107" footer="0.51111111111111107"/>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dimension ref="B2:I12"/>
  <sheetViews>
    <sheetView zoomScaleSheetLayoutView="100" workbookViewId="0">
      <selection activeCell="H7" sqref="H7"/>
    </sheetView>
  </sheetViews>
  <sheetFormatPr defaultColWidth="8.88671875" defaultRowHeight="16.2"/>
  <cols>
    <col min="1" max="1" width="3.109375" style="26" customWidth="1"/>
    <col min="2" max="2" width="13.21875" style="23" customWidth="1"/>
    <col min="3" max="3" width="15.7773437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c r="B2" s="24" t="s">
        <v>39</v>
      </c>
      <c r="C2" s="26"/>
    </row>
    <row r="4" spans="2:9">
      <c r="B4" s="29" t="s">
        <v>42</v>
      </c>
      <c r="C4" s="29" t="s">
        <v>40</v>
      </c>
      <c r="D4" s="29" t="s">
        <v>44</v>
      </c>
      <c r="E4" s="30" t="s">
        <v>41</v>
      </c>
      <c r="F4" s="29" t="s">
        <v>45</v>
      </c>
      <c r="G4" s="30" t="s">
        <v>41</v>
      </c>
      <c r="H4" s="29" t="s">
        <v>46</v>
      </c>
      <c r="I4" s="30" t="s">
        <v>41</v>
      </c>
    </row>
    <row r="5" spans="2:9">
      <c r="B5" s="27" t="s">
        <v>43</v>
      </c>
      <c r="C5" s="28" t="s">
        <v>68</v>
      </c>
      <c r="D5" s="28">
        <v>22</v>
      </c>
      <c r="E5" s="32">
        <v>43606</v>
      </c>
      <c r="F5" s="28">
        <v>100</v>
      </c>
      <c r="G5" s="32">
        <v>43611</v>
      </c>
      <c r="H5" s="28"/>
      <c r="I5" s="32"/>
    </row>
    <row r="6" spans="2:9">
      <c r="B6" s="27" t="s">
        <v>43</v>
      </c>
      <c r="C6" s="28" t="s">
        <v>83</v>
      </c>
      <c r="D6" s="28">
        <v>100</v>
      </c>
      <c r="E6" s="32">
        <v>43617</v>
      </c>
      <c r="F6" s="28">
        <v>100</v>
      </c>
      <c r="G6" s="32">
        <v>43619</v>
      </c>
      <c r="H6" s="28"/>
      <c r="I6" s="33"/>
    </row>
    <row r="7" spans="2:9">
      <c r="B7" s="27" t="s">
        <v>43</v>
      </c>
      <c r="C7" s="28" t="s">
        <v>92</v>
      </c>
      <c r="D7" s="28">
        <v>100</v>
      </c>
      <c r="E7" s="32">
        <v>43621</v>
      </c>
      <c r="F7" s="28">
        <v>100</v>
      </c>
      <c r="G7" s="32">
        <v>43621</v>
      </c>
      <c r="H7" s="28"/>
      <c r="I7" s="33"/>
    </row>
    <row r="8" spans="2:9">
      <c r="B8" s="27" t="s">
        <v>43</v>
      </c>
      <c r="C8" s="28"/>
      <c r="D8" s="28"/>
      <c r="E8" s="32"/>
      <c r="F8" s="28"/>
      <c r="G8" s="32"/>
      <c r="H8" s="28"/>
      <c r="I8" s="33"/>
    </row>
    <row r="9" spans="2:9">
      <c r="B9" s="27" t="s">
        <v>43</v>
      </c>
      <c r="C9" s="28"/>
      <c r="D9" s="28"/>
      <c r="E9" s="32"/>
      <c r="F9" s="28"/>
      <c r="G9" s="32"/>
      <c r="H9" s="28"/>
      <c r="I9" s="33"/>
    </row>
    <row r="10" spans="2:9">
      <c r="B10" s="27" t="s">
        <v>43</v>
      </c>
      <c r="C10" s="28"/>
      <c r="D10" s="28"/>
      <c r="E10" s="32"/>
      <c r="F10" s="28"/>
      <c r="G10" s="32"/>
      <c r="H10" s="28"/>
      <c r="I10" s="33"/>
    </row>
    <row r="11" spans="2:9">
      <c r="B11" s="27" t="s">
        <v>43</v>
      </c>
      <c r="C11" s="28"/>
      <c r="D11" s="28"/>
      <c r="E11" s="32"/>
      <c r="F11" s="28"/>
      <c r="G11" s="32"/>
      <c r="H11" s="28"/>
      <c r="I11" s="33"/>
    </row>
    <row r="12" spans="2:9">
      <c r="B12" s="27" t="s">
        <v>43</v>
      </c>
      <c r="C12" s="28"/>
      <c r="D12" s="28"/>
      <c r="E12" s="32"/>
      <c r="F12" s="28"/>
      <c r="G12" s="32"/>
      <c r="H12" s="28"/>
      <c r="I12" s="33"/>
    </row>
  </sheetData>
  <phoneticPr fontId="2"/>
  <pageMargins left="0.75" right="0.75" top="1" bottom="1" header="0.51111111111111107" footer="0.51111111111111107"/>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dimension ref="B2:V109"/>
  <sheetViews>
    <sheetView zoomScale="115" zoomScaleNormal="115" workbookViewId="0">
      <pane ySplit="8" topLeftCell="A9" activePane="bottomLeft" state="frozen"/>
      <selection pane="bottomLeft" activeCell="C7" sqref="C7:D8"/>
    </sheetView>
  </sheetViews>
  <sheetFormatPr defaultRowHeight="13.2"/>
  <cols>
    <col min="1" max="1" width="2.88671875" customWidth="1"/>
    <col min="2" max="18" width="6.6640625" customWidth="1"/>
    <col min="22" max="22" width="10.88671875" style="22" bestFit="1" customWidth="1"/>
  </cols>
  <sheetData>
    <row r="2" spans="2:21">
      <c r="B2" s="65" t="s">
        <v>5</v>
      </c>
      <c r="C2" s="65"/>
      <c r="D2" s="69"/>
      <c r="E2" s="69"/>
      <c r="F2" s="65" t="s">
        <v>6</v>
      </c>
      <c r="G2" s="65"/>
      <c r="H2" s="69" t="s">
        <v>36</v>
      </c>
      <c r="I2" s="69"/>
      <c r="J2" s="65" t="s">
        <v>7</v>
      </c>
      <c r="K2" s="65"/>
      <c r="L2" s="68">
        <f>C9</f>
        <v>1000000</v>
      </c>
      <c r="M2" s="69"/>
      <c r="N2" s="65" t="s">
        <v>8</v>
      </c>
      <c r="O2" s="65"/>
      <c r="P2" s="68" t="e">
        <f>C108+R108</f>
        <v>#VALUE!</v>
      </c>
      <c r="Q2" s="69"/>
      <c r="R2" s="1"/>
      <c r="S2" s="1"/>
      <c r="T2" s="1"/>
    </row>
    <row r="3" spans="2:21" ht="57" customHeight="1">
      <c r="B3" s="65" t="s">
        <v>9</v>
      </c>
      <c r="C3" s="65"/>
      <c r="D3" s="70" t="s">
        <v>38</v>
      </c>
      <c r="E3" s="70"/>
      <c r="F3" s="70"/>
      <c r="G3" s="70"/>
      <c r="H3" s="70"/>
      <c r="I3" s="70"/>
      <c r="J3" s="65" t="s">
        <v>10</v>
      </c>
      <c r="K3" s="65"/>
      <c r="L3" s="70" t="s">
        <v>35</v>
      </c>
      <c r="M3" s="71"/>
      <c r="N3" s="71"/>
      <c r="O3" s="71"/>
      <c r="P3" s="71"/>
      <c r="Q3" s="71"/>
      <c r="R3" s="1"/>
      <c r="S3" s="1"/>
    </row>
    <row r="4" spans="2:21">
      <c r="B4" s="65" t="s">
        <v>11</v>
      </c>
      <c r="C4" s="65"/>
      <c r="D4" s="72">
        <f>SUM($R$9:$S$993)</f>
        <v>153684.21052631587</v>
      </c>
      <c r="E4" s="72"/>
      <c r="F4" s="65" t="s">
        <v>12</v>
      </c>
      <c r="G4" s="65"/>
      <c r="H4" s="73">
        <f>SUM($T$9:$U$108)</f>
        <v>292.00000000000017</v>
      </c>
      <c r="I4" s="69"/>
      <c r="J4" s="74" t="s">
        <v>13</v>
      </c>
      <c r="K4" s="74"/>
      <c r="L4" s="68">
        <f>MAX($C$9:$D$990)-C9</f>
        <v>153684.21052631596</v>
      </c>
      <c r="M4" s="68"/>
      <c r="N4" s="74" t="s">
        <v>14</v>
      </c>
      <c r="O4" s="74"/>
      <c r="P4" s="72">
        <f>MIN($C$9:$D$990)-C9</f>
        <v>0</v>
      </c>
      <c r="Q4" s="72"/>
      <c r="R4" s="1"/>
      <c r="S4" s="1"/>
      <c r="T4" s="1"/>
    </row>
    <row r="5" spans="2:21">
      <c r="B5" s="21" t="s">
        <v>15</v>
      </c>
      <c r="C5" s="2">
        <f>COUNTIF($R$9:$R$990,"&gt;0")</f>
        <v>1</v>
      </c>
      <c r="D5" s="20" t="s">
        <v>16</v>
      </c>
      <c r="E5" s="15">
        <f>COUNTIF($R$9:$R$990,"&lt;0")</f>
        <v>0</v>
      </c>
      <c r="F5" s="20" t="s">
        <v>17</v>
      </c>
      <c r="G5" s="2">
        <f>COUNTIF($R$9:$R$990,"=0")</f>
        <v>0</v>
      </c>
      <c r="H5" s="20" t="s">
        <v>18</v>
      </c>
      <c r="I5" s="3">
        <f>C5/SUM(C5,E5,G5)</f>
        <v>1</v>
      </c>
      <c r="J5" s="76" t="s">
        <v>19</v>
      </c>
      <c r="K5" s="65"/>
      <c r="L5" s="77"/>
      <c r="M5" s="78"/>
      <c r="N5" s="17" t="s">
        <v>20</v>
      </c>
      <c r="O5" s="9"/>
      <c r="P5" s="77"/>
      <c r="Q5" s="78"/>
      <c r="R5" s="1"/>
      <c r="S5" s="1"/>
      <c r="T5" s="1"/>
    </row>
    <row r="6" spans="2:21">
      <c r="B6" s="11"/>
      <c r="C6" s="13"/>
      <c r="D6" s="14"/>
      <c r="E6" s="10"/>
      <c r="F6" s="11"/>
      <c r="G6" s="10"/>
      <c r="H6" s="11"/>
      <c r="I6" s="16"/>
      <c r="J6" s="11"/>
      <c r="K6" s="11"/>
      <c r="L6" s="10"/>
      <c r="M6" s="10"/>
      <c r="N6" s="12"/>
      <c r="O6" s="12"/>
      <c r="P6" s="10"/>
      <c r="Q6" s="7"/>
      <c r="R6" s="1"/>
      <c r="S6" s="1"/>
      <c r="T6" s="1"/>
    </row>
    <row r="7" spans="2:21">
      <c r="B7" s="79" t="s">
        <v>21</v>
      </c>
      <c r="C7" s="81" t="s">
        <v>22</v>
      </c>
      <c r="D7" s="82"/>
      <c r="E7" s="85" t="s">
        <v>23</v>
      </c>
      <c r="F7" s="86"/>
      <c r="G7" s="86"/>
      <c r="H7" s="86"/>
      <c r="I7" s="87"/>
      <c r="J7" s="88" t="s">
        <v>24</v>
      </c>
      <c r="K7" s="89"/>
      <c r="L7" s="90"/>
      <c r="M7" s="91" t="s">
        <v>25</v>
      </c>
      <c r="N7" s="92" t="s">
        <v>26</v>
      </c>
      <c r="O7" s="93"/>
      <c r="P7" s="93"/>
      <c r="Q7" s="94"/>
      <c r="R7" s="95" t="s">
        <v>27</v>
      </c>
      <c r="S7" s="95"/>
      <c r="T7" s="95"/>
      <c r="U7" s="95"/>
    </row>
    <row r="8" spans="2:21">
      <c r="B8" s="80"/>
      <c r="C8" s="83"/>
      <c r="D8" s="84"/>
      <c r="E8" s="18" t="s">
        <v>28</v>
      </c>
      <c r="F8" s="18" t="s">
        <v>29</v>
      </c>
      <c r="G8" s="18" t="s">
        <v>30</v>
      </c>
      <c r="H8" s="96" t="s">
        <v>31</v>
      </c>
      <c r="I8" s="87"/>
      <c r="J8" s="4" t="s">
        <v>32</v>
      </c>
      <c r="K8" s="97" t="s">
        <v>33</v>
      </c>
      <c r="L8" s="90"/>
      <c r="M8" s="91"/>
      <c r="N8" s="5" t="s">
        <v>28</v>
      </c>
      <c r="O8" s="5" t="s">
        <v>29</v>
      </c>
      <c r="P8" s="98" t="s">
        <v>31</v>
      </c>
      <c r="Q8" s="94"/>
      <c r="R8" s="95" t="s">
        <v>34</v>
      </c>
      <c r="S8" s="95"/>
      <c r="T8" s="95" t="s">
        <v>32</v>
      </c>
      <c r="U8" s="95"/>
    </row>
    <row r="9" spans="2:21">
      <c r="B9" s="19">
        <v>1</v>
      </c>
      <c r="C9" s="99">
        <v>1000000</v>
      </c>
      <c r="D9" s="99"/>
      <c r="E9" s="19">
        <v>2001</v>
      </c>
      <c r="F9" s="8">
        <v>42111</v>
      </c>
      <c r="G9" s="19" t="s">
        <v>4</v>
      </c>
      <c r="H9" s="100">
        <v>105.33</v>
      </c>
      <c r="I9" s="100"/>
      <c r="J9" s="19">
        <v>57</v>
      </c>
      <c r="K9" s="99">
        <f t="shared" ref="K9:K72" si="0">IF(F9="","",C9*0.03)</f>
        <v>30000</v>
      </c>
      <c r="L9" s="99"/>
      <c r="M9" s="6">
        <f>IF(J9="","",(K9/J9)/1000)</f>
        <v>0.52631578947368418</v>
      </c>
      <c r="N9" s="19">
        <v>2001</v>
      </c>
      <c r="O9" s="8">
        <v>42111</v>
      </c>
      <c r="P9" s="100">
        <v>108.25</v>
      </c>
      <c r="Q9" s="100"/>
      <c r="R9" s="101">
        <f>IF(O9="","",(IF(G9="売",H9-P9,P9-H9))*M9*100000)</f>
        <v>153684.21052631587</v>
      </c>
      <c r="S9" s="101"/>
      <c r="T9" s="102">
        <f>IF(O9="","",IF(R9&lt;0,J9*(-1),IF(G9="買",(P9-H9)*100,(H9-P9)*100)))</f>
        <v>292.00000000000017</v>
      </c>
      <c r="U9" s="102"/>
    </row>
    <row r="10" spans="2:21">
      <c r="B10" s="19">
        <v>2</v>
      </c>
      <c r="C10" s="99">
        <f t="shared" ref="C10:C73" si="1">IF(R9="","",C9+R9)</f>
        <v>1153684.210526316</v>
      </c>
      <c r="D10" s="99"/>
      <c r="E10" s="19"/>
      <c r="F10" s="8"/>
      <c r="G10" s="19" t="s">
        <v>4</v>
      </c>
      <c r="H10" s="100"/>
      <c r="I10" s="100"/>
      <c r="J10" s="19"/>
      <c r="K10" s="99" t="str">
        <f t="shared" si="0"/>
        <v/>
      </c>
      <c r="L10" s="99"/>
      <c r="M10" s="6" t="str">
        <f t="shared" ref="M10:M73" si="2">IF(J10="","",(K10/J10)/1000)</f>
        <v/>
      </c>
      <c r="N10" s="19"/>
      <c r="O10" s="8"/>
      <c r="P10" s="100"/>
      <c r="Q10" s="100"/>
      <c r="R10" s="101" t="str">
        <f t="shared" ref="R10:R73" si="3">IF(O10="","",(IF(G10="売",H10-P10,P10-H10))*M10*100000)</f>
        <v/>
      </c>
      <c r="S10" s="101"/>
      <c r="T10" s="102" t="str">
        <f t="shared" ref="T10:T73" si="4">IF(O10="","",IF(R10&lt;0,J10*(-1),IF(G10="買",(P10-H10)*100,(H10-P10)*100)))</f>
        <v/>
      </c>
      <c r="U10" s="102"/>
    </row>
    <row r="11" spans="2:21">
      <c r="B11" s="19">
        <v>3</v>
      </c>
      <c r="C11" s="99" t="str">
        <f t="shared" si="1"/>
        <v/>
      </c>
      <c r="D11" s="99"/>
      <c r="E11" s="19"/>
      <c r="F11" s="8"/>
      <c r="G11" s="19" t="s">
        <v>4</v>
      </c>
      <c r="H11" s="100"/>
      <c r="I11" s="100"/>
      <c r="J11" s="19"/>
      <c r="K11" s="99" t="str">
        <f t="shared" si="0"/>
        <v/>
      </c>
      <c r="L11" s="99"/>
      <c r="M11" s="6" t="str">
        <f t="shared" si="2"/>
        <v/>
      </c>
      <c r="N11" s="19"/>
      <c r="O11" s="8"/>
      <c r="P11" s="100"/>
      <c r="Q11" s="100"/>
      <c r="R11" s="101" t="str">
        <f t="shared" si="3"/>
        <v/>
      </c>
      <c r="S11" s="101"/>
      <c r="T11" s="102" t="str">
        <f t="shared" si="4"/>
        <v/>
      </c>
      <c r="U11" s="102"/>
    </row>
    <row r="12" spans="2:21">
      <c r="B12" s="19">
        <v>4</v>
      </c>
      <c r="C12" s="99" t="str">
        <f t="shared" si="1"/>
        <v/>
      </c>
      <c r="D12" s="99"/>
      <c r="E12" s="19"/>
      <c r="F12" s="8"/>
      <c r="G12" s="19" t="s">
        <v>3</v>
      </c>
      <c r="H12" s="100"/>
      <c r="I12" s="100"/>
      <c r="J12" s="19"/>
      <c r="K12" s="99" t="str">
        <f t="shared" si="0"/>
        <v/>
      </c>
      <c r="L12" s="99"/>
      <c r="M12" s="6" t="str">
        <f t="shared" si="2"/>
        <v/>
      </c>
      <c r="N12" s="19"/>
      <c r="O12" s="8"/>
      <c r="P12" s="100"/>
      <c r="Q12" s="100"/>
      <c r="R12" s="101" t="str">
        <f t="shared" si="3"/>
        <v/>
      </c>
      <c r="S12" s="101"/>
      <c r="T12" s="102" t="str">
        <f t="shared" si="4"/>
        <v/>
      </c>
      <c r="U12" s="102"/>
    </row>
    <row r="13" spans="2:21">
      <c r="B13" s="19">
        <v>5</v>
      </c>
      <c r="C13" s="99" t="str">
        <f t="shared" si="1"/>
        <v/>
      </c>
      <c r="D13" s="99"/>
      <c r="E13" s="19"/>
      <c r="F13" s="8"/>
      <c r="G13" s="19" t="s">
        <v>3</v>
      </c>
      <c r="H13" s="100"/>
      <c r="I13" s="100"/>
      <c r="J13" s="19"/>
      <c r="K13" s="99" t="str">
        <f t="shared" si="0"/>
        <v/>
      </c>
      <c r="L13" s="99"/>
      <c r="M13" s="6" t="str">
        <f t="shared" si="2"/>
        <v/>
      </c>
      <c r="N13" s="19"/>
      <c r="O13" s="8"/>
      <c r="P13" s="100"/>
      <c r="Q13" s="100"/>
      <c r="R13" s="101" t="str">
        <f t="shared" si="3"/>
        <v/>
      </c>
      <c r="S13" s="101"/>
      <c r="T13" s="102" t="str">
        <f t="shared" si="4"/>
        <v/>
      </c>
      <c r="U13" s="102"/>
    </row>
    <row r="14" spans="2:21">
      <c r="B14" s="19">
        <v>6</v>
      </c>
      <c r="C14" s="99" t="str">
        <f t="shared" si="1"/>
        <v/>
      </c>
      <c r="D14" s="99"/>
      <c r="E14" s="19"/>
      <c r="F14" s="8"/>
      <c r="G14" s="19" t="s">
        <v>4</v>
      </c>
      <c r="H14" s="100"/>
      <c r="I14" s="100"/>
      <c r="J14" s="19"/>
      <c r="K14" s="99" t="str">
        <f t="shared" si="0"/>
        <v/>
      </c>
      <c r="L14" s="99"/>
      <c r="M14" s="6" t="str">
        <f t="shared" si="2"/>
        <v/>
      </c>
      <c r="N14" s="19"/>
      <c r="O14" s="8"/>
      <c r="P14" s="100"/>
      <c r="Q14" s="100"/>
      <c r="R14" s="101" t="str">
        <f t="shared" si="3"/>
        <v/>
      </c>
      <c r="S14" s="101"/>
      <c r="T14" s="102" t="str">
        <f t="shared" si="4"/>
        <v/>
      </c>
      <c r="U14" s="102"/>
    </row>
    <row r="15" spans="2:21">
      <c r="B15" s="19">
        <v>7</v>
      </c>
      <c r="C15" s="99" t="str">
        <f t="shared" si="1"/>
        <v/>
      </c>
      <c r="D15" s="99"/>
      <c r="E15" s="19"/>
      <c r="F15" s="8"/>
      <c r="G15" s="19" t="s">
        <v>4</v>
      </c>
      <c r="H15" s="100"/>
      <c r="I15" s="100"/>
      <c r="J15" s="19"/>
      <c r="K15" s="99" t="str">
        <f t="shared" si="0"/>
        <v/>
      </c>
      <c r="L15" s="99"/>
      <c r="M15" s="6" t="str">
        <f t="shared" si="2"/>
        <v/>
      </c>
      <c r="N15" s="19"/>
      <c r="O15" s="8"/>
      <c r="P15" s="100"/>
      <c r="Q15" s="100"/>
      <c r="R15" s="101" t="str">
        <f t="shared" si="3"/>
        <v/>
      </c>
      <c r="S15" s="101"/>
      <c r="T15" s="102" t="str">
        <f t="shared" si="4"/>
        <v/>
      </c>
      <c r="U15" s="102"/>
    </row>
    <row r="16" spans="2:21">
      <c r="B16" s="19">
        <v>8</v>
      </c>
      <c r="C16" s="99" t="str">
        <f t="shared" si="1"/>
        <v/>
      </c>
      <c r="D16" s="99"/>
      <c r="E16" s="19"/>
      <c r="F16" s="8"/>
      <c r="G16" s="19" t="s">
        <v>4</v>
      </c>
      <c r="H16" s="100"/>
      <c r="I16" s="100"/>
      <c r="J16" s="19"/>
      <c r="K16" s="99" t="str">
        <f t="shared" si="0"/>
        <v/>
      </c>
      <c r="L16" s="99"/>
      <c r="M16" s="6" t="str">
        <f t="shared" si="2"/>
        <v/>
      </c>
      <c r="N16" s="19"/>
      <c r="O16" s="8"/>
      <c r="P16" s="100"/>
      <c r="Q16" s="100"/>
      <c r="R16" s="101" t="str">
        <f t="shared" si="3"/>
        <v/>
      </c>
      <c r="S16" s="101"/>
      <c r="T16" s="102" t="str">
        <f t="shared" si="4"/>
        <v/>
      </c>
      <c r="U16" s="102"/>
    </row>
    <row r="17" spans="2:21">
      <c r="B17" s="19">
        <v>9</v>
      </c>
      <c r="C17" s="99" t="str">
        <f t="shared" si="1"/>
        <v/>
      </c>
      <c r="D17" s="99"/>
      <c r="E17" s="19"/>
      <c r="F17" s="8"/>
      <c r="G17" s="19" t="s">
        <v>4</v>
      </c>
      <c r="H17" s="100"/>
      <c r="I17" s="100"/>
      <c r="J17" s="19"/>
      <c r="K17" s="99" t="str">
        <f t="shared" si="0"/>
        <v/>
      </c>
      <c r="L17" s="99"/>
      <c r="M17" s="6" t="str">
        <f t="shared" si="2"/>
        <v/>
      </c>
      <c r="N17" s="19"/>
      <c r="O17" s="8"/>
      <c r="P17" s="100"/>
      <c r="Q17" s="100"/>
      <c r="R17" s="101" t="str">
        <f t="shared" si="3"/>
        <v/>
      </c>
      <c r="S17" s="101"/>
      <c r="T17" s="102" t="str">
        <f t="shared" si="4"/>
        <v/>
      </c>
      <c r="U17" s="102"/>
    </row>
    <row r="18" spans="2:21">
      <c r="B18" s="19">
        <v>10</v>
      </c>
      <c r="C18" s="99" t="str">
        <f t="shared" si="1"/>
        <v/>
      </c>
      <c r="D18" s="99"/>
      <c r="E18" s="19"/>
      <c r="F18" s="8"/>
      <c r="G18" s="19" t="s">
        <v>4</v>
      </c>
      <c r="H18" s="100"/>
      <c r="I18" s="100"/>
      <c r="J18" s="19"/>
      <c r="K18" s="99" t="str">
        <f t="shared" si="0"/>
        <v/>
      </c>
      <c r="L18" s="99"/>
      <c r="M18" s="6" t="str">
        <f t="shared" si="2"/>
        <v/>
      </c>
      <c r="N18" s="19"/>
      <c r="O18" s="8"/>
      <c r="P18" s="100"/>
      <c r="Q18" s="100"/>
      <c r="R18" s="101" t="str">
        <f t="shared" si="3"/>
        <v/>
      </c>
      <c r="S18" s="101"/>
      <c r="T18" s="102" t="str">
        <f t="shared" si="4"/>
        <v/>
      </c>
      <c r="U18" s="102"/>
    </row>
    <row r="19" spans="2:21">
      <c r="B19" s="19">
        <v>11</v>
      </c>
      <c r="C19" s="99" t="str">
        <f t="shared" si="1"/>
        <v/>
      </c>
      <c r="D19" s="99"/>
      <c r="E19" s="19"/>
      <c r="F19" s="8"/>
      <c r="G19" s="19" t="s">
        <v>4</v>
      </c>
      <c r="H19" s="100"/>
      <c r="I19" s="100"/>
      <c r="J19" s="19"/>
      <c r="K19" s="99" t="str">
        <f t="shared" si="0"/>
        <v/>
      </c>
      <c r="L19" s="99"/>
      <c r="M19" s="6" t="str">
        <f t="shared" si="2"/>
        <v/>
      </c>
      <c r="N19" s="19"/>
      <c r="O19" s="8"/>
      <c r="P19" s="100"/>
      <c r="Q19" s="100"/>
      <c r="R19" s="101" t="str">
        <f t="shared" si="3"/>
        <v/>
      </c>
      <c r="S19" s="101"/>
      <c r="T19" s="102" t="str">
        <f t="shared" si="4"/>
        <v/>
      </c>
      <c r="U19" s="102"/>
    </row>
    <row r="20" spans="2:21">
      <c r="B20" s="19">
        <v>12</v>
      </c>
      <c r="C20" s="99" t="str">
        <f t="shared" si="1"/>
        <v/>
      </c>
      <c r="D20" s="99"/>
      <c r="E20" s="19"/>
      <c r="F20" s="8"/>
      <c r="G20" s="19" t="s">
        <v>4</v>
      </c>
      <c r="H20" s="100"/>
      <c r="I20" s="100"/>
      <c r="J20" s="19"/>
      <c r="K20" s="99" t="str">
        <f t="shared" si="0"/>
        <v/>
      </c>
      <c r="L20" s="99"/>
      <c r="M20" s="6" t="str">
        <f t="shared" si="2"/>
        <v/>
      </c>
      <c r="N20" s="19"/>
      <c r="O20" s="8"/>
      <c r="P20" s="100"/>
      <c r="Q20" s="100"/>
      <c r="R20" s="101" t="str">
        <f t="shared" si="3"/>
        <v/>
      </c>
      <c r="S20" s="101"/>
      <c r="T20" s="102" t="str">
        <f t="shared" si="4"/>
        <v/>
      </c>
      <c r="U20" s="102"/>
    </row>
    <row r="21" spans="2:21">
      <c r="B21" s="19">
        <v>13</v>
      </c>
      <c r="C21" s="99" t="str">
        <f t="shared" si="1"/>
        <v/>
      </c>
      <c r="D21" s="99"/>
      <c r="E21" s="19"/>
      <c r="F21" s="8"/>
      <c r="G21" s="19" t="s">
        <v>4</v>
      </c>
      <c r="H21" s="100"/>
      <c r="I21" s="100"/>
      <c r="J21" s="19"/>
      <c r="K21" s="99" t="str">
        <f t="shared" si="0"/>
        <v/>
      </c>
      <c r="L21" s="99"/>
      <c r="M21" s="6" t="str">
        <f t="shared" si="2"/>
        <v/>
      </c>
      <c r="N21" s="19"/>
      <c r="O21" s="8"/>
      <c r="P21" s="100"/>
      <c r="Q21" s="100"/>
      <c r="R21" s="101" t="str">
        <f t="shared" si="3"/>
        <v/>
      </c>
      <c r="S21" s="101"/>
      <c r="T21" s="102" t="str">
        <f t="shared" si="4"/>
        <v/>
      </c>
      <c r="U21" s="102"/>
    </row>
    <row r="22" spans="2:21">
      <c r="B22" s="19">
        <v>14</v>
      </c>
      <c r="C22" s="99" t="str">
        <f t="shared" si="1"/>
        <v/>
      </c>
      <c r="D22" s="99"/>
      <c r="E22" s="19"/>
      <c r="F22" s="8"/>
      <c r="G22" s="19" t="s">
        <v>3</v>
      </c>
      <c r="H22" s="100"/>
      <c r="I22" s="100"/>
      <c r="J22" s="19"/>
      <c r="K22" s="99" t="str">
        <f t="shared" si="0"/>
        <v/>
      </c>
      <c r="L22" s="99"/>
      <c r="M22" s="6" t="str">
        <f t="shared" si="2"/>
        <v/>
      </c>
      <c r="N22" s="19"/>
      <c r="O22" s="8"/>
      <c r="P22" s="100"/>
      <c r="Q22" s="100"/>
      <c r="R22" s="101" t="str">
        <f t="shared" si="3"/>
        <v/>
      </c>
      <c r="S22" s="101"/>
      <c r="T22" s="102" t="str">
        <f t="shared" si="4"/>
        <v/>
      </c>
      <c r="U22" s="102"/>
    </row>
    <row r="23" spans="2:21">
      <c r="B23" s="19">
        <v>15</v>
      </c>
      <c r="C23" s="99" t="str">
        <f t="shared" si="1"/>
        <v/>
      </c>
      <c r="D23" s="99"/>
      <c r="E23" s="19"/>
      <c r="F23" s="8"/>
      <c r="G23" s="19" t="s">
        <v>4</v>
      </c>
      <c r="H23" s="100"/>
      <c r="I23" s="100"/>
      <c r="J23" s="19"/>
      <c r="K23" s="99" t="str">
        <f t="shared" si="0"/>
        <v/>
      </c>
      <c r="L23" s="99"/>
      <c r="M23" s="6" t="str">
        <f t="shared" si="2"/>
        <v/>
      </c>
      <c r="N23" s="19"/>
      <c r="O23" s="8"/>
      <c r="P23" s="100"/>
      <c r="Q23" s="100"/>
      <c r="R23" s="101" t="str">
        <f t="shared" si="3"/>
        <v/>
      </c>
      <c r="S23" s="101"/>
      <c r="T23" s="102" t="str">
        <f t="shared" si="4"/>
        <v/>
      </c>
      <c r="U23" s="102"/>
    </row>
    <row r="24" spans="2:21">
      <c r="B24" s="19">
        <v>16</v>
      </c>
      <c r="C24" s="99" t="str">
        <f t="shared" si="1"/>
        <v/>
      </c>
      <c r="D24" s="99"/>
      <c r="E24" s="19"/>
      <c r="F24" s="8"/>
      <c r="G24" s="19" t="s">
        <v>4</v>
      </c>
      <c r="H24" s="100"/>
      <c r="I24" s="100"/>
      <c r="J24" s="19"/>
      <c r="K24" s="99" t="str">
        <f t="shared" si="0"/>
        <v/>
      </c>
      <c r="L24" s="99"/>
      <c r="M24" s="6" t="str">
        <f t="shared" si="2"/>
        <v/>
      </c>
      <c r="N24" s="19"/>
      <c r="O24" s="8"/>
      <c r="P24" s="100"/>
      <c r="Q24" s="100"/>
      <c r="R24" s="101" t="str">
        <f t="shared" si="3"/>
        <v/>
      </c>
      <c r="S24" s="101"/>
      <c r="T24" s="102" t="str">
        <f t="shared" si="4"/>
        <v/>
      </c>
      <c r="U24" s="102"/>
    </row>
    <row r="25" spans="2:21">
      <c r="B25" s="19">
        <v>17</v>
      </c>
      <c r="C25" s="99" t="str">
        <f t="shared" si="1"/>
        <v/>
      </c>
      <c r="D25" s="99"/>
      <c r="E25" s="19"/>
      <c r="F25" s="8"/>
      <c r="G25" s="19" t="s">
        <v>4</v>
      </c>
      <c r="H25" s="100"/>
      <c r="I25" s="100"/>
      <c r="J25" s="19"/>
      <c r="K25" s="99" t="str">
        <f t="shared" si="0"/>
        <v/>
      </c>
      <c r="L25" s="99"/>
      <c r="M25" s="6" t="str">
        <f t="shared" si="2"/>
        <v/>
      </c>
      <c r="N25" s="19"/>
      <c r="O25" s="8"/>
      <c r="P25" s="100"/>
      <c r="Q25" s="100"/>
      <c r="R25" s="101" t="str">
        <f t="shared" si="3"/>
        <v/>
      </c>
      <c r="S25" s="101"/>
      <c r="T25" s="102" t="str">
        <f t="shared" si="4"/>
        <v/>
      </c>
      <c r="U25" s="102"/>
    </row>
    <row r="26" spans="2:21">
      <c r="B26" s="19">
        <v>18</v>
      </c>
      <c r="C26" s="99" t="str">
        <f t="shared" si="1"/>
        <v/>
      </c>
      <c r="D26" s="99"/>
      <c r="E26" s="19"/>
      <c r="F26" s="8"/>
      <c r="G26" s="19" t="s">
        <v>4</v>
      </c>
      <c r="H26" s="100"/>
      <c r="I26" s="100"/>
      <c r="J26" s="19"/>
      <c r="K26" s="99" t="str">
        <f t="shared" si="0"/>
        <v/>
      </c>
      <c r="L26" s="99"/>
      <c r="M26" s="6" t="str">
        <f t="shared" si="2"/>
        <v/>
      </c>
      <c r="N26" s="19"/>
      <c r="O26" s="8"/>
      <c r="P26" s="100"/>
      <c r="Q26" s="100"/>
      <c r="R26" s="101" t="str">
        <f t="shared" si="3"/>
        <v/>
      </c>
      <c r="S26" s="101"/>
      <c r="T26" s="102" t="str">
        <f t="shared" si="4"/>
        <v/>
      </c>
      <c r="U26" s="102"/>
    </row>
    <row r="27" spans="2:21">
      <c r="B27" s="19">
        <v>19</v>
      </c>
      <c r="C27" s="99" t="str">
        <f t="shared" si="1"/>
        <v/>
      </c>
      <c r="D27" s="99"/>
      <c r="E27" s="19"/>
      <c r="F27" s="8"/>
      <c r="G27" s="19" t="s">
        <v>3</v>
      </c>
      <c r="H27" s="100"/>
      <c r="I27" s="100"/>
      <c r="J27" s="19"/>
      <c r="K27" s="99" t="str">
        <f t="shared" si="0"/>
        <v/>
      </c>
      <c r="L27" s="99"/>
      <c r="M27" s="6" t="str">
        <f t="shared" si="2"/>
        <v/>
      </c>
      <c r="N27" s="19"/>
      <c r="O27" s="8"/>
      <c r="P27" s="100"/>
      <c r="Q27" s="100"/>
      <c r="R27" s="101" t="str">
        <f t="shared" si="3"/>
        <v/>
      </c>
      <c r="S27" s="101"/>
      <c r="T27" s="102" t="str">
        <f t="shared" si="4"/>
        <v/>
      </c>
      <c r="U27" s="102"/>
    </row>
    <row r="28" spans="2:21">
      <c r="B28" s="19">
        <v>20</v>
      </c>
      <c r="C28" s="99" t="str">
        <f t="shared" si="1"/>
        <v/>
      </c>
      <c r="D28" s="99"/>
      <c r="E28" s="19"/>
      <c r="F28" s="8"/>
      <c r="G28" s="19" t="s">
        <v>4</v>
      </c>
      <c r="H28" s="100"/>
      <c r="I28" s="100"/>
      <c r="J28" s="19"/>
      <c r="K28" s="99" t="str">
        <f t="shared" si="0"/>
        <v/>
      </c>
      <c r="L28" s="99"/>
      <c r="M28" s="6" t="str">
        <f t="shared" si="2"/>
        <v/>
      </c>
      <c r="N28" s="19"/>
      <c r="O28" s="8"/>
      <c r="P28" s="100"/>
      <c r="Q28" s="100"/>
      <c r="R28" s="101" t="str">
        <f t="shared" si="3"/>
        <v/>
      </c>
      <c r="S28" s="101"/>
      <c r="T28" s="102" t="str">
        <f t="shared" si="4"/>
        <v/>
      </c>
      <c r="U28" s="102"/>
    </row>
    <row r="29" spans="2:21">
      <c r="B29" s="19">
        <v>21</v>
      </c>
      <c r="C29" s="99" t="str">
        <f t="shared" si="1"/>
        <v/>
      </c>
      <c r="D29" s="99"/>
      <c r="E29" s="19"/>
      <c r="F29" s="8"/>
      <c r="G29" s="19" t="s">
        <v>3</v>
      </c>
      <c r="H29" s="100"/>
      <c r="I29" s="100"/>
      <c r="J29" s="19"/>
      <c r="K29" s="99" t="str">
        <f t="shared" si="0"/>
        <v/>
      </c>
      <c r="L29" s="99"/>
      <c r="M29" s="6" t="str">
        <f t="shared" si="2"/>
        <v/>
      </c>
      <c r="N29" s="19"/>
      <c r="O29" s="8"/>
      <c r="P29" s="100"/>
      <c r="Q29" s="100"/>
      <c r="R29" s="101" t="str">
        <f t="shared" si="3"/>
        <v/>
      </c>
      <c r="S29" s="101"/>
      <c r="T29" s="102" t="str">
        <f t="shared" si="4"/>
        <v/>
      </c>
      <c r="U29" s="102"/>
    </row>
    <row r="30" spans="2:21">
      <c r="B30" s="19">
        <v>22</v>
      </c>
      <c r="C30" s="99" t="str">
        <f t="shared" si="1"/>
        <v/>
      </c>
      <c r="D30" s="99"/>
      <c r="E30" s="19"/>
      <c r="F30" s="8"/>
      <c r="G30" s="19" t="s">
        <v>3</v>
      </c>
      <c r="H30" s="100"/>
      <c r="I30" s="100"/>
      <c r="J30" s="19"/>
      <c r="K30" s="99" t="str">
        <f t="shared" si="0"/>
        <v/>
      </c>
      <c r="L30" s="99"/>
      <c r="M30" s="6" t="str">
        <f t="shared" si="2"/>
        <v/>
      </c>
      <c r="N30" s="19"/>
      <c r="O30" s="8"/>
      <c r="P30" s="100"/>
      <c r="Q30" s="100"/>
      <c r="R30" s="101" t="str">
        <f t="shared" si="3"/>
        <v/>
      </c>
      <c r="S30" s="101"/>
      <c r="T30" s="102" t="str">
        <f t="shared" si="4"/>
        <v/>
      </c>
      <c r="U30" s="102"/>
    </row>
    <row r="31" spans="2:21">
      <c r="B31" s="19">
        <v>23</v>
      </c>
      <c r="C31" s="99" t="str">
        <f t="shared" si="1"/>
        <v/>
      </c>
      <c r="D31" s="99"/>
      <c r="E31" s="19"/>
      <c r="F31" s="8"/>
      <c r="G31" s="19" t="s">
        <v>3</v>
      </c>
      <c r="H31" s="100"/>
      <c r="I31" s="100"/>
      <c r="J31" s="19"/>
      <c r="K31" s="99" t="str">
        <f t="shared" si="0"/>
        <v/>
      </c>
      <c r="L31" s="99"/>
      <c r="M31" s="6" t="str">
        <f t="shared" si="2"/>
        <v/>
      </c>
      <c r="N31" s="19"/>
      <c r="O31" s="8"/>
      <c r="P31" s="100"/>
      <c r="Q31" s="100"/>
      <c r="R31" s="101" t="str">
        <f t="shared" si="3"/>
        <v/>
      </c>
      <c r="S31" s="101"/>
      <c r="T31" s="102" t="str">
        <f t="shared" si="4"/>
        <v/>
      </c>
      <c r="U31" s="102"/>
    </row>
    <row r="32" spans="2:21">
      <c r="B32" s="19">
        <v>24</v>
      </c>
      <c r="C32" s="99" t="str">
        <f t="shared" si="1"/>
        <v/>
      </c>
      <c r="D32" s="99"/>
      <c r="E32" s="19"/>
      <c r="F32" s="8"/>
      <c r="G32" s="19" t="s">
        <v>3</v>
      </c>
      <c r="H32" s="100"/>
      <c r="I32" s="100"/>
      <c r="J32" s="19"/>
      <c r="K32" s="99" t="str">
        <f t="shared" si="0"/>
        <v/>
      </c>
      <c r="L32" s="99"/>
      <c r="M32" s="6" t="str">
        <f t="shared" si="2"/>
        <v/>
      </c>
      <c r="N32" s="19"/>
      <c r="O32" s="8"/>
      <c r="P32" s="100"/>
      <c r="Q32" s="100"/>
      <c r="R32" s="101" t="str">
        <f t="shared" si="3"/>
        <v/>
      </c>
      <c r="S32" s="101"/>
      <c r="T32" s="102" t="str">
        <f t="shared" si="4"/>
        <v/>
      </c>
      <c r="U32" s="102"/>
    </row>
    <row r="33" spans="2:21">
      <c r="B33" s="19">
        <v>25</v>
      </c>
      <c r="C33" s="99" t="str">
        <f t="shared" si="1"/>
        <v/>
      </c>
      <c r="D33" s="99"/>
      <c r="E33" s="19"/>
      <c r="F33" s="8"/>
      <c r="G33" s="19" t="s">
        <v>4</v>
      </c>
      <c r="H33" s="100"/>
      <c r="I33" s="100"/>
      <c r="J33" s="19"/>
      <c r="K33" s="99" t="str">
        <f t="shared" si="0"/>
        <v/>
      </c>
      <c r="L33" s="99"/>
      <c r="M33" s="6" t="str">
        <f t="shared" si="2"/>
        <v/>
      </c>
      <c r="N33" s="19"/>
      <c r="O33" s="8"/>
      <c r="P33" s="100"/>
      <c r="Q33" s="100"/>
      <c r="R33" s="101" t="str">
        <f t="shared" si="3"/>
        <v/>
      </c>
      <c r="S33" s="101"/>
      <c r="T33" s="102" t="str">
        <f t="shared" si="4"/>
        <v/>
      </c>
      <c r="U33" s="102"/>
    </row>
    <row r="34" spans="2:21">
      <c r="B34" s="19">
        <v>26</v>
      </c>
      <c r="C34" s="99" t="str">
        <f t="shared" si="1"/>
        <v/>
      </c>
      <c r="D34" s="99"/>
      <c r="E34" s="19"/>
      <c r="F34" s="8"/>
      <c r="G34" s="19" t="s">
        <v>3</v>
      </c>
      <c r="H34" s="100"/>
      <c r="I34" s="100"/>
      <c r="J34" s="19"/>
      <c r="K34" s="99" t="str">
        <f t="shared" si="0"/>
        <v/>
      </c>
      <c r="L34" s="99"/>
      <c r="M34" s="6" t="str">
        <f t="shared" si="2"/>
        <v/>
      </c>
      <c r="N34" s="19"/>
      <c r="O34" s="8"/>
      <c r="P34" s="100"/>
      <c r="Q34" s="100"/>
      <c r="R34" s="101" t="str">
        <f t="shared" si="3"/>
        <v/>
      </c>
      <c r="S34" s="101"/>
      <c r="T34" s="102" t="str">
        <f t="shared" si="4"/>
        <v/>
      </c>
      <c r="U34" s="102"/>
    </row>
    <row r="35" spans="2:21">
      <c r="B35" s="19">
        <v>27</v>
      </c>
      <c r="C35" s="99" t="str">
        <f t="shared" si="1"/>
        <v/>
      </c>
      <c r="D35" s="99"/>
      <c r="E35" s="19"/>
      <c r="F35" s="8"/>
      <c r="G35" s="19" t="s">
        <v>3</v>
      </c>
      <c r="H35" s="100"/>
      <c r="I35" s="100"/>
      <c r="J35" s="19"/>
      <c r="K35" s="99" t="str">
        <f t="shared" si="0"/>
        <v/>
      </c>
      <c r="L35" s="99"/>
      <c r="M35" s="6" t="str">
        <f t="shared" si="2"/>
        <v/>
      </c>
      <c r="N35" s="19"/>
      <c r="O35" s="8"/>
      <c r="P35" s="100"/>
      <c r="Q35" s="100"/>
      <c r="R35" s="101" t="str">
        <f t="shared" si="3"/>
        <v/>
      </c>
      <c r="S35" s="101"/>
      <c r="T35" s="102" t="str">
        <f t="shared" si="4"/>
        <v/>
      </c>
      <c r="U35" s="102"/>
    </row>
    <row r="36" spans="2:21">
      <c r="B36" s="19">
        <v>28</v>
      </c>
      <c r="C36" s="99" t="str">
        <f t="shared" si="1"/>
        <v/>
      </c>
      <c r="D36" s="99"/>
      <c r="E36" s="19"/>
      <c r="F36" s="8"/>
      <c r="G36" s="19" t="s">
        <v>3</v>
      </c>
      <c r="H36" s="100"/>
      <c r="I36" s="100"/>
      <c r="J36" s="19"/>
      <c r="K36" s="99" t="str">
        <f t="shared" si="0"/>
        <v/>
      </c>
      <c r="L36" s="99"/>
      <c r="M36" s="6" t="str">
        <f t="shared" si="2"/>
        <v/>
      </c>
      <c r="N36" s="19"/>
      <c r="O36" s="8"/>
      <c r="P36" s="100"/>
      <c r="Q36" s="100"/>
      <c r="R36" s="101" t="str">
        <f t="shared" si="3"/>
        <v/>
      </c>
      <c r="S36" s="101"/>
      <c r="T36" s="102" t="str">
        <f t="shared" si="4"/>
        <v/>
      </c>
      <c r="U36" s="102"/>
    </row>
    <row r="37" spans="2:21">
      <c r="B37" s="19">
        <v>29</v>
      </c>
      <c r="C37" s="99" t="str">
        <f t="shared" si="1"/>
        <v/>
      </c>
      <c r="D37" s="99"/>
      <c r="E37" s="19"/>
      <c r="F37" s="8"/>
      <c r="G37" s="19" t="s">
        <v>3</v>
      </c>
      <c r="H37" s="100"/>
      <c r="I37" s="100"/>
      <c r="J37" s="19"/>
      <c r="K37" s="99" t="str">
        <f t="shared" si="0"/>
        <v/>
      </c>
      <c r="L37" s="99"/>
      <c r="M37" s="6" t="str">
        <f t="shared" si="2"/>
        <v/>
      </c>
      <c r="N37" s="19"/>
      <c r="O37" s="8"/>
      <c r="P37" s="100"/>
      <c r="Q37" s="100"/>
      <c r="R37" s="101" t="str">
        <f t="shared" si="3"/>
        <v/>
      </c>
      <c r="S37" s="101"/>
      <c r="T37" s="102" t="str">
        <f t="shared" si="4"/>
        <v/>
      </c>
      <c r="U37" s="102"/>
    </row>
    <row r="38" spans="2:21">
      <c r="B38" s="19">
        <v>30</v>
      </c>
      <c r="C38" s="99" t="str">
        <f t="shared" si="1"/>
        <v/>
      </c>
      <c r="D38" s="99"/>
      <c r="E38" s="19"/>
      <c r="F38" s="8"/>
      <c r="G38" s="19" t="s">
        <v>4</v>
      </c>
      <c r="H38" s="100"/>
      <c r="I38" s="100"/>
      <c r="J38" s="19"/>
      <c r="K38" s="99" t="str">
        <f t="shared" si="0"/>
        <v/>
      </c>
      <c r="L38" s="99"/>
      <c r="M38" s="6" t="str">
        <f t="shared" si="2"/>
        <v/>
      </c>
      <c r="N38" s="19"/>
      <c r="O38" s="8"/>
      <c r="P38" s="100"/>
      <c r="Q38" s="100"/>
      <c r="R38" s="101" t="str">
        <f t="shared" si="3"/>
        <v/>
      </c>
      <c r="S38" s="101"/>
      <c r="T38" s="102" t="str">
        <f t="shared" si="4"/>
        <v/>
      </c>
      <c r="U38" s="102"/>
    </row>
    <row r="39" spans="2:21">
      <c r="B39" s="19">
        <v>31</v>
      </c>
      <c r="C39" s="99" t="str">
        <f t="shared" si="1"/>
        <v/>
      </c>
      <c r="D39" s="99"/>
      <c r="E39" s="19"/>
      <c r="F39" s="8"/>
      <c r="G39" s="19" t="s">
        <v>4</v>
      </c>
      <c r="H39" s="100"/>
      <c r="I39" s="100"/>
      <c r="J39" s="19"/>
      <c r="K39" s="99" t="str">
        <f t="shared" si="0"/>
        <v/>
      </c>
      <c r="L39" s="99"/>
      <c r="M39" s="6" t="str">
        <f t="shared" si="2"/>
        <v/>
      </c>
      <c r="N39" s="19"/>
      <c r="O39" s="8"/>
      <c r="P39" s="100"/>
      <c r="Q39" s="100"/>
      <c r="R39" s="101" t="str">
        <f t="shared" si="3"/>
        <v/>
      </c>
      <c r="S39" s="101"/>
      <c r="T39" s="102" t="str">
        <f t="shared" si="4"/>
        <v/>
      </c>
      <c r="U39" s="102"/>
    </row>
    <row r="40" spans="2:21">
      <c r="B40" s="19">
        <v>32</v>
      </c>
      <c r="C40" s="99" t="str">
        <f t="shared" si="1"/>
        <v/>
      </c>
      <c r="D40" s="99"/>
      <c r="E40" s="19"/>
      <c r="F40" s="8"/>
      <c r="G40" s="19" t="s">
        <v>4</v>
      </c>
      <c r="H40" s="100"/>
      <c r="I40" s="100"/>
      <c r="J40" s="19"/>
      <c r="K40" s="99" t="str">
        <f t="shared" si="0"/>
        <v/>
      </c>
      <c r="L40" s="99"/>
      <c r="M40" s="6" t="str">
        <f t="shared" si="2"/>
        <v/>
      </c>
      <c r="N40" s="19"/>
      <c r="O40" s="8"/>
      <c r="P40" s="100"/>
      <c r="Q40" s="100"/>
      <c r="R40" s="101" t="str">
        <f t="shared" si="3"/>
        <v/>
      </c>
      <c r="S40" s="101"/>
      <c r="T40" s="102" t="str">
        <f t="shared" si="4"/>
        <v/>
      </c>
      <c r="U40" s="102"/>
    </row>
    <row r="41" spans="2:21">
      <c r="B41" s="19">
        <v>33</v>
      </c>
      <c r="C41" s="99" t="str">
        <f t="shared" si="1"/>
        <v/>
      </c>
      <c r="D41" s="99"/>
      <c r="E41" s="19"/>
      <c r="F41" s="8"/>
      <c r="G41" s="19" t="s">
        <v>3</v>
      </c>
      <c r="H41" s="100"/>
      <c r="I41" s="100"/>
      <c r="J41" s="19"/>
      <c r="K41" s="99" t="str">
        <f t="shared" si="0"/>
        <v/>
      </c>
      <c r="L41" s="99"/>
      <c r="M41" s="6" t="str">
        <f t="shared" si="2"/>
        <v/>
      </c>
      <c r="N41" s="19"/>
      <c r="O41" s="8"/>
      <c r="P41" s="100"/>
      <c r="Q41" s="100"/>
      <c r="R41" s="101" t="str">
        <f t="shared" si="3"/>
        <v/>
      </c>
      <c r="S41" s="101"/>
      <c r="T41" s="102" t="str">
        <f t="shared" si="4"/>
        <v/>
      </c>
      <c r="U41" s="102"/>
    </row>
    <row r="42" spans="2:21">
      <c r="B42" s="19">
        <v>34</v>
      </c>
      <c r="C42" s="99" t="str">
        <f t="shared" si="1"/>
        <v/>
      </c>
      <c r="D42" s="99"/>
      <c r="E42" s="19"/>
      <c r="F42" s="8"/>
      <c r="G42" s="19" t="s">
        <v>4</v>
      </c>
      <c r="H42" s="100"/>
      <c r="I42" s="100"/>
      <c r="J42" s="19"/>
      <c r="K42" s="99" t="str">
        <f t="shared" si="0"/>
        <v/>
      </c>
      <c r="L42" s="99"/>
      <c r="M42" s="6" t="str">
        <f t="shared" si="2"/>
        <v/>
      </c>
      <c r="N42" s="19"/>
      <c r="O42" s="8"/>
      <c r="P42" s="100"/>
      <c r="Q42" s="100"/>
      <c r="R42" s="101" t="str">
        <f t="shared" si="3"/>
        <v/>
      </c>
      <c r="S42" s="101"/>
      <c r="T42" s="102" t="str">
        <f t="shared" si="4"/>
        <v/>
      </c>
      <c r="U42" s="102"/>
    </row>
    <row r="43" spans="2:21">
      <c r="B43" s="19">
        <v>35</v>
      </c>
      <c r="C43" s="99" t="str">
        <f t="shared" si="1"/>
        <v/>
      </c>
      <c r="D43" s="99"/>
      <c r="E43" s="19"/>
      <c r="F43" s="8"/>
      <c r="G43" s="19" t="s">
        <v>3</v>
      </c>
      <c r="H43" s="100"/>
      <c r="I43" s="100"/>
      <c r="J43" s="19"/>
      <c r="K43" s="99" t="str">
        <f t="shared" si="0"/>
        <v/>
      </c>
      <c r="L43" s="99"/>
      <c r="M43" s="6" t="str">
        <f t="shared" si="2"/>
        <v/>
      </c>
      <c r="N43" s="19"/>
      <c r="O43" s="8"/>
      <c r="P43" s="100"/>
      <c r="Q43" s="100"/>
      <c r="R43" s="101" t="str">
        <f t="shared" si="3"/>
        <v/>
      </c>
      <c r="S43" s="101"/>
      <c r="T43" s="102" t="str">
        <f t="shared" si="4"/>
        <v/>
      </c>
      <c r="U43" s="102"/>
    </row>
    <row r="44" spans="2:21">
      <c r="B44" s="19">
        <v>36</v>
      </c>
      <c r="C44" s="99" t="str">
        <f t="shared" si="1"/>
        <v/>
      </c>
      <c r="D44" s="99"/>
      <c r="E44" s="19"/>
      <c r="F44" s="8"/>
      <c r="G44" s="19" t="s">
        <v>4</v>
      </c>
      <c r="H44" s="100"/>
      <c r="I44" s="100"/>
      <c r="J44" s="19"/>
      <c r="K44" s="99" t="str">
        <f t="shared" si="0"/>
        <v/>
      </c>
      <c r="L44" s="99"/>
      <c r="M44" s="6" t="str">
        <f t="shared" si="2"/>
        <v/>
      </c>
      <c r="N44" s="19"/>
      <c r="O44" s="8"/>
      <c r="P44" s="100"/>
      <c r="Q44" s="100"/>
      <c r="R44" s="101" t="str">
        <f t="shared" si="3"/>
        <v/>
      </c>
      <c r="S44" s="101"/>
      <c r="T44" s="102" t="str">
        <f t="shared" si="4"/>
        <v/>
      </c>
      <c r="U44" s="102"/>
    </row>
    <row r="45" spans="2:21">
      <c r="B45" s="19">
        <v>37</v>
      </c>
      <c r="C45" s="99" t="str">
        <f t="shared" si="1"/>
        <v/>
      </c>
      <c r="D45" s="99"/>
      <c r="E45" s="19"/>
      <c r="F45" s="8"/>
      <c r="G45" s="19" t="s">
        <v>3</v>
      </c>
      <c r="H45" s="100"/>
      <c r="I45" s="100"/>
      <c r="J45" s="19"/>
      <c r="K45" s="99" t="str">
        <f t="shared" si="0"/>
        <v/>
      </c>
      <c r="L45" s="99"/>
      <c r="M45" s="6" t="str">
        <f t="shared" si="2"/>
        <v/>
      </c>
      <c r="N45" s="19"/>
      <c r="O45" s="8"/>
      <c r="P45" s="100"/>
      <c r="Q45" s="100"/>
      <c r="R45" s="101" t="str">
        <f t="shared" si="3"/>
        <v/>
      </c>
      <c r="S45" s="101"/>
      <c r="T45" s="102" t="str">
        <f t="shared" si="4"/>
        <v/>
      </c>
      <c r="U45" s="102"/>
    </row>
    <row r="46" spans="2:21">
      <c r="B46" s="19">
        <v>38</v>
      </c>
      <c r="C46" s="99" t="str">
        <f t="shared" si="1"/>
        <v/>
      </c>
      <c r="D46" s="99"/>
      <c r="E46" s="19"/>
      <c r="F46" s="8"/>
      <c r="G46" s="19" t="s">
        <v>4</v>
      </c>
      <c r="H46" s="100"/>
      <c r="I46" s="100"/>
      <c r="J46" s="19"/>
      <c r="K46" s="99" t="str">
        <f t="shared" si="0"/>
        <v/>
      </c>
      <c r="L46" s="99"/>
      <c r="M46" s="6" t="str">
        <f t="shared" si="2"/>
        <v/>
      </c>
      <c r="N46" s="19"/>
      <c r="O46" s="8"/>
      <c r="P46" s="100"/>
      <c r="Q46" s="100"/>
      <c r="R46" s="101" t="str">
        <f t="shared" si="3"/>
        <v/>
      </c>
      <c r="S46" s="101"/>
      <c r="T46" s="102" t="str">
        <f t="shared" si="4"/>
        <v/>
      </c>
      <c r="U46" s="102"/>
    </row>
    <row r="47" spans="2:21">
      <c r="B47" s="19">
        <v>39</v>
      </c>
      <c r="C47" s="99" t="str">
        <f t="shared" si="1"/>
        <v/>
      </c>
      <c r="D47" s="99"/>
      <c r="E47" s="19"/>
      <c r="F47" s="8"/>
      <c r="G47" s="19" t="s">
        <v>4</v>
      </c>
      <c r="H47" s="100"/>
      <c r="I47" s="100"/>
      <c r="J47" s="19"/>
      <c r="K47" s="99" t="str">
        <f t="shared" si="0"/>
        <v/>
      </c>
      <c r="L47" s="99"/>
      <c r="M47" s="6" t="str">
        <f t="shared" si="2"/>
        <v/>
      </c>
      <c r="N47" s="19"/>
      <c r="O47" s="8"/>
      <c r="P47" s="100"/>
      <c r="Q47" s="100"/>
      <c r="R47" s="101" t="str">
        <f t="shared" si="3"/>
        <v/>
      </c>
      <c r="S47" s="101"/>
      <c r="T47" s="102" t="str">
        <f t="shared" si="4"/>
        <v/>
      </c>
      <c r="U47" s="102"/>
    </row>
    <row r="48" spans="2:21">
      <c r="B48" s="19">
        <v>40</v>
      </c>
      <c r="C48" s="99" t="str">
        <f t="shared" si="1"/>
        <v/>
      </c>
      <c r="D48" s="99"/>
      <c r="E48" s="19"/>
      <c r="F48" s="8"/>
      <c r="G48" s="19" t="s">
        <v>37</v>
      </c>
      <c r="H48" s="100"/>
      <c r="I48" s="100"/>
      <c r="J48" s="19"/>
      <c r="K48" s="99" t="str">
        <f t="shared" si="0"/>
        <v/>
      </c>
      <c r="L48" s="99"/>
      <c r="M48" s="6" t="str">
        <f t="shared" si="2"/>
        <v/>
      </c>
      <c r="N48" s="19"/>
      <c r="O48" s="8"/>
      <c r="P48" s="100"/>
      <c r="Q48" s="100"/>
      <c r="R48" s="101" t="str">
        <f t="shared" si="3"/>
        <v/>
      </c>
      <c r="S48" s="101"/>
      <c r="T48" s="102" t="str">
        <f t="shared" si="4"/>
        <v/>
      </c>
      <c r="U48" s="102"/>
    </row>
    <row r="49" spans="2:21">
      <c r="B49" s="19">
        <v>41</v>
      </c>
      <c r="C49" s="99" t="str">
        <f t="shared" si="1"/>
        <v/>
      </c>
      <c r="D49" s="99"/>
      <c r="E49" s="19"/>
      <c r="F49" s="8"/>
      <c r="G49" s="19" t="s">
        <v>4</v>
      </c>
      <c r="H49" s="100"/>
      <c r="I49" s="100"/>
      <c r="J49" s="19"/>
      <c r="K49" s="99" t="str">
        <f t="shared" si="0"/>
        <v/>
      </c>
      <c r="L49" s="99"/>
      <c r="M49" s="6" t="str">
        <f t="shared" si="2"/>
        <v/>
      </c>
      <c r="N49" s="19"/>
      <c r="O49" s="8"/>
      <c r="P49" s="100"/>
      <c r="Q49" s="100"/>
      <c r="R49" s="101" t="str">
        <f t="shared" si="3"/>
        <v/>
      </c>
      <c r="S49" s="101"/>
      <c r="T49" s="102" t="str">
        <f t="shared" si="4"/>
        <v/>
      </c>
      <c r="U49" s="102"/>
    </row>
    <row r="50" spans="2:21">
      <c r="B50" s="19">
        <v>42</v>
      </c>
      <c r="C50" s="99" t="str">
        <f t="shared" si="1"/>
        <v/>
      </c>
      <c r="D50" s="99"/>
      <c r="E50" s="19"/>
      <c r="F50" s="8"/>
      <c r="G50" s="19" t="s">
        <v>4</v>
      </c>
      <c r="H50" s="100"/>
      <c r="I50" s="100"/>
      <c r="J50" s="19"/>
      <c r="K50" s="99" t="str">
        <f t="shared" si="0"/>
        <v/>
      </c>
      <c r="L50" s="99"/>
      <c r="M50" s="6" t="str">
        <f t="shared" si="2"/>
        <v/>
      </c>
      <c r="N50" s="19"/>
      <c r="O50" s="8"/>
      <c r="P50" s="100"/>
      <c r="Q50" s="100"/>
      <c r="R50" s="101" t="str">
        <f t="shared" si="3"/>
        <v/>
      </c>
      <c r="S50" s="101"/>
      <c r="T50" s="102" t="str">
        <f t="shared" si="4"/>
        <v/>
      </c>
      <c r="U50" s="102"/>
    </row>
    <row r="51" spans="2:21">
      <c r="B51" s="19">
        <v>43</v>
      </c>
      <c r="C51" s="99" t="str">
        <f t="shared" si="1"/>
        <v/>
      </c>
      <c r="D51" s="99"/>
      <c r="E51" s="19"/>
      <c r="F51" s="8"/>
      <c r="G51" s="19" t="s">
        <v>3</v>
      </c>
      <c r="H51" s="100"/>
      <c r="I51" s="100"/>
      <c r="J51" s="19"/>
      <c r="K51" s="99" t="str">
        <f t="shared" si="0"/>
        <v/>
      </c>
      <c r="L51" s="99"/>
      <c r="M51" s="6" t="str">
        <f t="shared" si="2"/>
        <v/>
      </c>
      <c r="N51" s="19"/>
      <c r="O51" s="8"/>
      <c r="P51" s="100"/>
      <c r="Q51" s="100"/>
      <c r="R51" s="101" t="str">
        <f t="shared" si="3"/>
        <v/>
      </c>
      <c r="S51" s="101"/>
      <c r="T51" s="102" t="str">
        <f t="shared" si="4"/>
        <v/>
      </c>
      <c r="U51" s="102"/>
    </row>
    <row r="52" spans="2:21">
      <c r="B52" s="19">
        <v>44</v>
      </c>
      <c r="C52" s="99" t="str">
        <f t="shared" si="1"/>
        <v/>
      </c>
      <c r="D52" s="99"/>
      <c r="E52" s="19"/>
      <c r="F52" s="8"/>
      <c r="G52" s="19" t="s">
        <v>3</v>
      </c>
      <c r="H52" s="100"/>
      <c r="I52" s="100"/>
      <c r="J52" s="19"/>
      <c r="K52" s="99" t="str">
        <f t="shared" si="0"/>
        <v/>
      </c>
      <c r="L52" s="99"/>
      <c r="M52" s="6" t="str">
        <f t="shared" si="2"/>
        <v/>
      </c>
      <c r="N52" s="19"/>
      <c r="O52" s="8"/>
      <c r="P52" s="100"/>
      <c r="Q52" s="100"/>
      <c r="R52" s="101" t="str">
        <f t="shared" si="3"/>
        <v/>
      </c>
      <c r="S52" s="101"/>
      <c r="T52" s="102" t="str">
        <f t="shared" si="4"/>
        <v/>
      </c>
      <c r="U52" s="102"/>
    </row>
    <row r="53" spans="2:21">
      <c r="B53" s="19">
        <v>45</v>
      </c>
      <c r="C53" s="99" t="str">
        <f t="shared" si="1"/>
        <v/>
      </c>
      <c r="D53" s="99"/>
      <c r="E53" s="19"/>
      <c r="F53" s="8"/>
      <c r="G53" s="19" t="s">
        <v>4</v>
      </c>
      <c r="H53" s="100"/>
      <c r="I53" s="100"/>
      <c r="J53" s="19"/>
      <c r="K53" s="99" t="str">
        <f t="shared" si="0"/>
        <v/>
      </c>
      <c r="L53" s="99"/>
      <c r="M53" s="6" t="str">
        <f t="shared" si="2"/>
        <v/>
      </c>
      <c r="N53" s="19"/>
      <c r="O53" s="8"/>
      <c r="P53" s="100"/>
      <c r="Q53" s="100"/>
      <c r="R53" s="101" t="str">
        <f t="shared" si="3"/>
        <v/>
      </c>
      <c r="S53" s="101"/>
      <c r="T53" s="102" t="str">
        <f t="shared" si="4"/>
        <v/>
      </c>
      <c r="U53" s="102"/>
    </row>
    <row r="54" spans="2:21">
      <c r="B54" s="19">
        <v>46</v>
      </c>
      <c r="C54" s="99" t="str">
        <f t="shared" si="1"/>
        <v/>
      </c>
      <c r="D54" s="99"/>
      <c r="E54" s="19"/>
      <c r="F54" s="8"/>
      <c r="G54" s="19" t="s">
        <v>4</v>
      </c>
      <c r="H54" s="100"/>
      <c r="I54" s="100"/>
      <c r="J54" s="19"/>
      <c r="K54" s="99" t="str">
        <f t="shared" si="0"/>
        <v/>
      </c>
      <c r="L54" s="99"/>
      <c r="M54" s="6" t="str">
        <f t="shared" si="2"/>
        <v/>
      </c>
      <c r="N54" s="19"/>
      <c r="O54" s="8"/>
      <c r="P54" s="100"/>
      <c r="Q54" s="100"/>
      <c r="R54" s="101" t="str">
        <f t="shared" si="3"/>
        <v/>
      </c>
      <c r="S54" s="101"/>
      <c r="T54" s="102" t="str">
        <f t="shared" si="4"/>
        <v/>
      </c>
      <c r="U54" s="102"/>
    </row>
    <row r="55" spans="2:21">
      <c r="B55" s="19">
        <v>47</v>
      </c>
      <c r="C55" s="99" t="str">
        <f t="shared" si="1"/>
        <v/>
      </c>
      <c r="D55" s="99"/>
      <c r="E55" s="19"/>
      <c r="F55" s="8"/>
      <c r="G55" s="19" t="s">
        <v>3</v>
      </c>
      <c r="H55" s="100"/>
      <c r="I55" s="100"/>
      <c r="J55" s="19"/>
      <c r="K55" s="99" t="str">
        <f t="shared" si="0"/>
        <v/>
      </c>
      <c r="L55" s="99"/>
      <c r="M55" s="6" t="str">
        <f t="shared" si="2"/>
        <v/>
      </c>
      <c r="N55" s="19"/>
      <c r="O55" s="8"/>
      <c r="P55" s="100"/>
      <c r="Q55" s="100"/>
      <c r="R55" s="101" t="str">
        <f t="shared" si="3"/>
        <v/>
      </c>
      <c r="S55" s="101"/>
      <c r="T55" s="102" t="str">
        <f t="shared" si="4"/>
        <v/>
      </c>
      <c r="U55" s="102"/>
    </row>
    <row r="56" spans="2:21">
      <c r="B56" s="19">
        <v>48</v>
      </c>
      <c r="C56" s="99" t="str">
        <f t="shared" si="1"/>
        <v/>
      </c>
      <c r="D56" s="99"/>
      <c r="E56" s="19"/>
      <c r="F56" s="8"/>
      <c r="G56" s="19" t="s">
        <v>3</v>
      </c>
      <c r="H56" s="100"/>
      <c r="I56" s="100"/>
      <c r="J56" s="19"/>
      <c r="K56" s="99" t="str">
        <f t="shared" si="0"/>
        <v/>
      </c>
      <c r="L56" s="99"/>
      <c r="M56" s="6" t="str">
        <f t="shared" si="2"/>
        <v/>
      </c>
      <c r="N56" s="19"/>
      <c r="O56" s="8"/>
      <c r="P56" s="100"/>
      <c r="Q56" s="100"/>
      <c r="R56" s="101" t="str">
        <f t="shared" si="3"/>
        <v/>
      </c>
      <c r="S56" s="101"/>
      <c r="T56" s="102" t="str">
        <f t="shared" si="4"/>
        <v/>
      </c>
      <c r="U56" s="102"/>
    </row>
    <row r="57" spans="2:21">
      <c r="B57" s="19">
        <v>49</v>
      </c>
      <c r="C57" s="99" t="str">
        <f t="shared" si="1"/>
        <v/>
      </c>
      <c r="D57" s="99"/>
      <c r="E57" s="19"/>
      <c r="F57" s="8"/>
      <c r="G57" s="19" t="s">
        <v>3</v>
      </c>
      <c r="H57" s="100"/>
      <c r="I57" s="100"/>
      <c r="J57" s="19"/>
      <c r="K57" s="99" t="str">
        <f t="shared" si="0"/>
        <v/>
      </c>
      <c r="L57" s="99"/>
      <c r="M57" s="6" t="str">
        <f t="shared" si="2"/>
        <v/>
      </c>
      <c r="N57" s="19"/>
      <c r="O57" s="8"/>
      <c r="P57" s="100"/>
      <c r="Q57" s="100"/>
      <c r="R57" s="101" t="str">
        <f t="shared" si="3"/>
        <v/>
      </c>
      <c r="S57" s="101"/>
      <c r="T57" s="102" t="str">
        <f t="shared" si="4"/>
        <v/>
      </c>
      <c r="U57" s="102"/>
    </row>
    <row r="58" spans="2:21">
      <c r="B58" s="19">
        <v>50</v>
      </c>
      <c r="C58" s="99" t="str">
        <f t="shared" si="1"/>
        <v/>
      </c>
      <c r="D58" s="99"/>
      <c r="E58" s="19"/>
      <c r="F58" s="8"/>
      <c r="G58" s="19" t="s">
        <v>3</v>
      </c>
      <c r="H58" s="100"/>
      <c r="I58" s="100"/>
      <c r="J58" s="19"/>
      <c r="K58" s="99" t="str">
        <f t="shared" si="0"/>
        <v/>
      </c>
      <c r="L58" s="99"/>
      <c r="M58" s="6" t="str">
        <f t="shared" si="2"/>
        <v/>
      </c>
      <c r="N58" s="19"/>
      <c r="O58" s="8"/>
      <c r="P58" s="100"/>
      <c r="Q58" s="100"/>
      <c r="R58" s="101" t="str">
        <f t="shared" si="3"/>
        <v/>
      </c>
      <c r="S58" s="101"/>
      <c r="T58" s="102" t="str">
        <f t="shared" si="4"/>
        <v/>
      </c>
      <c r="U58" s="102"/>
    </row>
    <row r="59" spans="2:21">
      <c r="B59" s="19">
        <v>51</v>
      </c>
      <c r="C59" s="99" t="str">
        <f t="shared" si="1"/>
        <v/>
      </c>
      <c r="D59" s="99"/>
      <c r="E59" s="19"/>
      <c r="F59" s="8"/>
      <c r="G59" s="19" t="s">
        <v>3</v>
      </c>
      <c r="H59" s="100"/>
      <c r="I59" s="100"/>
      <c r="J59" s="19"/>
      <c r="K59" s="99" t="str">
        <f t="shared" si="0"/>
        <v/>
      </c>
      <c r="L59" s="99"/>
      <c r="M59" s="6" t="str">
        <f t="shared" si="2"/>
        <v/>
      </c>
      <c r="N59" s="19"/>
      <c r="O59" s="8"/>
      <c r="P59" s="100"/>
      <c r="Q59" s="100"/>
      <c r="R59" s="101" t="str">
        <f t="shared" si="3"/>
        <v/>
      </c>
      <c r="S59" s="101"/>
      <c r="T59" s="102" t="str">
        <f t="shared" si="4"/>
        <v/>
      </c>
      <c r="U59" s="102"/>
    </row>
    <row r="60" spans="2:21">
      <c r="B60" s="19">
        <v>52</v>
      </c>
      <c r="C60" s="99" t="str">
        <f t="shared" si="1"/>
        <v/>
      </c>
      <c r="D60" s="99"/>
      <c r="E60" s="19"/>
      <c r="F60" s="8"/>
      <c r="G60" s="19" t="s">
        <v>3</v>
      </c>
      <c r="H60" s="100"/>
      <c r="I60" s="100"/>
      <c r="J60" s="19"/>
      <c r="K60" s="99" t="str">
        <f t="shared" si="0"/>
        <v/>
      </c>
      <c r="L60" s="99"/>
      <c r="M60" s="6" t="str">
        <f t="shared" si="2"/>
        <v/>
      </c>
      <c r="N60" s="19"/>
      <c r="O60" s="8"/>
      <c r="P60" s="100"/>
      <c r="Q60" s="100"/>
      <c r="R60" s="101" t="str">
        <f t="shared" si="3"/>
        <v/>
      </c>
      <c r="S60" s="101"/>
      <c r="T60" s="102" t="str">
        <f t="shared" si="4"/>
        <v/>
      </c>
      <c r="U60" s="102"/>
    </row>
    <row r="61" spans="2:21">
      <c r="B61" s="19">
        <v>53</v>
      </c>
      <c r="C61" s="99" t="str">
        <f t="shared" si="1"/>
        <v/>
      </c>
      <c r="D61" s="99"/>
      <c r="E61" s="19"/>
      <c r="F61" s="8"/>
      <c r="G61" s="19" t="s">
        <v>3</v>
      </c>
      <c r="H61" s="100"/>
      <c r="I61" s="100"/>
      <c r="J61" s="19"/>
      <c r="K61" s="99" t="str">
        <f t="shared" si="0"/>
        <v/>
      </c>
      <c r="L61" s="99"/>
      <c r="M61" s="6" t="str">
        <f t="shared" si="2"/>
        <v/>
      </c>
      <c r="N61" s="19"/>
      <c r="O61" s="8"/>
      <c r="P61" s="100"/>
      <c r="Q61" s="100"/>
      <c r="R61" s="101" t="str">
        <f t="shared" si="3"/>
        <v/>
      </c>
      <c r="S61" s="101"/>
      <c r="T61" s="102" t="str">
        <f t="shared" si="4"/>
        <v/>
      </c>
      <c r="U61" s="102"/>
    </row>
    <row r="62" spans="2:21">
      <c r="B62" s="19">
        <v>54</v>
      </c>
      <c r="C62" s="99" t="str">
        <f t="shared" si="1"/>
        <v/>
      </c>
      <c r="D62" s="99"/>
      <c r="E62" s="19"/>
      <c r="F62" s="8"/>
      <c r="G62" s="19" t="s">
        <v>3</v>
      </c>
      <c r="H62" s="100"/>
      <c r="I62" s="100"/>
      <c r="J62" s="19"/>
      <c r="K62" s="99" t="str">
        <f t="shared" si="0"/>
        <v/>
      </c>
      <c r="L62" s="99"/>
      <c r="M62" s="6" t="str">
        <f t="shared" si="2"/>
        <v/>
      </c>
      <c r="N62" s="19"/>
      <c r="O62" s="8"/>
      <c r="P62" s="100"/>
      <c r="Q62" s="100"/>
      <c r="R62" s="101" t="str">
        <f t="shared" si="3"/>
        <v/>
      </c>
      <c r="S62" s="101"/>
      <c r="T62" s="102" t="str">
        <f t="shared" si="4"/>
        <v/>
      </c>
      <c r="U62" s="102"/>
    </row>
    <row r="63" spans="2:21">
      <c r="B63" s="19">
        <v>55</v>
      </c>
      <c r="C63" s="99" t="str">
        <f t="shared" si="1"/>
        <v/>
      </c>
      <c r="D63" s="99"/>
      <c r="E63" s="19"/>
      <c r="F63" s="8"/>
      <c r="G63" s="19" t="s">
        <v>4</v>
      </c>
      <c r="H63" s="100"/>
      <c r="I63" s="100"/>
      <c r="J63" s="19"/>
      <c r="K63" s="99" t="str">
        <f t="shared" si="0"/>
        <v/>
      </c>
      <c r="L63" s="99"/>
      <c r="M63" s="6" t="str">
        <f t="shared" si="2"/>
        <v/>
      </c>
      <c r="N63" s="19"/>
      <c r="O63" s="8"/>
      <c r="P63" s="100"/>
      <c r="Q63" s="100"/>
      <c r="R63" s="101" t="str">
        <f t="shared" si="3"/>
        <v/>
      </c>
      <c r="S63" s="101"/>
      <c r="T63" s="102" t="str">
        <f t="shared" si="4"/>
        <v/>
      </c>
      <c r="U63" s="102"/>
    </row>
    <row r="64" spans="2:21">
      <c r="B64" s="19">
        <v>56</v>
      </c>
      <c r="C64" s="99" t="str">
        <f t="shared" si="1"/>
        <v/>
      </c>
      <c r="D64" s="99"/>
      <c r="E64" s="19"/>
      <c r="F64" s="8"/>
      <c r="G64" s="19" t="s">
        <v>3</v>
      </c>
      <c r="H64" s="100"/>
      <c r="I64" s="100"/>
      <c r="J64" s="19"/>
      <c r="K64" s="99" t="str">
        <f t="shared" si="0"/>
        <v/>
      </c>
      <c r="L64" s="99"/>
      <c r="M64" s="6" t="str">
        <f t="shared" si="2"/>
        <v/>
      </c>
      <c r="N64" s="19"/>
      <c r="O64" s="8"/>
      <c r="P64" s="100"/>
      <c r="Q64" s="100"/>
      <c r="R64" s="101" t="str">
        <f t="shared" si="3"/>
        <v/>
      </c>
      <c r="S64" s="101"/>
      <c r="T64" s="102" t="str">
        <f t="shared" si="4"/>
        <v/>
      </c>
      <c r="U64" s="102"/>
    </row>
    <row r="65" spans="2:21">
      <c r="B65" s="19">
        <v>57</v>
      </c>
      <c r="C65" s="99" t="str">
        <f t="shared" si="1"/>
        <v/>
      </c>
      <c r="D65" s="99"/>
      <c r="E65" s="19"/>
      <c r="F65" s="8"/>
      <c r="G65" s="19" t="s">
        <v>3</v>
      </c>
      <c r="H65" s="100"/>
      <c r="I65" s="100"/>
      <c r="J65" s="19"/>
      <c r="K65" s="99" t="str">
        <f t="shared" si="0"/>
        <v/>
      </c>
      <c r="L65" s="99"/>
      <c r="M65" s="6" t="str">
        <f t="shared" si="2"/>
        <v/>
      </c>
      <c r="N65" s="19"/>
      <c r="O65" s="8"/>
      <c r="P65" s="100"/>
      <c r="Q65" s="100"/>
      <c r="R65" s="101" t="str">
        <f t="shared" si="3"/>
        <v/>
      </c>
      <c r="S65" s="101"/>
      <c r="T65" s="102" t="str">
        <f t="shared" si="4"/>
        <v/>
      </c>
      <c r="U65" s="102"/>
    </row>
    <row r="66" spans="2:21">
      <c r="B66" s="19">
        <v>58</v>
      </c>
      <c r="C66" s="99" t="str">
        <f t="shared" si="1"/>
        <v/>
      </c>
      <c r="D66" s="99"/>
      <c r="E66" s="19"/>
      <c r="F66" s="8"/>
      <c r="G66" s="19" t="s">
        <v>3</v>
      </c>
      <c r="H66" s="100"/>
      <c r="I66" s="100"/>
      <c r="J66" s="19"/>
      <c r="K66" s="99" t="str">
        <f t="shared" si="0"/>
        <v/>
      </c>
      <c r="L66" s="99"/>
      <c r="M66" s="6" t="str">
        <f t="shared" si="2"/>
        <v/>
      </c>
      <c r="N66" s="19"/>
      <c r="O66" s="8"/>
      <c r="P66" s="100"/>
      <c r="Q66" s="100"/>
      <c r="R66" s="101" t="str">
        <f t="shared" si="3"/>
        <v/>
      </c>
      <c r="S66" s="101"/>
      <c r="T66" s="102" t="str">
        <f t="shared" si="4"/>
        <v/>
      </c>
      <c r="U66" s="102"/>
    </row>
    <row r="67" spans="2:21">
      <c r="B67" s="19">
        <v>59</v>
      </c>
      <c r="C67" s="99" t="str">
        <f t="shared" si="1"/>
        <v/>
      </c>
      <c r="D67" s="99"/>
      <c r="E67" s="19"/>
      <c r="F67" s="8"/>
      <c r="G67" s="19" t="s">
        <v>3</v>
      </c>
      <c r="H67" s="100"/>
      <c r="I67" s="100"/>
      <c r="J67" s="19"/>
      <c r="K67" s="99" t="str">
        <f t="shared" si="0"/>
        <v/>
      </c>
      <c r="L67" s="99"/>
      <c r="M67" s="6" t="str">
        <f t="shared" si="2"/>
        <v/>
      </c>
      <c r="N67" s="19"/>
      <c r="O67" s="8"/>
      <c r="P67" s="100"/>
      <c r="Q67" s="100"/>
      <c r="R67" s="101" t="str">
        <f t="shared" si="3"/>
        <v/>
      </c>
      <c r="S67" s="101"/>
      <c r="T67" s="102" t="str">
        <f t="shared" si="4"/>
        <v/>
      </c>
      <c r="U67" s="102"/>
    </row>
    <row r="68" spans="2:21">
      <c r="B68" s="19">
        <v>60</v>
      </c>
      <c r="C68" s="99" t="str">
        <f t="shared" si="1"/>
        <v/>
      </c>
      <c r="D68" s="99"/>
      <c r="E68" s="19"/>
      <c r="F68" s="8"/>
      <c r="G68" s="19" t="s">
        <v>4</v>
      </c>
      <c r="H68" s="100"/>
      <c r="I68" s="100"/>
      <c r="J68" s="19"/>
      <c r="K68" s="99" t="str">
        <f t="shared" si="0"/>
        <v/>
      </c>
      <c r="L68" s="99"/>
      <c r="M68" s="6" t="str">
        <f t="shared" si="2"/>
        <v/>
      </c>
      <c r="N68" s="19"/>
      <c r="O68" s="8"/>
      <c r="P68" s="100"/>
      <c r="Q68" s="100"/>
      <c r="R68" s="101" t="str">
        <f t="shared" si="3"/>
        <v/>
      </c>
      <c r="S68" s="101"/>
      <c r="T68" s="102" t="str">
        <f t="shared" si="4"/>
        <v/>
      </c>
      <c r="U68" s="102"/>
    </row>
    <row r="69" spans="2:21">
      <c r="B69" s="19">
        <v>61</v>
      </c>
      <c r="C69" s="99" t="str">
        <f t="shared" si="1"/>
        <v/>
      </c>
      <c r="D69" s="99"/>
      <c r="E69" s="19"/>
      <c r="F69" s="8"/>
      <c r="G69" s="19" t="s">
        <v>4</v>
      </c>
      <c r="H69" s="100"/>
      <c r="I69" s="100"/>
      <c r="J69" s="19"/>
      <c r="K69" s="99" t="str">
        <f t="shared" si="0"/>
        <v/>
      </c>
      <c r="L69" s="99"/>
      <c r="M69" s="6" t="str">
        <f t="shared" si="2"/>
        <v/>
      </c>
      <c r="N69" s="19"/>
      <c r="O69" s="8"/>
      <c r="P69" s="100"/>
      <c r="Q69" s="100"/>
      <c r="R69" s="101" t="str">
        <f t="shared" si="3"/>
        <v/>
      </c>
      <c r="S69" s="101"/>
      <c r="T69" s="102" t="str">
        <f t="shared" si="4"/>
        <v/>
      </c>
      <c r="U69" s="102"/>
    </row>
    <row r="70" spans="2:21">
      <c r="B70" s="19">
        <v>62</v>
      </c>
      <c r="C70" s="99" t="str">
        <f t="shared" si="1"/>
        <v/>
      </c>
      <c r="D70" s="99"/>
      <c r="E70" s="19"/>
      <c r="F70" s="8"/>
      <c r="G70" s="19" t="s">
        <v>3</v>
      </c>
      <c r="H70" s="100"/>
      <c r="I70" s="100"/>
      <c r="J70" s="19"/>
      <c r="K70" s="99" t="str">
        <f t="shared" si="0"/>
        <v/>
      </c>
      <c r="L70" s="99"/>
      <c r="M70" s="6" t="str">
        <f t="shared" si="2"/>
        <v/>
      </c>
      <c r="N70" s="19"/>
      <c r="O70" s="8"/>
      <c r="P70" s="100"/>
      <c r="Q70" s="100"/>
      <c r="R70" s="101" t="str">
        <f t="shared" si="3"/>
        <v/>
      </c>
      <c r="S70" s="101"/>
      <c r="T70" s="102" t="str">
        <f t="shared" si="4"/>
        <v/>
      </c>
      <c r="U70" s="102"/>
    </row>
    <row r="71" spans="2:21">
      <c r="B71" s="19">
        <v>63</v>
      </c>
      <c r="C71" s="99" t="str">
        <f t="shared" si="1"/>
        <v/>
      </c>
      <c r="D71" s="99"/>
      <c r="E71" s="19"/>
      <c r="F71" s="8"/>
      <c r="G71" s="19" t="s">
        <v>4</v>
      </c>
      <c r="H71" s="100"/>
      <c r="I71" s="100"/>
      <c r="J71" s="19"/>
      <c r="K71" s="99" t="str">
        <f t="shared" si="0"/>
        <v/>
      </c>
      <c r="L71" s="99"/>
      <c r="M71" s="6" t="str">
        <f t="shared" si="2"/>
        <v/>
      </c>
      <c r="N71" s="19"/>
      <c r="O71" s="8"/>
      <c r="P71" s="100"/>
      <c r="Q71" s="100"/>
      <c r="R71" s="101" t="str">
        <f t="shared" si="3"/>
        <v/>
      </c>
      <c r="S71" s="101"/>
      <c r="T71" s="102" t="str">
        <f t="shared" si="4"/>
        <v/>
      </c>
      <c r="U71" s="102"/>
    </row>
    <row r="72" spans="2:21">
      <c r="B72" s="19">
        <v>64</v>
      </c>
      <c r="C72" s="99" t="str">
        <f t="shared" si="1"/>
        <v/>
      </c>
      <c r="D72" s="99"/>
      <c r="E72" s="19"/>
      <c r="F72" s="8"/>
      <c r="G72" s="19" t="s">
        <v>3</v>
      </c>
      <c r="H72" s="100"/>
      <c r="I72" s="100"/>
      <c r="J72" s="19"/>
      <c r="K72" s="99" t="str">
        <f t="shared" si="0"/>
        <v/>
      </c>
      <c r="L72" s="99"/>
      <c r="M72" s="6" t="str">
        <f t="shared" si="2"/>
        <v/>
      </c>
      <c r="N72" s="19"/>
      <c r="O72" s="8"/>
      <c r="P72" s="100"/>
      <c r="Q72" s="100"/>
      <c r="R72" s="101" t="str">
        <f t="shared" si="3"/>
        <v/>
      </c>
      <c r="S72" s="101"/>
      <c r="T72" s="102" t="str">
        <f t="shared" si="4"/>
        <v/>
      </c>
      <c r="U72" s="102"/>
    </row>
    <row r="73" spans="2:21">
      <c r="B73" s="19">
        <v>65</v>
      </c>
      <c r="C73" s="99" t="str">
        <f t="shared" si="1"/>
        <v/>
      </c>
      <c r="D73" s="99"/>
      <c r="E73" s="19"/>
      <c r="F73" s="8"/>
      <c r="G73" s="19" t="s">
        <v>4</v>
      </c>
      <c r="H73" s="100"/>
      <c r="I73" s="100"/>
      <c r="J73" s="19"/>
      <c r="K73" s="99" t="str">
        <f t="shared" ref="K73:K108" si="5">IF(F73="","",C73*0.03)</f>
        <v/>
      </c>
      <c r="L73" s="99"/>
      <c r="M73" s="6" t="str">
        <f t="shared" si="2"/>
        <v/>
      </c>
      <c r="N73" s="19"/>
      <c r="O73" s="8"/>
      <c r="P73" s="100"/>
      <c r="Q73" s="100"/>
      <c r="R73" s="101" t="str">
        <f t="shared" si="3"/>
        <v/>
      </c>
      <c r="S73" s="101"/>
      <c r="T73" s="102" t="str">
        <f t="shared" si="4"/>
        <v/>
      </c>
      <c r="U73" s="102"/>
    </row>
    <row r="74" spans="2:21">
      <c r="B74" s="19">
        <v>66</v>
      </c>
      <c r="C74" s="99" t="str">
        <f t="shared" ref="C74:C108" si="6">IF(R73="","",C73+R73)</f>
        <v/>
      </c>
      <c r="D74" s="99"/>
      <c r="E74" s="19"/>
      <c r="F74" s="8"/>
      <c r="G74" s="19" t="s">
        <v>4</v>
      </c>
      <c r="H74" s="100"/>
      <c r="I74" s="100"/>
      <c r="J74" s="19"/>
      <c r="K74" s="99" t="str">
        <f t="shared" si="5"/>
        <v/>
      </c>
      <c r="L74" s="99"/>
      <c r="M74" s="6" t="str">
        <f t="shared" ref="M74:M108" si="7">IF(J74="","",(K74/J74)/1000)</f>
        <v/>
      </c>
      <c r="N74" s="19"/>
      <c r="O74" s="8"/>
      <c r="P74" s="100"/>
      <c r="Q74" s="100"/>
      <c r="R74" s="101" t="str">
        <f t="shared" ref="R74:R108" si="8">IF(O74="","",(IF(G74="売",H74-P74,P74-H74))*M74*100000)</f>
        <v/>
      </c>
      <c r="S74" s="101"/>
      <c r="T74" s="102" t="str">
        <f t="shared" ref="T74:T108" si="9">IF(O74="","",IF(R74&lt;0,J74*(-1),IF(G74="買",(P74-H74)*100,(H74-P74)*100)))</f>
        <v/>
      </c>
      <c r="U74" s="102"/>
    </row>
    <row r="75" spans="2:21">
      <c r="B75" s="19">
        <v>67</v>
      </c>
      <c r="C75" s="99" t="str">
        <f t="shared" si="6"/>
        <v/>
      </c>
      <c r="D75" s="99"/>
      <c r="E75" s="19"/>
      <c r="F75" s="8"/>
      <c r="G75" s="19" t="s">
        <v>3</v>
      </c>
      <c r="H75" s="100"/>
      <c r="I75" s="100"/>
      <c r="J75" s="19"/>
      <c r="K75" s="99" t="str">
        <f t="shared" si="5"/>
        <v/>
      </c>
      <c r="L75" s="99"/>
      <c r="M75" s="6" t="str">
        <f t="shared" si="7"/>
        <v/>
      </c>
      <c r="N75" s="19"/>
      <c r="O75" s="8"/>
      <c r="P75" s="100"/>
      <c r="Q75" s="100"/>
      <c r="R75" s="101" t="str">
        <f t="shared" si="8"/>
        <v/>
      </c>
      <c r="S75" s="101"/>
      <c r="T75" s="102" t="str">
        <f t="shared" si="9"/>
        <v/>
      </c>
      <c r="U75" s="102"/>
    </row>
    <row r="76" spans="2:21">
      <c r="B76" s="19">
        <v>68</v>
      </c>
      <c r="C76" s="99" t="str">
        <f t="shared" si="6"/>
        <v/>
      </c>
      <c r="D76" s="99"/>
      <c r="E76" s="19"/>
      <c r="F76" s="8"/>
      <c r="G76" s="19" t="s">
        <v>3</v>
      </c>
      <c r="H76" s="100"/>
      <c r="I76" s="100"/>
      <c r="J76" s="19"/>
      <c r="K76" s="99" t="str">
        <f t="shared" si="5"/>
        <v/>
      </c>
      <c r="L76" s="99"/>
      <c r="M76" s="6" t="str">
        <f t="shared" si="7"/>
        <v/>
      </c>
      <c r="N76" s="19"/>
      <c r="O76" s="8"/>
      <c r="P76" s="100"/>
      <c r="Q76" s="100"/>
      <c r="R76" s="101" t="str">
        <f t="shared" si="8"/>
        <v/>
      </c>
      <c r="S76" s="101"/>
      <c r="T76" s="102" t="str">
        <f t="shared" si="9"/>
        <v/>
      </c>
      <c r="U76" s="102"/>
    </row>
    <row r="77" spans="2:21">
      <c r="B77" s="19">
        <v>69</v>
      </c>
      <c r="C77" s="99" t="str">
        <f t="shared" si="6"/>
        <v/>
      </c>
      <c r="D77" s="99"/>
      <c r="E77" s="19"/>
      <c r="F77" s="8"/>
      <c r="G77" s="19" t="s">
        <v>3</v>
      </c>
      <c r="H77" s="100"/>
      <c r="I77" s="100"/>
      <c r="J77" s="19"/>
      <c r="K77" s="99" t="str">
        <f t="shared" si="5"/>
        <v/>
      </c>
      <c r="L77" s="99"/>
      <c r="M77" s="6" t="str">
        <f t="shared" si="7"/>
        <v/>
      </c>
      <c r="N77" s="19"/>
      <c r="O77" s="8"/>
      <c r="P77" s="100"/>
      <c r="Q77" s="100"/>
      <c r="R77" s="101" t="str">
        <f t="shared" si="8"/>
        <v/>
      </c>
      <c r="S77" s="101"/>
      <c r="T77" s="102" t="str">
        <f t="shared" si="9"/>
        <v/>
      </c>
      <c r="U77" s="102"/>
    </row>
    <row r="78" spans="2:21">
      <c r="B78" s="19">
        <v>70</v>
      </c>
      <c r="C78" s="99" t="str">
        <f t="shared" si="6"/>
        <v/>
      </c>
      <c r="D78" s="99"/>
      <c r="E78" s="19"/>
      <c r="F78" s="8"/>
      <c r="G78" s="19" t="s">
        <v>4</v>
      </c>
      <c r="H78" s="100"/>
      <c r="I78" s="100"/>
      <c r="J78" s="19"/>
      <c r="K78" s="99" t="str">
        <f t="shared" si="5"/>
        <v/>
      </c>
      <c r="L78" s="99"/>
      <c r="M78" s="6" t="str">
        <f t="shared" si="7"/>
        <v/>
      </c>
      <c r="N78" s="19"/>
      <c r="O78" s="8"/>
      <c r="P78" s="100"/>
      <c r="Q78" s="100"/>
      <c r="R78" s="101" t="str">
        <f t="shared" si="8"/>
        <v/>
      </c>
      <c r="S78" s="101"/>
      <c r="T78" s="102" t="str">
        <f t="shared" si="9"/>
        <v/>
      </c>
      <c r="U78" s="102"/>
    </row>
    <row r="79" spans="2:21">
      <c r="B79" s="19">
        <v>71</v>
      </c>
      <c r="C79" s="99" t="str">
        <f t="shared" si="6"/>
        <v/>
      </c>
      <c r="D79" s="99"/>
      <c r="E79" s="19"/>
      <c r="F79" s="8"/>
      <c r="G79" s="19" t="s">
        <v>3</v>
      </c>
      <c r="H79" s="100"/>
      <c r="I79" s="100"/>
      <c r="J79" s="19"/>
      <c r="K79" s="99" t="str">
        <f t="shared" si="5"/>
        <v/>
      </c>
      <c r="L79" s="99"/>
      <c r="M79" s="6" t="str">
        <f t="shared" si="7"/>
        <v/>
      </c>
      <c r="N79" s="19"/>
      <c r="O79" s="8"/>
      <c r="P79" s="100"/>
      <c r="Q79" s="100"/>
      <c r="R79" s="101" t="str">
        <f t="shared" si="8"/>
        <v/>
      </c>
      <c r="S79" s="101"/>
      <c r="T79" s="102" t="str">
        <f t="shared" si="9"/>
        <v/>
      </c>
      <c r="U79" s="102"/>
    </row>
    <row r="80" spans="2:21">
      <c r="B80" s="19">
        <v>72</v>
      </c>
      <c r="C80" s="99" t="str">
        <f t="shared" si="6"/>
        <v/>
      </c>
      <c r="D80" s="99"/>
      <c r="E80" s="19"/>
      <c r="F80" s="8"/>
      <c r="G80" s="19" t="s">
        <v>4</v>
      </c>
      <c r="H80" s="100"/>
      <c r="I80" s="100"/>
      <c r="J80" s="19"/>
      <c r="K80" s="99" t="str">
        <f t="shared" si="5"/>
        <v/>
      </c>
      <c r="L80" s="99"/>
      <c r="M80" s="6" t="str">
        <f t="shared" si="7"/>
        <v/>
      </c>
      <c r="N80" s="19"/>
      <c r="O80" s="8"/>
      <c r="P80" s="100"/>
      <c r="Q80" s="100"/>
      <c r="R80" s="101" t="str">
        <f t="shared" si="8"/>
        <v/>
      </c>
      <c r="S80" s="101"/>
      <c r="T80" s="102" t="str">
        <f t="shared" si="9"/>
        <v/>
      </c>
      <c r="U80" s="102"/>
    </row>
    <row r="81" spans="2:21">
      <c r="B81" s="19">
        <v>73</v>
      </c>
      <c r="C81" s="99" t="str">
        <f t="shared" si="6"/>
        <v/>
      </c>
      <c r="D81" s="99"/>
      <c r="E81" s="19"/>
      <c r="F81" s="8"/>
      <c r="G81" s="19" t="s">
        <v>3</v>
      </c>
      <c r="H81" s="100"/>
      <c r="I81" s="100"/>
      <c r="J81" s="19"/>
      <c r="K81" s="99" t="str">
        <f t="shared" si="5"/>
        <v/>
      </c>
      <c r="L81" s="99"/>
      <c r="M81" s="6" t="str">
        <f t="shared" si="7"/>
        <v/>
      </c>
      <c r="N81" s="19"/>
      <c r="O81" s="8"/>
      <c r="P81" s="100"/>
      <c r="Q81" s="100"/>
      <c r="R81" s="101" t="str">
        <f t="shared" si="8"/>
        <v/>
      </c>
      <c r="S81" s="101"/>
      <c r="T81" s="102" t="str">
        <f t="shared" si="9"/>
        <v/>
      </c>
      <c r="U81" s="102"/>
    </row>
    <row r="82" spans="2:21">
      <c r="B82" s="19">
        <v>74</v>
      </c>
      <c r="C82" s="99" t="str">
        <f t="shared" si="6"/>
        <v/>
      </c>
      <c r="D82" s="99"/>
      <c r="E82" s="19"/>
      <c r="F82" s="8"/>
      <c r="G82" s="19" t="s">
        <v>3</v>
      </c>
      <c r="H82" s="100"/>
      <c r="I82" s="100"/>
      <c r="J82" s="19"/>
      <c r="K82" s="99" t="str">
        <f t="shared" si="5"/>
        <v/>
      </c>
      <c r="L82" s="99"/>
      <c r="M82" s="6" t="str">
        <f t="shared" si="7"/>
        <v/>
      </c>
      <c r="N82" s="19"/>
      <c r="O82" s="8"/>
      <c r="P82" s="100"/>
      <c r="Q82" s="100"/>
      <c r="R82" s="101" t="str">
        <f t="shared" si="8"/>
        <v/>
      </c>
      <c r="S82" s="101"/>
      <c r="T82" s="102" t="str">
        <f t="shared" si="9"/>
        <v/>
      </c>
      <c r="U82" s="102"/>
    </row>
    <row r="83" spans="2:21">
      <c r="B83" s="19">
        <v>75</v>
      </c>
      <c r="C83" s="99" t="str">
        <f t="shared" si="6"/>
        <v/>
      </c>
      <c r="D83" s="99"/>
      <c r="E83" s="19"/>
      <c r="F83" s="8"/>
      <c r="G83" s="19" t="s">
        <v>3</v>
      </c>
      <c r="H83" s="100"/>
      <c r="I83" s="100"/>
      <c r="J83" s="19"/>
      <c r="K83" s="99" t="str">
        <f t="shared" si="5"/>
        <v/>
      </c>
      <c r="L83" s="99"/>
      <c r="M83" s="6" t="str">
        <f t="shared" si="7"/>
        <v/>
      </c>
      <c r="N83" s="19"/>
      <c r="O83" s="8"/>
      <c r="P83" s="100"/>
      <c r="Q83" s="100"/>
      <c r="R83" s="101" t="str">
        <f t="shared" si="8"/>
        <v/>
      </c>
      <c r="S83" s="101"/>
      <c r="T83" s="102" t="str">
        <f t="shared" si="9"/>
        <v/>
      </c>
      <c r="U83" s="102"/>
    </row>
    <row r="84" spans="2:21">
      <c r="B84" s="19">
        <v>76</v>
      </c>
      <c r="C84" s="99" t="str">
        <f t="shared" si="6"/>
        <v/>
      </c>
      <c r="D84" s="99"/>
      <c r="E84" s="19"/>
      <c r="F84" s="8"/>
      <c r="G84" s="19" t="s">
        <v>3</v>
      </c>
      <c r="H84" s="100"/>
      <c r="I84" s="100"/>
      <c r="J84" s="19"/>
      <c r="K84" s="99" t="str">
        <f t="shared" si="5"/>
        <v/>
      </c>
      <c r="L84" s="99"/>
      <c r="M84" s="6" t="str">
        <f t="shared" si="7"/>
        <v/>
      </c>
      <c r="N84" s="19"/>
      <c r="O84" s="8"/>
      <c r="P84" s="100"/>
      <c r="Q84" s="100"/>
      <c r="R84" s="101" t="str">
        <f t="shared" si="8"/>
        <v/>
      </c>
      <c r="S84" s="101"/>
      <c r="T84" s="102" t="str">
        <f t="shared" si="9"/>
        <v/>
      </c>
      <c r="U84" s="102"/>
    </row>
    <row r="85" spans="2:21">
      <c r="B85" s="19">
        <v>77</v>
      </c>
      <c r="C85" s="99" t="str">
        <f t="shared" si="6"/>
        <v/>
      </c>
      <c r="D85" s="99"/>
      <c r="E85" s="19"/>
      <c r="F85" s="8"/>
      <c r="G85" s="19" t="s">
        <v>4</v>
      </c>
      <c r="H85" s="100"/>
      <c r="I85" s="100"/>
      <c r="J85" s="19"/>
      <c r="K85" s="99" t="str">
        <f t="shared" si="5"/>
        <v/>
      </c>
      <c r="L85" s="99"/>
      <c r="M85" s="6" t="str">
        <f t="shared" si="7"/>
        <v/>
      </c>
      <c r="N85" s="19"/>
      <c r="O85" s="8"/>
      <c r="P85" s="100"/>
      <c r="Q85" s="100"/>
      <c r="R85" s="101" t="str">
        <f t="shared" si="8"/>
        <v/>
      </c>
      <c r="S85" s="101"/>
      <c r="T85" s="102" t="str">
        <f t="shared" si="9"/>
        <v/>
      </c>
      <c r="U85" s="102"/>
    </row>
    <row r="86" spans="2:21">
      <c r="B86" s="19">
        <v>78</v>
      </c>
      <c r="C86" s="99" t="str">
        <f t="shared" si="6"/>
        <v/>
      </c>
      <c r="D86" s="99"/>
      <c r="E86" s="19"/>
      <c r="F86" s="8"/>
      <c r="G86" s="19" t="s">
        <v>3</v>
      </c>
      <c r="H86" s="100"/>
      <c r="I86" s="100"/>
      <c r="J86" s="19"/>
      <c r="K86" s="99" t="str">
        <f t="shared" si="5"/>
        <v/>
      </c>
      <c r="L86" s="99"/>
      <c r="M86" s="6" t="str">
        <f t="shared" si="7"/>
        <v/>
      </c>
      <c r="N86" s="19"/>
      <c r="O86" s="8"/>
      <c r="P86" s="100"/>
      <c r="Q86" s="100"/>
      <c r="R86" s="101" t="str">
        <f t="shared" si="8"/>
        <v/>
      </c>
      <c r="S86" s="101"/>
      <c r="T86" s="102" t="str">
        <f t="shared" si="9"/>
        <v/>
      </c>
      <c r="U86" s="102"/>
    </row>
    <row r="87" spans="2:21">
      <c r="B87" s="19">
        <v>79</v>
      </c>
      <c r="C87" s="99" t="str">
        <f t="shared" si="6"/>
        <v/>
      </c>
      <c r="D87" s="99"/>
      <c r="E87" s="19"/>
      <c r="F87" s="8"/>
      <c r="G87" s="19" t="s">
        <v>4</v>
      </c>
      <c r="H87" s="100"/>
      <c r="I87" s="100"/>
      <c r="J87" s="19"/>
      <c r="K87" s="99" t="str">
        <f t="shared" si="5"/>
        <v/>
      </c>
      <c r="L87" s="99"/>
      <c r="M87" s="6" t="str">
        <f t="shared" si="7"/>
        <v/>
      </c>
      <c r="N87" s="19"/>
      <c r="O87" s="8"/>
      <c r="P87" s="100"/>
      <c r="Q87" s="100"/>
      <c r="R87" s="101" t="str">
        <f t="shared" si="8"/>
        <v/>
      </c>
      <c r="S87" s="101"/>
      <c r="T87" s="102" t="str">
        <f t="shared" si="9"/>
        <v/>
      </c>
      <c r="U87" s="102"/>
    </row>
    <row r="88" spans="2:21">
      <c r="B88" s="19">
        <v>80</v>
      </c>
      <c r="C88" s="99" t="str">
        <f t="shared" si="6"/>
        <v/>
      </c>
      <c r="D88" s="99"/>
      <c r="E88" s="19"/>
      <c r="F88" s="8"/>
      <c r="G88" s="19" t="s">
        <v>4</v>
      </c>
      <c r="H88" s="100"/>
      <c r="I88" s="100"/>
      <c r="J88" s="19"/>
      <c r="K88" s="99" t="str">
        <f t="shared" si="5"/>
        <v/>
      </c>
      <c r="L88" s="99"/>
      <c r="M88" s="6" t="str">
        <f t="shared" si="7"/>
        <v/>
      </c>
      <c r="N88" s="19"/>
      <c r="O88" s="8"/>
      <c r="P88" s="100"/>
      <c r="Q88" s="100"/>
      <c r="R88" s="101" t="str">
        <f t="shared" si="8"/>
        <v/>
      </c>
      <c r="S88" s="101"/>
      <c r="T88" s="102" t="str">
        <f t="shared" si="9"/>
        <v/>
      </c>
      <c r="U88" s="102"/>
    </row>
    <row r="89" spans="2:21">
      <c r="B89" s="19">
        <v>81</v>
      </c>
      <c r="C89" s="99" t="str">
        <f t="shared" si="6"/>
        <v/>
      </c>
      <c r="D89" s="99"/>
      <c r="E89" s="19"/>
      <c r="F89" s="8"/>
      <c r="G89" s="19" t="s">
        <v>4</v>
      </c>
      <c r="H89" s="100"/>
      <c r="I89" s="100"/>
      <c r="J89" s="19"/>
      <c r="K89" s="99" t="str">
        <f t="shared" si="5"/>
        <v/>
      </c>
      <c r="L89" s="99"/>
      <c r="M89" s="6" t="str">
        <f t="shared" si="7"/>
        <v/>
      </c>
      <c r="N89" s="19"/>
      <c r="O89" s="8"/>
      <c r="P89" s="100"/>
      <c r="Q89" s="100"/>
      <c r="R89" s="101" t="str">
        <f t="shared" si="8"/>
        <v/>
      </c>
      <c r="S89" s="101"/>
      <c r="T89" s="102" t="str">
        <f t="shared" si="9"/>
        <v/>
      </c>
      <c r="U89" s="102"/>
    </row>
    <row r="90" spans="2:21">
      <c r="B90" s="19">
        <v>82</v>
      </c>
      <c r="C90" s="99" t="str">
        <f t="shared" si="6"/>
        <v/>
      </c>
      <c r="D90" s="99"/>
      <c r="E90" s="19"/>
      <c r="F90" s="8"/>
      <c r="G90" s="19" t="s">
        <v>4</v>
      </c>
      <c r="H90" s="100"/>
      <c r="I90" s="100"/>
      <c r="J90" s="19"/>
      <c r="K90" s="99" t="str">
        <f t="shared" si="5"/>
        <v/>
      </c>
      <c r="L90" s="99"/>
      <c r="M90" s="6" t="str">
        <f t="shared" si="7"/>
        <v/>
      </c>
      <c r="N90" s="19"/>
      <c r="O90" s="8"/>
      <c r="P90" s="100"/>
      <c r="Q90" s="100"/>
      <c r="R90" s="101" t="str">
        <f t="shared" si="8"/>
        <v/>
      </c>
      <c r="S90" s="101"/>
      <c r="T90" s="102" t="str">
        <f t="shared" si="9"/>
        <v/>
      </c>
      <c r="U90" s="102"/>
    </row>
    <row r="91" spans="2:21">
      <c r="B91" s="19">
        <v>83</v>
      </c>
      <c r="C91" s="99" t="str">
        <f t="shared" si="6"/>
        <v/>
      </c>
      <c r="D91" s="99"/>
      <c r="E91" s="19"/>
      <c r="F91" s="8"/>
      <c r="G91" s="19" t="s">
        <v>4</v>
      </c>
      <c r="H91" s="100"/>
      <c r="I91" s="100"/>
      <c r="J91" s="19"/>
      <c r="K91" s="99" t="str">
        <f t="shared" si="5"/>
        <v/>
      </c>
      <c r="L91" s="99"/>
      <c r="M91" s="6" t="str">
        <f t="shared" si="7"/>
        <v/>
      </c>
      <c r="N91" s="19"/>
      <c r="O91" s="8"/>
      <c r="P91" s="100"/>
      <c r="Q91" s="100"/>
      <c r="R91" s="101" t="str">
        <f t="shared" si="8"/>
        <v/>
      </c>
      <c r="S91" s="101"/>
      <c r="T91" s="102" t="str">
        <f t="shared" si="9"/>
        <v/>
      </c>
      <c r="U91" s="102"/>
    </row>
    <row r="92" spans="2:21">
      <c r="B92" s="19">
        <v>84</v>
      </c>
      <c r="C92" s="99" t="str">
        <f t="shared" si="6"/>
        <v/>
      </c>
      <c r="D92" s="99"/>
      <c r="E92" s="19"/>
      <c r="F92" s="8"/>
      <c r="G92" s="19" t="s">
        <v>3</v>
      </c>
      <c r="H92" s="100"/>
      <c r="I92" s="100"/>
      <c r="J92" s="19"/>
      <c r="K92" s="99" t="str">
        <f t="shared" si="5"/>
        <v/>
      </c>
      <c r="L92" s="99"/>
      <c r="M92" s="6" t="str">
        <f t="shared" si="7"/>
        <v/>
      </c>
      <c r="N92" s="19"/>
      <c r="O92" s="8"/>
      <c r="P92" s="100"/>
      <c r="Q92" s="100"/>
      <c r="R92" s="101" t="str">
        <f t="shared" si="8"/>
        <v/>
      </c>
      <c r="S92" s="101"/>
      <c r="T92" s="102" t="str">
        <f t="shared" si="9"/>
        <v/>
      </c>
      <c r="U92" s="102"/>
    </row>
    <row r="93" spans="2:21">
      <c r="B93" s="19">
        <v>85</v>
      </c>
      <c r="C93" s="99" t="str">
        <f t="shared" si="6"/>
        <v/>
      </c>
      <c r="D93" s="99"/>
      <c r="E93" s="19"/>
      <c r="F93" s="8"/>
      <c r="G93" s="19" t="s">
        <v>4</v>
      </c>
      <c r="H93" s="100"/>
      <c r="I93" s="100"/>
      <c r="J93" s="19"/>
      <c r="K93" s="99" t="str">
        <f t="shared" si="5"/>
        <v/>
      </c>
      <c r="L93" s="99"/>
      <c r="M93" s="6" t="str">
        <f t="shared" si="7"/>
        <v/>
      </c>
      <c r="N93" s="19"/>
      <c r="O93" s="8"/>
      <c r="P93" s="100"/>
      <c r="Q93" s="100"/>
      <c r="R93" s="101" t="str">
        <f t="shared" si="8"/>
        <v/>
      </c>
      <c r="S93" s="101"/>
      <c r="T93" s="102" t="str">
        <f t="shared" si="9"/>
        <v/>
      </c>
      <c r="U93" s="102"/>
    </row>
    <row r="94" spans="2:21">
      <c r="B94" s="19">
        <v>86</v>
      </c>
      <c r="C94" s="99" t="str">
        <f t="shared" si="6"/>
        <v/>
      </c>
      <c r="D94" s="99"/>
      <c r="E94" s="19"/>
      <c r="F94" s="8"/>
      <c r="G94" s="19" t="s">
        <v>3</v>
      </c>
      <c r="H94" s="100"/>
      <c r="I94" s="100"/>
      <c r="J94" s="19"/>
      <c r="K94" s="99" t="str">
        <f t="shared" si="5"/>
        <v/>
      </c>
      <c r="L94" s="99"/>
      <c r="M94" s="6" t="str">
        <f t="shared" si="7"/>
        <v/>
      </c>
      <c r="N94" s="19"/>
      <c r="O94" s="8"/>
      <c r="P94" s="100"/>
      <c r="Q94" s="100"/>
      <c r="R94" s="101" t="str">
        <f t="shared" si="8"/>
        <v/>
      </c>
      <c r="S94" s="101"/>
      <c r="T94" s="102" t="str">
        <f t="shared" si="9"/>
        <v/>
      </c>
      <c r="U94" s="102"/>
    </row>
    <row r="95" spans="2:21">
      <c r="B95" s="19">
        <v>87</v>
      </c>
      <c r="C95" s="99" t="str">
        <f t="shared" si="6"/>
        <v/>
      </c>
      <c r="D95" s="99"/>
      <c r="E95" s="19"/>
      <c r="F95" s="8"/>
      <c r="G95" s="19" t="s">
        <v>4</v>
      </c>
      <c r="H95" s="100"/>
      <c r="I95" s="100"/>
      <c r="J95" s="19"/>
      <c r="K95" s="99" t="str">
        <f t="shared" si="5"/>
        <v/>
      </c>
      <c r="L95" s="99"/>
      <c r="M95" s="6" t="str">
        <f t="shared" si="7"/>
        <v/>
      </c>
      <c r="N95" s="19"/>
      <c r="O95" s="8"/>
      <c r="P95" s="100"/>
      <c r="Q95" s="100"/>
      <c r="R95" s="101" t="str">
        <f t="shared" si="8"/>
        <v/>
      </c>
      <c r="S95" s="101"/>
      <c r="T95" s="102" t="str">
        <f t="shared" si="9"/>
        <v/>
      </c>
      <c r="U95" s="102"/>
    </row>
    <row r="96" spans="2:21">
      <c r="B96" s="19">
        <v>88</v>
      </c>
      <c r="C96" s="99" t="str">
        <f t="shared" si="6"/>
        <v/>
      </c>
      <c r="D96" s="99"/>
      <c r="E96" s="19"/>
      <c r="F96" s="8"/>
      <c r="G96" s="19" t="s">
        <v>3</v>
      </c>
      <c r="H96" s="100"/>
      <c r="I96" s="100"/>
      <c r="J96" s="19"/>
      <c r="K96" s="99" t="str">
        <f t="shared" si="5"/>
        <v/>
      </c>
      <c r="L96" s="99"/>
      <c r="M96" s="6" t="str">
        <f t="shared" si="7"/>
        <v/>
      </c>
      <c r="N96" s="19"/>
      <c r="O96" s="8"/>
      <c r="P96" s="100"/>
      <c r="Q96" s="100"/>
      <c r="R96" s="101" t="str">
        <f t="shared" si="8"/>
        <v/>
      </c>
      <c r="S96" s="101"/>
      <c r="T96" s="102" t="str">
        <f t="shared" si="9"/>
        <v/>
      </c>
      <c r="U96" s="102"/>
    </row>
    <row r="97" spans="2:21">
      <c r="B97" s="19">
        <v>89</v>
      </c>
      <c r="C97" s="99" t="str">
        <f t="shared" si="6"/>
        <v/>
      </c>
      <c r="D97" s="99"/>
      <c r="E97" s="19"/>
      <c r="F97" s="8"/>
      <c r="G97" s="19" t="s">
        <v>4</v>
      </c>
      <c r="H97" s="100"/>
      <c r="I97" s="100"/>
      <c r="J97" s="19"/>
      <c r="K97" s="99" t="str">
        <f t="shared" si="5"/>
        <v/>
      </c>
      <c r="L97" s="99"/>
      <c r="M97" s="6" t="str">
        <f t="shared" si="7"/>
        <v/>
      </c>
      <c r="N97" s="19"/>
      <c r="O97" s="8"/>
      <c r="P97" s="100"/>
      <c r="Q97" s="100"/>
      <c r="R97" s="101" t="str">
        <f t="shared" si="8"/>
        <v/>
      </c>
      <c r="S97" s="101"/>
      <c r="T97" s="102" t="str">
        <f t="shared" si="9"/>
        <v/>
      </c>
      <c r="U97" s="102"/>
    </row>
    <row r="98" spans="2:21">
      <c r="B98" s="19">
        <v>90</v>
      </c>
      <c r="C98" s="99" t="str">
        <f t="shared" si="6"/>
        <v/>
      </c>
      <c r="D98" s="99"/>
      <c r="E98" s="19"/>
      <c r="F98" s="8"/>
      <c r="G98" s="19" t="s">
        <v>3</v>
      </c>
      <c r="H98" s="100"/>
      <c r="I98" s="100"/>
      <c r="J98" s="19"/>
      <c r="K98" s="99" t="str">
        <f t="shared" si="5"/>
        <v/>
      </c>
      <c r="L98" s="99"/>
      <c r="M98" s="6" t="str">
        <f t="shared" si="7"/>
        <v/>
      </c>
      <c r="N98" s="19"/>
      <c r="O98" s="8"/>
      <c r="P98" s="100"/>
      <c r="Q98" s="100"/>
      <c r="R98" s="101" t="str">
        <f t="shared" si="8"/>
        <v/>
      </c>
      <c r="S98" s="101"/>
      <c r="T98" s="102" t="str">
        <f t="shared" si="9"/>
        <v/>
      </c>
      <c r="U98" s="102"/>
    </row>
    <row r="99" spans="2:21">
      <c r="B99" s="19">
        <v>91</v>
      </c>
      <c r="C99" s="99" t="str">
        <f t="shared" si="6"/>
        <v/>
      </c>
      <c r="D99" s="99"/>
      <c r="E99" s="19"/>
      <c r="F99" s="8"/>
      <c r="G99" s="19" t="s">
        <v>4</v>
      </c>
      <c r="H99" s="100"/>
      <c r="I99" s="100"/>
      <c r="J99" s="19"/>
      <c r="K99" s="99" t="str">
        <f t="shared" si="5"/>
        <v/>
      </c>
      <c r="L99" s="99"/>
      <c r="M99" s="6" t="str">
        <f t="shared" si="7"/>
        <v/>
      </c>
      <c r="N99" s="19"/>
      <c r="O99" s="8"/>
      <c r="P99" s="100"/>
      <c r="Q99" s="100"/>
      <c r="R99" s="101" t="str">
        <f t="shared" si="8"/>
        <v/>
      </c>
      <c r="S99" s="101"/>
      <c r="T99" s="102" t="str">
        <f t="shared" si="9"/>
        <v/>
      </c>
      <c r="U99" s="102"/>
    </row>
    <row r="100" spans="2:21">
      <c r="B100" s="19">
        <v>92</v>
      </c>
      <c r="C100" s="99" t="str">
        <f t="shared" si="6"/>
        <v/>
      </c>
      <c r="D100" s="99"/>
      <c r="E100" s="19"/>
      <c r="F100" s="8"/>
      <c r="G100" s="19" t="s">
        <v>4</v>
      </c>
      <c r="H100" s="100"/>
      <c r="I100" s="100"/>
      <c r="J100" s="19"/>
      <c r="K100" s="99" t="str">
        <f t="shared" si="5"/>
        <v/>
      </c>
      <c r="L100" s="99"/>
      <c r="M100" s="6" t="str">
        <f t="shared" si="7"/>
        <v/>
      </c>
      <c r="N100" s="19"/>
      <c r="O100" s="8"/>
      <c r="P100" s="100"/>
      <c r="Q100" s="100"/>
      <c r="R100" s="101" t="str">
        <f t="shared" si="8"/>
        <v/>
      </c>
      <c r="S100" s="101"/>
      <c r="T100" s="102" t="str">
        <f t="shared" si="9"/>
        <v/>
      </c>
      <c r="U100" s="102"/>
    </row>
    <row r="101" spans="2:21">
      <c r="B101" s="19">
        <v>93</v>
      </c>
      <c r="C101" s="99" t="str">
        <f t="shared" si="6"/>
        <v/>
      </c>
      <c r="D101" s="99"/>
      <c r="E101" s="19"/>
      <c r="F101" s="8"/>
      <c r="G101" s="19" t="s">
        <v>3</v>
      </c>
      <c r="H101" s="100"/>
      <c r="I101" s="100"/>
      <c r="J101" s="19"/>
      <c r="K101" s="99" t="str">
        <f t="shared" si="5"/>
        <v/>
      </c>
      <c r="L101" s="99"/>
      <c r="M101" s="6" t="str">
        <f t="shared" si="7"/>
        <v/>
      </c>
      <c r="N101" s="19"/>
      <c r="O101" s="8"/>
      <c r="P101" s="100"/>
      <c r="Q101" s="100"/>
      <c r="R101" s="101" t="str">
        <f t="shared" si="8"/>
        <v/>
      </c>
      <c r="S101" s="101"/>
      <c r="T101" s="102" t="str">
        <f t="shared" si="9"/>
        <v/>
      </c>
      <c r="U101" s="102"/>
    </row>
    <row r="102" spans="2:21">
      <c r="B102" s="19">
        <v>94</v>
      </c>
      <c r="C102" s="99" t="str">
        <f t="shared" si="6"/>
        <v/>
      </c>
      <c r="D102" s="99"/>
      <c r="E102" s="19"/>
      <c r="F102" s="8"/>
      <c r="G102" s="19" t="s">
        <v>3</v>
      </c>
      <c r="H102" s="100"/>
      <c r="I102" s="100"/>
      <c r="J102" s="19"/>
      <c r="K102" s="99" t="str">
        <f t="shared" si="5"/>
        <v/>
      </c>
      <c r="L102" s="99"/>
      <c r="M102" s="6" t="str">
        <f t="shared" si="7"/>
        <v/>
      </c>
      <c r="N102" s="19"/>
      <c r="O102" s="8"/>
      <c r="P102" s="100"/>
      <c r="Q102" s="100"/>
      <c r="R102" s="101" t="str">
        <f t="shared" si="8"/>
        <v/>
      </c>
      <c r="S102" s="101"/>
      <c r="T102" s="102" t="str">
        <f t="shared" si="9"/>
        <v/>
      </c>
      <c r="U102" s="102"/>
    </row>
    <row r="103" spans="2:21">
      <c r="B103" s="19">
        <v>95</v>
      </c>
      <c r="C103" s="99" t="str">
        <f t="shared" si="6"/>
        <v/>
      </c>
      <c r="D103" s="99"/>
      <c r="E103" s="19"/>
      <c r="F103" s="8"/>
      <c r="G103" s="19" t="s">
        <v>3</v>
      </c>
      <c r="H103" s="100"/>
      <c r="I103" s="100"/>
      <c r="J103" s="19"/>
      <c r="K103" s="99" t="str">
        <f t="shared" si="5"/>
        <v/>
      </c>
      <c r="L103" s="99"/>
      <c r="M103" s="6" t="str">
        <f t="shared" si="7"/>
        <v/>
      </c>
      <c r="N103" s="19"/>
      <c r="O103" s="8"/>
      <c r="P103" s="100"/>
      <c r="Q103" s="100"/>
      <c r="R103" s="101" t="str">
        <f t="shared" si="8"/>
        <v/>
      </c>
      <c r="S103" s="101"/>
      <c r="T103" s="102" t="str">
        <f t="shared" si="9"/>
        <v/>
      </c>
      <c r="U103" s="102"/>
    </row>
    <row r="104" spans="2:21">
      <c r="B104" s="19">
        <v>96</v>
      </c>
      <c r="C104" s="99" t="str">
        <f t="shared" si="6"/>
        <v/>
      </c>
      <c r="D104" s="99"/>
      <c r="E104" s="19"/>
      <c r="F104" s="8"/>
      <c r="G104" s="19" t="s">
        <v>4</v>
      </c>
      <c r="H104" s="100"/>
      <c r="I104" s="100"/>
      <c r="J104" s="19"/>
      <c r="K104" s="99" t="str">
        <f t="shared" si="5"/>
        <v/>
      </c>
      <c r="L104" s="99"/>
      <c r="M104" s="6" t="str">
        <f t="shared" si="7"/>
        <v/>
      </c>
      <c r="N104" s="19"/>
      <c r="O104" s="8"/>
      <c r="P104" s="100"/>
      <c r="Q104" s="100"/>
      <c r="R104" s="101" t="str">
        <f t="shared" si="8"/>
        <v/>
      </c>
      <c r="S104" s="101"/>
      <c r="T104" s="102" t="str">
        <f t="shared" si="9"/>
        <v/>
      </c>
      <c r="U104" s="102"/>
    </row>
    <row r="105" spans="2:21">
      <c r="B105" s="19">
        <v>97</v>
      </c>
      <c r="C105" s="99" t="str">
        <f t="shared" si="6"/>
        <v/>
      </c>
      <c r="D105" s="99"/>
      <c r="E105" s="19"/>
      <c r="F105" s="8"/>
      <c r="G105" s="19" t="s">
        <v>3</v>
      </c>
      <c r="H105" s="100"/>
      <c r="I105" s="100"/>
      <c r="J105" s="19"/>
      <c r="K105" s="99" t="str">
        <f t="shared" si="5"/>
        <v/>
      </c>
      <c r="L105" s="99"/>
      <c r="M105" s="6" t="str">
        <f t="shared" si="7"/>
        <v/>
      </c>
      <c r="N105" s="19"/>
      <c r="O105" s="8"/>
      <c r="P105" s="100"/>
      <c r="Q105" s="100"/>
      <c r="R105" s="101" t="str">
        <f t="shared" si="8"/>
        <v/>
      </c>
      <c r="S105" s="101"/>
      <c r="T105" s="102" t="str">
        <f t="shared" si="9"/>
        <v/>
      </c>
      <c r="U105" s="102"/>
    </row>
    <row r="106" spans="2:21">
      <c r="B106" s="19">
        <v>98</v>
      </c>
      <c r="C106" s="99" t="str">
        <f t="shared" si="6"/>
        <v/>
      </c>
      <c r="D106" s="99"/>
      <c r="E106" s="19"/>
      <c r="F106" s="8"/>
      <c r="G106" s="19" t="s">
        <v>4</v>
      </c>
      <c r="H106" s="100"/>
      <c r="I106" s="100"/>
      <c r="J106" s="19"/>
      <c r="K106" s="99" t="str">
        <f t="shared" si="5"/>
        <v/>
      </c>
      <c r="L106" s="99"/>
      <c r="M106" s="6" t="str">
        <f t="shared" si="7"/>
        <v/>
      </c>
      <c r="N106" s="19"/>
      <c r="O106" s="8"/>
      <c r="P106" s="100"/>
      <c r="Q106" s="100"/>
      <c r="R106" s="101" t="str">
        <f t="shared" si="8"/>
        <v/>
      </c>
      <c r="S106" s="101"/>
      <c r="T106" s="102" t="str">
        <f t="shared" si="9"/>
        <v/>
      </c>
      <c r="U106" s="102"/>
    </row>
    <row r="107" spans="2:21">
      <c r="B107" s="19">
        <v>99</v>
      </c>
      <c r="C107" s="99" t="str">
        <f t="shared" si="6"/>
        <v/>
      </c>
      <c r="D107" s="99"/>
      <c r="E107" s="19"/>
      <c r="F107" s="8"/>
      <c r="G107" s="19" t="s">
        <v>4</v>
      </c>
      <c r="H107" s="100"/>
      <c r="I107" s="100"/>
      <c r="J107" s="19"/>
      <c r="K107" s="99" t="str">
        <f t="shared" si="5"/>
        <v/>
      </c>
      <c r="L107" s="99"/>
      <c r="M107" s="6" t="str">
        <f t="shared" si="7"/>
        <v/>
      </c>
      <c r="N107" s="19"/>
      <c r="O107" s="8"/>
      <c r="P107" s="100"/>
      <c r="Q107" s="100"/>
      <c r="R107" s="101" t="str">
        <f t="shared" si="8"/>
        <v/>
      </c>
      <c r="S107" s="101"/>
      <c r="T107" s="102" t="str">
        <f t="shared" si="9"/>
        <v/>
      </c>
      <c r="U107" s="102"/>
    </row>
    <row r="108" spans="2:21">
      <c r="B108" s="19">
        <v>100</v>
      </c>
      <c r="C108" s="99" t="str">
        <f t="shared" si="6"/>
        <v/>
      </c>
      <c r="D108" s="99"/>
      <c r="E108" s="19"/>
      <c r="F108" s="8"/>
      <c r="G108" s="19" t="s">
        <v>3</v>
      </c>
      <c r="H108" s="100"/>
      <c r="I108" s="100"/>
      <c r="J108" s="19"/>
      <c r="K108" s="99" t="str">
        <f t="shared" si="5"/>
        <v/>
      </c>
      <c r="L108" s="99"/>
      <c r="M108" s="6" t="str">
        <f t="shared" si="7"/>
        <v/>
      </c>
      <c r="N108" s="19"/>
      <c r="O108" s="8"/>
      <c r="P108" s="100"/>
      <c r="Q108" s="100"/>
      <c r="R108" s="101" t="str">
        <f t="shared" si="8"/>
        <v/>
      </c>
      <c r="S108" s="101"/>
      <c r="T108" s="102" t="str">
        <f t="shared" si="9"/>
        <v/>
      </c>
      <c r="U108" s="102"/>
    </row>
    <row r="109" spans="2:21">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23" priority="1" stopIfTrue="1" operator="equal">
      <formula>"買"</formula>
    </cfRule>
    <cfRule type="cellIs" dxfId="22" priority="2"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5" stopIfTrue="1" operator="equal">
      <formula>"買"</formula>
    </cfRule>
    <cfRule type="cellIs" dxfId="18" priority="6" stopIfTrue="1" operator="equal">
      <formula>"売"</formula>
    </cfRule>
  </conditionalFormatting>
  <conditionalFormatting sqref="G13">
    <cfRule type="cellIs" dxfId="17" priority="3" stopIfTrue="1" operator="equal">
      <formula>"買"</formula>
    </cfRule>
    <cfRule type="cellIs" dxfId="16"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fib1.27</vt:lpstr>
      <vt:lpstr>fib1.50</vt:lpstr>
      <vt:lpstr>fib2.00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wagatsuma</cp:lastModifiedBy>
  <cp:revision/>
  <cp:lastPrinted>2015-07-15T10:17:15Z</cp:lastPrinted>
  <dcterms:created xsi:type="dcterms:W3CDTF">2013-10-09T23:04:08Z</dcterms:created>
  <dcterms:modified xsi:type="dcterms:W3CDTF">2019-06-05T14:32:59Z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