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7" rupBuild="4507"/>
  <workbookPr defaultThemeVersion="124226"/>
  <bookViews>
    <workbookView xWindow="10296" yWindow="408" windowWidth="10068" windowHeight="10512" tabRatio="804" firstSheet="1" activeTab="5"/>
  </bookViews>
  <sheets>
    <sheet name="定数" sheetId="29" state="hidden" r:id="rId1"/>
    <sheet name="fib1.27" sheetId="33" r:id="rId2"/>
    <sheet name="fib1.50" sheetId="46" r:id="rId3"/>
    <sheet name="fib2.00" sheetId="47" r:id="rId4"/>
    <sheet name="画像" sheetId="45" r:id="rId5"/>
    <sheet name="気づき" sheetId="9" r:id="rId6"/>
    <sheet name="検証終了通貨" sheetId="10" r:id="rId7"/>
    <sheet name="テンプレ" sheetId="17" state="hidden" r:id="rId8"/>
  </sheets>
  <calcPr calcId="1257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08" i="47"/>
  <c r="T108"/>
  <c r="V107"/>
  <c r="T107"/>
  <c r="V106"/>
  <c r="T106"/>
  <c r="V105"/>
  <c r="T105"/>
  <c r="V104"/>
  <c r="T104"/>
  <c r="V103"/>
  <c r="T103"/>
  <c r="W103" s="1"/>
  <c r="V102"/>
  <c r="T102"/>
  <c r="V101"/>
  <c r="T101"/>
  <c r="V100"/>
  <c r="T100"/>
  <c r="V99"/>
  <c r="T99"/>
  <c r="V98"/>
  <c r="T98"/>
  <c r="V97"/>
  <c r="T97"/>
  <c r="W97" s="1"/>
  <c r="V96"/>
  <c r="T96"/>
  <c r="V95"/>
  <c r="T95"/>
  <c r="W95" s="1"/>
  <c r="V94"/>
  <c r="T94"/>
  <c r="V93"/>
  <c r="T93"/>
  <c r="W93" s="1"/>
  <c r="V92"/>
  <c r="T92"/>
  <c r="V91"/>
  <c r="T91"/>
  <c r="W91" s="1"/>
  <c r="V90"/>
  <c r="T90"/>
  <c r="V89"/>
  <c r="T89"/>
  <c r="W89" s="1"/>
  <c r="V88"/>
  <c r="T88"/>
  <c r="V87"/>
  <c r="T87"/>
  <c r="W87" s="1"/>
  <c r="V86"/>
  <c r="T86"/>
  <c r="V85"/>
  <c r="T85"/>
  <c r="W85" s="1"/>
  <c r="V84"/>
  <c r="T84"/>
  <c r="V83"/>
  <c r="T83"/>
  <c r="W83" s="1"/>
  <c r="V82"/>
  <c r="T82"/>
  <c r="V81"/>
  <c r="T81"/>
  <c r="W81" s="1"/>
  <c r="V80"/>
  <c r="T80"/>
  <c r="V79"/>
  <c r="T79"/>
  <c r="V78"/>
  <c r="T78"/>
  <c r="V77"/>
  <c r="T77"/>
  <c r="V76"/>
  <c r="T76"/>
  <c r="V75"/>
  <c r="T75"/>
  <c r="W75" s="1"/>
  <c r="V74"/>
  <c r="T74"/>
  <c r="V73"/>
  <c r="T73"/>
  <c r="V72"/>
  <c r="T72"/>
  <c r="V71"/>
  <c r="T71"/>
  <c r="W71" s="1"/>
  <c r="V70"/>
  <c r="T70"/>
  <c r="V69"/>
  <c r="T69"/>
  <c r="V68"/>
  <c r="T68"/>
  <c r="V67"/>
  <c r="T67"/>
  <c r="V66"/>
  <c r="T66"/>
  <c r="V65"/>
  <c r="T65"/>
  <c r="V64"/>
  <c r="T64"/>
  <c r="V63"/>
  <c r="T63"/>
  <c r="V62"/>
  <c r="T62"/>
  <c r="V61"/>
  <c r="T61"/>
  <c r="W61" s="1"/>
  <c r="V60"/>
  <c r="T60"/>
  <c r="V59"/>
  <c r="T59"/>
  <c r="V58"/>
  <c r="T58"/>
  <c r="V57"/>
  <c r="T57"/>
  <c r="V56"/>
  <c r="T56"/>
  <c r="V55"/>
  <c r="T55"/>
  <c r="V54"/>
  <c r="T54"/>
  <c r="V53"/>
  <c r="T53"/>
  <c r="W53" s="1"/>
  <c r="V52"/>
  <c r="T52"/>
  <c r="V51"/>
  <c r="T51"/>
  <c r="W51" s="1"/>
  <c r="V50"/>
  <c r="T50"/>
  <c r="V49"/>
  <c r="T49"/>
  <c r="W49" s="1"/>
  <c r="V48"/>
  <c r="T48"/>
  <c r="V47"/>
  <c r="T47"/>
  <c r="W47" s="1"/>
  <c r="V46"/>
  <c r="T46"/>
  <c r="V45"/>
  <c r="T45"/>
  <c r="V44"/>
  <c r="T44"/>
  <c r="V43"/>
  <c r="T43"/>
  <c r="W43" s="1"/>
  <c r="V42"/>
  <c r="T42"/>
  <c r="V41"/>
  <c r="T41"/>
  <c r="W41" s="1"/>
  <c r="V40"/>
  <c r="T40"/>
  <c r="V39"/>
  <c r="T39"/>
  <c r="V38"/>
  <c r="T38"/>
  <c r="V37"/>
  <c r="T37"/>
  <c r="W37" s="1"/>
  <c r="V36"/>
  <c r="T36"/>
  <c r="V35"/>
  <c r="T35"/>
  <c r="V34"/>
  <c r="T34"/>
  <c r="V33"/>
  <c r="T33"/>
  <c r="V32"/>
  <c r="T32"/>
  <c r="V31"/>
  <c r="T31"/>
  <c r="W31" s="1"/>
  <c r="V30"/>
  <c r="T30"/>
  <c r="W30" s="1"/>
  <c r="V29"/>
  <c r="T29"/>
  <c r="W29" s="1"/>
  <c r="V28"/>
  <c r="T28"/>
  <c r="W28" s="1"/>
  <c r="V27"/>
  <c r="T27"/>
  <c r="W27" s="1"/>
  <c r="V26"/>
  <c r="T26"/>
  <c r="W26" s="1"/>
  <c r="V25"/>
  <c r="T25"/>
  <c r="V24"/>
  <c r="T24"/>
  <c r="W24" s="1"/>
  <c r="V23"/>
  <c r="T23"/>
  <c r="W23" s="1"/>
  <c r="V22"/>
  <c r="T22"/>
  <c r="T21"/>
  <c r="V20"/>
  <c r="T20"/>
  <c r="T19"/>
  <c r="W19" s="1"/>
  <c r="T18"/>
  <c r="W18" s="1"/>
  <c r="T17"/>
  <c r="T16"/>
  <c r="W16" s="1"/>
  <c r="T15"/>
  <c r="W15" s="1"/>
  <c r="V14"/>
  <c r="T14"/>
  <c r="T13"/>
  <c r="W13" s="1"/>
  <c r="V12"/>
  <c r="T12"/>
  <c r="T11"/>
  <c r="W11" s="1"/>
  <c r="T10"/>
  <c r="T9"/>
  <c r="W9" s="1"/>
  <c r="K9"/>
  <c r="M9" s="1"/>
  <c r="C9"/>
  <c r="R71" i="46"/>
  <c r="V108"/>
  <c r="T108"/>
  <c r="V107"/>
  <c r="T107"/>
  <c r="V106"/>
  <c r="T106"/>
  <c r="V105"/>
  <c r="T105"/>
  <c r="V104"/>
  <c r="T104"/>
  <c r="W104" s="1"/>
  <c r="V103"/>
  <c r="T103"/>
  <c r="W103" s="1"/>
  <c r="V102"/>
  <c r="T102"/>
  <c r="V101"/>
  <c r="T101"/>
  <c r="W101" s="1"/>
  <c r="V100"/>
  <c r="T100"/>
  <c r="W100" s="1"/>
  <c r="V99"/>
  <c r="T99"/>
  <c r="V98"/>
  <c r="T98"/>
  <c r="W98" s="1"/>
  <c r="V97"/>
  <c r="T97"/>
  <c r="W97" s="1"/>
  <c r="V96"/>
  <c r="T96"/>
  <c r="V95"/>
  <c r="T95"/>
  <c r="W95" s="1"/>
  <c r="V94"/>
  <c r="T94"/>
  <c r="W94" s="1"/>
  <c r="V93"/>
  <c r="T93"/>
  <c r="W93" s="1"/>
  <c r="V92"/>
  <c r="T92"/>
  <c r="V91"/>
  <c r="T91"/>
  <c r="W91" s="1"/>
  <c r="V90"/>
  <c r="T90"/>
  <c r="W90" s="1"/>
  <c r="V89"/>
  <c r="T89"/>
  <c r="W89" s="1"/>
  <c r="V88"/>
  <c r="T88"/>
  <c r="W88" s="1"/>
  <c r="V87"/>
  <c r="T87"/>
  <c r="W87" s="1"/>
  <c r="V86"/>
  <c r="T86"/>
  <c r="W86" s="1"/>
  <c r="V85"/>
  <c r="T85"/>
  <c r="W85" s="1"/>
  <c r="V84"/>
  <c r="T84"/>
  <c r="V83"/>
  <c r="T83"/>
  <c r="W83" s="1"/>
  <c r="V82"/>
  <c r="T82"/>
  <c r="V81"/>
  <c r="T81"/>
  <c r="W81" s="1"/>
  <c r="V80"/>
  <c r="T80"/>
  <c r="V79"/>
  <c r="T79"/>
  <c r="V78"/>
  <c r="T78"/>
  <c r="V77"/>
  <c r="T77"/>
  <c r="V76"/>
  <c r="T76"/>
  <c r="V75"/>
  <c r="T75"/>
  <c r="W75" s="1"/>
  <c r="V74"/>
  <c r="T74"/>
  <c r="V73"/>
  <c r="T73"/>
  <c r="V72"/>
  <c r="T72"/>
  <c r="V71"/>
  <c r="T71"/>
  <c r="W71" s="1"/>
  <c r="V70"/>
  <c r="T70"/>
  <c r="V69"/>
  <c r="T69"/>
  <c r="V68"/>
  <c r="T68"/>
  <c r="V67"/>
  <c r="T67"/>
  <c r="W67" s="1"/>
  <c r="V66"/>
  <c r="T66"/>
  <c r="V65"/>
  <c r="T65"/>
  <c r="V64"/>
  <c r="T64"/>
  <c r="V63"/>
  <c r="T63"/>
  <c r="V62"/>
  <c r="T62"/>
  <c r="V61"/>
  <c r="T61"/>
  <c r="W61" s="1"/>
  <c r="V60"/>
  <c r="T60"/>
  <c r="V59"/>
  <c r="T59"/>
  <c r="V58"/>
  <c r="T58"/>
  <c r="V57"/>
  <c r="T57"/>
  <c r="V56"/>
  <c r="T56"/>
  <c r="V55"/>
  <c r="T55"/>
  <c r="V54"/>
  <c r="T54"/>
  <c r="V53"/>
  <c r="T53"/>
  <c r="W53" s="1"/>
  <c r="V52"/>
  <c r="T52"/>
  <c r="V51"/>
  <c r="T51"/>
  <c r="W51" s="1"/>
  <c r="V50"/>
  <c r="T50"/>
  <c r="V49"/>
  <c r="T49"/>
  <c r="W49" s="1"/>
  <c r="V48"/>
  <c r="T48"/>
  <c r="V47"/>
  <c r="T47"/>
  <c r="W47" s="1"/>
  <c r="V46"/>
  <c r="T46"/>
  <c r="V45"/>
  <c r="T45"/>
  <c r="V44"/>
  <c r="T44"/>
  <c r="V43"/>
  <c r="T43"/>
  <c r="W43" s="1"/>
  <c r="V42"/>
  <c r="T42"/>
  <c r="V41"/>
  <c r="T41"/>
  <c r="W41" s="1"/>
  <c r="V40"/>
  <c r="T40"/>
  <c r="V39"/>
  <c r="T39"/>
  <c r="V38"/>
  <c r="T38"/>
  <c r="V37"/>
  <c r="T37"/>
  <c r="W37" s="1"/>
  <c r="V36"/>
  <c r="T36"/>
  <c r="V35"/>
  <c r="T35"/>
  <c r="V34"/>
  <c r="T34"/>
  <c r="V33"/>
  <c r="T33"/>
  <c r="V32"/>
  <c r="T32"/>
  <c r="V31"/>
  <c r="T31"/>
  <c r="W31" s="1"/>
  <c r="V30"/>
  <c r="T30"/>
  <c r="W30" s="1"/>
  <c r="V29"/>
  <c r="T29"/>
  <c r="W29" s="1"/>
  <c r="V28"/>
  <c r="T28"/>
  <c r="W28" s="1"/>
  <c r="V27"/>
  <c r="T27"/>
  <c r="W27" s="1"/>
  <c r="V26"/>
  <c r="T26"/>
  <c r="W26" s="1"/>
  <c r="V25"/>
  <c r="T25"/>
  <c r="V24"/>
  <c r="T24"/>
  <c r="W24" s="1"/>
  <c r="V23"/>
  <c r="T23"/>
  <c r="W23" s="1"/>
  <c r="V22"/>
  <c r="T22"/>
  <c r="T21"/>
  <c r="V21" s="1"/>
  <c r="V20"/>
  <c r="T20"/>
  <c r="T19"/>
  <c r="W19" s="1"/>
  <c r="T18"/>
  <c r="W18" s="1"/>
  <c r="T17"/>
  <c r="T16"/>
  <c r="W16" s="1"/>
  <c r="T15"/>
  <c r="W15" s="1"/>
  <c r="V14"/>
  <c r="T14"/>
  <c r="T13"/>
  <c r="T12"/>
  <c r="W12" s="1"/>
  <c r="T11"/>
  <c r="T10"/>
  <c r="V9"/>
  <c r="T9"/>
  <c r="W9" s="1"/>
  <c r="K9"/>
  <c r="M9" s="1"/>
  <c r="R9" s="1"/>
  <c r="C9"/>
  <c r="C9" i="33"/>
  <c r="V108"/>
  <c r="T108"/>
  <c r="V107"/>
  <c r="T107"/>
  <c r="V106"/>
  <c r="T106"/>
  <c r="V105"/>
  <c r="T105"/>
  <c r="V104"/>
  <c r="T104"/>
  <c r="V103"/>
  <c r="T103"/>
  <c r="V102"/>
  <c r="T102"/>
  <c r="V101"/>
  <c r="T101"/>
  <c r="V100"/>
  <c r="T100"/>
  <c r="V99"/>
  <c r="T99"/>
  <c r="V98"/>
  <c r="T98"/>
  <c r="V97"/>
  <c r="T97"/>
  <c r="V96"/>
  <c r="T96"/>
  <c r="V95"/>
  <c r="T95"/>
  <c r="V94"/>
  <c r="T94"/>
  <c r="V93"/>
  <c r="T93"/>
  <c r="V92"/>
  <c r="T92"/>
  <c r="V91"/>
  <c r="T91"/>
  <c r="V90"/>
  <c r="T90"/>
  <c r="V89"/>
  <c r="T89"/>
  <c r="V88"/>
  <c r="T88"/>
  <c r="V87"/>
  <c r="T87"/>
  <c r="V86"/>
  <c r="T86"/>
  <c r="V85"/>
  <c r="T85"/>
  <c r="V84"/>
  <c r="T84"/>
  <c r="V83"/>
  <c r="T83"/>
  <c r="V82"/>
  <c r="T82"/>
  <c r="V81"/>
  <c r="T81"/>
  <c r="V80"/>
  <c r="T80"/>
  <c r="V79"/>
  <c r="T79"/>
  <c r="V78"/>
  <c r="T78"/>
  <c r="V77"/>
  <c r="T77"/>
  <c r="V76"/>
  <c r="T76"/>
  <c r="V75"/>
  <c r="T75"/>
  <c r="V74"/>
  <c r="T74"/>
  <c r="V73"/>
  <c r="T73"/>
  <c r="V72"/>
  <c r="T72"/>
  <c r="V71"/>
  <c r="T71"/>
  <c r="V70"/>
  <c r="T70"/>
  <c r="V69"/>
  <c r="T69"/>
  <c r="V68"/>
  <c r="T68"/>
  <c r="V67"/>
  <c r="T67"/>
  <c r="V66"/>
  <c r="T66"/>
  <c r="V65"/>
  <c r="T65"/>
  <c r="V64"/>
  <c r="T64"/>
  <c r="V63"/>
  <c r="T63"/>
  <c r="V62"/>
  <c r="T62"/>
  <c r="V61"/>
  <c r="T61"/>
  <c r="V60"/>
  <c r="T60"/>
  <c r="V59"/>
  <c r="T59"/>
  <c r="V58"/>
  <c r="T58"/>
  <c r="V57"/>
  <c r="T57"/>
  <c r="V56"/>
  <c r="T56"/>
  <c r="V55"/>
  <c r="T55"/>
  <c r="V54"/>
  <c r="T54"/>
  <c r="V53"/>
  <c r="T53"/>
  <c r="V52"/>
  <c r="T52"/>
  <c r="V51"/>
  <c r="T51"/>
  <c r="V50"/>
  <c r="T50"/>
  <c r="V49"/>
  <c r="T49"/>
  <c r="V48"/>
  <c r="T48"/>
  <c r="V47"/>
  <c r="T47"/>
  <c r="V46"/>
  <c r="T46"/>
  <c r="V45"/>
  <c r="T45"/>
  <c r="V44"/>
  <c r="T44"/>
  <c r="V43"/>
  <c r="T43"/>
  <c r="V42"/>
  <c r="T42"/>
  <c r="V41"/>
  <c r="T41"/>
  <c r="V40"/>
  <c r="T40"/>
  <c r="V39"/>
  <c r="T39"/>
  <c r="V38"/>
  <c r="T38"/>
  <c r="V37"/>
  <c r="T37"/>
  <c r="V36"/>
  <c r="T36"/>
  <c r="V35"/>
  <c r="T35"/>
  <c r="V34"/>
  <c r="T34"/>
  <c r="V33"/>
  <c r="T33"/>
  <c r="V32"/>
  <c r="T32"/>
  <c r="V31"/>
  <c r="T31"/>
  <c r="V30"/>
  <c r="T30"/>
  <c r="V29"/>
  <c r="T29"/>
  <c r="V28"/>
  <c r="T28"/>
  <c r="V27"/>
  <c r="T27"/>
  <c r="V26"/>
  <c r="T26"/>
  <c r="V25"/>
  <c r="T25"/>
  <c r="V24"/>
  <c r="T24"/>
  <c r="V23"/>
  <c r="T23"/>
  <c r="T22"/>
  <c r="T21"/>
  <c r="T20"/>
  <c r="T19"/>
  <c r="V19" s="1"/>
  <c r="T18"/>
  <c r="T17"/>
  <c r="T16"/>
  <c r="T15"/>
  <c r="T14"/>
  <c r="T13"/>
  <c r="T12"/>
  <c r="T11"/>
  <c r="T10"/>
  <c r="T9"/>
  <c r="V9" s="1"/>
  <c r="K9"/>
  <c r="M9" s="1"/>
  <c r="R10" i="17"/>
  <c r="C11" s="1"/>
  <c r="T10"/>
  <c r="R11"/>
  <c r="C12" s="1"/>
  <c r="T11"/>
  <c r="R12"/>
  <c r="C13" s="1"/>
  <c r="T12"/>
  <c r="R13"/>
  <c r="T13"/>
  <c r="R14"/>
  <c r="T14"/>
  <c r="R15"/>
  <c r="T15"/>
  <c r="R16"/>
  <c r="C17"/>
  <c r="T16"/>
  <c r="R17"/>
  <c r="T17"/>
  <c r="R18"/>
  <c r="T18"/>
  <c r="R19"/>
  <c r="T19"/>
  <c r="R20"/>
  <c r="C21" s="1"/>
  <c r="T20"/>
  <c r="R21"/>
  <c r="C22" s="1"/>
  <c r="T21"/>
  <c r="R22"/>
  <c r="C23" s="1"/>
  <c r="T22"/>
  <c r="R23"/>
  <c r="C24" s="1"/>
  <c r="T23"/>
  <c r="R24"/>
  <c r="C25" s="1"/>
  <c r="T24"/>
  <c r="R25"/>
  <c r="T25"/>
  <c r="R26"/>
  <c r="T26"/>
  <c r="R27"/>
  <c r="T27"/>
  <c r="R28"/>
  <c r="C29" s="1"/>
  <c r="T28"/>
  <c r="R29"/>
  <c r="T29"/>
  <c r="R30"/>
  <c r="T30"/>
  <c r="R31"/>
  <c r="T31"/>
  <c r="R32"/>
  <c r="C33"/>
  <c r="T32"/>
  <c r="R33"/>
  <c r="T33"/>
  <c r="R34"/>
  <c r="T34"/>
  <c r="R35"/>
  <c r="T35"/>
  <c r="R36"/>
  <c r="C37" s="1"/>
  <c r="T36"/>
  <c r="R37"/>
  <c r="C38" s="1"/>
  <c r="T37"/>
  <c r="R38"/>
  <c r="C39" s="1"/>
  <c r="T38"/>
  <c r="R39"/>
  <c r="C40" s="1"/>
  <c r="T39"/>
  <c r="R40"/>
  <c r="C41" s="1"/>
  <c r="T40"/>
  <c r="R41"/>
  <c r="T41"/>
  <c r="R42"/>
  <c r="T42"/>
  <c r="R43"/>
  <c r="T43"/>
  <c r="R44"/>
  <c r="C45" s="1"/>
  <c r="T44"/>
  <c r="R45"/>
  <c r="T45"/>
  <c r="R46"/>
  <c r="T46"/>
  <c r="R47"/>
  <c r="T47"/>
  <c r="R48"/>
  <c r="C49"/>
  <c r="T48"/>
  <c r="R49"/>
  <c r="T49"/>
  <c r="R50"/>
  <c r="T50"/>
  <c r="R51"/>
  <c r="T51"/>
  <c r="R52"/>
  <c r="C53" s="1"/>
  <c r="T52"/>
  <c r="R53"/>
  <c r="C54" s="1"/>
  <c r="T53"/>
  <c r="R54"/>
  <c r="C55" s="1"/>
  <c r="T54"/>
  <c r="R55"/>
  <c r="C56" s="1"/>
  <c r="T55"/>
  <c r="R56"/>
  <c r="C57" s="1"/>
  <c r="T56"/>
  <c r="R57"/>
  <c r="T57"/>
  <c r="R58"/>
  <c r="T58"/>
  <c r="R59"/>
  <c r="T59"/>
  <c r="R60"/>
  <c r="C61" s="1"/>
  <c r="T60"/>
  <c r="R61"/>
  <c r="T61"/>
  <c r="R62"/>
  <c r="T62"/>
  <c r="R63"/>
  <c r="T63"/>
  <c r="R64"/>
  <c r="C65"/>
  <c r="T64"/>
  <c r="R65"/>
  <c r="T65"/>
  <c r="R66"/>
  <c r="T66"/>
  <c r="R67"/>
  <c r="T67"/>
  <c r="R68"/>
  <c r="C69" s="1"/>
  <c r="T68"/>
  <c r="R69"/>
  <c r="C70" s="1"/>
  <c r="T69"/>
  <c r="R70"/>
  <c r="C71" s="1"/>
  <c r="T70"/>
  <c r="R71"/>
  <c r="C72" s="1"/>
  <c r="T71"/>
  <c r="R72"/>
  <c r="C73" s="1"/>
  <c r="T72"/>
  <c r="R73"/>
  <c r="T73"/>
  <c r="R74"/>
  <c r="T74"/>
  <c r="R75"/>
  <c r="C76" s="1"/>
  <c r="T75"/>
  <c r="R76"/>
  <c r="C77"/>
  <c r="T76"/>
  <c r="R77"/>
  <c r="T77"/>
  <c r="R78"/>
  <c r="T78"/>
  <c r="R79"/>
  <c r="C80" s="1"/>
  <c r="T79"/>
  <c r="R80"/>
  <c r="C81" s="1"/>
  <c r="T80"/>
  <c r="R81"/>
  <c r="C82" s="1"/>
  <c r="T81"/>
  <c r="R82"/>
  <c r="C83" s="1"/>
  <c r="T82"/>
  <c r="R83"/>
  <c r="C84" s="1"/>
  <c r="T83"/>
  <c r="R84"/>
  <c r="C85"/>
  <c r="T84"/>
  <c r="R85"/>
  <c r="C86" s="1"/>
  <c r="T85"/>
  <c r="R86"/>
  <c r="C87" s="1"/>
  <c r="T86"/>
  <c r="R87"/>
  <c r="C88" s="1"/>
  <c r="T87"/>
  <c r="R88"/>
  <c r="C89" s="1"/>
  <c r="T88"/>
  <c r="R89"/>
  <c r="C90" s="1"/>
  <c r="T89"/>
  <c r="R90"/>
  <c r="C91" s="1"/>
  <c r="T90"/>
  <c r="R91"/>
  <c r="C92" s="1"/>
  <c r="T91"/>
  <c r="R92"/>
  <c r="C93"/>
  <c r="T92"/>
  <c r="R93"/>
  <c r="C94" s="1"/>
  <c r="T93"/>
  <c r="R94"/>
  <c r="C95" s="1"/>
  <c r="T94"/>
  <c r="R95"/>
  <c r="C96" s="1"/>
  <c r="T95"/>
  <c r="R96"/>
  <c r="C97" s="1"/>
  <c r="T96"/>
  <c r="R97"/>
  <c r="C98" s="1"/>
  <c r="T97"/>
  <c r="R98"/>
  <c r="C99" s="1"/>
  <c r="T98"/>
  <c r="R99"/>
  <c r="C100" s="1"/>
  <c r="T99"/>
  <c r="R100"/>
  <c r="C101"/>
  <c r="T100"/>
  <c r="R101"/>
  <c r="C102" s="1"/>
  <c r="T101"/>
  <c r="R102"/>
  <c r="C103" s="1"/>
  <c r="T102"/>
  <c r="R103"/>
  <c r="C104" s="1"/>
  <c r="T103"/>
  <c r="R104"/>
  <c r="C105" s="1"/>
  <c r="T104"/>
  <c r="R105"/>
  <c r="C106" s="1"/>
  <c r="T105"/>
  <c r="R106"/>
  <c r="C107" s="1"/>
  <c r="T106"/>
  <c r="R107"/>
  <c r="C108" s="1"/>
  <c r="T107"/>
  <c r="R108"/>
  <c r="T108"/>
  <c r="M10"/>
  <c r="M11"/>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K108"/>
  <c r="K107"/>
  <c r="K106"/>
  <c r="K105"/>
  <c r="K104"/>
  <c r="K103"/>
  <c r="K102"/>
  <c r="K101"/>
  <c r="K100"/>
  <c r="K99"/>
  <c r="K98"/>
  <c r="K97"/>
  <c r="K96"/>
  <c r="K95"/>
  <c r="K94"/>
  <c r="K93"/>
  <c r="K92"/>
  <c r="K91"/>
  <c r="K90"/>
  <c r="K89"/>
  <c r="K88"/>
  <c r="K87"/>
  <c r="K86"/>
  <c r="K85"/>
  <c r="K84"/>
  <c r="K83"/>
  <c r="K82"/>
  <c r="K81"/>
  <c r="K80"/>
  <c r="K79"/>
  <c r="C79"/>
  <c r="K78"/>
  <c r="C78"/>
  <c r="K77"/>
  <c r="K76"/>
  <c r="K75"/>
  <c r="C75"/>
  <c r="K74"/>
  <c r="C74"/>
  <c r="K73"/>
  <c r="K72"/>
  <c r="K71"/>
  <c r="K70"/>
  <c r="K69"/>
  <c r="K68"/>
  <c r="C68"/>
  <c r="K67"/>
  <c r="C67"/>
  <c r="K66"/>
  <c r="C66"/>
  <c r="K65"/>
  <c r="K64"/>
  <c r="C64"/>
  <c r="K63"/>
  <c r="C63"/>
  <c r="K62"/>
  <c r="C62"/>
  <c r="K61"/>
  <c r="K60"/>
  <c r="C60"/>
  <c r="K59"/>
  <c r="C59"/>
  <c r="K58"/>
  <c r="C58"/>
  <c r="K57"/>
  <c r="K56"/>
  <c r="K55"/>
  <c r="K54"/>
  <c r="K53"/>
  <c r="K52"/>
  <c r="C52"/>
  <c r="K51"/>
  <c r="C51"/>
  <c r="K50"/>
  <c r="C50"/>
  <c r="K49"/>
  <c r="K48"/>
  <c r="C48"/>
  <c r="K47"/>
  <c r="C47"/>
  <c r="K46"/>
  <c r="C46"/>
  <c r="K45"/>
  <c r="K44"/>
  <c r="C44"/>
  <c r="K43"/>
  <c r="C43"/>
  <c r="K42"/>
  <c r="C42"/>
  <c r="K41"/>
  <c r="K40"/>
  <c r="K39"/>
  <c r="K38"/>
  <c r="K37"/>
  <c r="K36"/>
  <c r="C36"/>
  <c r="K35"/>
  <c r="C35"/>
  <c r="K34"/>
  <c r="C34"/>
  <c r="K33"/>
  <c r="K32"/>
  <c r="C32"/>
  <c r="K31"/>
  <c r="C31"/>
  <c r="K30"/>
  <c r="C30"/>
  <c r="K29"/>
  <c r="K28"/>
  <c r="C28"/>
  <c r="K27"/>
  <c r="C27"/>
  <c r="K26"/>
  <c r="C26"/>
  <c r="K25"/>
  <c r="K24"/>
  <c r="K23"/>
  <c r="K22"/>
  <c r="K21"/>
  <c r="K20"/>
  <c r="C20"/>
  <c r="K19"/>
  <c r="C19"/>
  <c r="K18"/>
  <c r="C18"/>
  <c r="K17"/>
  <c r="K16"/>
  <c r="C16"/>
  <c r="K15"/>
  <c r="C15"/>
  <c r="K14"/>
  <c r="C14"/>
  <c r="K13"/>
  <c r="K12"/>
  <c r="K11"/>
  <c r="K10"/>
  <c r="K9"/>
  <c r="M9" s="1"/>
  <c r="R9" s="1"/>
  <c r="L2"/>
  <c r="R9" i="47" l="1"/>
  <c r="V9"/>
  <c r="W14"/>
  <c r="W17"/>
  <c r="C10"/>
  <c r="W10"/>
  <c r="W12"/>
  <c r="W20"/>
  <c r="W21" s="1"/>
  <c r="W22" s="1"/>
  <c r="W25"/>
  <c r="W32"/>
  <c r="W33" s="1"/>
  <c r="W34" s="1"/>
  <c r="W35" s="1"/>
  <c r="W36" s="1"/>
  <c r="H4"/>
  <c r="V10"/>
  <c r="V11"/>
  <c r="V13"/>
  <c r="V15"/>
  <c r="V16" s="1"/>
  <c r="V17"/>
  <c r="V18" s="1"/>
  <c r="V19" s="1"/>
  <c r="V21"/>
  <c r="W38"/>
  <c r="W39" s="1"/>
  <c r="W40"/>
  <c r="W42"/>
  <c r="W44"/>
  <c r="W45" s="1"/>
  <c r="W46" s="1"/>
  <c r="W48"/>
  <c r="W50"/>
  <c r="W52"/>
  <c r="W54"/>
  <c r="W55" s="1"/>
  <c r="W56" s="1"/>
  <c r="W57" s="1"/>
  <c r="W58" s="1"/>
  <c r="W59" s="1"/>
  <c r="W60" s="1"/>
  <c r="W62"/>
  <c r="W63" s="1"/>
  <c r="W64" s="1"/>
  <c r="W65" s="1"/>
  <c r="W66"/>
  <c r="W67" s="1"/>
  <c r="W68" s="1"/>
  <c r="W69" s="1"/>
  <c r="W70" s="1"/>
  <c r="W72"/>
  <c r="W73" s="1"/>
  <c r="W74"/>
  <c r="W76"/>
  <c r="W77" s="1"/>
  <c r="W78" s="1"/>
  <c r="W79" s="1"/>
  <c r="W80" s="1"/>
  <c r="W82"/>
  <c r="W84"/>
  <c r="W86"/>
  <c r="W88"/>
  <c r="W90"/>
  <c r="W92"/>
  <c r="W94"/>
  <c r="W96"/>
  <c r="W98"/>
  <c r="W99" s="1"/>
  <c r="W100"/>
  <c r="W101" s="1"/>
  <c r="W102" s="1"/>
  <c r="W104"/>
  <c r="W105" s="1"/>
  <c r="W106" s="1"/>
  <c r="W107" s="1"/>
  <c r="W108" s="1"/>
  <c r="V10" i="46"/>
  <c r="C10"/>
  <c r="V11"/>
  <c r="V12" s="1"/>
  <c r="V13" s="1"/>
  <c r="W20"/>
  <c r="W21" s="1"/>
  <c r="W22" s="1"/>
  <c r="W25"/>
  <c r="W32"/>
  <c r="W33" s="1"/>
  <c r="W34" s="1"/>
  <c r="W35" s="1"/>
  <c r="W36" s="1"/>
  <c r="W10"/>
  <c r="W11"/>
  <c r="W13"/>
  <c r="W14" s="1"/>
  <c r="W17"/>
  <c r="H4"/>
  <c r="V15"/>
  <c r="V16" s="1"/>
  <c r="V17" s="1"/>
  <c r="V18" s="1"/>
  <c r="V19" s="1"/>
  <c r="W82"/>
  <c r="W84"/>
  <c r="W92"/>
  <c r="W96"/>
  <c r="W99"/>
  <c r="W102"/>
  <c r="W105"/>
  <c r="W106" s="1"/>
  <c r="W107" s="1"/>
  <c r="W108" s="1"/>
  <c r="W38"/>
  <c r="W39" s="1"/>
  <c r="W40"/>
  <c r="W42"/>
  <c r="W44"/>
  <c r="W45" s="1"/>
  <c r="W46" s="1"/>
  <c r="W48"/>
  <c r="W50"/>
  <c r="W52"/>
  <c r="W54"/>
  <c r="W55" s="1"/>
  <c r="W56" s="1"/>
  <c r="W57" s="1"/>
  <c r="W58" s="1"/>
  <c r="W59" s="1"/>
  <c r="W60" s="1"/>
  <c r="W62"/>
  <c r="W63" s="1"/>
  <c r="W64" s="1"/>
  <c r="W65" s="1"/>
  <c r="W66"/>
  <c r="W68"/>
  <c r="W69" s="1"/>
  <c r="W70" s="1"/>
  <c r="W72"/>
  <c r="W73" s="1"/>
  <c r="W74"/>
  <c r="W76"/>
  <c r="W77" s="1"/>
  <c r="W78" s="1"/>
  <c r="W79" s="1"/>
  <c r="W80" s="1"/>
  <c r="W9" i="33"/>
  <c r="W10"/>
  <c r="W11" s="1"/>
  <c r="W12" s="1"/>
  <c r="W13" s="1"/>
  <c r="W14" s="1"/>
  <c r="W15" s="1"/>
  <c r="W16" s="1"/>
  <c r="W17" s="1"/>
  <c r="W18" s="1"/>
  <c r="W19" s="1"/>
  <c r="W20" s="1"/>
  <c r="W21" s="1"/>
  <c r="W22" s="1"/>
  <c r="W23" s="1"/>
  <c r="W24" s="1"/>
  <c r="W25" s="1"/>
  <c r="W26" s="1"/>
  <c r="W27" s="1"/>
  <c r="W28" s="1"/>
  <c r="W29" s="1"/>
  <c r="W30" s="1"/>
  <c r="W31" s="1"/>
  <c r="W32" s="1"/>
  <c r="W33" s="1"/>
  <c r="W34" s="1"/>
  <c r="W35" s="1"/>
  <c r="W36" s="1"/>
  <c r="W37" s="1"/>
  <c r="W38" s="1"/>
  <c r="W39" s="1"/>
  <c r="W40" s="1"/>
  <c r="W41" s="1"/>
  <c r="W42" s="1"/>
  <c r="W43" s="1"/>
  <c r="W44" s="1"/>
  <c r="W45" s="1"/>
  <c r="W46" s="1"/>
  <c r="W47" s="1"/>
  <c r="W48" s="1"/>
  <c r="W49" s="1"/>
  <c r="W50" s="1"/>
  <c r="W51" s="1"/>
  <c r="W52" s="1"/>
  <c r="W53" s="1"/>
  <c r="W54" s="1"/>
  <c r="W55" s="1"/>
  <c r="W56" s="1"/>
  <c r="W57" s="1"/>
  <c r="W58" s="1"/>
  <c r="W59" s="1"/>
  <c r="W60" s="1"/>
  <c r="W61" s="1"/>
  <c r="W62" s="1"/>
  <c r="W63" s="1"/>
  <c r="W64" s="1"/>
  <c r="W65" s="1"/>
  <c r="W66" s="1"/>
  <c r="W67" s="1"/>
  <c r="W68" s="1"/>
  <c r="W69" s="1"/>
  <c r="W70" s="1"/>
  <c r="W71" s="1"/>
  <c r="W72" s="1"/>
  <c r="W73" s="1"/>
  <c r="W74" s="1"/>
  <c r="W75" s="1"/>
  <c r="W76" s="1"/>
  <c r="W77" s="1"/>
  <c r="W78" s="1"/>
  <c r="W79" s="1"/>
  <c r="W80" s="1"/>
  <c r="W81" s="1"/>
  <c r="W82" s="1"/>
  <c r="W83" s="1"/>
  <c r="W84" s="1"/>
  <c r="W85" s="1"/>
  <c r="W86" s="1"/>
  <c r="W87" s="1"/>
  <c r="W88" s="1"/>
  <c r="W89" s="1"/>
  <c r="W90" s="1"/>
  <c r="W91" s="1"/>
  <c r="W92" s="1"/>
  <c r="W93" s="1"/>
  <c r="W94" s="1"/>
  <c r="W95" s="1"/>
  <c r="W96" s="1"/>
  <c r="W97" s="1"/>
  <c r="W98" s="1"/>
  <c r="W99" s="1"/>
  <c r="W100" s="1"/>
  <c r="W101" s="1"/>
  <c r="W102" s="1"/>
  <c r="W103" s="1"/>
  <c r="W104" s="1"/>
  <c r="W105" s="1"/>
  <c r="W106" s="1"/>
  <c r="W107" s="1"/>
  <c r="W108" s="1"/>
  <c r="P2" i="17"/>
  <c r="V13" i="33"/>
  <c r="V14" s="1"/>
  <c r="V15" s="1"/>
  <c r="V16" s="1"/>
  <c r="V17" s="1"/>
  <c r="V18" s="1"/>
  <c r="H4"/>
  <c r="V10"/>
  <c r="V11" s="1"/>
  <c r="V12" s="1"/>
  <c r="R9"/>
  <c r="V20"/>
  <c r="V21" s="1"/>
  <c r="V22" s="1"/>
  <c r="G5" i="17"/>
  <c r="T9"/>
  <c r="H4" s="1"/>
  <c r="E5"/>
  <c r="C10"/>
  <c r="D4"/>
  <c r="C5"/>
  <c r="I5" s="1"/>
  <c r="L5" i="47" l="1"/>
  <c r="P5"/>
  <c r="X10"/>
  <c r="K10"/>
  <c r="M10" s="1"/>
  <c r="R10" s="1"/>
  <c r="L5" i="46"/>
  <c r="P5"/>
  <c r="X10"/>
  <c r="K10"/>
  <c r="M10" s="1"/>
  <c r="R10" s="1"/>
  <c r="L5" i="33"/>
  <c r="C10"/>
  <c r="P5"/>
  <c r="L4" i="17"/>
  <c r="P4"/>
  <c r="C11" i="47" l="1"/>
  <c r="C11" i="46"/>
  <c r="X10" i="33"/>
  <c r="K10"/>
  <c r="M10" s="1"/>
  <c r="R10" s="1"/>
  <c r="X11" i="47" l="1"/>
  <c r="Y11" s="1"/>
  <c r="K11"/>
  <c r="M11" s="1"/>
  <c r="R11" s="1"/>
  <c r="X11" i="46"/>
  <c r="Y11" s="1"/>
  <c r="K11"/>
  <c r="M11" s="1"/>
  <c r="R11" s="1"/>
  <c r="C11" i="33"/>
  <c r="C12" i="47" l="1"/>
  <c r="C12" i="46"/>
  <c r="X11" i="33"/>
  <c r="Y11" s="1"/>
  <c r="K11"/>
  <c r="M11" s="1"/>
  <c r="R11" s="1"/>
  <c r="X12" i="47" l="1"/>
  <c r="Y12" s="1"/>
  <c r="K12"/>
  <c r="M12" s="1"/>
  <c r="R12" s="1"/>
  <c r="X12" i="46"/>
  <c r="Y12" s="1"/>
  <c r="K12"/>
  <c r="M12" s="1"/>
  <c r="R12" s="1"/>
  <c r="C12" i="33"/>
  <c r="C13" i="47" l="1"/>
  <c r="C13" i="46"/>
  <c r="X12" i="33"/>
  <c r="Y12" s="1"/>
  <c r="K12"/>
  <c r="M12" s="1"/>
  <c r="R12" s="1"/>
  <c r="X13" i="47" l="1"/>
  <c r="Y13" s="1"/>
  <c r="K13"/>
  <c r="M13" s="1"/>
  <c r="R13" s="1"/>
  <c r="X13" i="46"/>
  <c r="Y13" s="1"/>
  <c r="K13"/>
  <c r="M13" s="1"/>
  <c r="R13" s="1"/>
  <c r="C13" i="33"/>
  <c r="C14" i="47" l="1"/>
  <c r="C14" i="46"/>
  <c r="X13" i="33"/>
  <c r="Y13" s="1"/>
  <c r="K13"/>
  <c r="M13" s="1"/>
  <c r="R13" s="1"/>
  <c r="X14" i="47" l="1"/>
  <c r="Y14" s="1"/>
  <c r="K14"/>
  <c r="M14" s="1"/>
  <c r="R14" s="1"/>
  <c r="C15" s="1"/>
  <c r="X14" i="46"/>
  <c r="Y14" s="1"/>
  <c r="K14"/>
  <c r="M14" s="1"/>
  <c r="R14" s="1"/>
  <c r="C15" s="1"/>
  <c r="C14" i="33"/>
  <c r="X15" i="47" l="1"/>
  <c r="Y15" s="1"/>
  <c r="K15"/>
  <c r="M15" s="1"/>
  <c r="R15" s="1"/>
  <c r="C16" s="1"/>
  <c r="X15" i="46"/>
  <c r="Y15" s="1"/>
  <c r="K15"/>
  <c r="M15" s="1"/>
  <c r="R15" s="1"/>
  <c r="C16" s="1"/>
  <c r="X14" i="33"/>
  <c r="Y14" s="1"/>
  <c r="K14"/>
  <c r="M14" s="1"/>
  <c r="R14" s="1"/>
  <c r="X16" i="47" l="1"/>
  <c r="Y16" s="1"/>
  <c r="K16"/>
  <c r="M16" s="1"/>
  <c r="R16" s="1"/>
  <c r="C17" s="1"/>
  <c r="X16" i="46"/>
  <c r="Y16" s="1"/>
  <c r="K16"/>
  <c r="M16" s="1"/>
  <c r="R16" s="1"/>
  <c r="C17" s="1"/>
  <c r="C15" i="33"/>
  <c r="X17" i="47" l="1"/>
  <c r="Y17" s="1"/>
  <c r="K17"/>
  <c r="M17" s="1"/>
  <c r="R17" s="1"/>
  <c r="C18" s="1"/>
  <c r="X17" i="46"/>
  <c r="Y17" s="1"/>
  <c r="K17"/>
  <c r="M17" s="1"/>
  <c r="R17" s="1"/>
  <c r="C18" s="1"/>
  <c r="X15" i="33"/>
  <c r="Y15" s="1"/>
  <c r="K15"/>
  <c r="M15" s="1"/>
  <c r="R15" s="1"/>
  <c r="C16" s="1"/>
  <c r="X18" i="47" l="1"/>
  <c r="Y18" s="1"/>
  <c r="K18"/>
  <c r="M18" s="1"/>
  <c r="R18" s="1"/>
  <c r="C19" s="1"/>
  <c r="X18" i="46"/>
  <c r="Y18" s="1"/>
  <c r="K18"/>
  <c r="M18" s="1"/>
  <c r="R18" s="1"/>
  <c r="C19" s="1"/>
  <c r="X16" i="33"/>
  <c r="Y16" s="1"/>
  <c r="K16"/>
  <c r="M16" s="1"/>
  <c r="R16" s="1"/>
  <c r="C17" s="1"/>
  <c r="X19" i="47" l="1"/>
  <c r="Y19" s="1"/>
  <c r="K19"/>
  <c r="M19" s="1"/>
  <c r="R19" s="1"/>
  <c r="C20" s="1"/>
  <c r="X19" i="46"/>
  <c r="Y19" s="1"/>
  <c r="K19"/>
  <c r="M19" s="1"/>
  <c r="R19" s="1"/>
  <c r="C20" s="1"/>
  <c r="X17" i="33"/>
  <c r="Y17" s="1"/>
  <c r="K17"/>
  <c r="M17" s="1"/>
  <c r="R17" s="1"/>
  <c r="C18" s="1"/>
  <c r="X20" i="47" l="1"/>
  <c r="Y20" s="1"/>
  <c r="K20"/>
  <c r="M20" s="1"/>
  <c r="R20" s="1"/>
  <c r="C21" s="1"/>
  <c r="X20" i="46"/>
  <c r="Y20" s="1"/>
  <c r="K20"/>
  <c r="M20" s="1"/>
  <c r="R20" s="1"/>
  <c r="C21" s="1"/>
  <c r="X18" i="33"/>
  <c r="Y18" s="1"/>
  <c r="K18"/>
  <c r="M18" s="1"/>
  <c r="R18" s="1"/>
  <c r="C19" s="1"/>
  <c r="X21" i="47" l="1"/>
  <c r="Y21" s="1"/>
  <c r="K21"/>
  <c r="M21" s="1"/>
  <c r="R21" s="1"/>
  <c r="C22" s="1"/>
  <c r="X21" i="46"/>
  <c r="Y21" s="1"/>
  <c r="K21"/>
  <c r="M21" s="1"/>
  <c r="R21" s="1"/>
  <c r="C22" s="1"/>
  <c r="X19" i="33"/>
  <c r="Y19" s="1"/>
  <c r="K19"/>
  <c r="M19" s="1"/>
  <c r="R19" s="1"/>
  <c r="C20" s="1"/>
  <c r="X22" i="47" l="1"/>
  <c r="Y22" s="1"/>
  <c r="K22"/>
  <c r="M22" s="1"/>
  <c r="R22" s="1"/>
  <c r="C23" s="1"/>
  <c r="X22" i="46"/>
  <c r="Y22" s="1"/>
  <c r="K22"/>
  <c r="M22" s="1"/>
  <c r="R22" s="1"/>
  <c r="C23" s="1"/>
  <c r="X20" i="33"/>
  <c r="Y20" s="1"/>
  <c r="K20"/>
  <c r="M20" s="1"/>
  <c r="R20" s="1"/>
  <c r="C21" s="1"/>
  <c r="X23" i="47" l="1"/>
  <c r="Y23" s="1"/>
  <c r="K23"/>
  <c r="M23" s="1"/>
  <c r="R23" s="1"/>
  <c r="C24" s="1"/>
  <c r="X23" i="46"/>
  <c r="Y23" s="1"/>
  <c r="K23"/>
  <c r="M23" s="1"/>
  <c r="R23" s="1"/>
  <c r="C24" s="1"/>
  <c r="X21" i="33"/>
  <c r="Y21" s="1"/>
  <c r="K21"/>
  <c r="M21" s="1"/>
  <c r="R21" s="1"/>
  <c r="C22" s="1"/>
  <c r="X24" i="47" l="1"/>
  <c r="Y24" s="1"/>
  <c r="K24"/>
  <c r="M24" s="1"/>
  <c r="R24" s="1"/>
  <c r="C25" s="1"/>
  <c r="X24" i="46"/>
  <c r="Y24" s="1"/>
  <c r="K24"/>
  <c r="M24" s="1"/>
  <c r="R24" s="1"/>
  <c r="C25" s="1"/>
  <c r="X22" i="33"/>
  <c r="Y22" s="1"/>
  <c r="K22"/>
  <c r="M22" s="1"/>
  <c r="R22" s="1"/>
  <c r="C23" s="1"/>
  <c r="X25" i="47" l="1"/>
  <c r="Y25" s="1"/>
  <c r="K25"/>
  <c r="M25" s="1"/>
  <c r="R25" s="1"/>
  <c r="C26" s="1"/>
  <c r="X25" i="46"/>
  <c r="Y25" s="1"/>
  <c r="K25"/>
  <c r="M25" s="1"/>
  <c r="R25" s="1"/>
  <c r="C26" s="1"/>
  <c r="X23" i="33"/>
  <c r="Y23" s="1"/>
  <c r="K23"/>
  <c r="M23" s="1"/>
  <c r="R23" s="1"/>
  <c r="C24" s="1"/>
  <c r="X26" i="47" l="1"/>
  <c r="Y26" s="1"/>
  <c r="K26"/>
  <c r="M26" s="1"/>
  <c r="R26" s="1"/>
  <c r="C27" s="1"/>
  <c r="X26" i="46"/>
  <c r="Y26" s="1"/>
  <c r="K26"/>
  <c r="M26" s="1"/>
  <c r="R26" s="1"/>
  <c r="C27" s="1"/>
  <c r="X24" i="33"/>
  <c r="Y24" s="1"/>
  <c r="K24"/>
  <c r="M24" s="1"/>
  <c r="R24" s="1"/>
  <c r="C25" s="1"/>
  <c r="X27" i="47" l="1"/>
  <c r="Y27" s="1"/>
  <c r="K27"/>
  <c r="M27" s="1"/>
  <c r="R27" s="1"/>
  <c r="C28" s="1"/>
  <c r="X27" i="46"/>
  <c r="Y27" s="1"/>
  <c r="K27"/>
  <c r="M27" s="1"/>
  <c r="R27" s="1"/>
  <c r="C28" s="1"/>
  <c r="X25" i="33"/>
  <c r="Y25" s="1"/>
  <c r="K25"/>
  <c r="M25" s="1"/>
  <c r="R25" s="1"/>
  <c r="C26" s="1"/>
  <c r="X28" i="47" l="1"/>
  <c r="Y28" s="1"/>
  <c r="K28"/>
  <c r="M28" s="1"/>
  <c r="R28" s="1"/>
  <c r="C29" s="1"/>
  <c r="X28" i="46"/>
  <c r="Y28" s="1"/>
  <c r="K28"/>
  <c r="M28" s="1"/>
  <c r="R28" s="1"/>
  <c r="C29" s="1"/>
  <c r="X26" i="33"/>
  <c r="Y26" s="1"/>
  <c r="K26"/>
  <c r="M26" s="1"/>
  <c r="R26" s="1"/>
  <c r="C27" s="1"/>
  <c r="X29" i="47" l="1"/>
  <c r="Y29" s="1"/>
  <c r="K29"/>
  <c r="M29" s="1"/>
  <c r="R29" s="1"/>
  <c r="C30" s="1"/>
  <c r="X29" i="46"/>
  <c r="Y29" s="1"/>
  <c r="K29"/>
  <c r="M29" s="1"/>
  <c r="R29" s="1"/>
  <c r="C30" s="1"/>
  <c r="X27" i="33"/>
  <c r="Y27" s="1"/>
  <c r="K27"/>
  <c r="M27" s="1"/>
  <c r="R27" s="1"/>
  <c r="C28" s="1"/>
  <c r="X30" i="47" l="1"/>
  <c r="Y30" s="1"/>
  <c r="K30"/>
  <c r="M30" s="1"/>
  <c r="R30" s="1"/>
  <c r="C31" s="1"/>
  <c r="X30" i="46"/>
  <c r="Y30" s="1"/>
  <c r="K30"/>
  <c r="M30" s="1"/>
  <c r="R30" s="1"/>
  <c r="C31" s="1"/>
  <c r="X28" i="33"/>
  <c r="Y28" s="1"/>
  <c r="K28"/>
  <c r="M28" s="1"/>
  <c r="R28" s="1"/>
  <c r="C29" s="1"/>
  <c r="X31" i="47" l="1"/>
  <c r="Y31" s="1"/>
  <c r="K31"/>
  <c r="M31" s="1"/>
  <c r="R31" s="1"/>
  <c r="C32" s="1"/>
  <c r="X31" i="46"/>
  <c r="Y31" s="1"/>
  <c r="K31"/>
  <c r="M31" s="1"/>
  <c r="R31" s="1"/>
  <c r="C32" s="1"/>
  <c r="X29" i="33"/>
  <c r="Y29" s="1"/>
  <c r="K29"/>
  <c r="M29" s="1"/>
  <c r="R29" s="1"/>
  <c r="C30" s="1"/>
  <c r="X32" i="47" l="1"/>
  <c r="Y32" s="1"/>
  <c r="K32"/>
  <c r="M32" s="1"/>
  <c r="R32" s="1"/>
  <c r="C33" s="1"/>
  <c r="X32" i="46"/>
  <c r="Y32" s="1"/>
  <c r="K32"/>
  <c r="M32" s="1"/>
  <c r="R32" s="1"/>
  <c r="C33" s="1"/>
  <c r="X30" i="33"/>
  <c r="Y30" s="1"/>
  <c r="K30"/>
  <c r="M30" s="1"/>
  <c r="R30" s="1"/>
  <c r="C31" s="1"/>
  <c r="X33" i="47" l="1"/>
  <c r="Y33" s="1"/>
  <c r="K33"/>
  <c r="M33" s="1"/>
  <c r="R33" s="1"/>
  <c r="C34" s="1"/>
  <c r="X33" i="46"/>
  <c r="Y33" s="1"/>
  <c r="K33"/>
  <c r="M33" s="1"/>
  <c r="R33" s="1"/>
  <c r="C34" s="1"/>
  <c r="X31" i="33"/>
  <c r="Y31" s="1"/>
  <c r="K31"/>
  <c r="M31" s="1"/>
  <c r="R31" s="1"/>
  <c r="C32" s="1"/>
  <c r="X34" i="47" l="1"/>
  <c r="Y34" s="1"/>
  <c r="K34"/>
  <c r="M34" s="1"/>
  <c r="R34" s="1"/>
  <c r="C35" s="1"/>
  <c r="X34" i="46"/>
  <c r="Y34" s="1"/>
  <c r="K34"/>
  <c r="M34" s="1"/>
  <c r="R34" s="1"/>
  <c r="C35" s="1"/>
  <c r="X32" i="33"/>
  <c r="Y32" s="1"/>
  <c r="K32"/>
  <c r="M32" s="1"/>
  <c r="R32" s="1"/>
  <c r="C33" s="1"/>
  <c r="X35" i="47" l="1"/>
  <c r="Y35" s="1"/>
  <c r="K35"/>
  <c r="M35" s="1"/>
  <c r="R35" s="1"/>
  <c r="C36" s="1"/>
  <c r="X35" i="46"/>
  <c r="Y35" s="1"/>
  <c r="K35"/>
  <c r="M35" s="1"/>
  <c r="R35" s="1"/>
  <c r="C36" s="1"/>
  <c r="X33" i="33"/>
  <c r="Y33" s="1"/>
  <c r="K33"/>
  <c r="M33" s="1"/>
  <c r="R33" s="1"/>
  <c r="C34" s="1"/>
  <c r="X36" i="47" l="1"/>
  <c r="Y36" s="1"/>
  <c r="K36"/>
  <c r="M36" s="1"/>
  <c r="R36" s="1"/>
  <c r="C37" s="1"/>
  <c r="X36" i="46"/>
  <c r="Y36" s="1"/>
  <c r="K36"/>
  <c r="M36" s="1"/>
  <c r="R36" s="1"/>
  <c r="C37" s="1"/>
  <c r="X34" i="33"/>
  <c r="Y34" s="1"/>
  <c r="K34"/>
  <c r="M34" s="1"/>
  <c r="R34" s="1"/>
  <c r="C35" s="1"/>
  <c r="X37" i="47" l="1"/>
  <c r="Y37" s="1"/>
  <c r="K37"/>
  <c r="M37" s="1"/>
  <c r="R37" s="1"/>
  <c r="C38" s="1"/>
  <c r="X37" i="46"/>
  <c r="Y37" s="1"/>
  <c r="K37"/>
  <c r="M37" s="1"/>
  <c r="R37" s="1"/>
  <c r="C38" s="1"/>
  <c r="X35" i="33"/>
  <c r="Y35" s="1"/>
  <c r="K35"/>
  <c r="M35" s="1"/>
  <c r="R35" s="1"/>
  <c r="C36" s="1"/>
  <c r="X38" i="47" l="1"/>
  <c r="Y38" s="1"/>
  <c r="K38"/>
  <c r="M38" s="1"/>
  <c r="R38" s="1"/>
  <c r="C39" s="1"/>
  <c r="X38" i="46"/>
  <c r="Y38" s="1"/>
  <c r="K38"/>
  <c r="M38" s="1"/>
  <c r="R38" s="1"/>
  <c r="C39" s="1"/>
  <c r="X36" i="33"/>
  <c r="Y36" s="1"/>
  <c r="K36"/>
  <c r="M36" s="1"/>
  <c r="R36" s="1"/>
  <c r="C37" s="1"/>
  <c r="X39" i="47" l="1"/>
  <c r="Y39" s="1"/>
  <c r="K39"/>
  <c r="M39" s="1"/>
  <c r="R39" s="1"/>
  <c r="C40" s="1"/>
  <c r="X39" i="46"/>
  <c r="Y39" s="1"/>
  <c r="K39"/>
  <c r="M39" s="1"/>
  <c r="R39" s="1"/>
  <c r="C40" s="1"/>
  <c r="X37" i="33"/>
  <c r="Y37" s="1"/>
  <c r="K37"/>
  <c r="M37" s="1"/>
  <c r="R37" s="1"/>
  <c r="C38" s="1"/>
  <c r="X40" i="47" l="1"/>
  <c r="Y40" s="1"/>
  <c r="K40"/>
  <c r="M40" s="1"/>
  <c r="R40" s="1"/>
  <c r="C41" s="1"/>
  <c r="X40" i="46"/>
  <c r="Y40" s="1"/>
  <c r="K40"/>
  <c r="M40" s="1"/>
  <c r="R40" s="1"/>
  <c r="C41" s="1"/>
  <c r="X38" i="33"/>
  <c r="Y38" s="1"/>
  <c r="K38"/>
  <c r="M38" s="1"/>
  <c r="R38" s="1"/>
  <c r="C39" s="1"/>
  <c r="X41" i="47" l="1"/>
  <c r="Y41" s="1"/>
  <c r="K41"/>
  <c r="M41" s="1"/>
  <c r="R41" s="1"/>
  <c r="C42" s="1"/>
  <c r="X41" i="46"/>
  <c r="Y41" s="1"/>
  <c r="K41"/>
  <c r="M41" s="1"/>
  <c r="R41" s="1"/>
  <c r="C42" s="1"/>
  <c r="X39" i="33"/>
  <c r="Y39" s="1"/>
  <c r="K39"/>
  <c r="M39" s="1"/>
  <c r="R39" s="1"/>
  <c r="C40" s="1"/>
  <c r="X42" i="47" l="1"/>
  <c r="Y42" s="1"/>
  <c r="K42"/>
  <c r="M42" s="1"/>
  <c r="R42" s="1"/>
  <c r="C43" s="1"/>
  <c r="X42" i="46"/>
  <c r="Y42" s="1"/>
  <c r="K42"/>
  <c r="M42" s="1"/>
  <c r="R42" s="1"/>
  <c r="C43" s="1"/>
  <c r="X40" i="33"/>
  <c r="Y40" s="1"/>
  <c r="K40"/>
  <c r="M40" s="1"/>
  <c r="R40" s="1"/>
  <c r="C41" s="1"/>
  <c r="X43" i="47" l="1"/>
  <c r="Y43" s="1"/>
  <c r="K43"/>
  <c r="M43" s="1"/>
  <c r="R43" s="1"/>
  <c r="C44" s="1"/>
  <c r="X43" i="46"/>
  <c r="Y43" s="1"/>
  <c r="K43"/>
  <c r="M43" s="1"/>
  <c r="R43" s="1"/>
  <c r="C44" s="1"/>
  <c r="X41" i="33"/>
  <c r="Y41" s="1"/>
  <c r="K41"/>
  <c r="M41" s="1"/>
  <c r="R41" s="1"/>
  <c r="C42" s="1"/>
  <c r="X44" i="47" l="1"/>
  <c r="Y44" s="1"/>
  <c r="K44"/>
  <c r="M44" s="1"/>
  <c r="R44" s="1"/>
  <c r="C45" s="1"/>
  <c r="X44" i="46"/>
  <c r="Y44" s="1"/>
  <c r="K44"/>
  <c r="M44" s="1"/>
  <c r="R44" s="1"/>
  <c r="C45" s="1"/>
  <c r="X42" i="33"/>
  <c r="Y42" s="1"/>
  <c r="K42"/>
  <c r="M42" s="1"/>
  <c r="R42" s="1"/>
  <c r="C43" s="1"/>
  <c r="X45" i="47" l="1"/>
  <c r="Y45" s="1"/>
  <c r="K45"/>
  <c r="M45" s="1"/>
  <c r="R45" s="1"/>
  <c r="C46" s="1"/>
  <c r="X45" i="46"/>
  <c r="Y45" s="1"/>
  <c r="K45"/>
  <c r="M45" s="1"/>
  <c r="R45" s="1"/>
  <c r="C46" s="1"/>
  <c r="X43" i="33"/>
  <c r="Y43" s="1"/>
  <c r="K43"/>
  <c r="M43" s="1"/>
  <c r="R43" s="1"/>
  <c r="C44" s="1"/>
  <c r="X46" i="47" l="1"/>
  <c r="Y46" s="1"/>
  <c r="K46"/>
  <c r="M46" s="1"/>
  <c r="R46" s="1"/>
  <c r="C47" s="1"/>
  <c r="X46" i="46"/>
  <c r="Y46" s="1"/>
  <c r="K46"/>
  <c r="M46" s="1"/>
  <c r="R46" s="1"/>
  <c r="C47" s="1"/>
  <c r="X44" i="33"/>
  <c r="Y44" s="1"/>
  <c r="K44"/>
  <c r="M44" s="1"/>
  <c r="R44" s="1"/>
  <c r="C45" s="1"/>
  <c r="X47" i="47" l="1"/>
  <c r="Y47" s="1"/>
  <c r="K47"/>
  <c r="M47" s="1"/>
  <c r="R47" s="1"/>
  <c r="C48" s="1"/>
  <c r="X47" i="46"/>
  <c r="Y47" s="1"/>
  <c r="K47"/>
  <c r="M47" s="1"/>
  <c r="R47" s="1"/>
  <c r="C48" s="1"/>
  <c r="X45" i="33"/>
  <c r="Y45" s="1"/>
  <c r="K45"/>
  <c r="M45" s="1"/>
  <c r="R45" s="1"/>
  <c r="C46" s="1"/>
  <c r="X48" i="47" l="1"/>
  <c r="Y48" s="1"/>
  <c r="K48"/>
  <c r="M48" s="1"/>
  <c r="R48" s="1"/>
  <c r="C49" s="1"/>
  <c r="X48" i="46"/>
  <c r="Y48" s="1"/>
  <c r="K48"/>
  <c r="M48" s="1"/>
  <c r="R48" s="1"/>
  <c r="C49" s="1"/>
  <c r="X46" i="33"/>
  <c r="Y46" s="1"/>
  <c r="K46"/>
  <c r="M46" s="1"/>
  <c r="R46" s="1"/>
  <c r="C47" s="1"/>
  <c r="X49" i="47" l="1"/>
  <c r="Y49" s="1"/>
  <c r="K49"/>
  <c r="M49" s="1"/>
  <c r="R49" s="1"/>
  <c r="C50" s="1"/>
  <c r="X49" i="46"/>
  <c r="Y49" s="1"/>
  <c r="K49"/>
  <c r="M49" s="1"/>
  <c r="R49" s="1"/>
  <c r="C50" s="1"/>
  <c r="X47" i="33"/>
  <c r="Y47" s="1"/>
  <c r="K47"/>
  <c r="M47" s="1"/>
  <c r="R47" s="1"/>
  <c r="C48" s="1"/>
  <c r="X50" i="47" l="1"/>
  <c r="Y50" s="1"/>
  <c r="K50"/>
  <c r="M50" s="1"/>
  <c r="R50" s="1"/>
  <c r="C51" s="1"/>
  <c r="X50" i="46"/>
  <c r="Y50" s="1"/>
  <c r="K50"/>
  <c r="M50" s="1"/>
  <c r="R50" s="1"/>
  <c r="C51" s="1"/>
  <c r="X48" i="33"/>
  <c r="Y48" s="1"/>
  <c r="K48"/>
  <c r="M48" s="1"/>
  <c r="R48" s="1"/>
  <c r="C49" s="1"/>
  <c r="X51" i="47" l="1"/>
  <c r="Y51" s="1"/>
  <c r="K51"/>
  <c r="M51" s="1"/>
  <c r="R51" s="1"/>
  <c r="C52" s="1"/>
  <c r="X51" i="46"/>
  <c r="Y51" s="1"/>
  <c r="K51"/>
  <c r="M51" s="1"/>
  <c r="R51" s="1"/>
  <c r="C52" s="1"/>
  <c r="X49" i="33"/>
  <c r="Y49" s="1"/>
  <c r="K49"/>
  <c r="M49" s="1"/>
  <c r="R49" s="1"/>
  <c r="C50" s="1"/>
  <c r="X52" i="47" l="1"/>
  <c r="Y52" s="1"/>
  <c r="K52"/>
  <c r="M52" s="1"/>
  <c r="R52" s="1"/>
  <c r="C53" s="1"/>
  <c r="X52" i="46"/>
  <c r="Y52" s="1"/>
  <c r="K52"/>
  <c r="M52" s="1"/>
  <c r="R52" s="1"/>
  <c r="C53" s="1"/>
  <c r="X50" i="33"/>
  <c r="Y50" s="1"/>
  <c r="K50"/>
  <c r="M50" s="1"/>
  <c r="R50" s="1"/>
  <c r="C51" s="1"/>
  <c r="X53" i="47" l="1"/>
  <c r="Y53" s="1"/>
  <c r="K53"/>
  <c r="M53" s="1"/>
  <c r="R53" s="1"/>
  <c r="C54" s="1"/>
  <c r="X53" i="46"/>
  <c r="Y53" s="1"/>
  <c r="K53"/>
  <c r="M53" s="1"/>
  <c r="R53" s="1"/>
  <c r="C54" s="1"/>
  <c r="X51" i="33"/>
  <c r="Y51" s="1"/>
  <c r="K51"/>
  <c r="M51" s="1"/>
  <c r="R51" s="1"/>
  <c r="C52" s="1"/>
  <c r="X54" i="47" l="1"/>
  <c r="Y54" s="1"/>
  <c r="K54"/>
  <c r="M54" s="1"/>
  <c r="R54" s="1"/>
  <c r="C55" s="1"/>
  <c r="X54" i="46"/>
  <c r="Y54" s="1"/>
  <c r="K54"/>
  <c r="M54" s="1"/>
  <c r="R54" s="1"/>
  <c r="C55" s="1"/>
  <c r="X52" i="33"/>
  <c r="Y52" s="1"/>
  <c r="K52"/>
  <c r="M52" s="1"/>
  <c r="R52" s="1"/>
  <c r="C53" s="1"/>
  <c r="X55" i="47" l="1"/>
  <c r="Y55" s="1"/>
  <c r="K55"/>
  <c r="M55" s="1"/>
  <c r="R55" s="1"/>
  <c r="C56" s="1"/>
  <c r="X55" i="46"/>
  <c r="Y55" s="1"/>
  <c r="K55"/>
  <c r="M55" s="1"/>
  <c r="R55" s="1"/>
  <c r="C56" s="1"/>
  <c r="X53" i="33"/>
  <c r="Y53" s="1"/>
  <c r="K53"/>
  <c r="M53" s="1"/>
  <c r="R53" s="1"/>
  <c r="C54" s="1"/>
  <c r="X56" i="47" l="1"/>
  <c r="Y56" s="1"/>
  <c r="K56"/>
  <c r="M56" s="1"/>
  <c r="R56" s="1"/>
  <c r="C57" s="1"/>
  <c r="X56" i="46"/>
  <c r="Y56" s="1"/>
  <c r="K56"/>
  <c r="M56" s="1"/>
  <c r="R56" s="1"/>
  <c r="C57" s="1"/>
  <c r="X54" i="33"/>
  <c r="Y54" s="1"/>
  <c r="K54"/>
  <c r="M54" s="1"/>
  <c r="R54" s="1"/>
  <c r="C55" s="1"/>
  <c r="X57" i="47" l="1"/>
  <c r="Y57" s="1"/>
  <c r="K57"/>
  <c r="M57" s="1"/>
  <c r="R57" s="1"/>
  <c r="C58" s="1"/>
  <c r="X57" i="46"/>
  <c r="Y57" s="1"/>
  <c r="K57"/>
  <c r="M57" s="1"/>
  <c r="R57" s="1"/>
  <c r="C58" s="1"/>
  <c r="X55" i="33"/>
  <c r="Y55" s="1"/>
  <c r="K55"/>
  <c r="M55" s="1"/>
  <c r="R55" s="1"/>
  <c r="C56" s="1"/>
  <c r="X58" i="47" l="1"/>
  <c r="Y58" s="1"/>
  <c r="K58"/>
  <c r="M58" s="1"/>
  <c r="R58" s="1"/>
  <c r="C59" s="1"/>
  <c r="X58" i="46"/>
  <c r="Y58" s="1"/>
  <c r="K58"/>
  <c r="M58" s="1"/>
  <c r="R58" s="1"/>
  <c r="C59" s="1"/>
  <c r="X56" i="33"/>
  <c r="Y56" s="1"/>
  <c r="K56"/>
  <c r="M56" s="1"/>
  <c r="R56" s="1"/>
  <c r="C57" s="1"/>
  <c r="X59" i="47" l="1"/>
  <c r="Y59" s="1"/>
  <c r="K59"/>
  <c r="M59" s="1"/>
  <c r="R59" s="1"/>
  <c r="C60" s="1"/>
  <c r="X59" i="46"/>
  <c r="Y59" s="1"/>
  <c r="K59"/>
  <c r="M59" s="1"/>
  <c r="R59" s="1"/>
  <c r="C60" s="1"/>
  <c r="X57" i="33"/>
  <c r="Y57" s="1"/>
  <c r="K57"/>
  <c r="M57" s="1"/>
  <c r="R57" s="1"/>
  <c r="C58" s="1"/>
  <c r="X60" i="47" l="1"/>
  <c r="Y60" s="1"/>
  <c r="K60"/>
  <c r="M60" s="1"/>
  <c r="R60" s="1"/>
  <c r="C61" s="1"/>
  <c r="X60" i="46"/>
  <c r="Y60" s="1"/>
  <c r="K60"/>
  <c r="M60" s="1"/>
  <c r="R60" s="1"/>
  <c r="C61" s="1"/>
  <c r="X58" i="33"/>
  <c r="Y58" s="1"/>
  <c r="K58"/>
  <c r="M58" s="1"/>
  <c r="R58" s="1"/>
  <c r="C59" s="1"/>
  <c r="X61" i="47" l="1"/>
  <c r="Y61" s="1"/>
  <c r="K61"/>
  <c r="M61" s="1"/>
  <c r="R61" s="1"/>
  <c r="C62" s="1"/>
  <c r="X61" i="46"/>
  <c r="Y61" s="1"/>
  <c r="K61"/>
  <c r="M61" s="1"/>
  <c r="R61" s="1"/>
  <c r="C62" s="1"/>
  <c r="X59" i="33"/>
  <c r="Y59" s="1"/>
  <c r="K59"/>
  <c r="M59" s="1"/>
  <c r="R59" s="1"/>
  <c r="C60" s="1"/>
  <c r="X62" i="47" l="1"/>
  <c r="Y62" s="1"/>
  <c r="K62"/>
  <c r="M62" s="1"/>
  <c r="R62" s="1"/>
  <c r="C63" s="1"/>
  <c r="X62" i="46"/>
  <c r="Y62" s="1"/>
  <c r="K62"/>
  <c r="M62" s="1"/>
  <c r="R62" s="1"/>
  <c r="C63" s="1"/>
  <c r="X60" i="33"/>
  <c r="Y60" s="1"/>
  <c r="K60"/>
  <c r="M60" s="1"/>
  <c r="R60" s="1"/>
  <c r="C61" s="1"/>
  <c r="X63" i="47" l="1"/>
  <c r="Y63" s="1"/>
  <c r="K63"/>
  <c r="M63" s="1"/>
  <c r="R63" s="1"/>
  <c r="C64" s="1"/>
  <c r="X63" i="46"/>
  <c r="Y63" s="1"/>
  <c r="K63"/>
  <c r="M63" s="1"/>
  <c r="R63" s="1"/>
  <c r="C64" s="1"/>
  <c r="X61" i="33"/>
  <c r="Y61" s="1"/>
  <c r="K61"/>
  <c r="M61" s="1"/>
  <c r="R61" s="1"/>
  <c r="C62" s="1"/>
  <c r="X64" i="47" l="1"/>
  <c r="Y64" s="1"/>
  <c r="K64"/>
  <c r="M64" s="1"/>
  <c r="R64" s="1"/>
  <c r="C65" s="1"/>
  <c r="X64" i="46"/>
  <c r="Y64" s="1"/>
  <c r="K64"/>
  <c r="M64" s="1"/>
  <c r="R64" s="1"/>
  <c r="C65" s="1"/>
  <c r="X62" i="33"/>
  <c r="Y62" s="1"/>
  <c r="K62"/>
  <c r="M62" s="1"/>
  <c r="R62" s="1"/>
  <c r="C63" s="1"/>
  <c r="X65" i="47" l="1"/>
  <c r="Y65" s="1"/>
  <c r="K65"/>
  <c r="M65" s="1"/>
  <c r="R65" s="1"/>
  <c r="C66" s="1"/>
  <c r="X65" i="46"/>
  <c r="Y65" s="1"/>
  <c r="K65"/>
  <c r="M65" s="1"/>
  <c r="R65" s="1"/>
  <c r="C66" s="1"/>
  <c r="X63" i="33"/>
  <c r="Y63" s="1"/>
  <c r="K63"/>
  <c r="M63" s="1"/>
  <c r="R63" s="1"/>
  <c r="C64" s="1"/>
  <c r="X66" i="47" l="1"/>
  <c r="Y66" s="1"/>
  <c r="K66"/>
  <c r="M66" s="1"/>
  <c r="R66" s="1"/>
  <c r="C67" s="1"/>
  <c r="X66" i="46"/>
  <c r="Y66" s="1"/>
  <c r="K66"/>
  <c r="M66" s="1"/>
  <c r="R66" s="1"/>
  <c r="C67" s="1"/>
  <c r="X64" i="33"/>
  <c r="Y64" s="1"/>
  <c r="K64"/>
  <c r="M64" s="1"/>
  <c r="R64" s="1"/>
  <c r="C65" s="1"/>
  <c r="X67" i="47" l="1"/>
  <c r="Y67" s="1"/>
  <c r="K67"/>
  <c r="M67" s="1"/>
  <c r="R67" s="1"/>
  <c r="C68" s="1"/>
  <c r="X67" i="46"/>
  <c r="Y67" s="1"/>
  <c r="K67"/>
  <c r="M67" s="1"/>
  <c r="R67" s="1"/>
  <c r="C68" s="1"/>
  <c r="X65" i="33"/>
  <c r="Y65" s="1"/>
  <c r="K65"/>
  <c r="M65" s="1"/>
  <c r="R65" s="1"/>
  <c r="C66" s="1"/>
  <c r="X68" i="47" l="1"/>
  <c r="Y68" s="1"/>
  <c r="K68"/>
  <c r="M68" s="1"/>
  <c r="R68" s="1"/>
  <c r="C69" s="1"/>
  <c r="X68" i="46"/>
  <c r="Y68" s="1"/>
  <c r="K68"/>
  <c r="M68" s="1"/>
  <c r="R68" s="1"/>
  <c r="C69" s="1"/>
  <c r="X66" i="33"/>
  <c r="Y66" s="1"/>
  <c r="K66"/>
  <c r="M66" s="1"/>
  <c r="R66" s="1"/>
  <c r="C67" s="1"/>
  <c r="X69" i="47" l="1"/>
  <c r="Y69" s="1"/>
  <c r="K69"/>
  <c r="M69" s="1"/>
  <c r="R69" s="1"/>
  <c r="C70" s="1"/>
  <c r="X69" i="46"/>
  <c r="Y69" s="1"/>
  <c r="K69"/>
  <c r="M69" s="1"/>
  <c r="R69" s="1"/>
  <c r="C70" s="1"/>
  <c r="X67" i="33"/>
  <c r="Y67" s="1"/>
  <c r="K67"/>
  <c r="M67" s="1"/>
  <c r="R67" s="1"/>
  <c r="C68" s="1"/>
  <c r="X70" i="47" l="1"/>
  <c r="Y70" s="1"/>
  <c r="K70"/>
  <c r="M70" s="1"/>
  <c r="R70" s="1"/>
  <c r="C71" s="1"/>
  <c r="X70" i="46"/>
  <c r="Y70" s="1"/>
  <c r="K70"/>
  <c r="M70" s="1"/>
  <c r="R70" s="1"/>
  <c r="C71" s="1"/>
  <c r="X68" i="33"/>
  <c r="Y68" s="1"/>
  <c r="K68"/>
  <c r="M68" s="1"/>
  <c r="R68" s="1"/>
  <c r="C69" s="1"/>
  <c r="X71" i="47" l="1"/>
  <c r="Y71" s="1"/>
  <c r="K71"/>
  <c r="M71" s="1"/>
  <c r="R71" s="1"/>
  <c r="C72" s="1"/>
  <c r="X71" i="46"/>
  <c r="Y71" s="1"/>
  <c r="K71"/>
  <c r="M71" s="1"/>
  <c r="C72" s="1"/>
  <c r="X69" i="33"/>
  <c r="Y69" s="1"/>
  <c r="K69"/>
  <c r="M69" s="1"/>
  <c r="R69" s="1"/>
  <c r="C70" s="1"/>
  <c r="X72" i="47" l="1"/>
  <c r="Y72" s="1"/>
  <c r="K72"/>
  <c r="M72" s="1"/>
  <c r="R72" s="1"/>
  <c r="C73" s="1"/>
  <c r="X72" i="46"/>
  <c r="Y72" s="1"/>
  <c r="K72"/>
  <c r="M72" s="1"/>
  <c r="R72" s="1"/>
  <c r="C73" s="1"/>
  <c r="X70" i="33"/>
  <c r="Y70" s="1"/>
  <c r="K70"/>
  <c r="M70" s="1"/>
  <c r="R70" s="1"/>
  <c r="C71" s="1"/>
  <c r="X73" i="47" l="1"/>
  <c r="Y73" s="1"/>
  <c r="K73"/>
  <c r="M73" s="1"/>
  <c r="R73" s="1"/>
  <c r="C74" s="1"/>
  <c r="X73" i="46"/>
  <c r="Y73" s="1"/>
  <c r="K73"/>
  <c r="M73" s="1"/>
  <c r="R73" s="1"/>
  <c r="C74" s="1"/>
  <c r="X71" i="33"/>
  <c r="Y71" s="1"/>
  <c r="K71"/>
  <c r="M71" s="1"/>
  <c r="R71" s="1"/>
  <c r="C72" s="1"/>
  <c r="X74" i="47" l="1"/>
  <c r="Y74" s="1"/>
  <c r="K74"/>
  <c r="M74" s="1"/>
  <c r="R74" s="1"/>
  <c r="C75" s="1"/>
  <c r="X74" i="46"/>
  <c r="Y74" s="1"/>
  <c r="K74"/>
  <c r="M74" s="1"/>
  <c r="R74" s="1"/>
  <c r="C75" s="1"/>
  <c r="X72" i="33"/>
  <c r="Y72" s="1"/>
  <c r="K72"/>
  <c r="M72" s="1"/>
  <c r="R72" s="1"/>
  <c r="C73" s="1"/>
  <c r="X75" i="47" l="1"/>
  <c r="Y75" s="1"/>
  <c r="K75"/>
  <c r="M75" s="1"/>
  <c r="R75" s="1"/>
  <c r="C76" s="1"/>
  <c r="X75" i="46"/>
  <c r="Y75" s="1"/>
  <c r="K75"/>
  <c r="M75" s="1"/>
  <c r="R75" s="1"/>
  <c r="C76" s="1"/>
  <c r="X73" i="33"/>
  <c r="Y73" s="1"/>
  <c r="K73"/>
  <c r="M73" s="1"/>
  <c r="R73" s="1"/>
  <c r="C74" s="1"/>
  <c r="X76" i="47" l="1"/>
  <c r="Y76" s="1"/>
  <c r="K76"/>
  <c r="M76" s="1"/>
  <c r="R76" s="1"/>
  <c r="C77" s="1"/>
  <c r="X76" i="46"/>
  <c r="Y76" s="1"/>
  <c r="K76"/>
  <c r="M76" s="1"/>
  <c r="R76" s="1"/>
  <c r="C77" s="1"/>
  <c r="X74" i="33"/>
  <c r="Y74" s="1"/>
  <c r="K74"/>
  <c r="M74" s="1"/>
  <c r="R74" s="1"/>
  <c r="C75" s="1"/>
  <c r="X77" i="47" l="1"/>
  <c r="Y77" s="1"/>
  <c r="K77"/>
  <c r="M77" s="1"/>
  <c r="R77" s="1"/>
  <c r="C78" s="1"/>
  <c r="X77" i="46"/>
  <c r="Y77" s="1"/>
  <c r="K77"/>
  <c r="M77" s="1"/>
  <c r="R77" s="1"/>
  <c r="C78" s="1"/>
  <c r="X75" i="33"/>
  <c r="Y75" s="1"/>
  <c r="K75"/>
  <c r="M75" s="1"/>
  <c r="R75" s="1"/>
  <c r="C76" s="1"/>
  <c r="X78" i="47" l="1"/>
  <c r="Y78" s="1"/>
  <c r="K78"/>
  <c r="M78" s="1"/>
  <c r="R78" s="1"/>
  <c r="C79" s="1"/>
  <c r="X78" i="46"/>
  <c r="Y78" s="1"/>
  <c r="K78"/>
  <c r="M78" s="1"/>
  <c r="R78" s="1"/>
  <c r="C79" s="1"/>
  <c r="X76" i="33"/>
  <c r="Y76" s="1"/>
  <c r="K76"/>
  <c r="M76" s="1"/>
  <c r="R76" s="1"/>
  <c r="C77" s="1"/>
  <c r="X79" i="47" l="1"/>
  <c r="Y79" s="1"/>
  <c r="K79"/>
  <c r="M79" s="1"/>
  <c r="R79" s="1"/>
  <c r="C80" s="1"/>
  <c r="X79" i="46"/>
  <c r="Y79" s="1"/>
  <c r="K79"/>
  <c r="M79" s="1"/>
  <c r="R79" s="1"/>
  <c r="C80" s="1"/>
  <c r="X77" i="33"/>
  <c r="Y77" s="1"/>
  <c r="K77"/>
  <c r="M77" s="1"/>
  <c r="R77" s="1"/>
  <c r="C78" s="1"/>
  <c r="X80" i="47" l="1"/>
  <c r="Y80" s="1"/>
  <c r="K80"/>
  <c r="M80" s="1"/>
  <c r="R80" s="1"/>
  <c r="C81" s="1"/>
  <c r="X80" i="46"/>
  <c r="Y80" s="1"/>
  <c r="K80"/>
  <c r="M80" s="1"/>
  <c r="R80" s="1"/>
  <c r="C81" s="1"/>
  <c r="X78" i="33"/>
  <c r="Y78" s="1"/>
  <c r="K78"/>
  <c r="M78" s="1"/>
  <c r="R78" s="1"/>
  <c r="C79" s="1"/>
  <c r="X81" i="47" l="1"/>
  <c r="Y81" s="1"/>
  <c r="K81"/>
  <c r="M81" s="1"/>
  <c r="R81" s="1"/>
  <c r="C82" s="1"/>
  <c r="X81" i="46"/>
  <c r="Y81" s="1"/>
  <c r="K81"/>
  <c r="M81" s="1"/>
  <c r="R81" s="1"/>
  <c r="C82" s="1"/>
  <c r="X79" i="33"/>
  <c r="Y79" s="1"/>
  <c r="K79"/>
  <c r="M79" s="1"/>
  <c r="R79" s="1"/>
  <c r="C80" s="1"/>
  <c r="X82" i="47" l="1"/>
  <c r="Y82" s="1"/>
  <c r="K82"/>
  <c r="M82" s="1"/>
  <c r="R82" s="1"/>
  <c r="C83" s="1"/>
  <c r="X82" i="46"/>
  <c r="Y82" s="1"/>
  <c r="K82"/>
  <c r="M82" s="1"/>
  <c r="R82" s="1"/>
  <c r="C83" s="1"/>
  <c r="X80" i="33"/>
  <c r="Y80" s="1"/>
  <c r="K80"/>
  <c r="M80" s="1"/>
  <c r="R80" s="1"/>
  <c r="C81" s="1"/>
  <c r="X83" i="47" l="1"/>
  <c r="Y83" s="1"/>
  <c r="K83"/>
  <c r="M83" s="1"/>
  <c r="R83" s="1"/>
  <c r="C84" s="1"/>
  <c r="X83" i="46"/>
  <c r="Y83" s="1"/>
  <c r="K83"/>
  <c r="M83" s="1"/>
  <c r="R83" s="1"/>
  <c r="C84" s="1"/>
  <c r="X81" i="33"/>
  <c r="Y81" s="1"/>
  <c r="K81"/>
  <c r="M81" s="1"/>
  <c r="R81" s="1"/>
  <c r="C82" s="1"/>
  <c r="X84" i="47" l="1"/>
  <c r="Y84" s="1"/>
  <c r="K84"/>
  <c r="M84" s="1"/>
  <c r="R84" s="1"/>
  <c r="C85" s="1"/>
  <c r="X84" i="46"/>
  <c r="Y84" s="1"/>
  <c r="K84"/>
  <c r="M84" s="1"/>
  <c r="R84" s="1"/>
  <c r="C85" s="1"/>
  <c r="X82" i="33"/>
  <c r="Y82" s="1"/>
  <c r="K82"/>
  <c r="M82" s="1"/>
  <c r="R82" s="1"/>
  <c r="C83" s="1"/>
  <c r="X85" i="47" l="1"/>
  <c r="Y85" s="1"/>
  <c r="K85"/>
  <c r="M85" s="1"/>
  <c r="R85" s="1"/>
  <c r="C86" s="1"/>
  <c r="X85" i="46"/>
  <c r="Y85" s="1"/>
  <c r="K85"/>
  <c r="M85" s="1"/>
  <c r="R85" s="1"/>
  <c r="C86" s="1"/>
  <c r="X83" i="33"/>
  <c r="Y83" s="1"/>
  <c r="K83"/>
  <c r="M83" s="1"/>
  <c r="R83" s="1"/>
  <c r="C84" s="1"/>
  <c r="X86" i="47" l="1"/>
  <c r="Y86" s="1"/>
  <c r="K86"/>
  <c r="M86" s="1"/>
  <c r="R86" s="1"/>
  <c r="C87" s="1"/>
  <c r="X86" i="46"/>
  <c r="Y86" s="1"/>
  <c r="K86"/>
  <c r="M86" s="1"/>
  <c r="R86" s="1"/>
  <c r="C87" s="1"/>
  <c r="X84" i="33"/>
  <c r="Y84" s="1"/>
  <c r="K84"/>
  <c r="M84" s="1"/>
  <c r="R84" s="1"/>
  <c r="C85" s="1"/>
  <c r="X87" i="47" l="1"/>
  <c r="Y87" s="1"/>
  <c r="K87"/>
  <c r="M87" s="1"/>
  <c r="R87" s="1"/>
  <c r="C88" s="1"/>
  <c r="X87" i="46"/>
  <c r="Y87" s="1"/>
  <c r="K87"/>
  <c r="M87" s="1"/>
  <c r="R87" s="1"/>
  <c r="C88" s="1"/>
  <c r="X85" i="33"/>
  <c r="Y85" s="1"/>
  <c r="K85"/>
  <c r="M85" s="1"/>
  <c r="R85" s="1"/>
  <c r="C86" s="1"/>
  <c r="X88" i="47" l="1"/>
  <c r="Y88" s="1"/>
  <c r="K88"/>
  <c r="M88" s="1"/>
  <c r="R88" s="1"/>
  <c r="C89" s="1"/>
  <c r="X88" i="46"/>
  <c r="Y88" s="1"/>
  <c r="K88"/>
  <c r="M88" s="1"/>
  <c r="R88" s="1"/>
  <c r="C89" s="1"/>
  <c r="X86" i="33"/>
  <c r="Y86" s="1"/>
  <c r="K86"/>
  <c r="M86" s="1"/>
  <c r="R86" s="1"/>
  <c r="C87" s="1"/>
  <c r="X89" i="47" l="1"/>
  <c r="Y89" s="1"/>
  <c r="K89"/>
  <c r="M89" s="1"/>
  <c r="R89" s="1"/>
  <c r="C90" s="1"/>
  <c r="X89" i="46"/>
  <c r="Y89" s="1"/>
  <c r="K89"/>
  <c r="M89" s="1"/>
  <c r="R89" s="1"/>
  <c r="C90" s="1"/>
  <c r="X87" i="33"/>
  <c r="Y87" s="1"/>
  <c r="K87"/>
  <c r="M87" s="1"/>
  <c r="R87" s="1"/>
  <c r="C88" s="1"/>
  <c r="X90" i="47" l="1"/>
  <c r="Y90" s="1"/>
  <c r="K90"/>
  <c r="M90" s="1"/>
  <c r="R90" s="1"/>
  <c r="C91" s="1"/>
  <c r="X90" i="46"/>
  <c r="Y90" s="1"/>
  <c r="K90"/>
  <c r="M90" s="1"/>
  <c r="R90" s="1"/>
  <c r="C91" s="1"/>
  <c r="X88" i="33"/>
  <c r="Y88" s="1"/>
  <c r="K88"/>
  <c r="M88" s="1"/>
  <c r="R88" s="1"/>
  <c r="C89" s="1"/>
  <c r="X91" i="47" l="1"/>
  <c r="Y91" s="1"/>
  <c r="K91"/>
  <c r="M91" s="1"/>
  <c r="R91" s="1"/>
  <c r="C92" s="1"/>
  <c r="X91" i="46"/>
  <c r="Y91" s="1"/>
  <c r="K91"/>
  <c r="M91" s="1"/>
  <c r="R91" s="1"/>
  <c r="C92" s="1"/>
  <c r="X89" i="33"/>
  <c r="Y89" s="1"/>
  <c r="K89"/>
  <c r="M89" s="1"/>
  <c r="R89" s="1"/>
  <c r="C90" s="1"/>
  <c r="X92" i="47" l="1"/>
  <c r="Y92" s="1"/>
  <c r="K92"/>
  <c r="M92" s="1"/>
  <c r="R92" s="1"/>
  <c r="C93" s="1"/>
  <c r="X92" i="46"/>
  <c r="Y92" s="1"/>
  <c r="K92"/>
  <c r="M92" s="1"/>
  <c r="R92" s="1"/>
  <c r="C93" s="1"/>
  <c r="X90" i="33"/>
  <c r="Y90" s="1"/>
  <c r="K90"/>
  <c r="M90" s="1"/>
  <c r="R90" s="1"/>
  <c r="C91" s="1"/>
  <c r="X93" i="47" l="1"/>
  <c r="Y93" s="1"/>
  <c r="K93"/>
  <c r="M93" s="1"/>
  <c r="R93" s="1"/>
  <c r="C94" s="1"/>
  <c r="X93" i="46"/>
  <c r="Y93" s="1"/>
  <c r="K93"/>
  <c r="M93" s="1"/>
  <c r="R93" s="1"/>
  <c r="C94" s="1"/>
  <c r="X91" i="33"/>
  <c r="Y91" s="1"/>
  <c r="K91"/>
  <c r="M91" s="1"/>
  <c r="R91" s="1"/>
  <c r="C92" s="1"/>
  <c r="X94" i="47" l="1"/>
  <c r="Y94" s="1"/>
  <c r="K94"/>
  <c r="M94" s="1"/>
  <c r="R94" s="1"/>
  <c r="C95" s="1"/>
  <c r="X94" i="46"/>
  <c r="Y94" s="1"/>
  <c r="K94"/>
  <c r="M94" s="1"/>
  <c r="R94" s="1"/>
  <c r="C95" s="1"/>
  <c r="X92" i="33"/>
  <c r="Y92" s="1"/>
  <c r="K92"/>
  <c r="M92" s="1"/>
  <c r="R92" s="1"/>
  <c r="X95" i="47" l="1"/>
  <c r="Y95" s="1"/>
  <c r="K95"/>
  <c r="M95" s="1"/>
  <c r="R95" s="1"/>
  <c r="C96" s="1"/>
  <c r="X95" i="46"/>
  <c r="Y95" s="1"/>
  <c r="K95"/>
  <c r="M95" s="1"/>
  <c r="R95" s="1"/>
  <c r="C96" s="1"/>
  <c r="C93" i="33"/>
  <c r="X96" i="47" l="1"/>
  <c r="Y96" s="1"/>
  <c r="K96"/>
  <c r="M96" s="1"/>
  <c r="R96" s="1"/>
  <c r="C97" s="1"/>
  <c r="X96" i="46"/>
  <c r="Y96" s="1"/>
  <c r="K96"/>
  <c r="M96" s="1"/>
  <c r="R96" s="1"/>
  <c r="C97" s="1"/>
  <c r="X93" i="33"/>
  <c r="Y93" s="1"/>
  <c r="K93"/>
  <c r="M93" s="1"/>
  <c r="R93" s="1"/>
  <c r="C94" s="1"/>
  <c r="X97" i="47" l="1"/>
  <c r="Y97" s="1"/>
  <c r="K97"/>
  <c r="M97" s="1"/>
  <c r="R97" s="1"/>
  <c r="C98" s="1"/>
  <c r="X97" i="46"/>
  <c r="Y97" s="1"/>
  <c r="K97"/>
  <c r="M97" s="1"/>
  <c r="R97" s="1"/>
  <c r="C98" s="1"/>
  <c r="X94" i="33"/>
  <c r="Y94" s="1"/>
  <c r="K94"/>
  <c r="M94" s="1"/>
  <c r="R94" s="1"/>
  <c r="X98" i="47" l="1"/>
  <c r="Y98" s="1"/>
  <c r="K98"/>
  <c r="M98" s="1"/>
  <c r="R98" s="1"/>
  <c r="C99" s="1"/>
  <c r="X98" i="46"/>
  <c r="Y98" s="1"/>
  <c r="K98"/>
  <c r="M98" s="1"/>
  <c r="R98" s="1"/>
  <c r="C99" s="1"/>
  <c r="C95" i="33"/>
  <c r="X99" i="47" l="1"/>
  <c r="Y99" s="1"/>
  <c r="K99"/>
  <c r="M99" s="1"/>
  <c r="R99" s="1"/>
  <c r="C100" s="1"/>
  <c r="X99" i="46"/>
  <c r="Y99" s="1"/>
  <c r="K99"/>
  <c r="M99" s="1"/>
  <c r="R99" s="1"/>
  <c r="C100" s="1"/>
  <c r="X95" i="33"/>
  <c r="Y95" s="1"/>
  <c r="K95"/>
  <c r="M95" s="1"/>
  <c r="R95" s="1"/>
  <c r="X100" i="47" l="1"/>
  <c r="Y100" s="1"/>
  <c r="K100"/>
  <c r="M100" s="1"/>
  <c r="R100" s="1"/>
  <c r="C101" s="1"/>
  <c r="X100" i="46"/>
  <c r="Y100" s="1"/>
  <c r="K100"/>
  <c r="M100" s="1"/>
  <c r="R100" s="1"/>
  <c r="C101" s="1"/>
  <c r="C96" i="33"/>
  <c r="X101" i="47" l="1"/>
  <c r="Y101" s="1"/>
  <c r="K101"/>
  <c r="M101" s="1"/>
  <c r="R101" s="1"/>
  <c r="C102" s="1"/>
  <c r="X101" i="46"/>
  <c r="Y101" s="1"/>
  <c r="K101"/>
  <c r="M101" s="1"/>
  <c r="R101" s="1"/>
  <c r="C102" s="1"/>
  <c r="X96" i="33"/>
  <c r="Y96" s="1"/>
  <c r="K96"/>
  <c r="M96" s="1"/>
  <c r="R96" s="1"/>
  <c r="X102" i="47" l="1"/>
  <c r="Y102" s="1"/>
  <c r="K102"/>
  <c r="M102" s="1"/>
  <c r="R102" s="1"/>
  <c r="C103" s="1"/>
  <c r="X102" i="46"/>
  <c r="Y102" s="1"/>
  <c r="K102"/>
  <c r="M102" s="1"/>
  <c r="R102" s="1"/>
  <c r="C103" s="1"/>
  <c r="C97" i="33"/>
  <c r="X103" i="47" l="1"/>
  <c r="Y103" s="1"/>
  <c r="K103"/>
  <c r="M103" s="1"/>
  <c r="R103" s="1"/>
  <c r="C104" s="1"/>
  <c r="X103" i="46"/>
  <c r="Y103" s="1"/>
  <c r="K103"/>
  <c r="M103" s="1"/>
  <c r="R103" s="1"/>
  <c r="C104" s="1"/>
  <c r="X97" i="33"/>
  <c r="Y97" s="1"/>
  <c r="K97"/>
  <c r="M97" s="1"/>
  <c r="R97" s="1"/>
  <c r="X104" i="47" l="1"/>
  <c r="Y104" s="1"/>
  <c r="K104"/>
  <c r="M104" s="1"/>
  <c r="R104" s="1"/>
  <c r="C105" s="1"/>
  <c r="X104" i="46"/>
  <c r="Y104" s="1"/>
  <c r="K104"/>
  <c r="M104" s="1"/>
  <c r="R104" s="1"/>
  <c r="C105" s="1"/>
  <c r="C98" i="33"/>
  <c r="X105" i="47" l="1"/>
  <c r="Y105" s="1"/>
  <c r="K105"/>
  <c r="M105" s="1"/>
  <c r="R105" s="1"/>
  <c r="C106" s="1"/>
  <c r="X105" i="46"/>
  <c r="Y105" s="1"/>
  <c r="K105"/>
  <c r="M105" s="1"/>
  <c r="R105" s="1"/>
  <c r="C106" s="1"/>
  <c r="X98" i="33"/>
  <c r="Y98" s="1"/>
  <c r="K98"/>
  <c r="M98" s="1"/>
  <c r="R98" s="1"/>
  <c r="C99" s="1"/>
  <c r="X106" i="47" l="1"/>
  <c r="Y106" s="1"/>
  <c r="K106"/>
  <c r="M106" s="1"/>
  <c r="R106" s="1"/>
  <c r="C107" s="1"/>
  <c r="X106" i="46"/>
  <c r="Y106" s="1"/>
  <c r="K106"/>
  <c r="M106" s="1"/>
  <c r="R106" s="1"/>
  <c r="C107" s="1"/>
  <c r="X99" i="33"/>
  <c r="Y99" s="1"/>
  <c r="K99"/>
  <c r="M99" s="1"/>
  <c r="R99" s="1"/>
  <c r="C100" s="1"/>
  <c r="X107" i="47" l="1"/>
  <c r="Y107" s="1"/>
  <c r="K107"/>
  <c r="M107" s="1"/>
  <c r="R107" s="1"/>
  <c r="C108" s="1"/>
  <c r="X107" i="46"/>
  <c r="Y107" s="1"/>
  <c r="K107"/>
  <c r="M107" s="1"/>
  <c r="R107" s="1"/>
  <c r="C108" s="1"/>
  <c r="X100" i="33"/>
  <c r="Y100" s="1"/>
  <c r="K100"/>
  <c r="M100" s="1"/>
  <c r="R100" s="1"/>
  <c r="C101" s="1"/>
  <c r="X108" i="47" l="1"/>
  <c r="Y108" s="1"/>
  <c r="P4" s="1"/>
  <c r="K108"/>
  <c r="M108" s="1"/>
  <c r="R108" s="1"/>
  <c r="X108" i="46"/>
  <c r="Y108" s="1"/>
  <c r="P4" s="1"/>
  <c r="K108"/>
  <c r="M108" s="1"/>
  <c r="R108" s="1"/>
  <c r="X101" i="33"/>
  <c r="Y101" s="1"/>
  <c r="K101"/>
  <c r="M101" s="1"/>
  <c r="R101" s="1"/>
  <c r="C102" s="1"/>
  <c r="E5" i="47" l="1"/>
  <c r="C5"/>
  <c r="G5"/>
  <c r="D4"/>
  <c r="P2" s="1"/>
  <c r="C5" i="46"/>
  <c r="G5"/>
  <c r="D4"/>
  <c r="P2" s="1"/>
  <c r="E5"/>
  <c r="X102" i="33"/>
  <c r="Y102" s="1"/>
  <c r="K102"/>
  <c r="M102" s="1"/>
  <c r="R102" s="1"/>
  <c r="I5" i="47" l="1"/>
  <c r="I5" i="46"/>
  <c r="C103" i="33"/>
  <c r="K103" s="1"/>
  <c r="M103" s="1"/>
  <c r="R103" s="1"/>
  <c r="C104" s="1"/>
  <c r="X103" l="1"/>
  <c r="Y103" s="1"/>
  <c r="K104"/>
  <c r="M104" s="1"/>
  <c r="R104" s="1"/>
  <c r="C105" s="1"/>
  <c r="K105" l="1"/>
  <c r="M105" s="1"/>
  <c r="R105" s="1"/>
  <c r="C106" s="1"/>
  <c r="X104"/>
  <c r="Y104" s="1"/>
  <c r="X105" l="1"/>
  <c r="Y105" s="1"/>
  <c r="K106"/>
  <c r="M106" s="1"/>
  <c r="R106" s="1"/>
  <c r="C107" s="1"/>
  <c r="X106" l="1"/>
  <c r="Y106" s="1"/>
  <c r="K107"/>
  <c r="M107" s="1"/>
  <c r="R107" s="1"/>
  <c r="C108" s="1"/>
  <c r="X107"/>
  <c r="Y107" s="1"/>
  <c r="X108" l="1"/>
  <c r="Y108" s="1"/>
  <c r="P4" s="1"/>
  <c r="K108"/>
  <c r="M108" s="1"/>
  <c r="R108" s="1"/>
  <c r="E5" l="1"/>
  <c r="D4"/>
  <c r="P2" s="1"/>
  <c r="C5"/>
  <c r="G5"/>
  <c r="I5" l="1"/>
</calcChain>
</file>

<file path=xl/sharedStrings.xml><?xml version="1.0" encoding="utf-8"?>
<sst xmlns="http://schemas.openxmlformats.org/spreadsheetml/2006/main" count="632" uniqueCount="108">
  <si>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</si>
  <si>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</si>
  <si>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</si>
  <si>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</si>
  <si>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</si>
  <si>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</si>
  <si>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</si>
  <si>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</si>
  <si>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</si>
  <si>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</si>
  <si>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</si>
  <si>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</si>
  <si>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</si>
  <si>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</si>
  <si>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</si>
  <si>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</si>
  <si>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</si>
  <si>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</si>
  <si>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</si>
  <si>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</si>
  <si>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</si>
  <si>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</si>
  <si>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</si>
  <si>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</si>
  <si>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</si>
  <si>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</si>
  <si>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</si>
  <si>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</si>
  <si>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</si>
  <si>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</si>
  <si>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</si>
  <si>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</si>
  <si>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</si>
  <si>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</si>
  <si>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</si>
  <si>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</si>
  <si>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</si>
  <si>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</si>
  <si>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</si>
  <si>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</si>
  <si>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</si>
  <si>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</si>
  <si>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</si>
  <si>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</si>
  <si>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日足</t>
    <rPh sb="0" eb="2">
      <t>ヒアシ</t>
    </rPh>
    <phoneticPr fontId="2"/>
  </si>
  <si>
    <t>4Ｈ足</t>
    <rPh sb="2" eb="3">
      <t>アシ</t>
    </rPh>
    <phoneticPr fontId="2"/>
  </si>
  <si>
    <t>１Ｈ足</t>
    <rPh sb="2" eb="3">
      <t>アシ</t>
    </rPh>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</si>
  <si>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</si>
  <si>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</si>
  <si>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</si>
  <si>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</si>
  <si>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</si>
  <si>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</si>
  <si>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</si>
  <si>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</si>
  <si>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</si>
  <si>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</si>
  <si>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</si>
  <si>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</si>
  <si>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FIB-1.27</t>
    <phoneticPr fontId="3"/>
  </si>
  <si>
    <t>利益率</t>
  </si>
  <si>
    <t>勝率</t>
  </si>
  <si>
    <t>ルール</t>
  </si>
  <si>
    <t>通貨ペア</t>
  </si>
  <si>
    <t>fib1.27</t>
  </si>
  <si>
    <t>fib1.50</t>
  </si>
  <si>
    <t>fib2.00</t>
  </si>
  <si>
    <t>PB</t>
  </si>
  <si>
    <t>USD/JPY</t>
  </si>
  <si>
    <t>EUR/USD</t>
    <phoneticPr fontId="2"/>
  </si>
  <si>
    <t>時間足</t>
    <rPh sb="0" eb="2">
      <t>ジカン</t>
    </rPh>
    <rPh sb="2" eb="3">
      <t>アシ</t>
    </rPh>
    <phoneticPr fontId="2"/>
  </si>
  <si>
    <t>検証回数</t>
    <rPh sb="0" eb="2">
      <t>ケンショウ</t>
    </rPh>
    <rPh sb="2" eb="4">
      <t>カイスウ</t>
    </rPh>
    <phoneticPr fontId="2"/>
  </si>
  <si>
    <t>Ｄ１</t>
    <phoneticPr fontId="2"/>
  </si>
  <si>
    <t>Ｈ4</t>
    <phoneticPr fontId="2"/>
  </si>
  <si>
    <t>D1</t>
    <phoneticPr fontId="2"/>
  </si>
  <si>
    <t>検証年数</t>
    <rPh sb="0" eb="2">
      <t>ケンショウ</t>
    </rPh>
    <rPh sb="2" eb="4">
      <t>ネンスウ</t>
    </rPh>
    <phoneticPr fontId="2"/>
  </si>
  <si>
    <t>26年</t>
    <rPh sb="2" eb="3">
      <t>ネン</t>
    </rPh>
    <phoneticPr fontId="2"/>
  </si>
  <si>
    <t>5/22-26</t>
    <phoneticPr fontId="2"/>
  </si>
  <si>
    <t>5/28-6/1</t>
    <phoneticPr fontId="2"/>
  </si>
  <si>
    <t>検証した日</t>
    <rPh sb="0" eb="2">
      <t>ケンショウ</t>
    </rPh>
    <rPh sb="4" eb="5">
      <t>ヒ</t>
    </rPh>
    <phoneticPr fontId="2"/>
  </si>
  <si>
    <t>5年</t>
    <rPh sb="1" eb="2">
      <t>ネン</t>
    </rPh>
    <phoneticPr fontId="2"/>
  </si>
  <si>
    <t>5日間</t>
    <rPh sb="1" eb="3">
      <t>ニチカン</t>
    </rPh>
    <phoneticPr fontId="2"/>
  </si>
  <si>
    <t>検証に要した日数</t>
    <rPh sb="0" eb="2">
      <t>ケンショウ</t>
    </rPh>
    <rPh sb="3" eb="4">
      <t>ヨウ</t>
    </rPh>
    <rPh sb="6" eb="8">
      <t>ニッスウ</t>
    </rPh>
    <phoneticPr fontId="2"/>
  </si>
  <si>
    <t>EUR/USD</t>
    <phoneticPr fontId="2"/>
  </si>
  <si>
    <t>H4</t>
    <phoneticPr fontId="2"/>
  </si>
  <si>
    <t>6/1-3</t>
    <phoneticPr fontId="2"/>
  </si>
  <si>
    <t>3日間</t>
    <rPh sb="1" eb="3">
      <t>ニチカン</t>
    </rPh>
    <phoneticPr fontId="2"/>
  </si>
  <si>
    <t>AUD/USD</t>
    <phoneticPr fontId="2"/>
  </si>
  <si>
    <t>20年</t>
    <rPh sb="2" eb="3">
      <t>ネン</t>
    </rPh>
    <phoneticPr fontId="2"/>
  </si>
  <si>
    <t>6/4-5</t>
    <phoneticPr fontId="2"/>
  </si>
  <si>
    <t>2日間</t>
    <rPh sb="1" eb="3">
      <t>ニチカン</t>
    </rPh>
    <phoneticPr fontId="2"/>
  </si>
  <si>
    <t>AUD/USD</t>
    <phoneticPr fontId="2"/>
  </si>
  <si>
    <t>H4</t>
    <phoneticPr fontId="2"/>
  </si>
  <si>
    <t>5年</t>
    <rPh sb="1" eb="2">
      <t>ネン</t>
    </rPh>
    <phoneticPr fontId="2"/>
  </si>
  <si>
    <t>6/5</t>
    <phoneticPr fontId="2"/>
  </si>
  <si>
    <t>1日間</t>
    <rPh sb="1" eb="3">
      <t>ニチカン</t>
    </rPh>
    <phoneticPr fontId="2"/>
  </si>
  <si>
    <t>USDJPY</t>
    <phoneticPr fontId="2"/>
  </si>
  <si>
    <t>10MAの上側にキャンドル終値があれば買い方向、下側なら売り方向。MAに触れてＥB出現でエントリー待ち、ＥB高値or安値ブレイクでエントリー。</t>
    <rPh sb="13" eb="15">
      <t>オワリネ</t>
    </rPh>
    <phoneticPr fontId="3"/>
  </si>
  <si>
    <t>EB</t>
    <phoneticPr fontId="2"/>
  </si>
  <si>
    <t>Ｄ１</t>
  </si>
  <si>
    <t>EB</t>
    <phoneticPr fontId="2"/>
  </si>
  <si>
    <t>19年</t>
    <rPh sb="2" eb="3">
      <t>ネン</t>
    </rPh>
    <phoneticPr fontId="2"/>
  </si>
  <si>
    <t>6/6-8</t>
    <phoneticPr fontId="2"/>
  </si>
  <si>
    <t>FIB-1.50</t>
    <phoneticPr fontId="3"/>
  </si>
  <si>
    <t>FIB-2.00</t>
    <phoneticPr fontId="3"/>
  </si>
  <si>
    <t xml:space="preserve">・12ですが、ＥＢの右側の高値+1pipでエントリー、同じく安値で損切。
　リスクは右側のローソクの上下+2pipsで130pips。…考え方はあっていますか？
・３ですが、リスクをfibの上下pipsでとっていますが、途中から気づき12のように右側のローソクの上下をリスクpipsとして、このスタイルで最後まで行っているつもりですが、考え方がごちゃごちゃになってるかもしれません。
・16は現実では期間5か月で、無理のあるトレードですが検証ですので…。
・89が利益が異常に大きいのですが、見直してもあっているので良しとします。
</t>
    <rPh sb="10" eb="12">
      <t>ミギガワ</t>
    </rPh>
    <rPh sb="13" eb="15">
      <t>タカネ</t>
    </rPh>
    <rPh sb="27" eb="28">
      <t>オナ</t>
    </rPh>
    <rPh sb="30" eb="32">
      <t>ヤスネ</t>
    </rPh>
    <rPh sb="33" eb="35">
      <t>ソンギリ</t>
    </rPh>
    <rPh sb="42" eb="44">
      <t>ミギガワ</t>
    </rPh>
    <rPh sb="50" eb="52">
      <t>ジョウゲ</t>
    </rPh>
    <rPh sb="68" eb="69">
      <t>カンガ</t>
    </rPh>
    <rPh sb="70" eb="71">
      <t>カタ</t>
    </rPh>
    <rPh sb="95" eb="97">
      <t>ジョウゲ</t>
    </rPh>
    <rPh sb="110" eb="112">
      <t>トチュウ</t>
    </rPh>
    <rPh sb="114" eb="115">
      <t>キ</t>
    </rPh>
    <rPh sb="123" eb="125">
      <t>ミギガワ</t>
    </rPh>
    <rPh sb="131" eb="133">
      <t>ジョウゲ</t>
    </rPh>
    <rPh sb="152" eb="154">
      <t>サイゴ</t>
    </rPh>
    <rPh sb="156" eb="157">
      <t>イ</t>
    </rPh>
    <rPh sb="168" eb="169">
      <t>カンガ</t>
    </rPh>
    <rPh sb="170" eb="171">
      <t>カタ</t>
    </rPh>
    <rPh sb="196" eb="198">
      <t>ゲンジツ</t>
    </rPh>
    <rPh sb="200" eb="202">
      <t>キカン</t>
    </rPh>
    <rPh sb="204" eb="205">
      <t>ゲツ</t>
    </rPh>
    <rPh sb="207" eb="209">
      <t>ムリ</t>
    </rPh>
    <rPh sb="219" eb="221">
      <t>ケンショウ</t>
    </rPh>
    <rPh sb="232" eb="234">
      <t>リエキ</t>
    </rPh>
    <rPh sb="235" eb="237">
      <t>イジョウ</t>
    </rPh>
    <rPh sb="238" eb="239">
      <t>オオ</t>
    </rPh>
    <rPh sb="246" eb="248">
      <t>ミナオ</t>
    </rPh>
    <rPh sb="258" eb="259">
      <t>ヨ</t>
    </rPh>
    <phoneticPr fontId="2"/>
  </si>
  <si>
    <t>リスクpipsの考え方が混乱しました。後半自分の中でまとまりました。
EB初検証で、しばらく慣れませんでしたが次回からだいぶ早くなります。</t>
    <rPh sb="8" eb="9">
      <t>カンガ</t>
    </rPh>
    <rPh sb="10" eb="11">
      <t>カタ</t>
    </rPh>
    <rPh sb="12" eb="14">
      <t>コンラン</t>
    </rPh>
    <rPh sb="19" eb="21">
      <t>コウハン</t>
    </rPh>
    <rPh sb="21" eb="23">
      <t>ジブン</t>
    </rPh>
    <rPh sb="24" eb="25">
      <t>ナカ</t>
    </rPh>
    <rPh sb="37" eb="38">
      <t>ハツ</t>
    </rPh>
    <rPh sb="38" eb="40">
      <t>ケンショウ</t>
    </rPh>
    <rPh sb="46" eb="47">
      <t>ナ</t>
    </rPh>
    <rPh sb="55" eb="57">
      <t>ジカイ</t>
    </rPh>
    <rPh sb="62" eb="63">
      <t>ハヤ</t>
    </rPh>
    <phoneticPr fontId="2"/>
  </si>
  <si>
    <t>同通貨Ｈ4検証します。</t>
    <rPh sb="0" eb="1">
      <t>ドウ</t>
    </rPh>
    <rPh sb="1" eb="3">
      <t>ツウカ</t>
    </rPh>
    <rPh sb="5" eb="7">
      <t>ケンショウ</t>
    </rPh>
    <phoneticPr fontId="2"/>
  </si>
</sst>
</file>

<file path=xl/styles.xml><?xml version="1.0" encoding="utf-8"?>
<styleSheet xmlns="http://schemas.openxmlformats.org/spreadsheetml/2006/main">
  <numFmts count="6">
    <numFmt numFmtId="176" formatCode="0.00_ "/>
    <numFmt numFmtId="177" formatCode="m/d;@"/>
    <numFmt numFmtId="178" formatCode="#,##0_ ;[Red]\-#,##0\ "/>
    <numFmt numFmtId="179" formatCode="0.0%"/>
    <numFmt numFmtId="180" formatCode="#,##0_ "/>
    <numFmt numFmtId="181" formatCode="0.0_ ;[Red]\-0.0\ "/>
  </numFmts>
  <fonts count="10">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s>
  <fills count="13">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CCCCFF"/>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121">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7" fillId="2" borderId="1" xfId="0" applyFont="1" applyFill="1" applyBorder="1" applyAlignment="1">
      <alignment horizontal="center" vertical="center" shrinkToFit="1"/>
    </xf>
    <xf numFmtId="0" fontId="7" fillId="3" borderId="1" xfId="0" applyFont="1" applyFill="1" applyBorder="1" applyAlignment="1">
      <alignment horizontal="center" vertical="center" shrinkToFit="1"/>
    </xf>
    <xf numFmtId="176" fontId="8" fillId="0" borderId="1" xfId="0" applyNumberFormat="1" applyFont="1" applyBorder="1" applyAlignment="1">
      <alignment horizontal="center" vertical="center"/>
    </xf>
    <xf numFmtId="0" fontId="0" fillId="0" borderId="2" xfId="0" applyBorder="1" applyAlignment="1">
      <alignment horizontal="center" vertical="center"/>
    </xf>
    <xf numFmtId="177" fontId="8" fillId="0" borderId="1" xfId="0" applyNumberFormat="1" applyFont="1" applyBorder="1" applyAlignment="1">
      <alignment horizontal="center" vertical="center"/>
    </xf>
    <xf numFmtId="0" fontId="7" fillId="4" borderId="2" xfId="0" applyFont="1" applyFill="1" applyBorder="1">
      <alignment vertical="center"/>
    </xf>
    <xf numFmtId="0" fontId="0" fillId="0" borderId="3" xfId="0" applyBorder="1" applyAlignment="1">
      <alignment horizontal="center" vertical="center"/>
    </xf>
    <xf numFmtId="0" fontId="7" fillId="0" borderId="3" xfId="0" applyFont="1" applyBorder="1" applyAlignment="1">
      <alignment horizontal="center" vertical="center"/>
    </xf>
    <xf numFmtId="0" fontId="7" fillId="0" borderId="3" xfId="0" applyFont="1" applyBorder="1">
      <alignment vertical="center"/>
    </xf>
    <xf numFmtId="0" fontId="0" fillId="0" borderId="4" xfId="0" applyBorder="1" applyAlignment="1">
      <alignment horizontal="center" vertical="center"/>
    </xf>
    <xf numFmtId="0" fontId="7"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7" fillId="4" borderId="6" xfId="0" applyFont="1" applyFill="1" applyBorder="1">
      <alignment vertical="center"/>
    </xf>
    <xf numFmtId="0" fontId="7" fillId="5" borderId="1" xfId="0" applyFont="1" applyFill="1" applyBorder="1" applyAlignment="1">
      <alignment horizontal="center" vertical="center" shrinkToFit="1"/>
    </xf>
    <xf numFmtId="0" fontId="8" fillId="0" borderId="1" xfId="0" applyFont="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center" vertical="center"/>
    </xf>
    <xf numFmtId="14"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8"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0" fillId="0" borderId="1" xfId="0" applyBorder="1">
      <alignment vertical="center"/>
    </xf>
    <xf numFmtId="179" fontId="0" fillId="0" borderId="1" xfId="0" applyNumberFormat="1" applyBorder="1">
      <alignment vertical="center"/>
    </xf>
    <xf numFmtId="179" fontId="0" fillId="12" borderId="1" xfId="0" applyNumberFormat="1" applyFill="1" applyBorder="1">
      <alignment vertical="center"/>
    </xf>
    <xf numFmtId="9" fontId="0" fillId="0" borderId="1" xfId="0" applyNumberFormat="1" applyBorder="1">
      <alignment vertical="center"/>
    </xf>
    <xf numFmtId="0" fontId="0" fillId="0" borderId="8" xfId="0" applyBorder="1">
      <alignment vertical="center"/>
    </xf>
    <xf numFmtId="179" fontId="0" fillId="0" borderId="8" xfId="0" applyNumberFormat="1" applyBorder="1">
      <alignment vertical="center"/>
    </xf>
    <xf numFmtId="179" fontId="0" fillId="12" borderId="8" xfId="0" applyNumberFormat="1" applyFill="1" applyBorder="1">
      <alignment vertical="center"/>
    </xf>
    <xf numFmtId="9" fontId="0" fillId="0" borderId="8" xfId="0" applyNumberFormat="1" applyBorder="1">
      <alignment vertical="center"/>
    </xf>
    <xf numFmtId="0" fontId="0" fillId="0" borderId="12" xfId="0" applyBorder="1">
      <alignment vertical="center"/>
    </xf>
    <xf numFmtId="0" fontId="0" fillId="0" borderId="8" xfId="0" applyBorder="1" applyAlignment="1">
      <alignment horizontal="right" vertical="center"/>
    </xf>
    <xf numFmtId="0" fontId="0" fillId="0" borderId="1" xfId="0" applyBorder="1" applyAlignment="1">
      <alignment horizontal="right" vertical="center"/>
    </xf>
    <xf numFmtId="0" fontId="0" fillId="0" borderId="1" xfId="0" applyBorder="1">
      <alignment vertical="center"/>
    </xf>
    <xf numFmtId="49" fontId="0" fillId="0" borderId="8" xfId="0" applyNumberFormat="1" applyBorder="1">
      <alignment vertical="center"/>
    </xf>
    <xf numFmtId="49" fontId="0" fillId="0" borderId="1" xfId="0" applyNumberFormat="1" applyBorder="1">
      <alignment vertical="center"/>
    </xf>
    <xf numFmtId="0" fontId="0" fillId="0" borderId="1" xfId="0" applyBorder="1">
      <alignment vertical="center"/>
    </xf>
    <xf numFmtId="0" fontId="0" fillId="0" borderId="0" xfId="0" applyAlignment="1">
      <alignment horizontal="left" vertical="center"/>
    </xf>
    <xf numFmtId="179" fontId="0" fillId="0" borderId="1" xfId="0" applyNumberFormat="1" applyFill="1" applyBorder="1">
      <alignment vertical="center"/>
    </xf>
    <xf numFmtId="0" fontId="0" fillId="0" borderId="1" xfId="0" applyBorder="1">
      <alignment vertical="center"/>
    </xf>
    <xf numFmtId="0" fontId="8" fillId="0" borderId="1" xfId="0" applyFont="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center" vertical="center"/>
    </xf>
    <xf numFmtId="0" fontId="7" fillId="4" borderId="1" xfId="0" applyFont="1" applyFill="1" applyBorder="1"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7" fillId="4" borderId="5" xfId="0" applyFont="1" applyFill="1" applyBorder="1" applyAlignment="1">
      <alignment horizontal="center" vertical="center"/>
    </xf>
    <xf numFmtId="0" fontId="0" fillId="0" borderId="2" xfId="0" applyBorder="1" applyAlignment="1">
      <alignment horizontal="center" vertical="center"/>
    </xf>
    <xf numFmtId="0" fontId="0" fillId="0" borderId="1" xfId="0" applyBorder="1">
      <alignment vertical="center"/>
    </xf>
    <xf numFmtId="0" fontId="0" fillId="0" borderId="5" xfId="0" applyBorder="1" applyAlignment="1">
      <alignment horizontal="center" vertical="center"/>
    </xf>
    <xf numFmtId="0" fontId="7" fillId="4" borderId="1" xfId="0" applyFont="1" applyFill="1" applyBorder="1" applyAlignment="1">
      <alignment horizontal="center" vertical="center"/>
    </xf>
    <xf numFmtId="180" fontId="0" fillId="7" borderId="1" xfId="0" applyNumberFormat="1" applyFill="1" applyBorder="1" applyAlignment="1">
      <alignment horizontal="center" vertical="center"/>
    </xf>
    <xf numFmtId="0" fontId="0" fillId="7" borderId="1" xfId="0"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7"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7"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7" fillId="8" borderId="8" xfId="0" applyFont="1" applyFill="1" applyBorder="1" applyAlignment="1">
      <alignment horizontal="center" vertical="center" shrinkToFit="1"/>
    </xf>
    <xf numFmtId="0" fontId="7" fillId="8" borderId="1" xfId="0" applyFont="1" applyFill="1" applyBorder="1" applyAlignment="1">
      <alignment horizontal="center" vertical="center" shrinkToFit="1"/>
    </xf>
    <xf numFmtId="0" fontId="7" fillId="9" borderId="6" xfId="0" applyFont="1" applyFill="1" applyBorder="1" applyAlignment="1">
      <alignment horizontal="center" vertical="center" shrinkToFit="1"/>
    </xf>
    <xf numFmtId="0" fontId="7" fillId="9" borderId="9" xfId="0" applyFont="1" applyFill="1" applyBorder="1" applyAlignment="1">
      <alignment horizontal="center" vertical="center" shrinkToFit="1"/>
    </xf>
    <xf numFmtId="0" fontId="7" fillId="9" borderId="10" xfId="0" applyFont="1" applyFill="1" applyBorder="1" applyAlignment="1">
      <alignment horizontal="center" vertical="center" shrinkToFit="1"/>
    </xf>
    <xf numFmtId="0" fontId="7" fillId="9" borderId="11" xfId="0" applyFont="1" applyFill="1" applyBorder="1" applyAlignment="1">
      <alignment horizontal="center" vertical="center" shrinkToFit="1"/>
    </xf>
    <xf numFmtId="0" fontId="7" fillId="5" borderId="10" xfId="0" applyFont="1" applyFill="1" applyBorder="1" applyAlignment="1">
      <alignment horizontal="center" vertical="center" shrinkToFit="1"/>
    </xf>
    <xf numFmtId="0" fontId="7" fillId="5" borderId="3" xfId="0" applyFont="1" applyFill="1" applyBorder="1" applyAlignment="1">
      <alignment horizontal="center" vertical="center" shrinkToFit="1"/>
    </xf>
    <xf numFmtId="0" fontId="7" fillId="5" borderId="2"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7" fillId="2" borderId="3" xfId="0" applyFont="1" applyFill="1" applyBorder="1" applyAlignment="1">
      <alignment horizontal="center" vertical="center" shrinkToFit="1"/>
    </xf>
    <xf numFmtId="0" fontId="7" fillId="2" borderId="2" xfId="0" applyFont="1" applyFill="1" applyBorder="1" applyAlignment="1">
      <alignment horizontal="center" vertical="center" shrinkToFit="1"/>
    </xf>
    <xf numFmtId="0" fontId="7" fillId="10" borderId="1" xfId="0" applyFont="1" applyFill="1" applyBorder="1" applyAlignment="1">
      <alignment horizontal="center" vertical="center" shrinkToFit="1"/>
    </xf>
    <xf numFmtId="0" fontId="7" fillId="3" borderId="10" xfId="0" applyFont="1" applyFill="1" applyBorder="1" applyAlignment="1">
      <alignment horizontal="center" vertical="center" shrinkToFit="1"/>
    </xf>
    <xf numFmtId="0" fontId="7" fillId="3" borderId="3" xfId="0" applyFont="1" applyFill="1" applyBorder="1" applyAlignment="1">
      <alignment horizontal="center" vertical="center" shrinkToFit="1"/>
    </xf>
    <xf numFmtId="0" fontId="7" fillId="3" borderId="2" xfId="0" applyFont="1" applyFill="1" applyBorder="1" applyAlignment="1">
      <alignment horizontal="center" vertical="center" shrinkToFit="1"/>
    </xf>
    <xf numFmtId="0" fontId="7" fillId="11" borderId="1" xfId="0" applyFont="1" applyFill="1" applyBorder="1" applyAlignment="1">
      <alignment horizontal="center" vertical="center" shrinkToFit="1"/>
    </xf>
    <xf numFmtId="0" fontId="7" fillId="5" borderId="7" xfId="0" applyFont="1" applyFill="1" applyBorder="1" applyAlignment="1">
      <alignment horizontal="center" vertical="center" shrinkToFit="1"/>
    </xf>
    <xf numFmtId="0" fontId="7" fillId="2" borderId="7" xfId="0" applyFont="1" applyFill="1" applyBorder="1" applyAlignment="1">
      <alignment horizontal="center" vertical="center" shrinkToFit="1"/>
    </xf>
    <xf numFmtId="0" fontId="7" fillId="3" borderId="7" xfId="0" applyFont="1" applyFill="1" applyBorder="1" applyAlignment="1">
      <alignment horizontal="center" vertical="center" shrinkToFit="1"/>
    </xf>
    <xf numFmtId="180" fontId="8" fillId="0" borderId="1" xfId="0" applyNumberFormat="1" applyFont="1" applyBorder="1" applyAlignment="1">
      <alignment horizontal="center" vertical="center"/>
    </xf>
    <xf numFmtId="0" fontId="8" fillId="0" borderId="1" xfId="0" applyFont="1" applyBorder="1" applyAlignment="1">
      <alignment horizontal="center" vertical="center"/>
    </xf>
    <xf numFmtId="178" fontId="8" fillId="0" borderId="1" xfId="0" applyNumberFormat="1" applyFont="1" applyBorder="1" applyAlignment="1">
      <alignment horizontal="center" vertical="center"/>
    </xf>
    <xf numFmtId="181" fontId="8" fillId="0" borderId="1" xfId="0" applyNumberFormat="1" applyFont="1" applyBorder="1" applyAlignment="1">
      <alignment horizontal="center" vertical="center"/>
    </xf>
    <xf numFmtId="180" fontId="8" fillId="0" borderId="7" xfId="0" applyNumberFormat="1" applyFont="1" applyBorder="1" applyAlignment="1">
      <alignment horizontal="center" vertical="center"/>
    </xf>
    <xf numFmtId="180" fontId="8" fillId="0" borderId="2" xfId="0" applyNumberFormat="1" applyFont="1"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8" xfId="0" applyBorder="1" applyAlignment="1">
      <alignment horizontal="center" vertical="center"/>
    </xf>
    <xf numFmtId="0" fontId="0" fillId="0" borderId="5" xfId="0" applyBorder="1" applyAlignment="1">
      <alignment horizontal="center" vertical="center" wrapText="1"/>
    </xf>
    <xf numFmtId="0" fontId="0" fillId="0" borderId="13" xfId="0" applyBorder="1" applyAlignment="1">
      <alignment horizontal="center" vertical="center" wrapText="1"/>
    </xf>
    <xf numFmtId="0" fontId="0" fillId="0" borderId="5" xfId="0" applyBorder="1" applyAlignment="1">
      <alignment horizontal="center" vertical="center"/>
    </xf>
    <xf numFmtId="0" fontId="0" fillId="0" borderId="13" xfId="0"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12" xfId="0" applyBorder="1" applyAlignment="1">
      <alignment horizontal="center" vertical="center"/>
    </xf>
    <xf numFmtId="0" fontId="0" fillId="0" borderId="0" xfId="0" applyAlignment="1">
      <alignment vertical="top" wrapText="1"/>
    </xf>
    <xf numFmtId="176" fontId="8" fillId="0" borderId="1" xfId="0" applyNumberFormat="1" applyFont="1" applyBorder="1" applyAlignment="1">
      <alignment horizontal="center" vertical="center"/>
    </xf>
    <xf numFmtId="0" fontId="0" fillId="0" borderId="0" xfId="0" applyFill="1">
      <alignment vertical="center"/>
    </xf>
  </cellXfs>
  <cellStyles count="4">
    <cellStyle name="パーセント" xfId="1" builtinId="5"/>
    <cellStyle name="標準" xfId="0" builtinId="0"/>
    <cellStyle name="標準 2" xfId="2"/>
    <cellStyle name="標準 3" xfId="3"/>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68" Type="http://schemas.openxmlformats.org/officeDocument/2006/relationships/image" Target="../media/image68.png"/><Relationship Id="rId76" Type="http://schemas.openxmlformats.org/officeDocument/2006/relationships/image" Target="../media/image76.png"/><Relationship Id="rId84" Type="http://schemas.openxmlformats.org/officeDocument/2006/relationships/image" Target="../media/image84.png"/><Relationship Id="rId89" Type="http://schemas.openxmlformats.org/officeDocument/2006/relationships/image" Target="../media/image89.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74" Type="http://schemas.openxmlformats.org/officeDocument/2006/relationships/image" Target="../media/image74.png"/><Relationship Id="rId79" Type="http://schemas.openxmlformats.org/officeDocument/2006/relationships/image" Target="../media/image79.png"/><Relationship Id="rId87" Type="http://schemas.openxmlformats.org/officeDocument/2006/relationships/image" Target="../media/image87.png"/><Relationship Id="rId5" Type="http://schemas.openxmlformats.org/officeDocument/2006/relationships/image" Target="../media/image5.png"/><Relationship Id="rId61" Type="http://schemas.openxmlformats.org/officeDocument/2006/relationships/image" Target="../media/image61.png"/><Relationship Id="rId82" Type="http://schemas.openxmlformats.org/officeDocument/2006/relationships/image" Target="../media/image82.png"/><Relationship Id="rId90" Type="http://schemas.openxmlformats.org/officeDocument/2006/relationships/image" Target="../media/image90.png"/><Relationship Id="rId95" Type="http://schemas.openxmlformats.org/officeDocument/2006/relationships/image" Target="../media/image95.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77" Type="http://schemas.openxmlformats.org/officeDocument/2006/relationships/image" Target="../media/image77.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80" Type="http://schemas.openxmlformats.org/officeDocument/2006/relationships/image" Target="../media/image80.png"/><Relationship Id="rId85" Type="http://schemas.openxmlformats.org/officeDocument/2006/relationships/image" Target="../media/image85.png"/><Relationship Id="rId93" Type="http://schemas.openxmlformats.org/officeDocument/2006/relationships/image" Target="../media/image93.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411480</xdr:colOff>
      <xdr:row>37</xdr:row>
      <xdr:rowOff>121920</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67640"/>
          <a:ext cx="7117080" cy="6156960"/>
        </a:xfrm>
        <a:prstGeom prst="rect">
          <a:avLst/>
        </a:prstGeom>
        <a:noFill/>
      </xdr:spPr>
    </xdr:pic>
    <xdr:clientData/>
  </xdr:twoCellAnchor>
  <xdr:twoCellAnchor editAs="oneCell">
    <xdr:from>
      <xdr:col>0</xdr:col>
      <xdr:colOff>0</xdr:colOff>
      <xdr:row>39</xdr:row>
      <xdr:rowOff>0</xdr:rowOff>
    </xdr:from>
    <xdr:to>
      <xdr:col>11</xdr:col>
      <xdr:colOff>413604</xdr:colOff>
      <xdr:row>75</xdr:row>
      <xdr:rowOff>123758</xdr:rowOff>
    </xdr:to>
    <xdr:pic>
      <xdr:nvPicPr>
        <xdr:cNvPr id="3" name="図 2"/>
        <xdr:cNvPicPr>
          <a:picLocks noChangeAspect="1"/>
        </xdr:cNvPicPr>
      </xdr:nvPicPr>
      <xdr:blipFill>
        <a:blip xmlns:r="http://schemas.openxmlformats.org/officeDocument/2006/relationships" r:embed="rId2" cstate="print"/>
        <a:stretch>
          <a:fillRect/>
        </a:stretch>
      </xdr:blipFill>
      <xdr:spPr>
        <a:xfrm>
          <a:off x="0" y="6537960"/>
          <a:ext cx="7119204" cy="6158798"/>
        </a:xfrm>
        <a:prstGeom prst="rect">
          <a:avLst/>
        </a:prstGeom>
      </xdr:spPr>
    </xdr:pic>
    <xdr:clientData/>
  </xdr:twoCellAnchor>
  <xdr:twoCellAnchor editAs="oneCell">
    <xdr:from>
      <xdr:col>0</xdr:col>
      <xdr:colOff>0</xdr:colOff>
      <xdr:row>77</xdr:row>
      <xdr:rowOff>38100</xdr:rowOff>
    </xdr:from>
    <xdr:to>
      <xdr:col>11</xdr:col>
      <xdr:colOff>413604</xdr:colOff>
      <xdr:row>113</xdr:row>
      <xdr:rowOff>161858</xdr:rowOff>
    </xdr:to>
    <xdr:pic>
      <xdr:nvPicPr>
        <xdr:cNvPr id="4" name="図 3"/>
        <xdr:cNvPicPr>
          <a:picLocks noChangeAspect="1"/>
        </xdr:cNvPicPr>
      </xdr:nvPicPr>
      <xdr:blipFill>
        <a:blip xmlns:r="http://schemas.openxmlformats.org/officeDocument/2006/relationships" r:embed="rId3" cstate="print"/>
        <a:stretch>
          <a:fillRect/>
        </a:stretch>
      </xdr:blipFill>
      <xdr:spPr>
        <a:xfrm>
          <a:off x="0" y="12946380"/>
          <a:ext cx="7119204" cy="6158798"/>
        </a:xfrm>
        <a:prstGeom prst="rect">
          <a:avLst/>
        </a:prstGeom>
      </xdr:spPr>
    </xdr:pic>
    <xdr:clientData/>
  </xdr:twoCellAnchor>
  <xdr:twoCellAnchor editAs="oneCell">
    <xdr:from>
      <xdr:col>0</xdr:col>
      <xdr:colOff>0</xdr:colOff>
      <xdr:row>115</xdr:row>
      <xdr:rowOff>0</xdr:rowOff>
    </xdr:from>
    <xdr:to>
      <xdr:col>12</xdr:col>
      <xdr:colOff>291830</xdr:colOff>
      <xdr:row>151</xdr:row>
      <xdr:rowOff>123758</xdr:rowOff>
    </xdr:to>
    <xdr:pic>
      <xdr:nvPicPr>
        <xdr:cNvPr id="5" name="図 4"/>
        <xdr:cNvPicPr>
          <a:picLocks noChangeAspect="1"/>
        </xdr:cNvPicPr>
      </xdr:nvPicPr>
      <xdr:blipFill>
        <a:blip xmlns:r="http://schemas.openxmlformats.org/officeDocument/2006/relationships" r:embed="rId4" cstate="print"/>
        <a:stretch>
          <a:fillRect/>
        </a:stretch>
      </xdr:blipFill>
      <xdr:spPr>
        <a:xfrm>
          <a:off x="0" y="19278600"/>
          <a:ext cx="7607030" cy="6158798"/>
        </a:xfrm>
        <a:prstGeom prst="rect">
          <a:avLst/>
        </a:prstGeom>
      </xdr:spPr>
    </xdr:pic>
    <xdr:clientData/>
  </xdr:twoCellAnchor>
  <xdr:twoCellAnchor editAs="oneCell">
    <xdr:from>
      <xdr:col>0</xdr:col>
      <xdr:colOff>0</xdr:colOff>
      <xdr:row>153</xdr:row>
      <xdr:rowOff>0</xdr:rowOff>
    </xdr:from>
    <xdr:to>
      <xdr:col>12</xdr:col>
      <xdr:colOff>131762</xdr:colOff>
      <xdr:row>189</xdr:row>
      <xdr:rowOff>123758</xdr:rowOff>
    </xdr:to>
    <xdr:pic>
      <xdr:nvPicPr>
        <xdr:cNvPr id="6" name="図 5"/>
        <xdr:cNvPicPr>
          <a:picLocks noChangeAspect="1"/>
        </xdr:cNvPicPr>
      </xdr:nvPicPr>
      <xdr:blipFill>
        <a:blip xmlns:r="http://schemas.openxmlformats.org/officeDocument/2006/relationships" r:embed="rId5" cstate="print"/>
        <a:stretch>
          <a:fillRect/>
        </a:stretch>
      </xdr:blipFill>
      <xdr:spPr>
        <a:xfrm>
          <a:off x="0" y="25648920"/>
          <a:ext cx="7446962" cy="6158798"/>
        </a:xfrm>
        <a:prstGeom prst="rect">
          <a:avLst/>
        </a:prstGeom>
      </xdr:spPr>
    </xdr:pic>
    <xdr:clientData/>
  </xdr:twoCellAnchor>
  <xdr:twoCellAnchor editAs="oneCell">
    <xdr:from>
      <xdr:col>0</xdr:col>
      <xdr:colOff>0</xdr:colOff>
      <xdr:row>191</xdr:row>
      <xdr:rowOff>0</xdr:rowOff>
    </xdr:from>
    <xdr:to>
      <xdr:col>12</xdr:col>
      <xdr:colOff>131762</xdr:colOff>
      <xdr:row>227</xdr:row>
      <xdr:rowOff>123758</xdr:rowOff>
    </xdr:to>
    <xdr:pic>
      <xdr:nvPicPr>
        <xdr:cNvPr id="7" name="図 6"/>
        <xdr:cNvPicPr>
          <a:picLocks noChangeAspect="1"/>
        </xdr:cNvPicPr>
      </xdr:nvPicPr>
      <xdr:blipFill>
        <a:blip xmlns:r="http://schemas.openxmlformats.org/officeDocument/2006/relationships" r:embed="rId6" cstate="print"/>
        <a:stretch>
          <a:fillRect/>
        </a:stretch>
      </xdr:blipFill>
      <xdr:spPr>
        <a:xfrm>
          <a:off x="0" y="32019240"/>
          <a:ext cx="7446962" cy="6158798"/>
        </a:xfrm>
        <a:prstGeom prst="rect">
          <a:avLst/>
        </a:prstGeom>
      </xdr:spPr>
    </xdr:pic>
    <xdr:clientData/>
  </xdr:twoCellAnchor>
  <xdr:twoCellAnchor editAs="oneCell">
    <xdr:from>
      <xdr:col>0</xdr:col>
      <xdr:colOff>0</xdr:colOff>
      <xdr:row>229</xdr:row>
      <xdr:rowOff>0</xdr:rowOff>
    </xdr:from>
    <xdr:to>
      <xdr:col>12</xdr:col>
      <xdr:colOff>131762</xdr:colOff>
      <xdr:row>265</xdr:row>
      <xdr:rowOff>123758</xdr:rowOff>
    </xdr:to>
    <xdr:pic>
      <xdr:nvPicPr>
        <xdr:cNvPr id="8" name="図 7"/>
        <xdr:cNvPicPr>
          <a:picLocks noChangeAspect="1"/>
        </xdr:cNvPicPr>
      </xdr:nvPicPr>
      <xdr:blipFill>
        <a:blip xmlns:r="http://schemas.openxmlformats.org/officeDocument/2006/relationships" r:embed="rId7" cstate="print"/>
        <a:stretch>
          <a:fillRect/>
        </a:stretch>
      </xdr:blipFill>
      <xdr:spPr>
        <a:xfrm>
          <a:off x="0" y="38389560"/>
          <a:ext cx="7446962" cy="6158798"/>
        </a:xfrm>
        <a:prstGeom prst="rect">
          <a:avLst/>
        </a:prstGeom>
      </xdr:spPr>
    </xdr:pic>
    <xdr:clientData/>
  </xdr:twoCellAnchor>
  <xdr:twoCellAnchor editAs="oneCell">
    <xdr:from>
      <xdr:col>0</xdr:col>
      <xdr:colOff>0</xdr:colOff>
      <xdr:row>267</xdr:row>
      <xdr:rowOff>0</xdr:rowOff>
    </xdr:from>
    <xdr:to>
      <xdr:col>11</xdr:col>
      <xdr:colOff>116335</xdr:colOff>
      <xdr:row>303</xdr:row>
      <xdr:rowOff>123758</xdr:rowOff>
    </xdr:to>
    <xdr:pic>
      <xdr:nvPicPr>
        <xdr:cNvPr id="9" name="図 8"/>
        <xdr:cNvPicPr>
          <a:picLocks noChangeAspect="1"/>
        </xdr:cNvPicPr>
      </xdr:nvPicPr>
      <xdr:blipFill>
        <a:blip xmlns:r="http://schemas.openxmlformats.org/officeDocument/2006/relationships" r:embed="rId8" cstate="print"/>
        <a:stretch>
          <a:fillRect/>
        </a:stretch>
      </xdr:blipFill>
      <xdr:spPr>
        <a:xfrm>
          <a:off x="0" y="44759880"/>
          <a:ext cx="6821935" cy="6158798"/>
        </a:xfrm>
        <a:prstGeom prst="rect">
          <a:avLst/>
        </a:prstGeom>
      </xdr:spPr>
    </xdr:pic>
    <xdr:clientData/>
  </xdr:twoCellAnchor>
  <xdr:twoCellAnchor editAs="oneCell">
    <xdr:from>
      <xdr:col>0</xdr:col>
      <xdr:colOff>0</xdr:colOff>
      <xdr:row>305</xdr:row>
      <xdr:rowOff>0</xdr:rowOff>
    </xdr:from>
    <xdr:to>
      <xdr:col>11</xdr:col>
      <xdr:colOff>116335</xdr:colOff>
      <xdr:row>341</xdr:row>
      <xdr:rowOff>123758</xdr:rowOff>
    </xdr:to>
    <xdr:pic>
      <xdr:nvPicPr>
        <xdr:cNvPr id="10" name="図 9"/>
        <xdr:cNvPicPr>
          <a:picLocks noChangeAspect="1"/>
        </xdr:cNvPicPr>
      </xdr:nvPicPr>
      <xdr:blipFill>
        <a:blip xmlns:r="http://schemas.openxmlformats.org/officeDocument/2006/relationships" r:embed="rId9" cstate="print"/>
        <a:stretch>
          <a:fillRect/>
        </a:stretch>
      </xdr:blipFill>
      <xdr:spPr>
        <a:xfrm>
          <a:off x="0" y="51130200"/>
          <a:ext cx="6821935" cy="6158798"/>
        </a:xfrm>
        <a:prstGeom prst="rect">
          <a:avLst/>
        </a:prstGeom>
      </xdr:spPr>
    </xdr:pic>
    <xdr:clientData/>
  </xdr:twoCellAnchor>
  <xdr:twoCellAnchor editAs="oneCell">
    <xdr:from>
      <xdr:col>0</xdr:col>
      <xdr:colOff>0</xdr:colOff>
      <xdr:row>343</xdr:row>
      <xdr:rowOff>0</xdr:rowOff>
    </xdr:from>
    <xdr:to>
      <xdr:col>11</xdr:col>
      <xdr:colOff>116335</xdr:colOff>
      <xdr:row>379</xdr:row>
      <xdr:rowOff>123758</xdr:rowOff>
    </xdr:to>
    <xdr:pic>
      <xdr:nvPicPr>
        <xdr:cNvPr id="11" name="図 10"/>
        <xdr:cNvPicPr>
          <a:picLocks noChangeAspect="1"/>
        </xdr:cNvPicPr>
      </xdr:nvPicPr>
      <xdr:blipFill>
        <a:blip xmlns:r="http://schemas.openxmlformats.org/officeDocument/2006/relationships" r:embed="rId10" cstate="print"/>
        <a:stretch>
          <a:fillRect/>
        </a:stretch>
      </xdr:blipFill>
      <xdr:spPr>
        <a:xfrm>
          <a:off x="0" y="57500520"/>
          <a:ext cx="6821935" cy="6158798"/>
        </a:xfrm>
        <a:prstGeom prst="rect">
          <a:avLst/>
        </a:prstGeom>
      </xdr:spPr>
    </xdr:pic>
    <xdr:clientData/>
  </xdr:twoCellAnchor>
  <xdr:twoCellAnchor editAs="oneCell">
    <xdr:from>
      <xdr:col>0</xdr:col>
      <xdr:colOff>0</xdr:colOff>
      <xdr:row>381</xdr:row>
      <xdr:rowOff>0</xdr:rowOff>
    </xdr:from>
    <xdr:to>
      <xdr:col>11</xdr:col>
      <xdr:colOff>360248</xdr:colOff>
      <xdr:row>417</xdr:row>
      <xdr:rowOff>123758</xdr:rowOff>
    </xdr:to>
    <xdr:pic>
      <xdr:nvPicPr>
        <xdr:cNvPr id="12" name="図 11"/>
        <xdr:cNvPicPr>
          <a:picLocks noChangeAspect="1"/>
        </xdr:cNvPicPr>
      </xdr:nvPicPr>
      <xdr:blipFill>
        <a:blip xmlns:r="http://schemas.openxmlformats.org/officeDocument/2006/relationships" r:embed="rId11" cstate="print"/>
        <a:stretch>
          <a:fillRect/>
        </a:stretch>
      </xdr:blipFill>
      <xdr:spPr>
        <a:xfrm>
          <a:off x="0" y="63870840"/>
          <a:ext cx="7065848" cy="6158798"/>
        </a:xfrm>
        <a:prstGeom prst="rect">
          <a:avLst/>
        </a:prstGeom>
      </xdr:spPr>
    </xdr:pic>
    <xdr:clientData/>
  </xdr:twoCellAnchor>
  <xdr:twoCellAnchor editAs="oneCell">
    <xdr:from>
      <xdr:col>0</xdr:col>
      <xdr:colOff>0</xdr:colOff>
      <xdr:row>419</xdr:row>
      <xdr:rowOff>0</xdr:rowOff>
    </xdr:from>
    <xdr:to>
      <xdr:col>11</xdr:col>
      <xdr:colOff>360248</xdr:colOff>
      <xdr:row>455</xdr:row>
      <xdr:rowOff>123758</xdr:rowOff>
    </xdr:to>
    <xdr:pic>
      <xdr:nvPicPr>
        <xdr:cNvPr id="13" name="図 12"/>
        <xdr:cNvPicPr>
          <a:picLocks noChangeAspect="1"/>
        </xdr:cNvPicPr>
      </xdr:nvPicPr>
      <xdr:blipFill>
        <a:blip xmlns:r="http://schemas.openxmlformats.org/officeDocument/2006/relationships" r:embed="rId12" cstate="print"/>
        <a:stretch>
          <a:fillRect/>
        </a:stretch>
      </xdr:blipFill>
      <xdr:spPr>
        <a:xfrm>
          <a:off x="0" y="70241160"/>
          <a:ext cx="7065848" cy="6158798"/>
        </a:xfrm>
        <a:prstGeom prst="rect">
          <a:avLst/>
        </a:prstGeom>
      </xdr:spPr>
    </xdr:pic>
    <xdr:clientData/>
  </xdr:twoCellAnchor>
  <xdr:twoCellAnchor editAs="oneCell">
    <xdr:from>
      <xdr:col>0</xdr:col>
      <xdr:colOff>0</xdr:colOff>
      <xdr:row>457</xdr:row>
      <xdr:rowOff>0</xdr:rowOff>
    </xdr:from>
    <xdr:to>
      <xdr:col>14</xdr:col>
      <xdr:colOff>101637</xdr:colOff>
      <xdr:row>493</xdr:row>
      <xdr:rowOff>123758</xdr:rowOff>
    </xdr:to>
    <xdr:pic>
      <xdr:nvPicPr>
        <xdr:cNvPr id="14" name="図 13"/>
        <xdr:cNvPicPr>
          <a:picLocks noChangeAspect="1"/>
        </xdr:cNvPicPr>
      </xdr:nvPicPr>
      <xdr:blipFill>
        <a:blip xmlns:r="http://schemas.openxmlformats.org/officeDocument/2006/relationships" r:embed="rId13" cstate="print"/>
        <a:stretch>
          <a:fillRect/>
        </a:stretch>
      </xdr:blipFill>
      <xdr:spPr>
        <a:xfrm>
          <a:off x="0" y="76611480"/>
          <a:ext cx="8636037" cy="6158798"/>
        </a:xfrm>
        <a:prstGeom prst="rect">
          <a:avLst/>
        </a:prstGeom>
      </xdr:spPr>
    </xdr:pic>
    <xdr:clientData/>
  </xdr:twoCellAnchor>
  <xdr:twoCellAnchor editAs="oneCell">
    <xdr:from>
      <xdr:col>0</xdr:col>
      <xdr:colOff>0</xdr:colOff>
      <xdr:row>495</xdr:row>
      <xdr:rowOff>0</xdr:rowOff>
    </xdr:from>
    <xdr:to>
      <xdr:col>11</xdr:col>
      <xdr:colOff>329759</xdr:colOff>
      <xdr:row>531</xdr:row>
      <xdr:rowOff>123758</xdr:rowOff>
    </xdr:to>
    <xdr:pic>
      <xdr:nvPicPr>
        <xdr:cNvPr id="15" name="図 14"/>
        <xdr:cNvPicPr>
          <a:picLocks noChangeAspect="1"/>
        </xdr:cNvPicPr>
      </xdr:nvPicPr>
      <xdr:blipFill>
        <a:blip xmlns:r="http://schemas.openxmlformats.org/officeDocument/2006/relationships" r:embed="rId14" cstate="print"/>
        <a:stretch>
          <a:fillRect/>
        </a:stretch>
      </xdr:blipFill>
      <xdr:spPr>
        <a:xfrm>
          <a:off x="0" y="82981800"/>
          <a:ext cx="7035359" cy="6158798"/>
        </a:xfrm>
        <a:prstGeom prst="rect">
          <a:avLst/>
        </a:prstGeom>
      </xdr:spPr>
    </xdr:pic>
    <xdr:clientData/>
  </xdr:twoCellAnchor>
  <xdr:twoCellAnchor editAs="oneCell">
    <xdr:from>
      <xdr:col>0</xdr:col>
      <xdr:colOff>0</xdr:colOff>
      <xdr:row>533</xdr:row>
      <xdr:rowOff>30480</xdr:rowOff>
    </xdr:from>
    <xdr:to>
      <xdr:col>11</xdr:col>
      <xdr:colOff>329759</xdr:colOff>
      <xdr:row>569</xdr:row>
      <xdr:rowOff>154238</xdr:rowOff>
    </xdr:to>
    <xdr:pic>
      <xdr:nvPicPr>
        <xdr:cNvPr id="16" name="図 15"/>
        <xdr:cNvPicPr>
          <a:picLocks noChangeAspect="1"/>
        </xdr:cNvPicPr>
      </xdr:nvPicPr>
      <xdr:blipFill>
        <a:blip xmlns:r="http://schemas.openxmlformats.org/officeDocument/2006/relationships" r:embed="rId15" cstate="print"/>
        <a:stretch>
          <a:fillRect/>
        </a:stretch>
      </xdr:blipFill>
      <xdr:spPr>
        <a:xfrm>
          <a:off x="0" y="89382600"/>
          <a:ext cx="7035359" cy="6158798"/>
        </a:xfrm>
        <a:prstGeom prst="rect">
          <a:avLst/>
        </a:prstGeom>
      </xdr:spPr>
    </xdr:pic>
    <xdr:clientData/>
  </xdr:twoCellAnchor>
  <xdr:twoCellAnchor editAs="oneCell">
    <xdr:from>
      <xdr:col>0</xdr:col>
      <xdr:colOff>0</xdr:colOff>
      <xdr:row>571</xdr:row>
      <xdr:rowOff>0</xdr:rowOff>
    </xdr:from>
    <xdr:to>
      <xdr:col>11</xdr:col>
      <xdr:colOff>329759</xdr:colOff>
      <xdr:row>607</xdr:row>
      <xdr:rowOff>123758</xdr:rowOff>
    </xdr:to>
    <xdr:pic>
      <xdr:nvPicPr>
        <xdr:cNvPr id="17" name="図 16"/>
        <xdr:cNvPicPr>
          <a:picLocks noChangeAspect="1"/>
        </xdr:cNvPicPr>
      </xdr:nvPicPr>
      <xdr:blipFill>
        <a:blip xmlns:r="http://schemas.openxmlformats.org/officeDocument/2006/relationships" r:embed="rId16" cstate="print"/>
        <a:stretch>
          <a:fillRect/>
        </a:stretch>
      </xdr:blipFill>
      <xdr:spPr>
        <a:xfrm>
          <a:off x="0" y="95722440"/>
          <a:ext cx="7035359" cy="6158798"/>
        </a:xfrm>
        <a:prstGeom prst="rect">
          <a:avLst/>
        </a:prstGeom>
      </xdr:spPr>
    </xdr:pic>
    <xdr:clientData/>
  </xdr:twoCellAnchor>
  <xdr:twoCellAnchor editAs="oneCell">
    <xdr:from>
      <xdr:col>0</xdr:col>
      <xdr:colOff>0</xdr:colOff>
      <xdr:row>609</xdr:row>
      <xdr:rowOff>0</xdr:rowOff>
    </xdr:from>
    <xdr:to>
      <xdr:col>11</xdr:col>
      <xdr:colOff>329759</xdr:colOff>
      <xdr:row>645</xdr:row>
      <xdr:rowOff>123758</xdr:rowOff>
    </xdr:to>
    <xdr:pic>
      <xdr:nvPicPr>
        <xdr:cNvPr id="18" name="図 17"/>
        <xdr:cNvPicPr>
          <a:picLocks noChangeAspect="1"/>
        </xdr:cNvPicPr>
      </xdr:nvPicPr>
      <xdr:blipFill>
        <a:blip xmlns:r="http://schemas.openxmlformats.org/officeDocument/2006/relationships" r:embed="rId17" cstate="print"/>
        <a:stretch>
          <a:fillRect/>
        </a:stretch>
      </xdr:blipFill>
      <xdr:spPr>
        <a:xfrm>
          <a:off x="0" y="102092760"/>
          <a:ext cx="7035359" cy="6158798"/>
        </a:xfrm>
        <a:prstGeom prst="rect">
          <a:avLst/>
        </a:prstGeom>
      </xdr:spPr>
    </xdr:pic>
    <xdr:clientData/>
  </xdr:twoCellAnchor>
  <xdr:twoCellAnchor editAs="oneCell">
    <xdr:from>
      <xdr:col>0</xdr:col>
      <xdr:colOff>0</xdr:colOff>
      <xdr:row>647</xdr:row>
      <xdr:rowOff>0</xdr:rowOff>
    </xdr:from>
    <xdr:to>
      <xdr:col>11</xdr:col>
      <xdr:colOff>329759</xdr:colOff>
      <xdr:row>683</xdr:row>
      <xdr:rowOff>123758</xdr:rowOff>
    </xdr:to>
    <xdr:pic>
      <xdr:nvPicPr>
        <xdr:cNvPr id="19" name="図 18"/>
        <xdr:cNvPicPr>
          <a:picLocks noChangeAspect="1"/>
        </xdr:cNvPicPr>
      </xdr:nvPicPr>
      <xdr:blipFill>
        <a:blip xmlns:r="http://schemas.openxmlformats.org/officeDocument/2006/relationships" r:embed="rId18" cstate="print"/>
        <a:stretch>
          <a:fillRect/>
        </a:stretch>
      </xdr:blipFill>
      <xdr:spPr>
        <a:xfrm>
          <a:off x="0" y="108463080"/>
          <a:ext cx="7035359" cy="6158798"/>
        </a:xfrm>
        <a:prstGeom prst="rect">
          <a:avLst/>
        </a:prstGeom>
      </xdr:spPr>
    </xdr:pic>
    <xdr:clientData/>
  </xdr:twoCellAnchor>
  <xdr:twoCellAnchor editAs="oneCell">
    <xdr:from>
      <xdr:col>0</xdr:col>
      <xdr:colOff>0</xdr:colOff>
      <xdr:row>685</xdr:row>
      <xdr:rowOff>0</xdr:rowOff>
    </xdr:from>
    <xdr:to>
      <xdr:col>10</xdr:col>
      <xdr:colOff>253354</xdr:colOff>
      <xdr:row>721</xdr:row>
      <xdr:rowOff>123758</xdr:rowOff>
    </xdr:to>
    <xdr:pic>
      <xdr:nvPicPr>
        <xdr:cNvPr id="20" name="図 19"/>
        <xdr:cNvPicPr>
          <a:picLocks noChangeAspect="1"/>
        </xdr:cNvPicPr>
      </xdr:nvPicPr>
      <xdr:blipFill>
        <a:blip xmlns:r="http://schemas.openxmlformats.org/officeDocument/2006/relationships" r:embed="rId19" cstate="print"/>
        <a:stretch>
          <a:fillRect/>
        </a:stretch>
      </xdr:blipFill>
      <xdr:spPr>
        <a:xfrm>
          <a:off x="0" y="114833400"/>
          <a:ext cx="6349354" cy="6158798"/>
        </a:xfrm>
        <a:prstGeom prst="rect">
          <a:avLst/>
        </a:prstGeom>
      </xdr:spPr>
    </xdr:pic>
    <xdr:clientData/>
  </xdr:twoCellAnchor>
  <xdr:twoCellAnchor editAs="oneCell">
    <xdr:from>
      <xdr:col>0</xdr:col>
      <xdr:colOff>0</xdr:colOff>
      <xdr:row>723</xdr:row>
      <xdr:rowOff>0</xdr:rowOff>
    </xdr:from>
    <xdr:to>
      <xdr:col>10</xdr:col>
      <xdr:colOff>253354</xdr:colOff>
      <xdr:row>759</xdr:row>
      <xdr:rowOff>123758</xdr:rowOff>
    </xdr:to>
    <xdr:pic>
      <xdr:nvPicPr>
        <xdr:cNvPr id="21" name="図 20"/>
        <xdr:cNvPicPr>
          <a:picLocks noChangeAspect="1"/>
        </xdr:cNvPicPr>
      </xdr:nvPicPr>
      <xdr:blipFill>
        <a:blip xmlns:r="http://schemas.openxmlformats.org/officeDocument/2006/relationships" r:embed="rId20" cstate="print"/>
        <a:stretch>
          <a:fillRect/>
        </a:stretch>
      </xdr:blipFill>
      <xdr:spPr>
        <a:xfrm>
          <a:off x="0" y="121203720"/>
          <a:ext cx="6349354" cy="6158798"/>
        </a:xfrm>
        <a:prstGeom prst="rect">
          <a:avLst/>
        </a:prstGeom>
      </xdr:spPr>
    </xdr:pic>
    <xdr:clientData/>
  </xdr:twoCellAnchor>
  <xdr:twoCellAnchor editAs="oneCell">
    <xdr:from>
      <xdr:col>0</xdr:col>
      <xdr:colOff>0</xdr:colOff>
      <xdr:row>761</xdr:row>
      <xdr:rowOff>0</xdr:rowOff>
    </xdr:from>
    <xdr:to>
      <xdr:col>10</xdr:col>
      <xdr:colOff>253354</xdr:colOff>
      <xdr:row>797</xdr:row>
      <xdr:rowOff>123758</xdr:rowOff>
    </xdr:to>
    <xdr:pic>
      <xdr:nvPicPr>
        <xdr:cNvPr id="22" name="図 21"/>
        <xdr:cNvPicPr>
          <a:picLocks noChangeAspect="1"/>
        </xdr:cNvPicPr>
      </xdr:nvPicPr>
      <xdr:blipFill>
        <a:blip xmlns:r="http://schemas.openxmlformats.org/officeDocument/2006/relationships" r:embed="rId21" cstate="print"/>
        <a:stretch>
          <a:fillRect/>
        </a:stretch>
      </xdr:blipFill>
      <xdr:spPr>
        <a:xfrm>
          <a:off x="0" y="127574040"/>
          <a:ext cx="6349354" cy="6158798"/>
        </a:xfrm>
        <a:prstGeom prst="rect">
          <a:avLst/>
        </a:prstGeom>
      </xdr:spPr>
    </xdr:pic>
    <xdr:clientData/>
  </xdr:twoCellAnchor>
  <xdr:twoCellAnchor editAs="oneCell">
    <xdr:from>
      <xdr:col>0</xdr:col>
      <xdr:colOff>0</xdr:colOff>
      <xdr:row>799</xdr:row>
      <xdr:rowOff>0</xdr:rowOff>
    </xdr:from>
    <xdr:to>
      <xdr:col>10</xdr:col>
      <xdr:colOff>253354</xdr:colOff>
      <xdr:row>835</xdr:row>
      <xdr:rowOff>123758</xdr:rowOff>
    </xdr:to>
    <xdr:pic>
      <xdr:nvPicPr>
        <xdr:cNvPr id="23" name="図 22"/>
        <xdr:cNvPicPr>
          <a:picLocks noChangeAspect="1"/>
        </xdr:cNvPicPr>
      </xdr:nvPicPr>
      <xdr:blipFill>
        <a:blip xmlns:r="http://schemas.openxmlformats.org/officeDocument/2006/relationships" r:embed="rId22" cstate="print"/>
        <a:stretch>
          <a:fillRect/>
        </a:stretch>
      </xdr:blipFill>
      <xdr:spPr>
        <a:xfrm>
          <a:off x="0" y="133944360"/>
          <a:ext cx="6349354" cy="6158798"/>
        </a:xfrm>
        <a:prstGeom prst="rect">
          <a:avLst/>
        </a:prstGeom>
      </xdr:spPr>
    </xdr:pic>
    <xdr:clientData/>
  </xdr:twoCellAnchor>
  <xdr:twoCellAnchor editAs="oneCell">
    <xdr:from>
      <xdr:col>0</xdr:col>
      <xdr:colOff>0</xdr:colOff>
      <xdr:row>837</xdr:row>
      <xdr:rowOff>0</xdr:rowOff>
    </xdr:from>
    <xdr:to>
      <xdr:col>10</xdr:col>
      <xdr:colOff>253354</xdr:colOff>
      <xdr:row>873</xdr:row>
      <xdr:rowOff>123758</xdr:rowOff>
    </xdr:to>
    <xdr:pic>
      <xdr:nvPicPr>
        <xdr:cNvPr id="24" name="図 23"/>
        <xdr:cNvPicPr>
          <a:picLocks noChangeAspect="1"/>
        </xdr:cNvPicPr>
      </xdr:nvPicPr>
      <xdr:blipFill>
        <a:blip xmlns:r="http://schemas.openxmlformats.org/officeDocument/2006/relationships" r:embed="rId23" cstate="print"/>
        <a:stretch>
          <a:fillRect/>
        </a:stretch>
      </xdr:blipFill>
      <xdr:spPr>
        <a:xfrm>
          <a:off x="0" y="140314680"/>
          <a:ext cx="6349354" cy="6158798"/>
        </a:xfrm>
        <a:prstGeom prst="rect">
          <a:avLst/>
        </a:prstGeom>
      </xdr:spPr>
    </xdr:pic>
    <xdr:clientData/>
  </xdr:twoCellAnchor>
  <xdr:twoCellAnchor editAs="oneCell">
    <xdr:from>
      <xdr:col>0</xdr:col>
      <xdr:colOff>0</xdr:colOff>
      <xdr:row>875</xdr:row>
      <xdr:rowOff>0</xdr:rowOff>
    </xdr:from>
    <xdr:to>
      <xdr:col>10</xdr:col>
      <xdr:colOff>253354</xdr:colOff>
      <xdr:row>911</xdr:row>
      <xdr:rowOff>123758</xdr:rowOff>
    </xdr:to>
    <xdr:pic>
      <xdr:nvPicPr>
        <xdr:cNvPr id="25" name="図 24"/>
        <xdr:cNvPicPr>
          <a:picLocks noChangeAspect="1"/>
        </xdr:cNvPicPr>
      </xdr:nvPicPr>
      <xdr:blipFill>
        <a:blip xmlns:r="http://schemas.openxmlformats.org/officeDocument/2006/relationships" r:embed="rId24" cstate="print"/>
        <a:stretch>
          <a:fillRect/>
        </a:stretch>
      </xdr:blipFill>
      <xdr:spPr>
        <a:xfrm>
          <a:off x="0" y="146685000"/>
          <a:ext cx="6349354" cy="6158798"/>
        </a:xfrm>
        <a:prstGeom prst="rect">
          <a:avLst/>
        </a:prstGeom>
      </xdr:spPr>
    </xdr:pic>
    <xdr:clientData/>
  </xdr:twoCellAnchor>
  <xdr:twoCellAnchor editAs="oneCell">
    <xdr:from>
      <xdr:col>0</xdr:col>
      <xdr:colOff>0</xdr:colOff>
      <xdr:row>913</xdr:row>
      <xdr:rowOff>0</xdr:rowOff>
    </xdr:from>
    <xdr:to>
      <xdr:col>10</xdr:col>
      <xdr:colOff>253354</xdr:colOff>
      <xdr:row>949</xdr:row>
      <xdr:rowOff>123758</xdr:rowOff>
    </xdr:to>
    <xdr:pic>
      <xdr:nvPicPr>
        <xdr:cNvPr id="26" name="図 25"/>
        <xdr:cNvPicPr>
          <a:picLocks noChangeAspect="1"/>
        </xdr:cNvPicPr>
      </xdr:nvPicPr>
      <xdr:blipFill>
        <a:blip xmlns:r="http://schemas.openxmlformats.org/officeDocument/2006/relationships" r:embed="rId25" cstate="print"/>
        <a:stretch>
          <a:fillRect/>
        </a:stretch>
      </xdr:blipFill>
      <xdr:spPr>
        <a:xfrm>
          <a:off x="0" y="153055320"/>
          <a:ext cx="6349354" cy="6158798"/>
        </a:xfrm>
        <a:prstGeom prst="rect">
          <a:avLst/>
        </a:prstGeom>
      </xdr:spPr>
    </xdr:pic>
    <xdr:clientData/>
  </xdr:twoCellAnchor>
  <xdr:twoCellAnchor editAs="oneCell">
    <xdr:from>
      <xdr:col>0</xdr:col>
      <xdr:colOff>0</xdr:colOff>
      <xdr:row>951</xdr:row>
      <xdr:rowOff>0</xdr:rowOff>
    </xdr:from>
    <xdr:to>
      <xdr:col>10</xdr:col>
      <xdr:colOff>253354</xdr:colOff>
      <xdr:row>987</xdr:row>
      <xdr:rowOff>123758</xdr:rowOff>
    </xdr:to>
    <xdr:pic>
      <xdr:nvPicPr>
        <xdr:cNvPr id="27" name="図 26"/>
        <xdr:cNvPicPr>
          <a:picLocks noChangeAspect="1"/>
        </xdr:cNvPicPr>
      </xdr:nvPicPr>
      <xdr:blipFill>
        <a:blip xmlns:r="http://schemas.openxmlformats.org/officeDocument/2006/relationships" r:embed="rId26" cstate="print"/>
        <a:stretch>
          <a:fillRect/>
        </a:stretch>
      </xdr:blipFill>
      <xdr:spPr>
        <a:xfrm>
          <a:off x="0" y="159425640"/>
          <a:ext cx="6349354" cy="6158798"/>
        </a:xfrm>
        <a:prstGeom prst="rect">
          <a:avLst/>
        </a:prstGeom>
      </xdr:spPr>
    </xdr:pic>
    <xdr:clientData/>
  </xdr:twoCellAnchor>
  <xdr:twoCellAnchor editAs="oneCell">
    <xdr:from>
      <xdr:col>0</xdr:col>
      <xdr:colOff>0</xdr:colOff>
      <xdr:row>989</xdr:row>
      <xdr:rowOff>0</xdr:rowOff>
    </xdr:from>
    <xdr:to>
      <xdr:col>14</xdr:col>
      <xdr:colOff>543729</xdr:colOff>
      <xdr:row>1025</xdr:row>
      <xdr:rowOff>123758</xdr:rowOff>
    </xdr:to>
    <xdr:pic>
      <xdr:nvPicPr>
        <xdr:cNvPr id="28" name="図 27"/>
        <xdr:cNvPicPr>
          <a:picLocks noChangeAspect="1"/>
        </xdr:cNvPicPr>
      </xdr:nvPicPr>
      <xdr:blipFill>
        <a:blip xmlns:r="http://schemas.openxmlformats.org/officeDocument/2006/relationships" r:embed="rId27" cstate="print"/>
        <a:stretch>
          <a:fillRect/>
        </a:stretch>
      </xdr:blipFill>
      <xdr:spPr>
        <a:xfrm>
          <a:off x="0" y="165795960"/>
          <a:ext cx="9078129" cy="6158798"/>
        </a:xfrm>
        <a:prstGeom prst="rect">
          <a:avLst/>
        </a:prstGeom>
      </xdr:spPr>
    </xdr:pic>
    <xdr:clientData/>
  </xdr:twoCellAnchor>
  <xdr:twoCellAnchor editAs="oneCell">
    <xdr:from>
      <xdr:col>0</xdr:col>
      <xdr:colOff>0</xdr:colOff>
      <xdr:row>1027</xdr:row>
      <xdr:rowOff>0</xdr:rowOff>
    </xdr:from>
    <xdr:to>
      <xdr:col>10</xdr:col>
      <xdr:colOff>520134</xdr:colOff>
      <xdr:row>1063</xdr:row>
      <xdr:rowOff>123758</xdr:rowOff>
    </xdr:to>
    <xdr:pic>
      <xdr:nvPicPr>
        <xdr:cNvPr id="29" name="図 28"/>
        <xdr:cNvPicPr>
          <a:picLocks noChangeAspect="1"/>
        </xdr:cNvPicPr>
      </xdr:nvPicPr>
      <xdr:blipFill>
        <a:blip xmlns:r="http://schemas.openxmlformats.org/officeDocument/2006/relationships" r:embed="rId28" cstate="print"/>
        <a:stretch>
          <a:fillRect/>
        </a:stretch>
      </xdr:blipFill>
      <xdr:spPr>
        <a:xfrm>
          <a:off x="0" y="172166280"/>
          <a:ext cx="6616134" cy="6158798"/>
        </a:xfrm>
        <a:prstGeom prst="rect">
          <a:avLst/>
        </a:prstGeom>
      </xdr:spPr>
    </xdr:pic>
    <xdr:clientData/>
  </xdr:twoCellAnchor>
  <xdr:twoCellAnchor editAs="oneCell">
    <xdr:from>
      <xdr:col>0</xdr:col>
      <xdr:colOff>0</xdr:colOff>
      <xdr:row>1065</xdr:row>
      <xdr:rowOff>0</xdr:rowOff>
    </xdr:from>
    <xdr:to>
      <xdr:col>10</xdr:col>
      <xdr:colOff>520134</xdr:colOff>
      <xdr:row>1101</xdr:row>
      <xdr:rowOff>123758</xdr:rowOff>
    </xdr:to>
    <xdr:pic>
      <xdr:nvPicPr>
        <xdr:cNvPr id="30" name="図 29"/>
        <xdr:cNvPicPr>
          <a:picLocks noChangeAspect="1"/>
        </xdr:cNvPicPr>
      </xdr:nvPicPr>
      <xdr:blipFill>
        <a:blip xmlns:r="http://schemas.openxmlformats.org/officeDocument/2006/relationships" r:embed="rId29" cstate="print"/>
        <a:stretch>
          <a:fillRect/>
        </a:stretch>
      </xdr:blipFill>
      <xdr:spPr>
        <a:xfrm>
          <a:off x="0" y="178536600"/>
          <a:ext cx="6616134" cy="6158798"/>
        </a:xfrm>
        <a:prstGeom prst="rect">
          <a:avLst/>
        </a:prstGeom>
      </xdr:spPr>
    </xdr:pic>
    <xdr:clientData/>
  </xdr:twoCellAnchor>
  <xdr:twoCellAnchor editAs="oneCell">
    <xdr:from>
      <xdr:col>0</xdr:col>
      <xdr:colOff>0</xdr:colOff>
      <xdr:row>1103</xdr:row>
      <xdr:rowOff>0</xdr:rowOff>
    </xdr:from>
    <xdr:to>
      <xdr:col>10</xdr:col>
      <xdr:colOff>520134</xdr:colOff>
      <xdr:row>1139</xdr:row>
      <xdr:rowOff>123758</xdr:rowOff>
    </xdr:to>
    <xdr:pic>
      <xdr:nvPicPr>
        <xdr:cNvPr id="31" name="図 30"/>
        <xdr:cNvPicPr>
          <a:picLocks noChangeAspect="1"/>
        </xdr:cNvPicPr>
      </xdr:nvPicPr>
      <xdr:blipFill>
        <a:blip xmlns:r="http://schemas.openxmlformats.org/officeDocument/2006/relationships" r:embed="rId30" cstate="print"/>
        <a:stretch>
          <a:fillRect/>
        </a:stretch>
      </xdr:blipFill>
      <xdr:spPr>
        <a:xfrm>
          <a:off x="0" y="184906920"/>
          <a:ext cx="6616134" cy="6158798"/>
        </a:xfrm>
        <a:prstGeom prst="rect">
          <a:avLst/>
        </a:prstGeom>
      </xdr:spPr>
    </xdr:pic>
    <xdr:clientData/>
  </xdr:twoCellAnchor>
  <xdr:twoCellAnchor editAs="oneCell">
    <xdr:from>
      <xdr:col>0</xdr:col>
      <xdr:colOff>0</xdr:colOff>
      <xdr:row>1141</xdr:row>
      <xdr:rowOff>0</xdr:rowOff>
    </xdr:from>
    <xdr:to>
      <xdr:col>10</xdr:col>
      <xdr:colOff>520134</xdr:colOff>
      <xdr:row>1177</xdr:row>
      <xdr:rowOff>123758</xdr:rowOff>
    </xdr:to>
    <xdr:pic>
      <xdr:nvPicPr>
        <xdr:cNvPr id="32" name="図 31"/>
        <xdr:cNvPicPr>
          <a:picLocks noChangeAspect="1"/>
        </xdr:cNvPicPr>
      </xdr:nvPicPr>
      <xdr:blipFill>
        <a:blip xmlns:r="http://schemas.openxmlformats.org/officeDocument/2006/relationships" r:embed="rId31" cstate="print"/>
        <a:stretch>
          <a:fillRect/>
        </a:stretch>
      </xdr:blipFill>
      <xdr:spPr>
        <a:xfrm>
          <a:off x="0" y="191277240"/>
          <a:ext cx="6616134" cy="6158798"/>
        </a:xfrm>
        <a:prstGeom prst="rect">
          <a:avLst/>
        </a:prstGeom>
      </xdr:spPr>
    </xdr:pic>
    <xdr:clientData/>
  </xdr:twoCellAnchor>
  <xdr:twoCellAnchor editAs="oneCell">
    <xdr:from>
      <xdr:col>0</xdr:col>
      <xdr:colOff>0</xdr:colOff>
      <xdr:row>1179</xdr:row>
      <xdr:rowOff>0</xdr:rowOff>
    </xdr:from>
    <xdr:to>
      <xdr:col>11</xdr:col>
      <xdr:colOff>398360</xdr:colOff>
      <xdr:row>1215</xdr:row>
      <xdr:rowOff>123758</xdr:rowOff>
    </xdr:to>
    <xdr:pic>
      <xdr:nvPicPr>
        <xdr:cNvPr id="33" name="図 32"/>
        <xdr:cNvPicPr>
          <a:picLocks noChangeAspect="1"/>
        </xdr:cNvPicPr>
      </xdr:nvPicPr>
      <xdr:blipFill>
        <a:blip xmlns:r="http://schemas.openxmlformats.org/officeDocument/2006/relationships" r:embed="rId32" cstate="print"/>
        <a:stretch>
          <a:fillRect/>
        </a:stretch>
      </xdr:blipFill>
      <xdr:spPr>
        <a:xfrm>
          <a:off x="0" y="197647560"/>
          <a:ext cx="7103960" cy="6158798"/>
        </a:xfrm>
        <a:prstGeom prst="rect">
          <a:avLst/>
        </a:prstGeom>
      </xdr:spPr>
    </xdr:pic>
    <xdr:clientData/>
  </xdr:twoCellAnchor>
  <xdr:twoCellAnchor editAs="oneCell">
    <xdr:from>
      <xdr:col>0</xdr:col>
      <xdr:colOff>0</xdr:colOff>
      <xdr:row>1217</xdr:row>
      <xdr:rowOff>0</xdr:rowOff>
    </xdr:from>
    <xdr:to>
      <xdr:col>11</xdr:col>
      <xdr:colOff>352626</xdr:colOff>
      <xdr:row>1253</xdr:row>
      <xdr:rowOff>100891</xdr:rowOff>
    </xdr:to>
    <xdr:pic>
      <xdr:nvPicPr>
        <xdr:cNvPr id="34" name="図 33"/>
        <xdr:cNvPicPr>
          <a:picLocks noChangeAspect="1"/>
        </xdr:cNvPicPr>
      </xdr:nvPicPr>
      <xdr:blipFill>
        <a:blip xmlns:r="http://schemas.openxmlformats.org/officeDocument/2006/relationships" r:embed="rId33" cstate="print"/>
        <a:stretch>
          <a:fillRect/>
        </a:stretch>
      </xdr:blipFill>
      <xdr:spPr>
        <a:xfrm>
          <a:off x="0" y="204017880"/>
          <a:ext cx="7058226" cy="6135931"/>
        </a:xfrm>
        <a:prstGeom prst="rect">
          <a:avLst/>
        </a:prstGeom>
      </xdr:spPr>
    </xdr:pic>
    <xdr:clientData/>
  </xdr:twoCellAnchor>
  <xdr:twoCellAnchor editAs="oneCell">
    <xdr:from>
      <xdr:col>0</xdr:col>
      <xdr:colOff>0</xdr:colOff>
      <xdr:row>1255</xdr:row>
      <xdr:rowOff>0</xdr:rowOff>
    </xdr:from>
    <xdr:to>
      <xdr:col>11</xdr:col>
      <xdr:colOff>352626</xdr:colOff>
      <xdr:row>1291</xdr:row>
      <xdr:rowOff>100891</xdr:rowOff>
    </xdr:to>
    <xdr:pic>
      <xdr:nvPicPr>
        <xdr:cNvPr id="35" name="図 34"/>
        <xdr:cNvPicPr>
          <a:picLocks noChangeAspect="1"/>
        </xdr:cNvPicPr>
      </xdr:nvPicPr>
      <xdr:blipFill>
        <a:blip xmlns:r="http://schemas.openxmlformats.org/officeDocument/2006/relationships" r:embed="rId34" cstate="print"/>
        <a:stretch>
          <a:fillRect/>
        </a:stretch>
      </xdr:blipFill>
      <xdr:spPr>
        <a:xfrm>
          <a:off x="0" y="210388200"/>
          <a:ext cx="7058226" cy="6135931"/>
        </a:xfrm>
        <a:prstGeom prst="rect">
          <a:avLst/>
        </a:prstGeom>
      </xdr:spPr>
    </xdr:pic>
    <xdr:clientData/>
  </xdr:twoCellAnchor>
  <xdr:twoCellAnchor editAs="oneCell">
    <xdr:from>
      <xdr:col>0</xdr:col>
      <xdr:colOff>0</xdr:colOff>
      <xdr:row>1293</xdr:row>
      <xdr:rowOff>0</xdr:rowOff>
    </xdr:from>
    <xdr:to>
      <xdr:col>11</xdr:col>
      <xdr:colOff>352626</xdr:colOff>
      <xdr:row>1329</xdr:row>
      <xdr:rowOff>100891</xdr:rowOff>
    </xdr:to>
    <xdr:pic>
      <xdr:nvPicPr>
        <xdr:cNvPr id="36" name="図 35"/>
        <xdr:cNvPicPr>
          <a:picLocks noChangeAspect="1"/>
        </xdr:cNvPicPr>
      </xdr:nvPicPr>
      <xdr:blipFill>
        <a:blip xmlns:r="http://schemas.openxmlformats.org/officeDocument/2006/relationships" r:embed="rId35" cstate="print"/>
        <a:stretch>
          <a:fillRect/>
        </a:stretch>
      </xdr:blipFill>
      <xdr:spPr>
        <a:xfrm>
          <a:off x="0" y="216758520"/>
          <a:ext cx="7058226" cy="6135931"/>
        </a:xfrm>
        <a:prstGeom prst="rect">
          <a:avLst/>
        </a:prstGeom>
      </xdr:spPr>
    </xdr:pic>
    <xdr:clientData/>
  </xdr:twoCellAnchor>
  <xdr:twoCellAnchor editAs="oneCell">
    <xdr:from>
      <xdr:col>0</xdr:col>
      <xdr:colOff>0</xdr:colOff>
      <xdr:row>1331</xdr:row>
      <xdr:rowOff>0</xdr:rowOff>
    </xdr:from>
    <xdr:to>
      <xdr:col>11</xdr:col>
      <xdr:colOff>352626</xdr:colOff>
      <xdr:row>1367</xdr:row>
      <xdr:rowOff>100891</xdr:rowOff>
    </xdr:to>
    <xdr:pic>
      <xdr:nvPicPr>
        <xdr:cNvPr id="37" name="図 36"/>
        <xdr:cNvPicPr>
          <a:picLocks noChangeAspect="1"/>
        </xdr:cNvPicPr>
      </xdr:nvPicPr>
      <xdr:blipFill>
        <a:blip xmlns:r="http://schemas.openxmlformats.org/officeDocument/2006/relationships" r:embed="rId36" cstate="print"/>
        <a:stretch>
          <a:fillRect/>
        </a:stretch>
      </xdr:blipFill>
      <xdr:spPr>
        <a:xfrm>
          <a:off x="0" y="223128840"/>
          <a:ext cx="7058226" cy="6135931"/>
        </a:xfrm>
        <a:prstGeom prst="rect">
          <a:avLst/>
        </a:prstGeom>
      </xdr:spPr>
    </xdr:pic>
    <xdr:clientData/>
  </xdr:twoCellAnchor>
  <xdr:twoCellAnchor editAs="oneCell">
    <xdr:from>
      <xdr:col>0</xdr:col>
      <xdr:colOff>0</xdr:colOff>
      <xdr:row>1369</xdr:row>
      <xdr:rowOff>0</xdr:rowOff>
    </xdr:from>
    <xdr:to>
      <xdr:col>11</xdr:col>
      <xdr:colOff>352626</xdr:colOff>
      <xdr:row>1405</xdr:row>
      <xdr:rowOff>100891</xdr:rowOff>
    </xdr:to>
    <xdr:pic>
      <xdr:nvPicPr>
        <xdr:cNvPr id="38" name="図 37"/>
        <xdr:cNvPicPr>
          <a:picLocks noChangeAspect="1"/>
        </xdr:cNvPicPr>
      </xdr:nvPicPr>
      <xdr:blipFill>
        <a:blip xmlns:r="http://schemas.openxmlformats.org/officeDocument/2006/relationships" r:embed="rId37" cstate="print"/>
        <a:stretch>
          <a:fillRect/>
        </a:stretch>
      </xdr:blipFill>
      <xdr:spPr>
        <a:xfrm>
          <a:off x="0" y="229499160"/>
          <a:ext cx="7058226" cy="6135931"/>
        </a:xfrm>
        <a:prstGeom prst="rect">
          <a:avLst/>
        </a:prstGeom>
      </xdr:spPr>
    </xdr:pic>
    <xdr:clientData/>
  </xdr:twoCellAnchor>
  <xdr:twoCellAnchor editAs="oneCell">
    <xdr:from>
      <xdr:col>0</xdr:col>
      <xdr:colOff>0</xdr:colOff>
      <xdr:row>1407</xdr:row>
      <xdr:rowOff>0</xdr:rowOff>
    </xdr:from>
    <xdr:to>
      <xdr:col>11</xdr:col>
      <xdr:colOff>352626</xdr:colOff>
      <xdr:row>1443</xdr:row>
      <xdr:rowOff>100891</xdr:rowOff>
    </xdr:to>
    <xdr:pic>
      <xdr:nvPicPr>
        <xdr:cNvPr id="39" name="図 38"/>
        <xdr:cNvPicPr>
          <a:picLocks noChangeAspect="1"/>
        </xdr:cNvPicPr>
      </xdr:nvPicPr>
      <xdr:blipFill>
        <a:blip xmlns:r="http://schemas.openxmlformats.org/officeDocument/2006/relationships" r:embed="rId38" cstate="print"/>
        <a:stretch>
          <a:fillRect/>
        </a:stretch>
      </xdr:blipFill>
      <xdr:spPr>
        <a:xfrm>
          <a:off x="0" y="235869480"/>
          <a:ext cx="7058226" cy="6135931"/>
        </a:xfrm>
        <a:prstGeom prst="rect">
          <a:avLst/>
        </a:prstGeom>
      </xdr:spPr>
    </xdr:pic>
    <xdr:clientData/>
  </xdr:twoCellAnchor>
  <xdr:twoCellAnchor editAs="oneCell">
    <xdr:from>
      <xdr:col>0</xdr:col>
      <xdr:colOff>0</xdr:colOff>
      <xdr:row>1445</xdr:row>
      <xdr:rowOff>0</xdr:rowOff>
    </xdr:from>
    <xdr:to>
      <xdr:col>14</xdr:col>
      <xdr:colOff>269327</xdr:colOff>
      <xdr:row>1481</xdr:row>
      <xdr:rowOff>100891</xdr:rowOff>
    </xdr:to>
    <xdr:pic>
      <xdr:nvPicPr>
        <xdr:cNvPr id="40" name="図 39"/>
        <xdr:cNvPicPr>
          <a:picLocks noChangeAspect="1"/>
        </xdr:cNvPicPr>
      </xdr:nvPicPr>
      <xdr:blipFill>
        <a:blip xmlns:r="http://schemas.openxmlformats.org/officeDocument/2006/relationships" r:embed="rId39" cstate="print"/>
        <a:stretch>
          <a:fillRect/>
        </a:stretch>
      </xdr:blipFill>
      <xdr:spPr>
        <a:xfrm>
          <a:off x="0" y="242239800"/>
          <a:ext cx="8803727" cy="6135931"/>
        </a:xfrm>
        <a:prstGeom prst="rect">
          <a:avLst/>
        </a:prstGeom>
      </xdr:spPr>
    </xdr:pic>
    <xdr:clientData/>
  </xdr:twoCellAnchor>
  <xdr:twoCellAnchor editAs="oneCell">
    <xdr:from>
      <xdr:col>0</xdr:col>
      <xdr:colOff>0</xdr:colOff>
      <xdr:row>1483</xdr:row>
      <xdr:rowOff>0</xdr:rowOff>
    </xdr:from>
    <xdr:to>
      <xdr:col>13</xdr:col>
      <xdr:colOff>368234</xdr:colOff>
      <xdr:row>1519</xdr:row>
      <xdr:rowOff>100891</xdr:rowOff>
    </xdr:to>
    <xdr:pic>
      <xdr:nvPicPr>
        <xdr:cNvPr id="41" name="図 40"/>
        <xdr:cNvPicPr>
          <a:picLocks noChangeAspect="1"/>
        </xdr:cNvPicPr>
      </xdr:nvPicPr>
      <xdr:blipFill>
        <a:blip xmlns:r="http://schemas.openxmlformats.org/officeDocument/2006/relationships" r:embed="rId40" cstate="print"/>
        <a:stretch>
          <a:fillRect/>
        </a:stretch>
      </xdr:blipFill>
      <xdr:spPr>
        <a:xfrm>
          <a:off x="0" y="248610120"/>
          <a:ext cx="8293034" cy="6135931"/>
        </a:xfrm>
        <a:prstGeom prst="rect">
          <a:avLst/>
        </a:prstGeom>
      </xdr:spPr>
    </xdr:pic>
    <xdr:clientData/>
  </xdr:twoCellAnchor>
  <xdr:twoCellAnchor editAs="oneCell">
    <xdr:from>
      <xdr:col>0</xdr:col>
      <xdr:colOff>0</xdr:colOff>
      <xdr:row>1521</xdr:row>
      <xdr:rowOff>0</xdr:rowOff>
    </xdr:from>
    <xdr:to>
      <xdr:col>11</xdr:col>
      <xdr:colOff>436471</xdr:colOff>
      <xdr:row>1557</xdr:row>
      <xdr:rowOff>100891</xdr:rowOff>
    </xdr:to>
    <xdr:pic>
      <xdr:nvPicPr>
        <xdr:cNvPr id="42" name="図 41"/>
        <xdr:cNvPicPr>
          <a:picLocks noChangeAspect="1"/>
        </xdr:cNvPicPr>
      </xdr:nvPicPr>
      <xdr:blipFill>
        <a:blip xmlns:r="http://schemas.openxmlformats.org/officeDocument/2006/relationships" r:embed="rId41" cstate="print"/>
        <a:stretch>
          <a:fillRect/>
        </a:stretch>
      </xdr:blipFill>
      <xdr:spPr>
        <a:xfrm>
          <a:off x="0" y="254980440"/>
          <a:ext cx="7142071" cy="6135931"/>
        </a:xfrm>
        <a:prstGeom prst="rect">
          <a:avLst/>
        </a:prstGeom>
      </xdr:spPr>
    </xdr:pic>
    <xdr:clientData/>
  </xdr:twoCellAnchor>
  <xdr:twoCellAnchor editAs="oneCell">
    <xdr:from>
      <xdr:col>0</xdr:col>
      <xdr:colOff>0</xdr:colOff>
      <xdr:row>1559</xdr:row>
      <xdr:rowOff>0</xdr:rowOff>
    </xdr:from>
    <xdr:to>
      <xdr:col>11</xdr:col>
      <xdr:colOff>436471</xdr:colOff>
      <xdr:row>1595</xdr:row>
      <xdr:rowOff>100891</xdr:rowOff>
    </xdr:to>
    <xdr:pic>
      <xdr:nvPicPr>
        <xdr:cNvPr id="43" name="図 42"/>
        <xdr:cNvPicPr>
          <a:picLocks noChangeAspect="1"/>
        </xdr:cNvPicPr>
      </xdr:nvPicPr>
      <xdr:blipFill>
        <a:blip xmlns:r="http://schemas.openxmlformats.org/officeDocument/2006/relationships" r:embed="rId42" cstate="print"/>
        <a:stretch>
          <a:fillRect/>
        </a:stretch>
      </xdr:blipFill>
      <xdr:spPr>
        <a:xfrm>
          <a:off x="0" y="261350760"/>
          <a:ext cx="7142071" cy="6135931"/>
        </a:xfrm>
        <a:prstGeom prst="rect">
          <a:avLst/>
        </a:prstGeom>
      </xdr:spPr>
    </xdr:pic>
    <xdr:clientData/>
  </xdr:twoCellAnchor>
  <xdr:twoCellAnchor editAs="oneCell">
    <xdr:from>
      <xdr:col>0</xdr:col>
      <xdr:colOff>0</xdr:colOff>
      <xdr:row>1597</xdr:row>
      <xdr:rowOff>0</xdr:rowOff>
    </xdr:from>
    <xdr:to>
      <xdr:col>11</xdr:col>
      <xdr:colOff>436471</xdr:colOff>
      <xdr:row>1633</xdr:row>
      <xdr:rowOff>100891</xdr:rowOff>
    </xdr:to>
    <xdr:pic>
      <xdr:nvPicPr>
        <xdr:cNvPr id="44" name="図 43"/>
        <xdr:cNvPicPr>
          <a:picLocks noChangeAspect="1"/>
        </xdr:cNvPicPr>
      </xdr:nvPicPr>
      <xdr:blipFill>
        <a:blip xmlns:r="http://schemas.openxmlformats.org/officeDocument/2006/relationships" r:embed="rId43" cstate="print"/>
        <a:stretch>
          <a:fillRect/>
        </a:stretch>
      </xdr:blipFill>
      <xdr:spPr>
        <a:xfrm>
          <a:off x="0" y="267721080"/>
          <a:ext cx="7142071" cy="6135931"/>
        </a:xfrm>
        <a:prstGeom prst="rect">
          <a:avLst/>
        </a:prstGeom>
      </xdr:spPr>
    </xdr:pic>
    <xdr:clientData/>
  </xdr:twoCellAnchor>
  <xdr:twoCellAnchor editAs="oneCell">
    <xdr:from>
      <xdr:col>0</xdr:col>
      <xdr:colOff>0</xdr:colOff>
      <xdr:row>1635</xdr:row>
      <xdr:rowOff>0</xdr:rowOff>
    </xdr:from>
    <xdr:to>
      <xdr:col>11</xdr:col>
      <xdr:colOff>436471</xdr:colOff>
      <xdr:row>1671</xdr:row>
      <xdr:rowOff>100891</xdr:rowOff>
    </xdr:to>
    <xdr:pic>
      <xdr:nvPicPr>
        <xdr:cNvPr id="45" name="図 44"/>
        <xdr:cNvPicPr>
          <a:picLocks noChangeAspect="1"/>
        </xdr:cNvPicPr>
      </xdr:nvPicPr>
      <xdr:blipFill>
        <a:blip xmlns:r="http://schemas.openxmlformats.org/officeDocument/2006/relationships" r:embed="rId44" cstate="print"/>
        <a:stretch>
          <a:fillRect/>
        </a:stretch>
      </xdr:blipFill>
      <xdr:spPr>
        <a:xfrm>
          <a:off x="0" y="274091400"/>
          <a:ext cx="7142071" cy="6135931"/>
        </a:xfrm>
        <a:prstGeom prst="rect">
          <a:avLst/>
        </a:prstGeom>
      </xdr:spPr>
    </xdr:pic>
    <xdr:clientData/>
  </xdr:twoCellAnchor>
  <xdr:twoCellAnchor editAs="oneCell">
    <xdr:from>
      <xdr:col>0</xdr:col>
      <xdr:colOff>0</xdr:colOff>
      <xdr:row>1673</xdr:row>
      <xdr:rowOff>0</xdr:rowOff>
    </xdr:from>
    <xdr:to>
      <xdr:col>11</xdr:col>
      <xdr:colOff>436471</xdr:colOff>
      <xdr:row>1709</xdr:row>
      <xdr:rowOff>100891</xdr:rowOff>
    </xdr:to>
    <xdr:pic>
      <xdr:nvPicPr>
        <xdr:cNvPr id="46" name="図 45"/>
        <xdr:cNvPicPr>
          <a:picLocks noChangeAspect="1"/>
        </xdr:cNvPicPr>
      </xdr:nvPicPr>
      <xdr:blipFill>
        <a:blip xmlns:r="http://schemas.openxmlformats.org/officeDocument/2006/relationships" r:embed="rId45" cstate="print"/>
        <a:stretch>
          <a:fillRect/>
        </a:stretch>
      </xdr:blipFill>
      <xdr:spPr>
        <a:xfrm>
          <a:off x="0" y="280461720"/>
          <a:ext cx="7142071" cy="6135931"/>
        </a:xfrm>
        <a:prstGeom prst="rect">
          <a:avLst/>
        </a:prstGeom>
      </xdr:spPr>
    </xdr:pic>
    <xdr:clientData/>
  </xdr:twoCellAnchor>
  <xdr:twoCellAnchor editAs="oneCell">
    <xdr:from>
      <xdr:col>0</xdr:col>
      <xdr:colOff>0</xdr:colOff>
      <xdr:row>1711</xdr:row>
      <xdr:rowOff>0</xdr:rowOff>
    </xdr:from>
    <xdr:to>
      <xdr:col>11</xdr:col>
      <xdr:colOff>436471</xdr:colOff>
      <xdr:row>1747</xdr:row>
      <xdr:rowOff>100891</xdr:rowOff>
    </xdr:to>
    <xdr:pic>
      <xdr:nvPicPr>
        <xdr:cNvPr id="47" name="図 46"/>
        <xdr:cNvPicPr>
          <a:picLocks noChangeAspect="1"/>
        </xdr:cNvPicPr>
      </xdr:nvPicPr>
      <xdr:blipFill>
        <a:blip xmlns:r="http://schemas.openxmlformats.org/officeDocument/2006/relationships" r:embed="rId46" cstate="print"/>
        <a:stretch>
          <a:fillRect/>
        </a:stretch>
      </xdr:blipFill>
      <xdr:spPr>
        <a:xfrm>
          <a:off x="0" y="286832040"/>
          <a:ext cx="7142071" cy="6135931"/>
        </a:xfrm>
        <a:prstGeom prst="rect">
          <a:avLst/>
        </a:prstGeom>
      </xdr:spPr>
    </xdr:pic>
    <xdr:clientData/>
  </xdr:twoCellAnchor>
  <xdr:twoCellAnchor editAs="oneCell">
    <xdr:from>
      <xdr:col>0</xdr:col>
      <xdr:colOff>0</xdr:colOff>
      <xdr:row>1749</xdr:row>
      <xdr:rowOff>0</xdr:rowOff>
    </xdr:from>
    <xdr:to>
      <xdr:col>11</xdr:col>
      <xdr:colOff>436471</xdr:colOff>
      <xdr:row>1785</xdr:row>
      <xdr:rowOff>100891</xdr:rowOff>
    </xdr:to>
    <xdr:pic>
      <xdr:nvPicPr>
        <xdr:cNvPr id="48" name="図 47"/>
        <xdr:cNvPicPr>
          <a:picLocks noChangeAspect="1"/>
        </xdr:cNvPicPr>
      </xdr:nvPicPr>
      <xdr:blipFill>
        <a:blip xmlns:r="http://schemas.openxmlformats.org/officeDocument/2006/relationships" r:embed="rId47" cstate="print"/>
        <a:stretch>
          <a:fillRect/>
        </a:stretch>
      </xdr:blipFill>
      <xdr:spPr>
        <a:xfrm>
          <a:off x="0" y="293202360"/>
          <a:ext cx="7142071" cy="6135931"/>
        </a:xfrm>
        <a:prstGeom prst="rect">
          <a:avLst/>
        </a:prstGeom>
      </xdr:spPr>
    </xdr:pic>
    <xdr:clientData/>
  </xdr:twoCellAnchor>
  <xdr:twoCellAnchor editAs="oneCell">
    <xdr:from>
      <xdr:col>0</xdr:col>
      <xdr:colOff>0</xdr:colOff>
      <xdr:row>1787</xdr:row>
      <xdr:rowOff>0</xdr:rowOff>
    </xdr:from>
    <xdr:to>
      <xdr:col>10</xdr:col>
      <xdr:colOff>520134</xdr:colOff>
      <xdr:row>1823</xdr:row>
      <xdr:rowOff>100891</xdr:rowOff>
    </xdr:to>
    <xdr:pic>
      <xdr:nvPicPr>
        <xdr:cNvPr id="49" name="図 48"/>
        <xdr:cNvPicPr>
          <a:picLocks noChangeAspect="1"/>
        </xdr:cNvPicPr>
      </xdr:nvPicPr>
      <xdr:blipFill>
        <a:blip xmlns:r="http://schemas.openxmlformats.org/officeDocument/2006/relationships" r:embed="rId48" cstate="print"/>
        <a:stretch>
          <a:fillRect/>
        </a:stretch>
      </xdr:blipFill>
      <xdr:spPr>
        <a:xfrm>
          <a:off x="0" y="299572680"/>
          <a:ext cx="6616134" cy="6135931"/>
        </a:xfrm>
        <a:prstGeom prst="rect">
          <a:avLst/>
        </a:prstGeom>
      </xdr:spPr>
    </xdr:pic>
    <xdr:clientData/>
  </xdr:twoCellAnchor>
  <xdr:twoCellAnchor editAs="oneCell">
    <xdr:from>
      <xdr:col>0</xdr:col>
      <xdr:colOff>0</xdr:colOff>
      <xdr:row>1825</xdr:row>
      <xdr:rowOff>0</xdr:rowOff>
    </xdr:from>
    <xdr:to>
      <xdr:col>10</xdr:col>
      <xdr:colOff>520134</xdr:colOff>
      <xdr:row>1861</xdr:row>
      <xdr:rowOff>100891</xdr:rowOff>
    </xdr:to>
    <xdr:pic>
      <xdr:nvPicPr>
        <xdr:cNvPr id="50" name="図 49"/>
        <xdr:cNvPicPr>
          <a:picLocks noChangeAspect="1"/>
        </xdr:cNvPicPr>
      </xdr:nvPicPr>
      <xdr:blipFill>
        <a:blip xmlns:r="http://schemas.openxmlformats.org/officeDocument/2006/relationships" r:embed="rId49" cstate="print"/>
        <a:stretch>
          <a:fillRect/>
        </a:stretch>
      </xdr:blipFill>
      <xdr:spPr>
        <a:xfrm>
          <a:off x="0" y="305943000"/>
          <a:ext cx="6616134" cy="6135931"/>
        </a:xfrm>
        <a:prstGeom prst="rect">
          <a:avLst/>
        </a:prstGeom>
      </xdr:spPr>
    </xdr:pic>
    <xdr:clientData/>
  </xdr:twoCellAnchor>
  <xdr:twoCellAnchor editAs="oneCell">
    <xdr:from>
      <xdr:col>0</xdr:col>
      <xdr:colOff>0</xdr:colOff>
      <xdr:row>1863</xdr:row>
      <xdr:rowOff>0</xdr:rowOff>
    </xdr:from>
    <xdr:to>
      <xdr:col>10</xdr:col>
      <xdr:colOff>520134</xdr:colOff>
      <xdr:row>1899</xdr:row>
      <xdr:rowOff>100891</xdr:rowOff>
    </xdr:to>
    <xdr:pic>
      <xdr:nvPicPr>
        <xdr:cNvPr id="51" name="図 50"/>
        <xdr:cNvPicPr>
          <a:picLocks noChangeAspect="1"/>
        </xdr:cNvPicPr>
      </xdr:nvPicPr>
      <xdr:blipFill>
        <a:blip xmlns:r="http://schemas.openxmlformats.org/officeDocument/2006/relationships" r:embed="rId50" cstate="print"/>
        <a:stretch>
          <a:fillRect/>
        </a:stretch>
      </xdr:blipFill>
      <xdr:spPr>
        <a:xfrm>
          <a:off x="0" y="312313320"/>
          <a:ext cx="6616134" cy="6135931"/>
        </a:xfrm>
        <a:prstGeom prst="rect">
          <a:avLst/>
        </a:prstGeom>
      </xdr:spPr>
    </xdr:pic>
    <xdr:clientData/>
  </xdr:twoCellAnchor>
  <xdr:twoCellAnchor editAs="oneCell">
    <xdr:from>
      <xdr:col>0</xdr:col>
      <xdr:colOff>0</xdr:colOff>
      <xdr:row>1901</xdr:row>
      <xdr:rowOff>0</xdr:rowOff>
    </xdr:from>
    <xdr:to>
      <xdr:col>10</xdr:col>
      <xdr:colOff>520134</xdr:colOff>
      <xdr:row>1937</xdr:row>
      <xdr:rowOff>100891</xdr:rowOff>
    </xdr:to>
    <xdr:pic>
      <xdr:nvPicPr>
        <xdr:cNvPr id="52" name="図 51"/>
        <xdr:cNvPicPr>
          <a:picLocks noChangeAspect="1"/>
        </xdr:cNvPicPr>
      </xdr:nvPicPr>
      <xdr:blipFill>
        <a:blip xmlns:r="http://schemas.openxmlformats.org/officeDocument/2006/relationships" r:embed="rId51" cstate="print"/>
        <a:stretch>
          <a:fillRect/>
        </a:stretch>
      </xdr:blipFill>
      <xdr:spPr>
        <a:xfrm>
          <a:off x="0" y="318683640"/>
          <a:ext cx="6616134" cy="6135931"/>
        </a:xfrm>
        <a:prstGeom prst="rect">
          <a:avLst/>
        </a:prstGeom>
      </xdr:spPr>
    </xdr:pic>
    <xdr:clientData/>
  </xdr:twoCellAnchor>
  <xdr:twoCellAnchor editAs="oneCell">
    <xdr:from>
      <xdr:col>0</xdr:col>
      <xdr:colOff>0</xdr:colOff>
      <xdr:row>1939</xdr:row>
      <xdr:rowOff>0</xdr:rowOff>
    </xdr:from>
    <xdr:to>
      <xdr:col>10</xdr:col>
      <xdr:colOff>520134</xdr:colOff>
      <xdr:row>1975</xdr:row>
      <xdr:rowOff>100891</xdr:rowOff>
    </xdr:to>
    <xdr:pic>
      <xdr:nvPicPr>
        <xdr:cNvPr id="53" name="図 52"/>
        <xdr:cNvPicPr>
          <a:picLocks noChangeAspect="1"/>
        </xdr:cNvPicPr>
      </xdr:nvPicPr>
      <xdr:blipFill>
        <a:blip xmlns:r="http://schemas.openxmlformats.org/officeDocument/2006/relationships" r:embed="rId52" cstate="print"/>
        <a:stretch>
          <a:fillRect/>
        </a:stretch>
      </xdr:blipFill>
      <xdr:spPr>
        <a:xfrm>
          <a:off x="0" y="325053960"/>
          <a:ext cx="6616134" cy="6135931"/>
        </a:xfrm>
        <a:prstGeom prst="rect">
          <a:avLst/>
        </a:prstGeom>
      </xdr:spPr>
    </xdr:pic>
    <xdr:clientData/>
  </xdr:twoCellAnchor>
  <xdr:twoCellAnchor editAs="oneCell">
    <xdr:from>
      <xdr:col>0</xdr:col>
      <xdr:colOff>0</xdr:colOff>
      <xdr:row>1977</xdr:row>
      <xdr:rowOff>0</xdr:rowOff>
    </xdr:from>
    <xdr:to>
      <xdr:col>10</xdr:col>
      <xdr:colOff>520134</xdr:colOff>
      <xdr:row>2013</xdr:row>
      <xdr:rowOff>100891</xdr:rowOff>
    </xdr:to>
    <xdr:pic>
      <xdr:nvPicPr>
        <xdr:cNvPr id="54" name="図 53"/>
        <xdr:cNvPicPr>
          <a:picLocks noChangeAspect="1"/>
        </xdr:cNvPicPr>
      </xdr:nvPicPr>
      <xdr:blipFill>
        <a:blip xmlns:r="http://schemas.openxmlformats.org/officeDocument/2006/relationships" r:embed="rId53" cstate="print"/>
        <a:stretch>
          <a:fillRect/>
        </a:stretch>
      </xdr:blipFill>
      <xdr:spPr>
        <a:xfrm>
          <a:off x="0" y="331424280"/>
          <a:ext cx="6616134" cy="6135931"/>
        </a:xfrm>
        <a:prstGeom prst="rect">
          <a:avLst/>
        </a:prstGeom>
      </xdr:spPr>
    </xdr:pic>
    <xdr:clientData/>
  </xdr:twoCellAnchor>
  <xdr:twoCellAnchor editAs="oneCell">
    <xdr:from>
      <xdr:col>0</xdr:col>
      <xdr:colOff>0</xdr:colOff>
      <xdr:row>2015</xdr:row>
      <xdr:rowOff>0</xdr:rowOff>
    </xdr:from>
    <xdr:to>
      <xdr:col>10</xdr:col>
      <xdr:colOff>520134</xdr:colOff>
      <xdr:row>2051</xdr:row>
      <xdr:rowOff>100891</xdr:rowOff>
    </xdr:to>
    <xdr:pic>
      <xdr:nvPicPr>
        <xdr:cNvPr id="55" name="図 54"/>
        <xdr:cNvPicPr>
          <a:picLocks noChangeAspect="1"/>
        </xdr:cNvPicPr>
      </xdr:nvPicPr>
      <xdr:blipFill>
        <a:blip xmlns:r="http://schemas.openxmlformats.org/officeDocument/2006/relationships" r:embed="rId54" cstate="print"/>
        <a:stretch>
          <a:fillRect/>
        </a:stretch>
      </xdr:blipFill>
      <xdr:spPr>
        <a:xfrm>
          <a:off x="0" y="337794600"/>
          <a:ext cx="6616134" cy="6135931"/>
        </a:xfrm>
        <a:prstGeom prst="rect">
          <a:avLst/>
        </a:prstGeom>
      </xdr:spPr>
    </xdr:pic>
    <xdr:clientData/>
  </xdr:twoCellAnchor>
  <xdr:twoCellAnchor editAs="oneCell">
    <xdr:from>
      <xdr:col>0</xdr:col>
      <xdr:colOff>0</xdr:colOff>
      <xdr:row>2053</xdr:row>
      <xdr:rowOff>0</xdr:rowOff>
    </xdr:from>
    <xdr:to>
      <xdr:col>10</xdr:col>
      <xdr:colOff>520134</xdr:colOff>
      <xdr:row>2089</xdr:row>
      <xdr:rowOff>100891</xdr:rowOff>
    </xdr:to>
    <xdr:pic>
      <xdr:nvPicPr>
        <xdr:cNvPr id="56" name="図 55"/>
        <xdr:cNvPicPr>
          <a:picLocks noChangeAspect="1"/>
        </xdr:cNvPicPr>
      </xdr:nvPicPr>
      <xdr:blipFill>
        <a:blip xmlns:r="http://schemas.openxmlformats.org/officeDocument/2006/relationships" r:embed="rId55" cstate="print"/>
        <a:stretch>
          <a:fillRect/>
        </a:stretch>
      </xdr:blipFill>
      <xdr:spPr>
        <a:xfrm>
          <a:off x="0" y="344164920"/>
          <a:ext cx="6616134" cy="6135931"/>
        </a:xfrm>
        <a:prstGeom prst="rect">
          <a:avLst/>
        </a:prstGeom>
      </xdr:spPr>
    </xdr:pic>
    <xdr:clientData/>
  </xdr:twoCellAnchor>
  <xdr:twoCellAnchor editAs="oneCell">
    <xdr:from>
      <xdr:col>0</xdr:col>
      <xdr:colOff>0</xdr:colOff>
      <xdr:row>2091</xdr:row>
      <xdr:rowOff>45720</xdr:rowOff>
    </xdr:from>
    <xdr:to>
      <xdr:col>10</xdr:col>
      <xdr:colOff>520134</xdr:colOff>
      <xdr:row>2127</xdr:row>
      <xdr:rowOff>146611</xdr:rowOff>
    </xdr:to>
    <xdr:pic>
      <xdr:nvPicPr>
        <xdr:cNvPr id="58" name="図 57"/>
        <xdr:cNvPicPr>
          <a:picLocks noChangeAspect="1"/>
        </xdr:cNvPicPr>
      </xdr:nvPicPr>
      <xdr:blipFill>
        <a:blip xmlns:r="http://schemas.openxmlformats.org/officeDocument/2006/relationships" r:embed="rId56" cstate="print"/>
        <a:stretch>
          <a:fillRect/>
        </a:stretch>
      </xdr:blipFill>
      <xdr:spPr>
        <a:xfrm>
          <a:off x="0" y="350580960"/>
          <a:ext cx="6616134" cy="6135931"/>
        </a:xfrm>
        <a:prstGeom prst="rect">
          <a:avLst/>
        </a:prstGeom>
      </xdr:spPr>
    </xdr:pic>
    <xdr:clientData/>
  </xdr:twoCellAnchor>
  <xdr:twoCellAnchor editAs="oneCell">
    <xdr:from>
      <xdr:col>0</xdr:col>
      <xdr:colOff>0</xdr:colOff>
      <xdr:row>2129</xdr:row>
      <xdr:rowOff>0</xdr:rowOff>
    </xdr:from>
    <xdr:to>
      <xdr:col>10</xdr:col>
      <xdr:colOff>520134</xdr:colOff>
      <xdr:row>2165</xdr:row>
      <xdr:rowOff>100891</xdr:rowOff>
    </xdr:to>
    <xdr:pic>
      <xdr:nvPicPr>
        <xdr:cNvPr id="59" name="図 58"/>
        <xdr:cNvPicPr>
          <a:picLocks noChangeAspect="1"/>
        </xdr:cNvPicPr>
      </xdr:nvPicPr>
      <xdr:blipFill>
        <a:blip xmlns:r="http://schemas.openxmlformats.org/officeDocument/2006/relationships" r:embed="rId57" cstate="print"/>
        <a:stretch>
          <a:fillRect/>
        </a:stretch>
      </xdr:blipFill>
      <xdr:spPr>
        <a:xfrm>
          <a:off x="0" y="356905560"/>
          <a:ext cx="6616134" cy="6135931"/>
        </a:xfrm>
        <a:prstGeom prst="rect">
          <a:avLst/>
        </a:prstGeom>
      </xdr:spPr>
    </xdr:pic>
    <xdr:clientData/>
  </xdr:twoCellAnchor>
  <xdr:twoCellAnchor editAs="oneCell">
    <xdr:from>
      <xdr:col>0</xdr:col>
      <xdr:colOff>0</xdr:colOff>
      <xdr:row>2167</xdr:row>
      <xdr:rowOff>0</xdr:rowOff>
    </xdr:from>
    <xdr:to>
      <xdr:col>10</xdr:col>
      <xdr:colOff>520134</xdr:colOff>
      <xdr:row>2203</xdr:row>
      <xdr:rowOff>100891</xdr:rowOff>
    </xdr:to>
    <xdr:pic>
      <xdr:nvPicPr>
        <xdr:cNvPr id="60" name="図 59"/>
        <xdr:cNvPicPr>
          <a:picLocks noChangeAspect="1"/>
        </xdr:cNvPicPr>
      </xdr:nvPicPr>
      <xdr:blipFill>
        <a:blip xmlns:r="http://schemas.openxmlformats.org/officeDocument/2006/relationships" r:embed="rId58" cstate="print"/>
        <a:stretch>
          <a:fillRect/>
        </a:stretch>
      </xdr:blipFill>
      <xdr:spPr>
        <a:xfrm>
          <a:off x="0" y="363275880"/>
          <a:ext cx="6616134" cy="6135931"/>
        </a:xfrm>
        <a:prstGeom prst="rect">
          <a:avLst/>
        </a:prstGeom>
      </xdr:spPr>
    </xdr:pic>
    <xdr:clientData/>
  </xdr:twoCellAnchor>
  <xdr:twoCellAnchor editAs="oneCell">
    <xdr:from>
      <xdr:col>0</xdr:col>
      <xdr:colOff>0</xdr:colOff>
      <xdr:row>2205</xdr:row>
      <xdr:rowOff>0</xdr:rowOff>
    </xdr:from>
    <xdr:to>
      <xdr:col>10</xdr:col>
      <xdr:colOff>520134</xdr:colOff>
      <xdr:row>2241</xdr:row>
      <xdr:rowOff>100891</xdr:rowOff>
    </xdr:to>
    <xdr:pic>
      <xdr:nvPicPr>
        <xdr:cNvPr id="61" name="図 60"/>
        <xdr:cNvPicPr>
          <a:picLocks noChangeAspect="1"/>
        </xdr:cNvPicPr>
      </xdr:nvPicPr>
      <xdr:blipFill>
        <a:blip xmlns:r="http://schemas.openxmlformats.org/officeDocument/2006/relationships" r:embed="rId59" cstate="print"/>
        <a:stretch>
          <a:fillRect/>
        </a:stretch>
      </xdr:blipFill>
      <xdr:spPr>
        <a:xfrm>
          <a:off x="0" y="369646200"/>
          <a:ext cx="6616134" cy="6135931"/>
        </a:xfrm>
        <a:prstGeom prst="rect">
          <a:avLst/>
        </a:prstGeom>
      </xdr:spPr>
    </xdr:pic>
    <xdr:clientData/>
  </xdr:twoCellAnchor>
  <xdr:twoCellAnchor editAs="oneCell">
    <xdr:from>
      <xdr:col>0</xdr:col>
      <xdr:colOff>0</xdr:colOff>
      <xdr:row>2243</xdr:row>
      <xdr:rowOff>0</xdr:rowOff>
    </xdr:from>
    <xdr:to>
      <xdr:col>10</xdr:col>
      <xdr:colOff>520134</xdr:colOff>
      <xdr:row>2279</xdr:row>
      <xdr:rowOff>100891</xdr:rowOff>
    </xdr:to>
    <xdr:pic>
      <xdr:nvPicPr>
        <xdr:cNvPr id="62" name="図 61"/>
        <xdr:cNvPicPr>
          <a:picLocks noChangeAspect="1"/>
        </xdr:cNvPicPr>
      </xdr:nvPicPr>
      <xdr:blipFill>
        <a:blip xmlns:r="http://schemas.openxmlformats.org/officeDocument/2006/relationships" r:embed="rId60" cstate="print"/>
        <a:stretch>
          <a:fillRect/>
        </a:stretch>
      </xdr:blipFill>
      <xdr:spPr>
        <a:xfrm>
          <a:off x="0" y="376016520"/>
          <a:ext cx="6616134" cy="6135931"/>
        </a:xfrm>
        <a:prstGeom prst="rect">
          <a:avLst/>
        </a:prstGeom>
      </xdr:spPr>
    </xdr:pic>
    <xdr:clientData/>
  </xdr:twoCellAnchor>
  <xdr:twoCellAnchor editAs="oneCell">
    <xdr:from>
      <xdr:col>0</xdr:col>
      <xdr:colOff>0</xdr:colOff>
      <xdr:row>2281</xdr:row>
      <xdr:rowOff>0</xdr:rowOff>
    </xdr:from>
    <xdr:to>
      <xdr:col>10</xdr:col>
      <xdr:colOff>520134</xdr:colOff>
      <xdr:row>2317</xdr:row>
      <xdr:rowOff>100891</xdr:rowOff>
    </xdr:to>
    <xdr:pic>
      <xdr:nvPicPr>
        <xdr:cNvPr id="63" name="図 62"/>
        <xdr:cNvPicPr>
          <a:picLocks noChangeAspect="1"/>
        </xdr:cNvPicPr>
      </xdr:nvPicPr>
      <xdr:blipFill>
        <a:blip xmlns:r="http://schemas.openxmlformats.org/officeDocument/2006/relationships" r:embed="rId61" cstate="print"/>
        <a:stretch>
          <a:fillRect/>
        </a:stretch>
      </xdr:blipFill>
      <xdr:spPr>
        <a:xfrm>
          <a:off x="0" y="382386840"/>
          <a:ext cx="6616134" cy="6135931"/>
        </a:xfrm>
        <a:prstGeom prst="rect">
          <a:avLst/>
        </a:prstGeom>
      </xdr:spPr>
    </xdr:pic>
    <xdr:clientData/>
  </xdr:twoCellAnchor>
  <xdr:twoCellAnchor editAs="oneCell">
    <xdr:from>
      <xdr:col>0</xdr:col>
      <xdr:colOff>0</xdr:colOff>
      <xdr:row>2319</xdr:row>
      <xdr:rowOff>0</xdr:rowOff>
    </xdr:from>
    <xdr:to>
      <xdr:col>10</xdr:col>
      <xdr:colOff>520134</xdr:colOff>
      <xdr:row>2355</xdr:row>
      <xdr:rowOff>100891</xdr:rowOff>
    </xdr:to>
    <xdr:pic>
      <xdr:nvPicPr>
        <xdr:cNvPr id="64" name="図 63"/>
        <xdr:cNvPicPr>
          <a:picLocks noChangeAspect="1"/>
        </xdr:cNvPicPr>
      </xdr:nvPicPr>
      <xdr:blipFill>
        <a:blip xmlns:r="http://schemas.openxmlformats.org/officeDocument/2006/relationships" r:embed="rId62" cstate="print"/>
        <a:stretch>
          <a:fillRect/>
        </a:stretch>
      </xdr:blipFill>
      <xdr:spPr>
        <a:xfrm>
          <a:off x="0" y="388757160"/>
          <a:ext cx="6616134" cy="6135931"/>
        </a:xfrm>
        <a:prstGeom prst="rect">
          <a:avLst/>
        </a:prstGeom>
      </xdr:spPr>
    </xdr:pic>
    <xdr:clientData/>
  </xdr:twoCellAnchor>
  <xdr:twoCellAnchor editAs="oneCell">
    <xdr:from>
      <xdr:col>0</xdr:col>
      <xdr:colOff>0</xdr:colOff>
      <xdr:row>2357</xdr:row>
      <xdr:rowOff>0</xdr:rowOff>
    </xdr:from>
    <xdr:to>
      <xdr:col>10</xdr:col>
      <xdr:colOff>520134</xdr:colOff>
      <xdr:row>2393</xdr:row>
      <xdr:rowOff>100891</xdr:rowOff>
    </xdr:to>
    <xdr:pic>
      <xdr:nvPicPr>
        <xdr:cNvPr id="65" name="図 64"/>
        <xdr:cNvPicPr>
          <a:picLocks noChangeAspect="1"/>
        </xdr:cNvPicPr>
      </xdr:nvPicPr>
      <xdr:blipFill>
        <a:blip xmlns:r="http://schemas.openxmlformats.org/officeDocument/2006/relationships" r:embed="rId63" cstate="print"/>
        <a:stretch>
          <a:fillRect/>
        </a:stretch>
      </xdr:blipFill>
      <xdr:spPr>
        <a:xfrm>
          <a:off x="0" y="395127480"/>
          <a:ext cx="6616134" cy="6135931"/>
        </a:xfrm>
        <a:prstGeom prst="rect">
          <a:avLst/>
        </a:prstGeom>
      </xdr:spPr>
    </xdr:pic>
    <xdr:clientData/>
  </xdr:twoCellAnchor>
  <xdr:twoCellAnchor editAs="oneCell">
    <xdr:from>
      <xdr:col>0</xdr:col>
      <xdr:colOff>0</xdr:colOff>
      <xdr:row>2395</xdr:row>
      <xdr:rowOff>0</xdr:rowOff>
    </xdr:from>
    <xdr:to>
      <xdr:col>10</xdr:col>
      <xdr:colOff>520134</xdr:colOff>
      <xdr:row>2431</xdr:row>
      <xdr:rowOff>100891</xdr:rowOff>
    </xdr:to>
    <xdr:pic>
      <xdr:nvPicPr>
        <xdr:cNvPr id="66" name="図 65"/>
        <xdr:cNvPicPr>
          <a:picLocks noChangeAspect="1"/>
        </xdr:cNvPicPr>
      </xdr:nvPicPr>
      <xdr:blipFill>
        <a:blip xmlns:r="http://schemas.openxmlformats.org/officeDocument/2006/relationships" r:embed="rId64" cstate="print"/>
        <a:stretch>
          <a:fillRect/>
        </a:stretch>
      </xdr:blipFill>
      <xdr:spPr>
        <a:xfrm>
          <a:off x="0" y="401497800"/>
          <a:ext cx="6616134" cy="6135931"/>
        </a:xfrm>
        <a:prstGeom prst="rect">
          <a:avLst/>
        </a:prstGeom>
      </xdr:spPr>
    </xdr:pic>
    <xdr:clientData/>
  </xdr:twoCellAnchor>
  <xdr:twoCellAnchor editAs="oneCell">
    <xdr:from>
      <xdr:col>0</xdr:col>
      <xdr:colOff>0</xdr:colOff>
      <xdr:row>2433</xdr:row>
      <xdr:rowOff>0</xdr:rowOff>
    </xdr:from>
    <xdr:to>
      <xdr:col>10</xdr:col>
      <xdr:colOff>520134</xdr:colOff>
      <xdr:row>2469</xdr:row>
      <xdr:rowOff>100891</xdr:rowOff>
    </xdr:to>
    <xdr:pic>
      <xdr:nvPicPr>
        <xdr:cNvPr id="67" name="図 66"/>
        <xdr:cNvPicPr>
          <a:picLocks noChangeAspect="1"/>
        </xdr:cNvPicPr>
      </xdr:nvPicPr>
      <xdr:blipFill>
        <a:blip xmlns:r="http://schemas.openxmlformats.org/officeDocument/2006/relationships" r:embed="rId65" cstate="print"/>
        <a:stretch>
          <a:fillRect/>
        </a:stretch>
      </xdr:blipFill>
      <xdr:spPr>
        <a:xfrm>
          <a:off x="0" y="407868120"/>
          <a:ext cx="6616134" cy="6135931"/>
        </a:xfrm>
        <a:prstGeom prst="rect">
          <a:avLst/>
        </a:prstGeom>
      </xdr:spPr>
    </xdr:pic>
    <xdr:clientData/>
  </xdr:twoCellAnchor>
  <xdr:twoCellAnchor editAs="oneCell">
    <xdr:from>
      <xdr:col>0</xdr:col>
      <xdr:colOff>0</xdr:colOff>
      <xdr:row>2471</xdr:row>
      <xdr:rowOff>0</xdr:rowOff>
    </xdr:from>
    <xdr:to>
      <xdr:col>11</xdr:col>
      <xdr:colOff>345004</xdr:colOff>
      <xdr:row>2507</xdr:row>
      <xdr:rowOff>100891</xdr:rowOff>
    </xdr:to>
    <xdr:pic>
      <xdr:nvPicPr>
        <xdr:cNvPr id="68" name="図 67"/>
        <xdr:cNvPicPr>
          <a:picLocks noChangeAspect="1"/>
        </xdr:cNvPicPr>
      </xdr:nvPicPr>
      <xdr:blipFill>
        <a:blip xmlns:r="http://schemas.openxmlformats.org/officeDocument/2006/relationships" r:embed="rId66" cstate="print"/>
        <a:stretch>
          <a:fillRect/>
        </a:stretch>
      </xdr:blipFill>
      <xdr:spPr>
        <a:xfrm>
          <a:off x="0" y="414238440"/>
          <a:ext cx="7050604" cy="6135931"/>
        </a:xfrm>
        <a:prstGeom prst="rect">
          <a:avLst/>
        </a:prstGeom>
      </xdr:spPr>
    </xdr:pic>
    <xdr:clientData/>
  </xdr:twoCellAnchor>
  <xdr:twoCellAnchor editAs="oneCell">
    <xdr:from>
      <xdr:col>0</xdr:col>
      <xdr:colOff>0</xdr:colOff>
      <xdr:row>2509</xdr:row>
      <xdr:rowOff>0</xdr:rowOff>
    </xdr:from>
    <xdr:to>
      <xdr:col>11</xdr:col>
      <xdr:colOff>345004</xdr:colOff>
      <xdr:row>2545</xdr:row>
      <xdr:rowOff>100891</xdr:rowOff>
    </xdr:to>
    <xdr:pic>
      <xdr:nvPicPr>
        <xdr:cNvPr id="69" name="図 68"/>
        <xdr:cNvPicPr>
          <a:picLocks noChangeAspect="1"/>
        </xdr:cNvPicPr>
      </xdr:nvPicPr>
      <xdr:blipFill>
        <a:blip xmlns:r="http://schemas.openxmlformats.org/officeDocument/2006/relationships" r:embed="rId67" cstate="print"/>
        <a:stretch>
          <a:fillRect/>
        </a:stretch>
      </xdr:blipFill>
      <xdr:spPr>
        <a:xfrm>
          <a:off x="0" y="420608760"/>
          <a:ext cx="7050604" cy="6135931"/>
        </a:xfrm>
        <a:prstGeom prst="rect">
          <a:avLst/>
        </a:prstGeom>
      </xdr:spPr>
    </xdr:pic>
    <xdr:clientData/>
  </xdr:twoCellAnchor>
  <xdr:twoCellAnchor editAs="oneCell">
    <xdr:from>
      <xdr:col>0</xdr:col>
      <xdr:colOff>0</xdr:colOff>
      <xdr:row>2547</xdr:row>
      <xdr:rowOff>0</xdr:rowOff>
    </xdr:from>
    <xdr:to>
      <xdr:col>11</xdr:col>
      <xdr:colOff>352626</xdr:colOff>
      <xdr:row>2583</xdr:row>
      <xdr:rowOff>100891</xdr:rowOff>
    </xdr:to>
    <xdr:pic>
      <xdr:nvPicPr>
        <xdr:cNvPr id="70" name="図 69"/>
        <xdr:cNvPicPr>
          <a:picLocks noChangeAspect="1"/>
        </xdr:cNvPicPr>
      </xdr:nvPicPr>
      <xdr:blipFill>
        <a:blip xmlns:r="http://schemas.openxmlformats.org/officeDocument/2006/relationships" r:embed="rId68" cstate="print"/>
        <a:stretch>
          <a:fillRect/>
        </a:stretch>
      </xdr:blipFill>
      <xdr:spPr>
        <a:xfrm>
          <a:off x="0" y="426979080"/>
          <a:ext cx="7058226" cy="6135931"/>
        </a:xfrm>
        <a:prstGeom prst="rect">
          <a:avLst/>
        </a:prstGeom>
      </xdr:spPr>
    </xdr:pic>
    <xdr:clientData/>
  </xdr:twoCellAnchor>
  <xdr:twoCellAnchor editAs="oneCell">
    <xdr:from>
      <xdr:col>0</xdr:col>
      <xdr:colOff>0</xdr:colOff>
      <xdr:row>2585</xdr:row>
      <xdr:rowOff>0</xdr:rowOff>
    </xdr:from>
    <xdr:to>
      <xdr:col>11</xdr:col>
      <xdr:colOff>352626</xdr:colOff>
      <xdr:row>2621</xdr:row>
      <xdr:rowOff>100891</xdr:rowOff>
    </xdr:to>
    <xdr:pic>
      <xdr:nvPicPr>
        <xdr:cNvPr id="71" name="図 70"/>
        <xdr:cNvPicPr>
          <a:picLocks noChangeAspect="1"/>
        </xdr:cNvPicPr>
      </xdr:nvPicPr>
      <xdr:blipFill>
        <a:blip xmlns:r="http://schemas.openxmlformats.org/officeDocument/2006/relationships" r:embed="rId69" cstate="print"/>
        <a:stretch>
          <a:fillRect/>
        </a:stretch>
      </xdr:blipFill>
      <xdr:spPr>
        <a:xfrm>
          <a:off x="0" y="433349400"/>
          <a:ext cx="7058226" cy="6135931"/>
        </a:xfrm>
        <a:prstGeom prst="rect">
          <a:avLst/>
        </a:prstGeom>
      </xdr:spPr>
    </xdr:pic>
    <xdr:clientData/>
  </xdr:twoCellAnchor>
  <xdr:twoCellAnchor editAs="oneCell">
    <xdr:from>
      <xdr:col>0</xdr:col>
      <xdr:colOff>0</xdr:colOff>
      <xdr:row>2623</xdr:row>
      <xdr:rowOff>0</xdr:rowOff>
    </xdr:from>
    <xdr:to>
      <xdr:col>11</xdr:col>
      <xdr:colOff>352626</xdr:colOff>
      <xdr:row>2659</xdr:row>
      <xdr:rowOff>100891</xdr:rowOff>
    </xdr:to>
    <xdr:pic>
      <xdr:nvPicPr>
        <xdr:cNvPr id="72" name="図 71"/>
        <xdr:cNvPicPr>
          <a:picLocks noChangeAspect="1"/>
        </xdr:cNvPicPr>
      </xdr:nvPicPr>
      <xdr:blipFill>
        <a:blip xmlns:r="http://schemas.openxmlformats.org/officeDocument/2006/relationships" r:embed="rId70" cstate="print"/>
        <a:stretch>
          <a:fillRect/>
        </a:stretch>
      </xdr:blipFill>
      <xdr:spPr>
        <a:xfrm>
          <a:off x="0" y="439719720"/>
          <a:ext cx="7058226" cy="6135931"/>
        </a:xfrm>
        <a:prstGeom prst="rect">
          <a:avLst/>
        </a:prstGeom>
      </xdr:spPr>
    </xdr:pic>
    <xdr:clientData/>
  </xdr:twoCellAnchor>
  <xdr:twoCellAnchor editAs="oneCell">
    <xdr:from>
      <xdr:col>0</xdr:col>
      <xdr:colOff>0</xdr:colOff>
      <xdr:row>2661</xdr:row>
      <xdr:rowOff>0</xdr:rowOff>
    </xdr:from>
    <xdr:to>
      <xdr:col>11</xdr:col>
      <xdr:colOff>352626</xdr:colOff>
      <xdr:row>2697</xdr:row>
      <xdr:rowOff>100891</xdr:rowOff>
    </xdr:to>
    <xdr:pic>
      <xdr:nvPicPr>
        <xdr:cNvPr id="73" name="図 72"/>
        <xdr:cNvPicPr>
          <a:picLocks noChangeAspect="1"/>
        </xdr:cNvPicPr>
      </xdr:nvPicPr>
      <xdr:blipFill>
        <a:blip xmlns:r="http://schemas.openxmlformats.org/officeDocument/2006/relationships" r:embed="rId71" cstate="print"/>
        <a:stretch>
          <a:fillRect/>
        </a:stretch>
      </xdr:blipFill>
      <xdr:spPr>
        <a:xfrm>
          <a:off x="0" y="446090040"/>
          <a:ext cx="7058226" cy="6135931"/>
        </a:xfrm>
        <a:prstGeom prst="rect">
          <a:avLst/>
        </a:prstGeom>
      </xdr:spPr>
    </xdr:pic>
    <xdr:clientData/>
  </xdr:twoCellAnchor>
  <xdr:twoCellAnchor editAs="oneCell">
    <xdr:from>
      <xdr:col>0</xdr:col>
      <xdr:colOff>0</xdr:colOff>
      <xdr:row>2699</xdr:row>
      <xdr:rowOff>0</xdr:rowOff>
    </xdr:from>
    <xdr:to>
      <xdr:col>11</xdr:col>
      <xdr:colOff>352626</xdr:colOff>
      <xdr:row>2735</xdr:row>
      <xdr:rowOff>100891</xdr:rowOff>
    </xdr:to>
    <xdr:pic>
      <xdr:nvPicPr>
        <xdr:cNvPr id="74" name="図 73"/>
        <xdr:cNvPicPr>
          <a:picLocks noChangeAspect="1"/>
        </xdr:cNvPicPr>
      </xdr:nvPicPr>
      <xdr:blipFill>
        <a:blip xmlns:r="http://schemas.openxmlformats.org/officeDocument/2006/relationships" r:embed="rId72" cstate="print"/>
        <a:stretch>
          <a:fillRect/>
        </a:stretch>
      </xdr:blipFill>
      <xdr:spPr>
        <a:xfrm>
          <a:off x="0" y="452460360"/>
          <a:ext cx="7058226" cy="6135931"/>
        </a:xfrm>
        <a:prstGeom prst="rect">
          <a:avLst/>
        </a:prstGeom>
      </xdr:spPr>
    </xdr:pic>
    <xdr:clientData/>
  </xdr:twoCellAnchor>
  <xdr:twoCellAnchor editAs="oneCell">
    <xdr:from>
      <xdr:col>0</xdr:col>
      <xdr:colOff>0</xdr:colOff>
      <xdr:row>2737</xdr:row>
      <xdr:rowOff>0</xdr:rowOff>
    </xdr:from>
    <xdr:to>
      <xdr:col>11</xdr:col>
      <xdr:colOff>352626</xdr:colOff>
      <xdr:row>2773</xdr:row>
      <xdr:rowOff>100891</xdr:rowOff>
    </xdr:to>
    <xdr:pic>
      <xdr:nvPicPr>
        <xdr:cNvPr id="75" name="図 74"/>
        <xdr:cNvPicPr>
          <a:picLocks noChangeAspect="1"/>
        </xdr:cNvPicPr>
      </xdr:nvPicPr>
      <xdr:blipFill>
        <a:blip xmlns:r="http://schemas.openxmlformats.org/officeDocument/2006/relationships" r:embed="rId73" cstate="print"/>
        <a:stretch>
          <a:fillRect/>
        </a:stretch>
      </xdr:blipFill>
      <xdr:spPr>
        <a:xfrm>
          <a:off x="0" y="458830680"/>
          <a:ext cx="7058226" cy="6135931"/>
        </a:xfrm>
        <a:prstGeom prst="rect">
          <a:avLst/>
        </a:prstGeom>
      </xdr:spPr>
    </xdr:pic>
    <xdr:clientData/>
  </xdr:twoCellAnchor>
  <xdr:twoCellAnchor editAs="oneCell">
    <xdr:from>
      <xdr:col>0</xdr:col>
      <xdr:colOff>0</xdr:colOff>
      <xdr:row>2775</xdr:row>
      <xdr:rowOff>0</xdr:rowOff>
    </xdr:from>
    <xdr:to>
      <xdr:col>11</xdr:col>
      <xdr:colOff>352626</xdr:colOff>
      <xdr:row>2811</xdr:row>
      <xdr:rowOff>100891</xdr:rowOff>
    </xdr:to>
    <xdr:pic>
      <xdr:nvPicPr>
        <xdr:cNvPr id="76" name="図 75"/>
        <xdr:cNvPicPr>
          <a:picLocks noChangeAspect="1"/>
        </xdr:cNvPicPr>
      </xdr:nvPicPr>
      <xdr:blipFill>
        <a:blip xmlns:r="http://schemas.openxmlformats.org/officeDocument/2006/relationships" r:embed="rId74" cstate="print"/>
        <a:stretch>
          <a:fillRect/>
        </a:stretch>
      </xdr:blipFill>
      <xdr:spPr>
        <a:xfrm>
          <a:off x="0" y="465201000"/>
          <a:ext cx="7058226" cy="6135931"/>
        </a:xfrm>
        <a:prstGeom prst="rect">
          <a:avLst/>
        </a:prstGeom>
      </xdr:spPr>
    </xdr:pic>
    <xdr:clientData/>
  </xdr:twoCellAnchor>
  <xdr:twoCellAnchor editAs="oneCell">
    <xdr:from>
      <xdr:col>0</xdr:col>
      <xdr:colOff>0</xdr:colOff>
      <xdr:row>2813</xdr:row>
      <xdr:rowOff>0</xdr:rowOff>
    </xdr:from>
    <xdr:to>
      <xdr:col>11</xdr:col>
      <xdr:colOff>352626</xdr:colOff>
      <xdr:row>2849</xdr:row>
      <xdr:rowOff>100891</xdr:rowOff>
    </xdr:to>
    <xdr:pic>
      <xdr:nvPicPr>
        <xdr:cNvPr id="77" name="図 76"/>
        <xdr:cNvPicPr>
          <a:picLocks noChangeAspect="1"/>
        </xdr:cNvPicPr>
      </xdr:nvPicPr>
      <xdr:blipFill>
        <a:blip xmlns:r="http://schemas.openxmlformats.org/officeDocument/2006/relationships" r:embed="rId75" cstate="print"/>
        <a:stretch>
          <a:fillRect/>
        </a:stretch>
      </xdr:blipFill>
      <xdr:spPr>
        <a:xfrm>
          <a:off x="0" y="471571320"/>
          <a:ext cx="7058226" cy="6135931"/>
        </a:xfrm>
        <a:prstGeom prst="rect">
          <a:avLst/>
        </a:prstGeom>
      </xdr:spPr>
    </xdr:pic>
    <xdr:clientData/>
  </xdr:twoCellAnchor>
  <xdr:twoCellAnchor editAs="oneCell">
    <xdr:from>
      <xdr:col>0</xdr:col>
      <xdr:colOff>0</xdr:colOff>
      <xdr:row>2851</xdr:row>
      <xdr:rowOff>0</xdr:rowOff>
    </xdr:from>
    <xdr:to>
      <xdr:col>13</xdr:col>
      <xdr:colOff>345368</xdr:colOff>
      <xdr:row>2887</xdr:row>
      <xdr:rowOff>100891</xdr:rowOff>
    </xdr:to>
    <xdr:pic>
      <xdr:nvPicPr>
        <xdr:cNvPr id="78" name="図 77"/>
        <xdr:cNvPicPr>
          <a:picLocks noChangeAspect="1"/>
        </xdr:cNvPicPr>
      </xdr:nvPicPr>
      <xdr:blipFill>
        <a:blip xmlns:r="http://schemas.openxmlformats.org/officeDocument/2006/relationships" r:embed="rId76" cstate="print"/>
        <a:stretch>
          <a:fillRect/>
        </a:stretch>
      </xdr:blipFill>
      <xdr:spPr>
        <a:xfrm>
          <a:off x="0" y="477941640"/>
          <a:ext cx="8270168" cy="6135931"/>
        </a:xfrm>
        <a:prstGeom prst="rect">
          <a:avLst/>
        </a:prstGeom>
      </xdr:spPr>
    </xdr:pic>
    <xdr:clientData/>
  </xdr:twoCellAnchor>
  <xdr:twoCellAnchor editAs="oneCell">
    <xdr:from>
      <xdr:col>0</xdr:col>
      <xdr:colOff>0</xdr:colOff>
      <xdr:row>2889</xdr:row>
      <xdr:rowOff>0</xdr:rowOff>
    </xdr:from>
    <xdr:to>
      <xdr:col>13</xdr:col>
      <xdr:colOff>345368</xdr:colOff>
      <xdr:row>2925</xdr:row>
      <xdr:rowOff>100891</xdr:rowOff>
    </xdr:to>
    <xdr:pic>
      <xdr:nvPicPr>
        <xdr:cNvPr id="79" name="図 78"/>
        <xdr:cNvPicPr>
          <a:picLocks noChangeAspect="1"/>
        </xdr:cNvPicPr>
      </xdr:nvPicPr>
      <xdr:blipFill>
        <a:blip xmlns:r="http://schemas.openxmlformats.org/officeDocument/2006/relationships" r:embed="rId77" cstate="print"/>
        <a:stretch>
          <a:fillRect/>
        </a:stretch>
      </xdr:blipFill>
      <xdr:spPr>
        <a:xfrm>
          <a:off x="0" y="484311960"/>
          <a:ext cx="8270168" cy="6135931"/>
        </a:xfrm>
        <a:prstGeom prst="rect">
          <a:avLst/>
        </a:prstGeom>
      </xdr:spPr>
    </xdr:pic>
    <xdr:clientData/>
  </xdr:twoCellAnchor>
  <xdr:twoCellAnchor editAs="oneCell">
    <xdr:from>
      <xdr:col>0</xdr:col>
      <xdr:colOff>0</xdr:colOff>
      <xdr:row>2927</xdr:row>
      <xdr:rowOff>0</xdr:rowOff>
    </xdr:from>
    <xdr:to>
      <xdr:col>12</xdr:col>
      <xdr:colOff>101273</xdr:colOff>
      <xdr:row>2963</xdr:row>
      <xdr:rowOff>100891</xdr:rowOff>
    </xdr:to>
    <xdr:pic>
      <xdr:nvPicPr>
        <xdr:cNvPr id="80" name="図 79"/>
        <xdr:cNvPicPr>
          <a:picLocks noChangeAspect="1"/>
        </xdr:cNvPicPr>
      </xdr:nvPicPr>
      <xdr:blipFill>
        <a:blip xmlns:r="http://schemas.openxmlformats.org/officeDocument/2006/relationships" r:embed="rId78" cstate="print"/>
        <a:stretch>
          <a:fillRect/>
        </a:stretch>
      </xdr:blipFill>
      <xdr:spPr>
        <a:xfrm>
          <a:off x="0" y="490682280"/>
          <a:ext cx="7416473" cy="6135931"/>
        </a:xfrm>
        <a:prstGeom prst="rect">
          <a:avLst/>
        </a:prstGeom>
      </xdr:spPr>
    </xdr:pic>
    <xdr:clientData/>
  </xdr:twoCellAnchor>
  <xdr:twoCellAnchor editAs="oneCell">
    <xdr:from>
      <xdr:col>0</xdr:col>
      <xdr:colOff>0</xdr:colOff>
      <xdr:row>2965</xdr:row>
      <xdr:rowOff>0</xdr:rowOff>
    </xdr:from>
    <xdr:to>
      <xdr:col>12</xdr:col>
      <xdr:colOff>101273</xdr:colOff>
      <xdr:row>3001</xdr:row>
      <xdr:rowOff>100891</xdr:rowOff>
    </xdr:to>
    <xdr:pic>
      <xdr:nvPicPr>
        <xdr:cNvPr id="81" name="図 80"/>
        <xdr:cNvPicPr>
          <a:picLocks noChangeAspect="1"/>
        </xdr:cNvPicPr>
      </xdr:nvPicPr>
      <xdr:blipFill>
        <a:blip xmlns:r="http://schemas.openxmlformats.org/officeDocument/2006/relationships" r:embed="rId79" cstate="print"/>
        <a:stretch>
          <a:fillRect/>
        </a:stretch>
      </xdr:blipFill>
      <xdr:spPr>
        <a:xfrm>
          <a:off x="0" y="497052600"/>
          <a:ext cx="7416473" cy="6135931"/>
        </a:xfrm>
        <a:prstGeom prst="rect">
          <a:avLst/>
        </a:prstGeom>
      </xdr:spPr>
    </xdr:pic>
    <xdr:clientData/>
  </xdr:twoCellAnchor>
  <xdr:twoCellAnchor editAs="oneCell">
    <xdr:from>
      <xdr:col>0</xdr:col>
      <xdr:colOff>0</xdr:colOff>
      <xdr:row>3003</xdr:row>
      <xdr:rowOff>0</xdr:rowOff>
    </xdr:from>
    <xdr:to>
      <xdr:col>12</xdr:col>
      <xdr:colOff>101273</xdr:colOff>
      <xdr:row>3039</xdr:row>
      <xdr:rowOff>100891</xdr:rowOff>
    </xdr:to>
    <xdr:pic>
      <xdr:nvPicPr>
        <xdr:cNvPr id="82" name="図 81"/>
        <xdr:cNvPicPr>
          <a:picLocks noChangeAspect="1"/>
        </xdr:cNvPicPr>
      </xdr:nvPicPr>
      <xdr:blipFill>
        <a:blip xmlns:r="http://schemas.openxmlformats.org/officeDocument/2006/relationships" r:embed="rId80" cstate="print"/>
        <a:stretch>
          <a:fillRect/>
        </a:stretch>
      </xdr:blipFill>
      <xdr:spPr>
        <a:xfrm>
          <a:off x="0" y="503422920"/>
          <a:ext cx="7416473" cy="6135931"/>
        </a:xfrm>
        <a:prstGeom prst="rect">
          <a:avLst/>
        </a:prstGeom>
      </xdr:spPr>
    </xdr:pic>
    <xdr:clientData/>
  </xdr:twoCellAnchor>
  <xdr:twoCellAnchor editAs="oneCell">
    <xdr:from>
      <xdr:col>0</xdr:col>
      <xdr:colOff>0</xdr:colOff>
      <xdr:row>3041</xdr:row>
      <xdr:rowOff>0</xdr:rowOff>
    </xdr:from>
    <xdr:to>
      <xdr:col>12</xdr:col>
      <xdr:colOff>284207</xdr:colOff>
      <xdr:row>3077</xdr:row>
      <xdr:rowOff>100891</xdr:rowOff>
    </xdr:to>
    <xdr:pic>
      <xdr:nvPicPr>
        <xdr:cNvPr id="83" name="図 82"/>
        <xdr:cNvPicPr>
          <a:picLocks noChangeAspect="1"/>
        </xdr:cNvPicPr>
      </xdr:nvPicPr>
      <xdr:blipFill>
        <a:blip xmlns:r="http://schemas.openxmlformats.org/officeDocument/2006/relationships" r:embed="rId81" cstate="print"/>
        <a:stretch>
          <a:fillRect/>
        </a:stretch>
      </xdr:blipFill>
      <xdr:spPr>
        <a:xfrm>
          <a:off x="0" y="509793240"/>
          <a:ext cx="7599407" cy="6135931"/>
        </a:xfrm>
        <a:prstGeom prst="rect">
          <a:avLst/>
        </a:prstGeom>
      </xdr:spPr>
    </xdr:pic>
    <xdr:clientData/>
  </xdr:twoCellAnchor>
  <xdr:twoCellAnchor editAs="oneCell">
    <xdr:from>
      <xdr:col>0</xdr:col>
      <xdr:colOff>0</xdr:colOff>
      <xdr:row>3079</xdr:row>
      <xdr:rowOff>0</xdr:rowOff>
    </xdr:from>
    <xdr:to>
      <xdr:col>12</xdr:col>
      <xdr:colOff>284207</xdr:colOff>
      <xdr:row>3115</xdr:row>
      <xdr:rowOff>100891</xdr:rowOff>
    </xdr:to>
    <xdr:pic>
      <xdr:nvPicPr>
        <xdr:cNvPr id="84" name="図 83"/>
        <xdr:cNvPicPr>
          <a:picLocks noChangeAspect="1"/>
        </xdr:cNvPicPr>
      </xdr:nvPicPr>
      <xdr:blipFill>
        <a:blip xmlns:r="http://schemas.openxmlformats.org/officeDocument/2006/relationships" r:embed="rId82" cstate="print"/>
        <a:stretch>
          <a:fillRect/>
        </a:stretch>
      </xdr:blipFill>
      <xdr:spPr>
        <a:xfrm>
          <a:off x="0" y="516163560"/>
          <a:ext cx="7599407" cy="6135931"/>
        </a:xfrm>
        <a:prstGeom prst="rect">
          <a:avLst/>
        </a:prstGeom>
      </xdr:spPr>
    </xdr:pic>
    <xdr:clientData/>
  </xdr:twoCellAnchor>
  <xdr:twoCellAnchor editAs="oneCell">
    <xdr:from>
      <xdr:col>0</xdr:col>
      <xdr:colOff>0</xdr:colOff>
      <xdr:row>3117</xdr:row>
      <xdr:rowOff>0</xdr:rowOff>
    </xdr:from>
    <xdr:to>
      <xdr:col>12</xdr:col>
      <xdr:colOff>284207</xdr:colOff>
      <xdr:row>3153</xdr:row>
      <xdr:rowOff>100891</xdr:rowOff>
    </xdr:to>
    <xdr:pic>
      <xdr:nvPicPr>
        <xdr:cNvPr id="85" name="図 84"/>
        <xdr:cNvPicPr>
          <a:picLocks noChangeAspect="1"/>
        </xdr:cNvPicPr>
      </xdr:nvPicPr>
      <xdr:blipFill>
        <a:blip xmlns:r="http://schemas.openxmlformats.org/officeDocument/2006/relationships" r:embed="rId83" cstate="print"/>
        <a:stretch>
          <a:fillRect/>
        </a:stretch>
      </xdr:blipFill>
      <xdr:spPr>
        <a:xfrm>
          <a:off x="0" y="522533880"/>
          <a:ext cx="7599407" cy="6135931"/>
        </a:xfrm>
        <a:prstGeom prst="rect">
          <a:avLst/>
        </a:prstGeom>
      </xdr:spPr>
    </xdr:pic>
    <xdr:clientData/>
  </xdr:twoCellAnchor>
  <xdr:twoCellAnchor editAs="oneCell">
    <xdr:from>
      <xdr:col>0</xdr:col>
      <xdr:colOff>0</xdr:colOff>
      <xdr:row>3155</xdr:row>
      <xdr:rowOff>0</xdr:rowOff>
    </xdr:from>
    <xdr:to>
      <xdr:col>17</xdr:col>
      <xdr:colOff>247006</xdr:colOff>
      <xdr:row>3191</xdr:row>
      <xdr:rowOff>100891</xdr:rowOff>
    </xdr:to>
    <xdr:pic>
      <xdr:nvPicPr>
        <xdr:cNvPr id="86" name="図 85"/>
        <xdr:cNvPicPr>
          <a:picLocks noChangeAspect="1"/>
        </xdr:cNvPicPr>
      </xdr:nvPicPr>
      <xdr:blipFill>
        <a:blip xmlns:r="http://schemas.openxmlformats.org/officeDocument/2006/relationships" r:embed="rId84" cstate="print"/>
        <a:stretch>
          <a:fillRect/>
        </a:stretch>
      </xdr:blipFill>
      <xdr:spPr>
        <a:xfrm>
          <a:off x="0" y="528904200"/>
          <a:ext cx="10610206" cy="6135931"/>
        </a:xfrm>
        <a:prstGeom prst="rect">
          <a:avLst/>
        </a:prstGeom>
      </xdr:spPr>
    </xdr:pic>
    <xdr:clientData/>
  </xdr:twoCellAnchor>
  <xdr:twoCellAnchor editAs="oneCell">
    <xdr:from>
      <xdr:col>0</xdr:col>
      <xdr:colOff>0</xdr:colOff>
      <xdr:row>3193</xdr:row>
      <xdr:rowOff>0</xdr:rowOff>
    </xdr:from>
    <xdr:to>
      <xdr:col>12</xdr:col>
      <xdr:colOff>17428</xdr:colOff>
      <xdr:row>3229</xdr:row>
      <xdr:rowOff>100891</xdr:rowOff>
    </xdr:to>
    <xdr:pic>
      <xdr:nvPicPr>
        <xdr:cNvPr id="87" name="図 86"/>
        <xdr:cNvPicPr>
          <a:picLocks noChangeAspect="1"/>
        </xdr:cNvPicPr>
      </xdr:nvPicPr>
      <xdr:blipFill>
        <a:blip xmlns:r="http://schemas.openxmlformats.org/officeDocument/2006/relationships" r:embed="rId85" cstate="print"/>
        <a:stretch>
          <a:fillRect/>
        </a:stretch>
      </xdr:blipFill>
      <xdr:spPr>
        <a:xfrm>
          <a:off x="0" y="535274520"/>
          <a:ext cx="7332628" cy="6135931"/>
        </a:xfrm>
        <a:prstGeom prst="rect">
          <a:avLst/>
        </a:prstGeom>
      </xdr:spPr>
    </xdr:pic>
    <xdr:clientData/>
  </xdr:twoCellAnchor>
  <xdr:twoCellAnchor editAs="oneCell">
    <xdr:from>
      <xdr:col>0</xdr:col>
      <xdr:colOff>0</xdr:colOff>
      <xdr:row>3231</xdr:row>
      <xdr:rowOff>0</xdr:rowOff>
    </xdr:from>
    <xdr:to>
      <xdr:col>12</xdr:col>
      <xdr:colOff>17428</xdr:colOff>
      <xdr:row>3267</xdr:row>
      <xdr:rowOff>100891</xdr:rowOff>
    </xdr:to>
    <xdr:pic>
      <xdr:nvPicPr>
        <xdr:cNvPr id="88" name="図 87"/>
        <xdr:cNvPicPr>
          <a:picLocks noChangeAspect="1"/>
        </xdr:cNvPicPr>
      </xdr:nvPicPr>
      <xdr:blipFill>
        <a:blip xmlns:r="http://schemas.openxmlformats.org/officeDocument/2006/relationships" r:embed="rId86" cstate="print"/>
        <a:stretch>
          <a:fillRect/>
        </a:stretch>
      </xdr:blipFill>
      <xdr:spPr>
        <a:xfrm>
          <a:off x="0" y="541644840"/>
          <a:ext cx="7332628" cy="6135931"/>
        </a:xfrm>
        <a:prstGeom prst="rect">
          <a:avLst/>
        </a:prstGeom>
      </xdr:spPr>
    </xdr:pic>
    <xdr:clientData/>
  </xdr:twoCellAnchor>
  <xdr:twoCellAnchor editAs="oneCell">
    <xdr:from>
      <xdr:col>0</xdr:col>
      <xdr:colOff>0</xdr:colOff>
      <xdr:row>3269</xdr:row>
      <xdr:rowOff>0</xdr:rowOff>
    </xdr:from>
    <xdr:to>
      <xdr:col>12</xdr:col>
      <xdr:colOff>17428</xdr:colOff>
      <xdr:row>3305</xdr:row>
      <xdr:rowOff>100891</xdr:rowOff>
    </xdr:to>
    <xdr:pic>
      <xdr:nvPicPr>
        <xdr:cNvPr id="89" name="図 88"/>
        <xdr:cNvPicPr>
          <a:picLocks noChangeAspect="1"/>
        </xdr:cNvPicPr>
      </xdr:nvPicPr>
      <xdr:blipFill>
        <a:blip xmlns:r="http://schemas.openxmlformats.org/officeDocument/2006/relationships" r:embed="rId87" cstate="print"/>
        <a:stretch>
          <a:fillRect/>
        </a:stretch>
      </xdr:blipFill>
      <xdr:spPr>
        <a:xfrm>
          <a:off x="0" y="548015160"/>
          <a:ext cx="7332628" cy="6135931"/>
        </a:xfrm>
        <a:prstGeom prst="rect">
          <a:avLst/>
        </a:prstGeom>
      </xdr:spPr>
    </xdr:pic>
    <xdr:clientData/>
  </xdr:twoCellAnchor>
  <xdr:twoCellAnchor editAs="oneCell">
    <xdr:from>
      <xdr:col>0</xdr:col>
      <xdr:colOff>0</xdr:colOff>
      <xdr:row>3307</xdr:row>
      <xdr:rowOff>0</xdr:rowOff>
    </xdr:from>
    <xdr:to>
      <xdr:col>12</xdr:col>
      <xdr:colOff>17428</xdr:colOff>
      <xdr:row>3343</xdr:row>
      <xdr:rowOff>100891</xdr:rowOff>
    </xdr:to>
    <xdr:pic>
      <xdr:nvPicPr>
        <xdr:cNvPr id="90" name="図 89"/>
        <xdr:cNvPicPr>
          <a:picLocks noChangeAspect="1"/>
        </xdr:cNvPicPr>
      </xdr:nvPicPr>
      <xdr:blipFill>
        <a:blip xmlns:r="http://schemas.openxmlformats.org/officeDocument/2006/relationships" r:embed="rId88" cstate="print"/>
        <a:stretch>
          <a:fillRect/>
        </a:stretch>
      </xdr:blipFill>
      <xdr:spPr>
        <a:xfrm>
          <a:off x="0" y="554385480"/>
          <a:ext cx="7332628" cy="6135931"/>
        </a:xfrm>
        <a:prstGeom prst="rect">
          <a:avLst/>
        </a:prstGeom>
      </xdr:spPr>
    </xdr:pic>
    <xdr:clientData/>
  </xdr:twoCellAnchor>
  <xdr:twoCellAnchor editAs="oneCell">
    <xdr:from>
      <xdr:col>0</xdr:col>
      <xdr:colOff>0</xdr:colOff>
      <xdr:row>3345</xdr:row>
      <xdr:rowOff>0</xdr:rowOff>
    </xdr:from>
    <xdr:to>
      <xdr:col>12</xdr:col>
      <xdr:colOff>17428</xdr:colOff>
      <xdr:row>3381</xdr:row>
      <xdr:rowOff>100891</xdr:rowOff>
    </xdr:to>
    <xdr:pic>
      <xdr:nvPicPr>
        <xdr:cNvPr id="91" name="図 90"/>
        <xdr:cNvPicPr>
          <a:picLocks noChangeAspect="1"/>
        </xdr:cNvPicPr>
      </xdr:nvPicPr>
      <xdr:blipFill>
        <a:blip xmlns:r="http://schemas.openxmlformats.org/officeDocument/2006/relationships" r:embed="rId89" cstate="print"/>
        <a:stretch>
          <a:fillRect/>
        </a:stretch>
      </xdr:blipFill>
      <xdr:spPr>
        <a:xfrm>
          <a:off x="0" y="560755800"/>
          <a:ext cx="7332628" cy="6135931"/>
        </a:xfrm>
        <a:prstGeom prst="rect">
          <a:avLst/>
        </a:prstGeom>
      </xdr:spPr>
    </xdr:pic>
    <xdr:clientData/>
  </xdr:twoCellAnchor>
  <xdr:twoCellAnchor editAs="oneCell">
    <xdr:from>
      <xdr:col>0</xdr:col>
      <xdr:colOff>0</xdr:colOff>
      <xdr:row>3383</xdr:row>
      <xdr:rowOff>0</xdr:rowOff>
    </xdr:from>
    <xdr:to>
      <xdr:col>11</xdr:col>
      <xdr:colOff>131580</xdr:colOff>
      <xdr:row>3419</xdr:row>
      <xdr:rowOff>100891</xdr:rowOff>
    </xdr:to>
    <xdr:pic>
      <xdr:nvPicPr>
        <xdr:cNvPr id="92" name="図 91"/>
        <xdr:cNvPicPr>
          <a:picLocks noChangeAspect="1"/>
        </xdr:cNvPicPr>
      </xdr:nvPicPr>
      <xdr:blipFill>
        <a:blip xmlns:r="http://schemas.openxmlformats.org/officeDocument/2006/relationships" r:embed="rId90" cstate="print"/>
        <a:stretch>
          <a:fillRect/>
        </a:stretch>
      </xdr:blipFill>
      <xdr:spPr>
        <a:xfrm>
          <a:off x="0" y="567126120"/>
          <a:ext cx="6837180" cy="6135931"/>
        </a:xfrm>
        <a:prstGeom prst="rect">
          <a:avLst/>
        </a:prstGeom>
      </xdr:spPr>
    </xdr:pic>
    <xdr:clientData/>
  </xdr:twoCellAnchor>
  <xdr:twoCellAnchor editAs="oneCell">
    <xdr:from>
      <xdr:col>0</xdr:col>
      <xdr:colOff>0</xdr:colOff>
      <xdr:row>3421</xdr:row>
      <xdr:rowOff>0</xdr:rowOff>
    </xdr:from>
    <xdr:to>
      <xdr:col>11</xdr:col>
      <xdr:colOff>131580</xdr:colOff>
      <xdr:row>3457</xdr:row>
      <xdr:rowOff>100891</xdr:rowOff>
    </xdr:to>
    <xdr:pic>
      <xdr:nvPicPr>
        <xdr:cNvPr id="93" name="図 92"/>
        <xdr:cNvPicPr>
          <a:picLocks noChangeAspect="1"/>
        </xdr:cNvPicPr>
      </xdr:nvPicPr>
      <xdr:blipFill>
        <a:blip xmlns:r="http://schemas.openxmlformats.org/officeDocument/2006/relationships" r:embed="rId91" cstate="print"/>
        <a:stretch>
          <a:fillRect/>
        </a:stretch>
      </xdr:blipFill>
      <xdr:spPr>
        <a:xfrm>
          <a:off x="0" y="573496440"/>
          <a:ext cx="6837180" cy="6135931"/>
        </a:xfrm>
        <a:prstGeom prst="rect">
          <a:avLst/>
        </a:prstGeom>
      </xdr:spPr>
    </xdr:pic>
    <xdr:clientData/>
  </xdr:twoCellAnchor>
  <xdr:twoCellAnchor editAs="oneCell">
    <xdr:from>
      <xdr:col>0</xdr:col>
      <xdr:colOff>0</xdr:colOff>
      <xdr:row>3459</xdr:row>
      <xdr:rowOff>0</xdr:rowOff>
    </xdr:from>
    <xdr:to>
      <xdr:col>11</xdr:col>
      <xdr:colOff>131580</xdr:colOff>
      <xdr:row>3495</xdr:row>
      <xdr:rowOff>100891</xdr:rowOff>
    </xdr:to>
    <xdr:pic>
      <xdr:nvPicPr>
        <xdr:cNvPr id="94" name="図 93"/>
        <xdr:cNvPicPr>
          <a:picLocks noChangeAspect="1"/>
        </xdr:cNvPicPr>
      </xdr:nvPicPr>
      <xdr:blipFill>
        <a:blip xmlns:r="http://schemas.openxmlformats.org/officeDocument/2006/relationships" r:embed="rId92" cstate="print"/>
        <a:stretch>
          <a:fillRect/>
        </a:stretch>
      </xdr:blipFill>
      <xdr:spPr>
        <a:xfrm>
          <a:off x="0" y="579866760"/>
          <a:ext cx="6837180" cy="6135931"/>
        </a:xfrm>
        <a:prstGeom prst="rect">
          <a:avLst/>
        </a:prstGeom>
      </xdr:spPr>
    </xdr:pic>
    <xdr:clientData/>
  </xdr:twoCellAnchor>
  <xdr:twoCellAnchor editAs="oneCell">
    <xdr:from>
      <xdr:col>0</xdr:col>
      <xdr:colOff>0</xdr:colOff>
      <xdr:row>3497</xdr:row>
      <xdr:rowOff>0</xdr:rowOff>
    </xdr:from>
    <xdr:to>
      <xdr:col>11</xdr:col>
      <xdr:colOff>131580</xdr:colOff>
      <xdr:row>3533</xdr:row>
      <xdr:rowOff>100891</xdr:rowOff>
    </xdr:to>
    <xdr:pic>
      <xdr:nvPicPr>
        <xdr:cNvPr id="95" name="図 94"/>
        <xdr:cNvPicPr>
          <a:picLocks noChangeAspect="1"/>
        </xdr:cNvPicPr>
      </xdr:nvPicPr>
      <xdr:blipFill>
        <a:blip xmlns:r="http://schemas.openxmlformats.org/officeDocument/2006/relationships" r:embed="rId93" cstate="print"/>
        <a:stretch>
          <a:fillRect/>
        </a:stretch>
      </xdr:blipFill>
      <xdr:spPr>
        <a:xfrm>
          <a:off x="0" y="586237080"/>
          <a:ext cx="6837180" cy="6135931"/>
        </a:xfrm>
        <a:prstGeom prst="rect">
          <a:avLst/>
        </a:prstGeom>
      </xdr:spPr>
    </xdr:pic>
    <xdr:clientData/>
  </xdr:twoCellAnchor>
  <xdr:twoCellAnchor editAs="oneCell">
    <xdr:from>
      <xdr:col>0</xdr:col>
      <xdr:colOff>0</xdr:colOff>
      <xdr:row>3535</xdr:row>
      <xdr:rowOff>0</xdr:rowOff>
    </xdr:from>
    <xdr:to>
      <xdr:col>11</xdr:col>
      <xdr:colOff>131580</xdr:colOff>
      <xdr:row>3571</xdr:row>
      <xdr:rowOff>100891</xdr:rowOff>
    </xdr:to>
    <xdr:pic>
      <xdr:nvPicPr>
        <xdr:cNvPr id="96" name="図 95"/>
        <xdr:cNvPicPr>
          <a:picLocks noChangeAspect="1"/>
        </xdr:cNvPicPr>
      </xdr:nvPicPr>
      <xdr:blipFill>
        <a:blip xmlns:r="http://schemas.openxmlformats.org/officeDocument/2006/relationships" r:embed="rId94" cstate="print"/>
        <a:stretch>
          <a:fillRect/>
        </a:stretch>
      </xdr:blipFill>
      <xdr:spPr>
        <a:xfrm>
          <a:off x="0" y="592607400"/>
          <a:ext cx="6837180" cy="6135931"/>
        </a:xfrm>
        <a:prstGeom prst="rect">
          <a:avLst/>
        </a:prstGeom>
      </xdr:spPr>
    </xdr:pic>
    <xdr:clientData/>
  </xdr:twoCellAnchor>
  <xdr:twoCellAnchor editAs="oneCell">
    <xdr:from>
      <xdr:col>0</xdr:col>
      <xdr:colOff>0</xdr:colOff>
      <xdr:row>3573</xdr:row>
      <xdr:rowOff>0</xdr:rowOff>
    </xdr:from>
    <xdr:to>
      <xdr:col>16</xdr:col>
      <xdr:colOff>521226</xdr:colOff>
      <xdr:row>3609</xdr:row>
      <xdr:rowOff>100891</xdr:rowOff>
    </xdr:to>
    <xdr:pic>
      <xdr:nvPicPr>
        <xdr:cNvPr id="97" name="図 96"/>
        <xdr:cNvPicPr>
          <a:picLocks noChangeAspect="1"/>
        </xdr:cNvPicPr>
      </xdr:nvPicPr>
      <xdr:blipFill>
        <a:blip xmlns:r="http://schemas.openxmlformats.org/officeDocument/2006/relationships" r:embed="rId95" cstate="print"/>
        <a:stretch>
          <a:fillRect/>
        </a:stretch>
      </xdr:blipFill>
      <xdr:spPr>
        <a:xfrm>
          <a:off x="0" y="598977720"/>
          <a:ext cx="10274826" cy="613593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2:B13"/>
  <sheetViews>
    <sheetView workbookViewId="0">
      <selection activeCell="A3" sqref="A3"/>
    </sheetView>
  </sheetViews>
  <sheetFormatPr defaultRowHeight="13.2"/>
  <sheetData>
    <row r="2" spans="1:2">
      <c r="A2" t="s">
        <v>47</v>
      </c>
    </row>
    <row r="3" spans="1:2">
      <c r="A3">
        <v>100000</v>
      </c>
    </row>
    <row r="5" spans="1:2">
      <c r="A5" t="s">
        <v>48</v>
      </c>
    </row>
    <row r="6" spans="1:2">
      <c r="A6" t="s">
        <v>55</v>
      </c>
      <c r="B6">
        <v>90</v>
      </c>
    </row>
    <row r="7" spans="1:2">
      <c r="A7" t="s">
        <v>54</v>
      </c>
      <c r="B7">
        <v>90</v>
      </c>
    </row>
    <row r="8" spans="1:2">
      <c r="A8" t="s">
        <v>52</v>
      </c>
      <c r="B8">
        <v>110</v>
      </c>
    </row>
    <row r="9" spans="1:2">
      <c r="A9" t="s">
        <v>50</v>
      </c>
      <c r="B9">
        <v>120</v>
      </c>
    </row>
    <row r="10" spans="1:2">
      <c r="A10" t="s">
        <v>51</v>
      </c>
      <c r="B10">
        <v>150</v>
      </c>
    </row>
    <row r="11" spans="1:2">
      <c r="A11" t="s">
        <v>56</v>
      </c>
      <c r="B11">
        <v>100</v>
      </c>
    </row>
    <row r="12" spans="1:2">
      <c r="A12" t="s">
        <v>53</v>
      </c>
      <c r="B12">
        <v>80</v>
      </c>
    </row>
    <row r="13" spans="1:2">
      <c r="A13" t="s">
        <v>49</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dimension ref="B2:Y109"/>
  <sheetViews>
    <sheetView zoomScale="115" zoomScaleNormal="115" workbookViewId="0">
      <pane ySplit="8" topLeftCell="A9" activePane="bottomLeft" state="frozen"/>
      <selection pane="bottomLeft" activeCell="B9" sqref="B9"/>
    </sheetView>
  </sheetViews>
  <sheetFormatPr defaultRowHeight="13.2"/>
  <cols>
    <col min="1" max="1" width="2.88671875" customWidth="1"/>
    <col min="2" max="18" width="6.6640625" customWidth="1"/>
    <col min="22" max="22" width="10.88671875" style="22" hidden="1" customWidth="1"/>
    <col min="23" max="23" width="0" hidden="1" customWidth="1"/>
  </cols>
  <sheetData>
    <row r="2" spans="2:25">
      <c r="B2" s="68" t="s">
        <v>5</v>
      </c>
      <c r="C2" s="68"/>
      <c r="D2" s="70" t="s">
        <v>96</v>
      </c>
      <c r="E2" s="70"/>
      <c r="F2" s="68" t="s">
        <v>6</v>
      </c>
      <c r="G2" s="68"/>
      <c r="H2" s="72" t="s">
        <v>36</v>
      </c>
      <c r="I2" s="72"/>
      <c r="J2" s="68" t="s">
        <v>7</v>
      </c>
      <c r="K2" s="68"/>
      <c r="L2" s="69">
        <v>1000000</v>
      </c>
      <c r="M2" s="70"/>
      <c r="N2" s="68" t="s">
        <v>8</v>
      </c>
      <c r="O2" s="68"/>
      <c r="P2" s="71">
        <f>SUM(L2,D4)</f>
        <v>2911575.7477658805</v>
      </c>
      <c r="Q2" s="72"/>
      <c r="R2" s="1"/>
      <c r="S2" s="1"/>
      <c r="T2" s="1"/>
    </row>
    <row r="3" spans="2:25" ht="57" customHeight="1">
      <c r="B3" s="68" t="s">
        <v>9</v>
      </c>
      <c r="C3" s="68"/>
      <c r="D3" s="73" t="s">
        <v>97</v>
      </c>
      <c r="E3" s="73"/>
      <c r="F3" s="73"/>
      <c r="G3" s="73"/>
      <c r="H3" s="73"/>
      <c r="I3" s="73"/>
      <c r="J3" s="68" t="s">
        <v>10</v>
      </c>
      <c r="K3" s="68"/>
      <c r="L3" s="73" t="s">
        <v>59</v>
      </c>
      <c r="M3" s="74"/>
      <c r="N3" s="74"/>
      <c r="O3" s="74"/>
      <c r="P3" s="74"/>
      <c r="Q3" s="74"/>
      <c r="R3" s="1"/>
      <c r="S3" s="1"/>
    </row>
    <row r="4" spans="2:25">
      <c r="B4" s="68" t="s">
        <v>11</v>
      </c>
      <c r="C4" s="68"/>
      <c r="D4" s="75">
        <f>SUM($R$9:$S$993)</f>
        <v>1911575.7477658805</v>
      </c>
      <c r="E4" s="75"/>
      <c r="F4" s="68" t="s">
        <v>12</v>
      </c>
      <c r="G4" s="68"/>
      <c r="H4" s="76">
        <f>SUM($T$9:$U$108)</f>
        <v>4191.0000000000127</v>
      </c>
      <c r="I4" s="72"/>
      <c r="J4" s="77"/>
      <c r="K4" s="77"/>
      <c r="L4" s="71"/>
      <c r="M4" s="71"/>
      <c r="N4" s="77" t="s">
        <v>58</v>
      </c>
      <c r="O4" s="77"/>
      <c r="P4" s="78">
        <f>MAX(Y:Y)</f>
        <v>0.25330433554689757</v>
      </c>
      <c r="Q4" s="78"/>
      <c r="R4" s="1"/>
      <c r="S4" s="1"/>
      <c r="T4" s="1"/>
    </row>
    <row r="5" spans="2:25">
      <c r="B5" s="35" t="s">
        <v>15</v>
      </c>
      <c r="C5" s="2">
        <f>COUNTIF($R$9:$R$990,"&gt;0")</f>
        <v>57</v>
      </c>
      <c r="D5" s="34" t="s">
        <v>16</v>
      </c>
      <c r="E5" s="15">
        <f>COUNTIF($R$9:$R$990,"&lt;0")</f>
        <v>43</v>
      </c>
      <c r="F5" s="34" t="s">
        <v>17</v>
      </c>
      <c r="G5" s="2">
        <f>COUNTIF($R$9:$R$990,"=0")</f>
        <v>0</v>
      </c>
      <c r="H5" s="34" t="s">
        <v>18</v>
      </c>
      <c r="I5" s="3">
        <f>C5/SUM(C5,E5,G5)</f>
        <v>0.56999999999999995</v>
      </c>
      <c r="J5" s="79" t="s">
        <v>19</v>
      </c>
      <c r="K5" s="68"/>
      <c r="L5" s="80">
        <f>MAX(V9:V993)</f>
        <v>5</v>
      </c>
      <c r="M5" s="81"/>
      <c r="N5" s="17" t="s">
        <v>20</v>
      </c>
      <c r="O5" s="9"/>
      <c r="P5" s="80">
        <f>MAX(W9:W993)</f>
        <v>7</v>
      </c>
      <c r="Q5" s="81"/>
      <c r="R5" s="1"/>
      <c r="S5" s="1"/>
      <c r="T5" s="1"/>
    </row>
    <row r="6" spans="2:25">
      <c r="B6" s="11"/>
      <c r="C6" s="13"/>
      <c r="D6" s="14"/>
      <c r="E6" s="10"/>
      <c r="F6" s="11"/>
      <c r="G6" s="10"/>
      <c r="H6" s="11"/>
      <c r="I6" s="16"/>
      <c r="J6" s="11"/>
      <c r="K6" s="11"/>
      <c r="L6" s="10"/>
      <c r="M6" s="10"/>
      <c r="N6" s="12"/>
      <c r="O6" s="12"/>
      <c r="P6" s="10"/>
      <c r="Q6" s="7"/>
      <c r="R6" s="1"/>
      <c r="S6" s="1"/>
      <c r="T6" s="1"/>
    </row>
    <row r="7" spans="2:25">
      <c r="B7" s="82" t="s">
        <v>21</v>
      </c>
      <c r="C7" s="84" t="s">
        <v>22</v>
      </c>
      <c r="D7" s="85"/>
      <c r="E7" s="88" t="s">
        <v>23</v>
      </c>
      <c r="F7" s="89"/>
      <c r="G7" s="89"/>
      <c r="H7" s="89"/>
      <c r="I7" s="90"/>
      <c r="J7" s="91" t="s">
        <v>24</v>
      </c>
      <c r="K7" s="92"/>
      <c r="L7" s="93"/>
      <c r="M7" s="94" t="s">
        <v>25</v>
      </c>
      <c r="N7" s="95" t="s">
        <v>26</v>
      </c>
      <c r="O7" s="96"/>
      <c r="P7" s="96"/>
      <c r="Q7" s="97"/>
      <c r="R7" s="98" t="s">
        <v>27</v>
      </c>
      <c r="S7" s="98"/>
      <c r="T7" s="98"/>
      <c r="U7" s="98"/>
    </row>
    <row r="8" spans="2:25">
      <c r="B8" s="83"/>
      <c r="C8" s="86"/>
      <c r="D8" s="87"/>
      <c r="E8" s="18" t="s">
        <v>28</v>
      </c>
      <c r="F8" s="18" t="s">
        <v>29</v>
      </c>
      <c r="G8" s="18" t="s">
        <v>30</v>
      </c>
      <c r="H8" s="99" t="s">
        <v>31</v>
      </c>
      <c r="I8" s="90"/>
      <c r="J8" s="4" t="s">
        <v>32</v>
      </c>
      <c r="K8" s="100" t="s">
        <v>33</v>
      </c>
      <c r="L8" s="93"/>
      <c r="M8" s="94"/>
      <c r="N8" s="5" t="s">
        <v>28</v>
      </c>
      <c r="O8" s="5" t="s">
        <v>29</v>
      </c>
      <c r="P8" s="101" t="s">
        <v>31</v>
      </c>
      <c r="Q8" s="97"/>
      <c r="R8" s="98" t="s">
        <v>34</v>
      </c>
      <c r="S8" s="98"/>
      <c r="T8" s="98" t="s">
        <v>32</v>
      </c>
      <c r="U8" s="98"/>
      <c r="Y8" t="s">
        <v>57</v>
      </c>
    </row>
    <row r="9" spans="2:25">
      <c r="B9" s="36">
        <v>1</v>
      </c>
      <c r="C9" s="102">
        <f>L2</f>
        <v>1000000</v>
      </c>
      <c r="D9" s="102"/>
      <c r="E9" s="36">
        <v>1995</v>
      </c>
      <c r="F9" s="8">
        <v>43681</v>
      </c>
      <c r="G9" s="57" t="s">
        <v>4</v>
      </c>
      <c r="H9" s="119">
        <v>91.34</v>
      </c>
      <c r="I9" s="119"/>
      <c r="J9" s="36">
        <v>360</v>
      </c>
      <c r="K9" s="102">
        <f>IF(J9="","",C9*0.03)</f>
        <v>30000</v>
      </c>
      <c r="L9" s="102"/>
      <c r="M9" s="6">
        <f>IF(J9="","",(K9/J9)/LOOKUP(RIGHT($D$2,3),定数!$A$6:$A$13,定数!$B$6:$B$13))</f>
        <v>0.83333333333333326</v>
      </c>
      <c r="N9" s="36">
        <v>1995</v>
      </c>
      <c r="O9" s="8">
        <v>43692</v>
      </c>
      <c r="P9" s="119">
        <v>95.86</v>
      </c>
      <c r="Q9" s="119"/>
      <c r="R9" s="104">
        <f>IF(P9="","",T9*M9*LOOKUP(RIGHT($D$2,3),定数!$A$6:$A$13,定数!$B$6:$B$13))</f>
        <v>37666.666666666628</v>
      </c>
      <c r="S9" s="104"/>
      <c r="T9" s="105">
        <f>IF(P9="","",IF(G9="買",(P9-H9),(H9-P9))*IF(RIGHT($D$2,3)="JPY",100,10000))</f>
        <v>451.9999999999996</v>
      </c>
      <c r="U9" s="105"/>
      <c r="V9" s="1">
        <f>IF(T9&lt;&gt;"",IF(T9&gt;0,1+V8,0),"")</f>
        <v>1</v>
      </c>
      <c r="W9">
        <f>IF(T9&lt;&gt;"",IF(T9&lt;0,1+W8,0),"")</f>
        <v>0</v>
      </c>
    </row>
    <row r="10" spans="2:25">
      <c r="B10" s="36">
        <v>2</v>
      </c>
      <c r="C10" s="102">
        <f t="shared" ref="C10:C73" si="0">IF(R9="","",C9+R9)</f>
        <v>1037666.6666666666</v>
      </c>
      <c r="D10" s="102"/>
      <c r="E10" s="36">
        <v>1996</v>
      </c>
      <c r="F10" s="8">
        <v>43489</v>
      </c>
      <c r="G10" s="57" t="s">
        <v>4</v>
      </c>
      <c r="H10" s="119">
        <v>106.22</v>
      </c>
      <c r="I10" s="119"/>
      <c r="J10" s="36">
        <v>100</v>
      </c>
      <c r="K10" s="106">
        <f>IF(J10="","",C10*0.03)</f>
        <v>31129.999999999996</v>
      </c>
      <c r="L10" s="107"/>
      <c r="M10" s="6">
        <f>IF(J10="","",(K10/J10)/LOOKUP(RIGHT($D$2,3),定数!$A$6:$A$13,定数!$B$6:$B$13))</f>
        <v>3.1129999999999995</v>
      </c>
      <c r="N10" s="36">
        <v>1996</v>
      </c>
      <c r="O10" s="8">
        <v>43490</v>
      </c>
      <c r="P10" s="119">
        <v>107.46</v>
      </c>
      <c r="Q10" s="119"/>
      <c r="R10" s="104">
        <f>IF(P10="","",T10*M10*LOOKUP(RIGHT($D$2,3),定数!$A$6:$A$13,定数!$B$6:$B$13))</f>
        <v>38601.199999999837</v>
      </c>
      <c r="S10" s="104"/>
      <c r="T10" s="105">
        <f>IF(P10="","",IF(G10="買",(P10-H10),(H10-P10))*IF(RIGHT($D$2,3)="JPY",100,10000))</f>
        <v>123.99999999999949</v>
      </c>
      <c r="U10" s="105"/>
      <c r="V10" s="22">
        <f t="shared" ref="V10:V22" si="1">IF(T10&lt;&gt;"",IF(T10&gt;0,1+V9,0),"")</f>
        <v>2</v>
      </c>
      <c r="W10">
        <f t="shared" ref="W10:W73" si="2">IF(T10&lt;&gt;"",IF(T10&lt;0,1+W9,0),"")</f>
        <v>0</v>
      </c>
      <c r="X10" s="37">
        <f>IF(C10&lt;&gt;"",MAX(C10,C9),"")</f>
        <v>1037666.6666666666</v>
      </c>
    </row>
    <row r="11" spans="2:25">
      <c r="B11" s="36">
        <v>3</v>
      </c>
      <c r="C11" s="102">
        <f t="shared" si="0"/>
        <v>1076267.8666666665</v>
      </c>
      <c r="D11" s="102"/>
      <c r="E11" s="36"/>
      <c r="F11" s="8">
        <v>43551</v>
      </c>
      <c r="G11" s="57" t="s">
        <v>4</v>
      </c>
      <c r="H11" s="119">
        <v>106.76</v>
      </c>
      <c r="I11" s="119"/>
      <c r="J11" s="36">
        <v>89</v>
      </c>
      <c r="K11" s="106">
        <f t="shared" ref="K11:K74" si="3">IF(J11="","",C11*0.03)</f>
        <v>32288.035999999993</v>
      </c>
      <c r="L11" s="107"/>
      <c r="M11" s="6">
        <f>IF(J11="","",(K11/J11)/LOOKUP(RIGHT($D$2,3),定数!$A$6:$A$13,定数!$B$6:$B$13))</f>
        <v>3.6278692134831454</v>
      </c>
      <c r="N11" s="36"/>
      <c r="O11" s="8">
        <v>43558</v>
      </c>
      <c r="P11" s="119">
        <v>107.85</v>
      </c>
      <c r="Q11" s="119"/>
      <c r="R11" s="104">
        <f>IF(P11="","",T11*M11*LOOKUP(RIGHT($D$2,3),定数!$A$6:$A$13,定数!$B$6:$B$13))</f>
        <v>39543.774426965894</v>
      </c>
      <c r="S11" s="104"/>
      <c r="T11" s="105">
        <f>IF(P11="","",IF(G11="買",(P11-H11),(H11-P11))*IF(RIGHT($D$2,3)="JPY",100,10000))</f>
        <v>108.99999999999892</v>
      </c>
      <c r="U11" s="105"/>
      <c r="V11" s="22">
        <f t="shared" si="1"/>
        <v>3</v>
      </c>
      <c r="W11">
        <f t="shared" si="2"/>
        <v>0</v>
      </c>
      <c r="X11" s="37">
        <f>IF(C11&lt;&gt;"",MAX(X10,C11),"")</f>
        <v>1076267.8666666665</v>
      </c>
      <c r="Y11" s="38">
        <f>IF(X11&lt;&gt;"",1-(C11/X11),"")</f>
        <v>0</v>
      </c>
    </row>
    <row r="12" spans="2:25">
      <c r="B12" s="36">
        <v>4</v>
      </c>
      <c r="C12" s="102">
        <f t="shared" si="0"/>
        <v>1115811.6410936324</v>
      </c>
      <c r="D12" s="102"/>
      <c r="E12" s="36"/>
      <c r="F12" s="8">
        <v>43556</v>
      </c>
      <c r="G12" s="57" t="s">
        <v>4</v>
      </c>
      <c r="H12" s="119">
        <v>107.35</v>
      </c>
      <c r="I12" s="119"/>
      <c r="J12" s="36">
        <v>136</v>
      </c>
      <c r="K12" s="106">
        <f t="shared" si="3"/>
        <v>33474.349232808971</v>
      </c>
      <c r="L12" s="107"/>
      <c r="M12" s="6">
        <f>IF(J12="","",(K12/J12)/LOOKUP(RIGHT($D$2,3),定数!$A$6:$A$13,定数!$B$6:$B$13))</f>
        <v>2.4613492082947772</v>
      </c>
      <c r="N12" s="36"/>
      <c r="O12" s="8">
        <v>43569</v>
      </c>
      <c r="P12" s="119">
        <v>109.04</v>
      </c>
      <c r="Q12" s="119"/>
      <c r="R12" s="104">
        <f>IF(P12="","",T12*M12*LOOKUP(RIGHT($D$2,3),定数!$A$6:$A$13,定数!$B$6:$B$13))</f>
        <v>41596.801620182028</v>
      </c>
      <c r="S12" s="104"/>
      <c r="T12" s="105">
        <f t="shared" ref="T12:T75" si="4">IF(P12="","",IF(G12="買",(P12-H12),(H12-P12))*IF(RIGHT($D$2,3)="JPY",100,10000))</f>
        <v>169.00000000000119</v>
      </c>
      <c r="U12" s="105"/>
      <c r="V12" s="22">
        <f t="shared" si="1"/>
        <v>4</v>
      </c>
      <c r="W12">
        <f t="shared" si="2"/>
        <v>0</v>
      </c>
      <c r="X12" s="37">
        <f t="shared" ref="X12:X75" si="5">IF(C12&lt;&gt;"",MAX(X11,C12),"")</f>
        <v>1115811.6410936324</v>
      </c>
      <c r="Y12" s="38">
        <f t="shared" ref="Y12:Y75" si="6">IF(X12&lt;&gt;"",1-(C12/X12),"")</f>
        <v>0</v>
      </c>
    </row>
    <row r="13" spans="2:25">
      <c r="B13" s="36">
        <v>5</v>
      </c>
      <c r="C13" s="102">
        <f t="shared" si="0"/>
        <v>1157408.4427138146</v>
      </c>
      <c r="D13" s="102"/>
      <c r="E13" s="36"/>
      <c r="F13" s="8">
        <v>43613</v>
      </c>
      <c r="G13" s="57" t="s">
        <v>4</v>
      </c>
      <c r="H13" s="119">
        <v>108.06</v>
      </c>
      <c r="I13" s="119"/>
      <c r="J13" s="36">
        <v>150</v>
      </c>
      <c r="K13" s="106">
        <f t="shared" si="3"/>
        <v>34722.253281414436</v>
      </c>
      <c r="L13" s="107"/>
      <c r="M13" s="6">
        <f>IF(J13="","",(K13/J13)/LOOKUP(RIGHT($D$2,3),定数!$A$6:$A$13,定数!$B$6:$B$13))</f>
        <v>2.314816885427629</v>
      </c>
      <c r="N13" s="36"/>
      <c r="O13" s="8">
        <v>43644</v>
      </c>
      <c r="P13" s="119">
        <v>109.93</v>
      </c>
      <c r="Q13" s="119"/>
      <c r="R13" s="104">
        <f>IF(P13="","",T13*M13*LOOKUP(RIGHT($D$2,3),定数!$A$6:$A$13,定数!$B$6:$B$13))</f>
        <v>43287.075757496772</v>
      </c>
      <c r="S13" s="104"/>
      <c r="T13" s="105">
        <f t="shared" si="4"/>
        <v>187.00000000000045</v>
      </c>
      <c r="U13" s="105"/>
      <c r="V13" s="22">
        <f t="shared" si="1"/>
        <v>5</v>
      </c>
      <c r="W13">
        <f t="shared" si="2"/>
        <v>0</v>
      </c>
      <c r="X13" s="37">
        <f t="shared" si="5"/>
        <v>1157408.4427138146</v>
      </c>
      <c r="Y13" s="38">
        <f t="shared" si="6"/>
        <v>0</v>
      </c>
    </row>
    <row r="14" spans="2:25">
      <c r="B14" s="36">
        <v>6</v>
      </c>
      <c r="C14" s="102">
        <f t="shared" si="0"/>
        <v>1200695.5184713113</v>
      </c>
      <c r="D14" s="102"/>
      <c r="E14" s="36"/>
      <c r="F14" s="8">
        <v>43617</v>
      </c>
      <c r="G14" s="57" t="s">
        <v>4</v>
      </c>
      <c r="H14" s="119">
        <v>108.73</v>
      </c>
      <c r="I14" s="119"/>
      <c r="J14" s="36">
        <v>209</v>
      </c>
      <c r="K14" s="106">
        <f t="shared" si="3"/>
        <v>36020.865554139338</v>
      </c>
      <c r="L14" s="107"/>
      <c r="M14" s="6">
        <f>IF(J14="","",(K14/J14)/LOOKUP(RIGHT($D$2,3),定数!$A$6:$A$13,定数!$B$6:$B$13))</f>
        <v>1.7234863901502075</v>
      </c>
      <c r="N14" s="36"/>
      <c r="O14" s="8">
        <v>43677</v>
      </c>
      <c r="P14" s="119">
        <v>106.64</v>
      </c>
      <c r="Q14" s="119"/>
      <c r="R14" s="104">
        <f>IF(P14="","",T14*M14*LOOKUP(RIGHT($D$2,3),定数!$A$6:$A$13,定数!$B$6:$B$13))</f>
        <v>-36020.865554139396</v>
      </c>
      <c r="S14" s="104"/>
      <c r="T14" s="105">
        <f t="shared" si="4"/>
        <v>-209.00000000000034</v>
      </c>
      <c r="U14" s="105"/>
      <c r="V14" s="22">
        <f t="shared" si="1"/>
        <v>0</v>
      </c>
      <c r="W14">
        <f t="shared" si="2"/>
        <v>1</v>
      </c>
      <c r="X14" s="37">
        <f t="shared" si="5"/>
        <v>1200695.5184713113</v>
      </c>
      <c r="Y14" s="38">
        <f t="shared" si="6"/>
        <v>0</v>
      </c>
    </row>
    <row r="15" spans="2:25">
      <c r="B15" s="36">
        <v>7</v>
      </c>
      <c r="C15" s="102">
        <f t="shared" si="0"/>
        <v>1164674.6529171718</v>
      </c>
      <c r="D15" s="102"/>
      <c r="E15" s="36"/>
      <c r="F15" s="8">
        <v>43708</v>
      </c>
      <c r="G15" s="57" t="s">
        <v>4</v>
      </c>
      <c r="H15" s="119">
        <v>109.01</v>
      </c>
      <c r="I15" s="119"/>
      <c r="J15" s="36">
        <v>86</v>
      </c>
      <c r="K15" s="106">
        <f t="shared" si="3"/>
        <v>34940.239587515156</v>
      </c>
      <c r="L15" s="107"/>
      <c r="M15" s="6">
        <f>IF(J15="","",(K15/J15)/LOOKUP(RIGHT($D$2,3),定数!$A$6:$A$13,定数!$B$6:$B$13))</f>
        <v>4.0628185566878088</v>
      </c>
      <c r="N15" s="36"/>
      <c r="O15" s="8">
        <v>43719</v>
      </c>
      <c r="P15" s="119">
        <v>110.07</v>
      </c>
      <c r="Q15" s="119"/>
      <c r="R15" s="104">
        <f>IF(P15="","",T15*M15*LOOKUP(RIGHT($D$2,3),定数!$A$6:$A$13,定数!$B$6:$B$13))</f>
        <v>43065.876700890287</v>
      </c>
      <c r="S15" s="104"/>
      <c r="T15" s="105">
        <f t="shared" si="4"/>
        <v>105.99999999999881</v>
      </c>
      <c r="U15" s="105"/>
      <c r="V15" s="22">
        <f t="shared" si="1"/>
        <v>1</v>
      </c>
      <c r="W15">
        <f t="shared" si="2"/>
        <v>0</v>
      </c>
      <c r="X15" s="37">
        <f t="shared" si="5"/>
        <v>1200695.5184713113</v>
      </c>
      <c r="Y15" s="38">
        <f t="shared" si="6"/>
        <v>3.0000000000000138E-2</v>
      </c>
    </row>
    <row r="16" spans="2:25">
      <c r="B16" s="36">
        <v>8</v>
      </c>
      <c r="C16" s="102">
        <f t="shared" si="0"/>
        <v>1207740.5296180621</v>
      </c>
      <c r="D16" s="102"/>
      <c r="E16" s="36"/>
      <c r="F16" s="8">
        <v>43753</v>
      </c>
      <c r="G16" s="57" t="s">
        <v>4</v>
      </c>
      <c r="H16" s="119">
        <v>111.86</v>
      </c>
      <c r="I16" s="119"/>
      <c r="J16" s="36">
        <v>103</v>
      </c>
      <c r="K16" s="106">
        <f t="shared" si="3"/>
        <v>36232.215888541861</v>
      </c>
      <c r="L16" s="107"/>
      <c r="M16" s="6">
        <f>IF(J16="","",(K16/J16)/LOOKUP(RIGHT($D$2,3),定数!$A$6:$A$13,定数!$B$6:$B$13))</f>
        <v>3.517690862965229</v>
      </c>
      <c r="N16" s="36"/>
      <c r="O16" s="8">
        <v>43761</v>
      </c>
      <c r="P16" s="119">
        <v>113.14</v>
      </c>
      <c r="Q16" s="119"/>
      <c r="R16" s="104">
        <f>IF(P16="","",T16*M16*LOOKUP(RIGHT($D$2,3),定数!$A$6:$A$13,定数!$B$6:$B$13))</f>
        <v>45026.443045954969</v>
      </c>
      <c r="S16" s="104"/>
      <c r="T16" s="105">
        <f t="shared" si="4"/>
        <v>128.00000000000011</v>
      </c>
      <c r="U16" s="105"/>
      <c r="V16" s="22">
        <f t="shared" si="1"/>
        <v>2</v>
      </c>
      <c r="W16">
        <f t="shared" si="2"/>
        <v>0</v>
      </c>
      <c r="X16" s="37">
        <f t="shared" si="5"/>
        <v>1207740.5296180621</v>
      </c>
      <c r="Y16" s="38">
        <f t="shared" si="6"/>
        <v>0</v>
      </c>
    </row>
    <row r="17" spans="2:25">
      <c r="B17" s="36">
        <v>9</v>
      </c>
      <c r="C17" s="102">
        <f t="shared" si="0"/>
        <v>1252766.972664017</v>
      </c>
      <c r="D17" s="102"/>
      <c r="E17" s="36"/>
      <c r="F17" s="8">
        <v>43763</v>
      </c>
      <c r="G17" s="57" t="s">
        <v>4</v>
      </c>
      <c r="H17" s="119">
        <v>113.24</v>
      </c>
      <c r="I17" s="119"/>
      <c r="J17" s="36">
        <v>132</v>
      </c>
      <c r="K17" s="106">
        <f t="shared" si="3"/>
        <v>37583.009179920511</v>
      </c>
      <c r="L17" s="107"/>
      <c r="M17" s="6">
        <f>IF(J17="","",(K17/J17)/LOOKUP(RIGHT($D$2,3),定数!$A$6:$A$13,定数!$B$6:$B$13))</f>
        <v>2.8471976651454933</v>
      </c>
      <c r="N17" s="36"/>
      <c r="O17" s="8">
        <v>43767</v>
      </c>
      <c r="P17" s="119">
        <v>114.87</v>
      </c>
      <c r="Q17" s="119"/>
      <c r="R17" s="104">
        <f>IF(P17="","",T17*M17*LOOKUP(RIGHT($D$2,3),定数!$A$6:$A$13,定数!$B$6:$B$13))</f>
        <v>46409.321941871814</v>
      </c>
      <c r="S17" s="104"/>
      <c r="T17" s="105">
        <f t="shared" si="4"/>
        <v>163.00000000000097</v>
      </c>
      <c r="U17" s="105"/>
      <c r="V17" s="22">
        <f t="shared" si="1"/>
        <v>3</v>
      </c>
      <c r="W17">
        <f t="shared" si="2"/>
        <v>0</v>
      </c>
      <c r="X17" s="37">
        <f t="shared" si="5"/>
        <v>1252766.972664017</v>
      </c>
      <c r="Y17" s="38">
        <f t="shared" si="6"/>
        <v>0</v>
      </c>
    </row>
    <row r="18" spans="2:25">
      <c r="B18" s="36">
        <v>10</v>
      </c>
      <c r="C18" s="102">
        <f t="shared" si="0"/>
        <v>1299176.2946058889</v>
      </c>
      <c r="D18" s="102"/>
      <c r="E18" s="36">
        <v>1997</v>
      </c>
      <c r="F18" s="8">
        <v>43479</v>
      </c>
      <c r="G18" s="57" t="s">
        <v>4</v>
      </c>
      <c r="H18" s="119">
        <v>116.71</v>
      </c>
      <c r="I18" s="119"/>
      <c r="J18" s="36">
        <v>152</v>
      </c>
      <c r="K18" s="106">
        <f t="shared" si="3"/>
        <v>38975.288838176668</v>
      </c>
      <c r="L18" s="107"/>
      <c r="M18" s="6">
        <f>IF(J18="","",(K18/J18)/LOOKUP(RIGHT($D$2,3),定数!$A$6:$A$13,定数!$B$6:$B$13))</f>
        <v>2.5641637393537282</v>
      </c>
      <c r="N18" s="36">
        <v>1997</v>
      </c>
      <c r="O18" s="8">
        <v>43487</v>
      </c>
      <c r="P18" s="119">
        <v>118.61</v>
      </c>
      <c r="Q18" s="119"/>
      <c r="R18" s="104">
        <f>IF(P18="","",T18*M18*LOOKUP(RIGHT($D$2,3),定数!$A$6:$A$13,定数!$B$6:$B$13))</f>
        <v>48719.11104772098</v>
      </c>
      <c r="S18" s="104"/>
      <c r="T18" s="105">
        <f t="shared" si="4"/>
        <v>190.00000000000057</v>
      </c>
      <c r="U18" s="105"/>
      <c r="V18" s="22">
        <f t="shared" si="1"/>
        <v>4</v>
      </c>
      <c r="W18">
        <f t="shared" si="2"/>
        <v>0</v>
      </c>
      <c r="X18" s="37">
        <f t="shared" si="5"/>
        <v>1299176.2946058889</v>
      </c>
      <c r="Y18" s="38">
        <f t="shared" si="6"/>
        <v>0</v>
      </c>
    </row>
    <row r="19" spans="2:25">
      <c r="B19" s="36">
        <v>11</v>
      </c>
      <c r="C19" s="102">
        <f t="shared" si="0"/>
        <v>1347895.4056536099</v>
      </c>
      <c r="D19" s="102"/>
      <c r="E19" s="36"/>
      <c r="F19" s="8">
        <v>43485</v>
      </c>
      <c r="G19" s="57" t="s">
        <v>4</v>
      </c>
      <c r="H19" s="119">
        <v>117.56</v>
      </c>
      <c r="I19" s="119"/>
      <c r="J19" s="36">
        <v>127</v>
      </c>
      <c r="K19" s="106">
        <f t="shared" si="3"/>
        <v>40436.862169608292</v>
      </c>
      <c r="L19" s="107"/>
      <c r="M19" s="6">
        <f>IF(J19="","",(K19/J19)/LOOKUP(RIGHT($D$2,3),定数!$A$6:$A$13,定数!$B$6:$B$13))</f>
        <v>3.1840048952447471</v>
      </c>
      <c r="N19" s="36"/>
      <c r="O19" s="8">
        <v>43487</v>
      </c>
      <c r="P19" s="119">
        <v>119.15</v>
      </c>
      <c r="Q19" s="119"/>
      <c r="R19" s="104">
        <f>IF(P19="","",T19*M19*LOOKUP(RIGHT($D$2,3),定数!$A$6:$A$13,定数!$B$6:$B$13))</f>
        <v>50625.677834391587</v>
      </c>
      <c r="S19" s="104"/>
      <c r="T19" s="105">
        <f t="shared" si="4"/>
        <v>159.00000000000034</v>
      </c>
      <c r="U19" s="105"/>
      <c r="V19" s="22">
        <f t="shared" si="1"/>
        <v>5</v>
      </c>
      <c r="W19">
        <f t="shared" si="2"/>
        <v>0</v>
      </c>
      <c r="X19" s="37">
        <f t="shared" si="5"/>
        <v>1347895.4056536099</v>
      </c>
      <c r="Y19" s="38">
        <f t="shared" si="6"/>
        <v>0</v>
      </c>
    </row>
    <row r="20" spans="2:25">
      <c r="B20" s="36">
        <v>12</v>
      </c>
      <c r="C20" s="102">
        <f t="shared" si="0"/>
        <v>1398521.0834880015</v>
      </c>
      <c r="D20" s="102"/>
      <c r="E20" s="36"/>
      <c r="F20" s="8">
        <v>43516</v>
      </c>
      <c r="G20" s="57" t="s">
        <v>4</v>
      </c>
      <c r="H20" s="119">
        <v>124.69</v>
      </c>
      <c r="I20" s="119"/>
      <c r="J20" s="36">
        <v>130</v>
      </c>
      <c r="K20" s="106">
        <f t="shared" si="3"/>
        <v>41955.632504640045</v>
      </c>
      <c r="L20" s="107"/>
      <c r="M20" s="6">
        <f>IF(J20="","",(K20/J20)/LOOKUP(RIGHT($D$2,3),定数!$A$6:$A$13,定数!$B$6:$B$13))</f>
        <v>3.2273563465107724</v>
      </c>
      <c r="N20" s="36"/>
      <c r="O20" s="8">
        <v>43516</v>
      </c>
      <c r="P20" s="119">
        <v>123.4</v>
      </c>
      <c r="Q20" s="119"/>
      <c r="R20" s="104">
        <f>IF(P20="","",T20*M20*LOOKUP(RIGHT($D$2,3),定数!$A$6:$A$13,定数!$B$6:$B$13))</f>
        <v>-41632.896869988705</v>
      </c>
      <c r="S20" s="104"/>
      <c r="T20" s="105">
        <f t="shared" si="4"/>
        <v>-128.9999999999992</v>
      </c>
      <c r="U20" s="105"/>
      <c r="V20" s="22">
        <f t="shared" si="1"/>
        <v>0</v>
      </c>
      <c r="W20">
        <f t="shared" si="2"/>
        <v>1</v>
      </c>
      <c r="X20" s="37">
        <f t="shared" si="5"/>
        <v>1398521.0834880015</v>
      </c>
      <c r="Y20" s="38">
        <f t="shared" si="6"/>
        <v>0</v>
      </c>
    </row>
    <row r="21" spans="2:25">
      <c r="B21" s="36">
        <v>13</v>
      </c>
      <c r="C21" s="102">
        <f t="shared" si="0"/>
        <v>1356888.1866180128</v>
      </c>
      <c r="D21" s="102"/>
      <c r="E21" s="36"/>
      <c r="F21" s="8">
        <v>43577</v>
      </c>
      <c r="G21" s="57" t="s">
        <v>4</v>
      </c>
      <c r="H21" s="119">
        <v>126.24</v>
      </c>
      <c r="I21" s="119"/>
      <c r="J21" s="36">
        <v>139</v>
      </c>
      <c r="K21" s="106">
        <f t="shared" si="3"/>
        <v>40706.645598540381</v>
      </c>
      <c r="L21" s="107"/>
      <c r="M21" s="6">
        <f>IF(J21="","",(K21/J21)/LOOKUP(RIGHT($D$2,3),定数!$A$6:$A$13,定数!$B$6:$B$13))</f>
        <v>2.9285356545712506</v>
      </c>
      <c r="N21" s="36"/>
      <c r="O21" s="8">
        <v>43592</v>
      </c>
      <c r="P21" s="119">
        <v>125.02</v>
      </c>
      <c r="Q21" s="119"/>
      <c r="R21" s="104">
        <f>IF(P21="","",T21*M21*LOOKUP(RIGHT($D$2,3),定数!$A$6:$A$13,定数!$B$6:$B$13))</f>
        <v>-35728.134985769226</v>
      </c>
      <c r="S21" s="104"/>
      <c r="T21" s="105">
        <f t="shared" si="4"/>
        <v>-121.99999999999989</v>
      </c>
      <c r="U21" s="105"/>
      <c r="V21" s="22">
        <f t="shared" si="1"/>
        <v>0</v>
      </c>
      <c r="W21">
        <f t="shared" si="2"/>
        <v>2</v>
      </c>
      <c r="X21" s="37">
        <f t="shared" si="5"/>
        <v>1398521.0834880015</v>
      </c>
      <c r="Y21" s="38">
        <f t="shared" si="6"/>
        <v>2.9769230769230548E-2</v>
      </c>
    </row>
    <row r="22" spans="2:25">
      <c r="B22" s="36">
        <v>14</v>
      </c>
      <c r="C22" s="102">
        <f t="shared" si="0"/>
        <v>1321160.0516322437</v>
      </c>
      <c r="D22" s="102"/>
      <c r="E22" s="36"/>
      <c r="F22" s="8">
        <v>43578</v>
      </c>
      <c r="G22" s="57" t="s">
        <v>4</v>
      </c>
      <c r="H22" s="119">
        <v>126.51</v>
      </c>
      <c r="I22" s="119"/>
      <c r="J22" s="36">
        <v>147</v>
      </c>
      <c r="K22" s="106">
        <f t="shared" si="3"/>
        <v>39634.801548967305</v>
      </c>
      <c r="L22" s="107"/>
      <c r="M22" s="6">
        <f>IF(J22="","",(K22/J22)/LOOKUP(RIGHT($D$2,3),定数!$A$6:$A$13,定数!$B$6:$B$13))</f>
        <v>2.6962450033311089</v>
      </c>
      <c r="N22" s="36"/>
      <c r="O22" s="8">
        <v>43591</v>
      </c>
      <c r="P22" s="119">
        <v>125.28</v>
      </c>
      <c r="Q22" s="119"/>
      <c r="R22" s="104">
        <f>IF(P22="","",T22*M22*LOOKUP(RIGHT($D$2,3),定数!$A$6:$A$13,定数!$B$6:$B$13))</f>
        <v>-33163.813540972747</v>
      </c>
      <c r="S22" s="104"/>
      <c r="T22" s="105">
        <f t="shared" si="4"/>
        <v>-123.0000000000004</v>
      </c>
      <c r="U22" s="105"/>
      <c r="V22" s="22">
        <f t="shared" si="1"/>
        <v>0</v>
      </c>
      <c r="W22">
        <f t="shared" si="2"/>
        <v>3</v>
      </c>
      <c r="X22" s="37">
        <f t="shared" si="5"/>
        <v>1398521.0834880015</v>
      </c>
      <c r="Y22" s="38">
        <f t="shared" si="6"/>
        <v>5.5316314333148542E-2</v>
      </c>
    </row>
    <row r="23" spans="2:25">
      <c r="B23" s="36">
        <v>15</v>
      </c>
      <c r="C23" s="102">
        <f t="shared" si="0"/>
        <v>1287996.2380912709</v>
      </c>
      <c r="D23" s="102"/>
      <c r="E23" s="36"/>
      <c r="F23" s="8">
        <v>43622</v>
      </c>
      <c r="G23" s="57" t="s">
        <v>3</v>
      </c>
      <c r="H23" s="119">
        <v>115.37</v>
      </c>
      <c r="I23" s="119"/>
      <c r="J23" s="36">
        <v>129</v>
      </c>
      <c r="K23" s="106">
        <f t="shared" si="3"/>
        <v>38639.887142738124</v>
      </c>
      <c r="L23" s="107"/>
      <c r="M23" s="6">
        <f>IF(J23="","",(K23/J23)/LOOKUP(RIGHT($D$2,3),定数!$A$6:$A$13,定数!$B$6:$B$13))</f>
        <v>2.9953400885843506</v>
      </c>
      <c r="N23" s="36"/>
      <c r="O23" s="8">
        <v>43625</v>
      </c>
      <c r="P23" s="119">
        <v>113.77</v>
      </c>
      <c r="Q23" s="119"/>
      <c r="R23" s="104">
        <f>IF(P23="","",T23*M23*LOOKUP(RIGHT($D$2,3),定数!$A$6:$A$13,定数!$B$6:$B$13))</f>
        <v>47925.441417349866</v>
      </c>
      <c r="S23" s="104"/>
      <c r="T23" s="105">
        <f t="shared" si="4"/>
        <v>160.00000000000085</v>
      </c>
      <c r="U23" s="105"/>
      <c r="V23" t="str">
        <f t="shared" ref="V23:W74" si="7">IF(S23&lt;&gt;"",IF(S23&lt;0,1+V22,0),"")</f>
        <v/>
      </c>
      <c r="W23">
        <f t="shared" si="2"/>
        <v>0</v>
      </c>
      <c r="X23" s="37">
        <f t="shared" si="5"/>
        <v>1398521.0834880015</v>
      </c>
      <c r="Y23" s="38">
        <f t="shared" si="6"/>
        <v>7.9029802769275737E-2</v>
      </c>
    </row>
    <row r="24" spans="2:25">
      <c r="B24" s="36">
        <v>16</v>
      </c>
      <c r="C24" s="102">
        <f t="shared" si="0"/>
        <v>1335921.6795086209</v>
      </c>
      <c r="D24" s="102"/>
      <c r="E24" s="36"/>
      <c r="F24" s="8">
        <v>43661</v>
      </c>
      <c r="G24" s="57" t="s">
        <v>4</v>
      </c>
      <c r="H24" s="119">
        <v>115.8</v>
      </c>
      <c r="I24" s="119"/>
      <c r="J24" s="36">
        <v>530</v>
      </c>
      <c r="K24" s="106">
        <f t="shared" si="3"/>
        <v>40077.650385258625</v>
      </c>
      <c r="L24" s="107"/>
      <c r="M24" s="6">
        <f>IF(J24="","",(K24/J24)/LOOKUP(RIGHT($D$2,3),定数!$A$6:$A$13,定数!$B$6:$B$13))</f>
        <v>0.75618208274072873</v>
      </c>
      <c r="N24" s="36"/>
      <c r="O24" s="8">
        <v>43727</v>
      </c>
      <c r="P24" s="119">
        <v>122.49</v>
      </c>
      <c r="Q24" s="119"/>
      <c r="R24" s="104">
        <f>IF(P24="","",T24*M24*LOOKUP(RIGHT($D$2,3),定数!$A$6:$A$13,定数!$B$6:$B$13))</f>
        <v>50588.581335354735</v>
      </c>
      <c r="S24" s="104"/>
      <c r="T24" s="105">
        <f t="shared" si="4"/>
        <v>668.99999999999977</v>
      </c>
      <c r="U24" s="105"/>
      <c r="V24" t="str">
        <f t="shared" si="7"/>
        <v/>
      </c>
      <c r="W24">
        <f t="shared" si="2"/>
        <v>0</v>
      </c>
      <c r="X24" s="37">
        <f t="shared" si="5"/>
        <v>1398521.0834880015</v>
      </c>
      <c r="Y24" s="38">
        <f t="shared" si="6"/>
        <v>4.4761144267667197E-2</v>
      </c>
    </row>
    <row r="25" spans="2:25">
      <c r="B25" s="36">
        <v>17</v>
      </c>
      <c r="C25" s="102">
        <f t="shared" si="0"/>
        <v>1386510.2608439757</v>
      </c>
      <c r="D25" s="102"/>
      <c r="E25" s="36"/>
      <c r="F25" s="8">
        <v>43727</v>
      </c>
      <c r="G25" s="57" t="s">
        <v>4</v>
      </c>
      <c r="H25" s="119">
        <v>122.4</v>
      </c>
      <c r="I25" s="119"/>
      <c r="J25" s="36">
        <v>249</v>
      </c>
      <c r="K25" s="106">
        <f t="shared" si="3"/>
        <v>41595.307825319273</v>
      </c>
      <c r="L25" s="107"/>
      <c r="M25" s="6">
        <f>IF(J25="","",(K25/J25)/LOOKUP(RIGHT($D$2,3),定数!$A$6:$A$13,定数!$B$6:$B$13))</f>
        <v>1.6704942901734647</v>
      </c>
      <c r="N25" s="36"/>
      <c r="O25" s="8">
        <v>43732</v>
      </c>
      <c r="P25" s="119">
        <v>120.48</v>
      </c>
      <c r="Q25" s="119"/>
      <c r="R25" s="104">
        <f>IF(P25="","",T25*M25*LOOKUP(RIGHT($D$2,3),定数!$A$6:$A$13,定数!$B$6:$B$13))</f>
        <v>-32073.490371330554</v>
      </c>
      <c r="S25" s="104"/>
      <c r="T25" s="105">
        <f t="shared" si="4"/>
        <v>-192.00000000000017</v>
      </c>
      <c r="U25" s="105"/>
      <c r="V25" t="str">
        <f t="shared" si="7"/>
        <v/>
      </c>
      <c r="W25">
        <f t="shared" si="2"/>
        <v>1</v>
      </c>
      <c r="X25" s="37">
        <f t="shared" si="5"/>
        <v>1398521.0834880015</v>
      </c>
      <c r="Y25" s="38">
        <f t="shared" si="6"/>
        <v>8.5882313722936976E-3</v>
      </c>
    </row>
    <row r="26" spans="2:25">
      <c r="B26" s="36">
        <v>18</v>
      </c>
      <c r="C26" s="102">
        <f t="shared" si="0"/>
        <v>1354436.7704726451</v>
      </c>
      <c r="D26" s="102"/>
      <c r="E26" s="36"/>
      <c r="F26" s="8">
        <v>43800</v>
      </c>
      <c r="G26" s="57" t="s">
        <v>4</v>
      </c>
      <c r="H26" s="119">
        <v>127.96</v>
      </c>
      <c r="I26" s="119"/>
      <c r="J26" s="36">
        <v>127</v>
      </c>
      <c r="K26" s="106">
        <f t="shared" si="3"/>
        <v>40633.10311417935</v>
      </c>
      <c r="L26" s="107"/>
      <c r="M26" s="6">
        <f>IF(J26="","",(K26/J26)/LOOKUP(RIGHT($D$2,3),定数!$A$6:$A$13,定数!$B$6:$B$13))</f>
        <v>3.1994569381243583</v>
      </c>
      <c r="N26" s="36"/>
      <c r="O26" s="8">
        <v>43803</v>
      </c>
      <c r="P26" s="119">
        <v>129.54</v>
      </c>
      <c r="Q26" s="119"/>
      <c r="R26" s="104">
        <f>IF(P26="","",T26*M26*LOOKUP(RIGHT($D$2,3),定数!$A$6:$A$13,定数!$B$6:$B$13))</f>
        <v>50551.41962236481</v>
      </c>
      <c r="S26" s="104"/>
      <c r="T26" s="105">
        <f t="shared" si="4"/>
        <v>157.99999999999983</v>
      </c>
      <c r="U26" s="105"/>
      <c r="V26" t="str">
        <f t="shared" si="7"/>
        <v/>
      </c>
      <c r="W26">
        <f t="shared" si="2"/>
        <v>0</v>
      </c>
      <c r="X26" s="37">
        <f t="shared" si="5"/>
        <v>1398521.0834880015</v>
      </c>
      <c r="Y26" s="38">
        <f t="shared" si="6"/>
        <v>3.1522093971874443E-2</v>
      </c>
    </row>
    <row r="27" spans="2:25">
      <c r="B27" s="36">
        <v>19</v>
      </c>
      <c r="C27" s="102">
        <f t="shared" si="0"/>
        <v>1404988.19009501</v>
      </c>
      <c r="D27" s="102"/>
      <c r="E27" s="36"/>
      <c r="F27" s="8">
        <v>43811</v>
      </c>
      <c r="G27" s="57" t="s">
        <v>4</v>
      </c>
      <c r="H27" s="119">
        <v>130.28</v>
      </c>
      <c r="I27" s="119"/>
      <c r="J27" s="36">
        <v>173</v>
      </c>
      <c r="K27" s="106">
        <f t="shared" si="3"/>
        <v>42149.645702850299</v>
      </c>
      <c r="L27" s="107"/>
      <c r="M27" s="6">
        <f>IF(J27="","",(K27/J27)/LOOKUP(RIGHT($D$2,3),定数!$A$6:$A$13,定数!$B$6:$B$13))</f>
        <v>2.4363957053670693</v>
      </c>
      <c r="N27" s="36">
        <v>1998</v>
      </c>
      <c r="O27" s="8">
        <v>43470</v>
      </c>
      <c r="P27" s="119">
        <v>132.84</v>
      </c>
      <c r="Q27" s="119"/>
      <c r="R27" s="104">
        <f>IF(P27="","",T27*M27*LOOKUP(RIGHT($D$2,3),定数!$A$6:$A$13,定数!$B$6:$B$13))</f>
        <v>62371.730057397028</v>
      </c>
      <c r="S27" s="104"/>
      <c r="T27" s="105">
        <f t="shared" si="4"/>
        <v>256.00000000000023</v>
      </c>
      <c r="U27" s="105"/>
      <c r="V27" t="str">
        <f t="shared" si="7"/>
        <v/>
      </c>
      <c r="W27">
        <f t="shared" si="2"/>
        <v>0</v>
      </c>
      <c r="X27" s="37">
        <f t="shared" si="5"/>
        <v>1404988.19009501</v>
      </c>
      <c r="Y27" s="38">
        <f t="shared" si="6"/>
        <v>0</v>
      </c>
    </row>
    <row r="28" spans="2:25">
      <c r="B28" s="36">
        <v>20</v>
      </c>
      <c r="C28" s="102">
        <f>IF(R27="","",C27+R27)</f>
        <v>1467359.9201524069</v>
      </c>
      <c r="D28" s="102"/>
      <c r="E28" s="36">
        <v>1998</v>
      </c>
      <c r="F28" s="8">
        <v>43536</v>
      </c>
      <c r="G28" s="57" t="s">
        <v>4</v>
      </c>
      <c r="H28" s="119">
        <v>129.66999999999999</v>
      </c>
      <c r="I28" s="119"/>
      <c r="J28" s="36">
        <v>253</v>
      </c>
      <c r="K28" s="106">
        <f t="shared" si="3"/>
        <v>44020.797604572203</v>
      </c>
      <c r="L28" s="107"/>
      <c r="M28" s="6">
        <f>IF(J28="","",(K28/J28)/LOOKUP(RIGHT($D$2,3),定数!$A$6:$A$13,定数!$B$6:$B$13))</f>
        <v>1.7399524744890198</v>
      </c>
      <c r="N28" s="36"/>
      <c r="O28" s="8">
        <v>43555</v>
      </c>
      <c r="P28" s="119">
        <v>132.85</v>
      </c>
      <c r="Q28" s="119"/>
      <c r="R28" s="104">
        <f>IF(P28="","",T28*M28*LOOKUP(RIGHT($D$2,3),定数!$A$6:$A$13,定数!$B$6:$B$13))</f>
        <v>55330.488688750949</v>
      </c>
      <c r="S28" s="104"/>
      <c r="T28" s="105">
        <f t="shared" si="4"/>
        <v>318.00000000000068</v>
      </c>
      <c r="U28" s="105"/>
      <c r="V28" t="str">
        <f t="shared" si="7"/>
        <v/>
      </c>
      <c r="W28">
        <f t="shared" si="2"/>
        <v>0</v>
      </c>
      <c r="X28" s="37">
        <f t="shared" si="5"/>
        <v>1467359.9201524069</v>
      </c>
      <c r="Y28" s="38">
        <f t="shared" si="6"/>
        <v>0</v>
      </c>
    </row>
    <row r="29" spans="2:25">
      <c r="B29" s="36">
        <v>21</v>
      </c>
      <c r="C29" s="102">
        <f t="shared" si="0"/>
        <v>1522690.4088411578</v>
      </c>
      <c r="D29" s="102"/>
      <c r="E29" s="36"/>
      <c r="F29" s="8">
        <v>43598</v>
      </c>
      <c r="G29" s="57" t="s">
        <v>4</v>
      </c>
      <c r="H29" s="119">
        <v>134.19</v>
      </c>
      <c r="I29" s="119"/>
      <c r="J29" s="36">
        <v>164</v>
      </c>
      <c r="K29" s="106">
        <f t="shared" si="3"/>
        <v>45680.712265234732</v>
      </c>
      <c r="L29" s="107"/>
      <c r="M29" s="6">
        <f>IF(J29="","",(K29/J29)/LOOKUP(RIGHT($D$2,3),定数!$A$6:$A$13,定数!$B$6:$B$13))</f>
        <v>2.7854092844655325</v>
      </c>
      <c r="N29" s="36"/>
      <c r="O29" s="8">
        <v>43604</v>
      </c>
      <c r="P29" s="119">
        <v>136.69999999999999</v>
      </c>
      <c r="Q29" s="119"/>
      <c r="R29" s="104">
        <f>IF(P29="","",T29*M29*LOOKUP(RIGHT($D$2,3),定数!$A$6:$A$13,定数!$B$6:$B$13))</f>
        <v>69913.773040084605</v>
      </c>
      <c r="S29" s="104"/>
      <c r="T29" s="105">
        <f t="shared" si="4"/>
        <v>250.99999999999909</v>
      </c>
      <c r="U29" s="105"/>
      <c r="V29" t="str">
        <f t="shared" si="7"/>
        <v/>
      </c>
      <c r="W29">
        <f t="shared" si="2"/>
        <v>0</v>
      </c>
      <c r="X29" s="37">
        <f t="shared" si="5"/>
        <v>1522690.4088411578</v>
      </c>
      <c r="Y29" s="38">
        <f t="shared" si="6"/>
        <v>0</v>
      </c>
    </row>
    <row r="30" spans="2:25">
      <c r="B30" s="36">
        <v>22</v>
      </c>
      <c r="C30" s="102">
        <f>IF(R29="","",C29+R29)</f>
        <v>1592604.1818812424</v>
      </c>
      <c r="D30" s="102"/>
      <c r="E30" s="36"/>
      <c r="F30" s="8">
        <v>43624</v>
      </c>
      <c r="G30" s="57" t="s">
        <v>4</v>
      </c>
      <c r="H30" s="119">
        <v>140.02000000000001</v>
      </c>
      <c r="I30" s="119"/>
      <c r="J30" s="36">
        <v>189</v>
      </c>
      <c r="K30" s="106">
        <f t="shared" si="3"/>
        <v>47778.125456437272</v>
      </c>
      <c r="L30" s="107"/>
      <c r="M30" s="6">
        <f>IF(J30="","",(K30/J30)/LOOKUP(RIGHT($D$2,3),定数!$A$6:$A$13,定数!$B$6:$B$13))</f>
        <v>2.527943145843242</v>
      </c>
      <c r="N30" s="36"/>
      <c r="O30" s="8">
        <v>43627</v>
      </c>
      <c r="P30" s="119">
        <v>142.68</v>
      </c>
      <c r="Q30" s="119"/>
      <c r="R30" s="104">
        <f>IF(P30="","",T30*M30*LOOKUP(RIGHT($D$2,3),定数!$A$6:$A$13,定数!$B$6:$B$13))</f>
        <v>67243.287679430141</v>
      </c>
      <c r="S30" s="104"/>
      <c r="T30" s="105">
        <f t="shared" si="4"/>
        <v>265.99999999999966</v>
      </c>
      <c r="U30" s="105"/>
      <c r="V30" t="str">
        <f t="shared" si="7"/>
        <v/>
      </c>
      <c r="W30">
        <f t="shared" si="2"/>
        <v>0</v>
      </c>
      <c r="X30" s="37">
        <f t="shared" si="5"/>
        <v>1592604.1818812424</v>
      </c>
      <c r="Y30" s="38">
        <f t="shared" si="6"/>
        <v>0</v>
      </c>
    </row>
    <row r="31" spans="2:25">
      <c r="B31" s="36">
        <v>23</v>
      </c>
      <c r="C31" s="102">
        <f t="shared" si="0"/>
        <v>1659847.4695606725</v>
      </c>
      <c r="D31" s="102"/>
      <c r="E31" s="36"/>
      <c r="F31" s="8">
        <v>43676</v>
      </c>
      <c r="G31" s="57" t="s">
        <v>4</v>
      </c>
      <c r="H31" s="119">
        <v>143.01</v>
      </c>
      <c r="I31" s="119"/>
      <c r="J31" s="36">
        <v>226</v>
      </c>
      <c r="K31" s="106">
        <f t="shared" si="3"/>
        <v>49795.424086820174</v>
      </c>
      <c r="L31" s="107"/>
      <c r="M31" s="6">
        <f>IF(J31="","",(K31/J31)/LOOKUP(RIGHT($D$2,3),定数!$A$6:$A$13,定数!$B$6:$B$13))</f>
        <v>2.203337348974344</v>
      </c>
      <c r="N31" s="36"/>
      <c r="O31" s="8">
        <v>43680</v>
      </c>
      <c r="P31" s="119">
        <v>145.84</v>
      </c>
      <c r="Q31" s="119"/>
      <c r="R31" s="104">
        <f>IF(P31="","",T31*M31*LOOKUP(RIGHT($D$2,3),定数!$A$6:$A$13,定数!$B$6:$B$13))</f>
        <v>62354.446975974213</v>
      </c>
      <c r="S31" s="104"/>
      <c r="T31" s="105">
        <f t="shared" si="4"/>
        <v>283.00000000000125</v>
      </c>
      <c r="U31" s="105"/>
      <c r="V31" t="str">
        <f t="shared" si="7"/>
        <v/>
      </c>
      <c r="W31">
        <f t="shared" si="2"/>
        <v>0</v>
      </c>
      <c r="X31" s="37">
        <f t="shared" si="5"/>
        <v>1659847.4695606725</v>
      </c>
      <c r="Y31" s="38">
        <f t="shared" si="6"/>
        <v>0</v>
      </c>
    </row>
    <row r="32" spans="2:25">
      <c r="B32" s="36">
        <v>24</v>
      </c>
      <c r="C32" s="102">
        <f t="shared" si="0"/>
        <v>1722201.9165366467</v>
      </c>
      <c r="D32" s="102"/>
      <c r="E32" s="36"/>
      <c r="F32" s="8">
        <v>43694</v>
      </c>
      <c r="G32" s="57" t="s">
        <v>4</v>
      </c>
      <c r="H32" s="119">
        <v>146.47</v>
      </c>
      <c r="I32" s="119"/>
      <c r="J32" s="36">
        <v>218</v>
      </c>
      <c r="K32" s="106">
        <f t="shared" si="3"/>
        <v>51666.057496099398</v>
      </c>
      <c r="L32" s="107"/>
      <c r="M32" s="6">
        <f>IF(J32="","",(K32/J32)/LOOKUP(RIGHT($D$2,3),定数!$A$6:$A$13,定数!$B$6:$B$13))</f>
        <v>2.3700026374357521</v>
      </c>
      <c r="N32" s="36"/>
      <c r="O32" s="8">
        <v>43696</v>
      </c>
      <c r="P32" s="119">
        <v>144.29</v>
      </c>
      <c r="Q32" s="119"/>
      <c r="R32" s="104">
        <f>IF(P32="","",T32*M32*LOOKUP(RIGHT($D$2,3),定数!$A$6:$A$13,定数!$B$6:$B$13))</f>
        <v>-51666.057496099565</v>
      </c>
      <c r="S32" s="104"/>
      <c r="T32" s="105">
        <f t="shared" si="4"/>
        <v>-218.00000000000068</v>
      </c>
      <c r="U32" s="105"/>
      <c r="V32" t="str">
        <f t="shared" si="7"/>
        <v/>
      </c>
      <c r="W32">
        <f t="shared" si="2"/>
        <v>1</v>
      </c>
      <c r="X32" s="37">
        <f t="shared" si="5"/>
        <v>1722201.9165366467</v>
      </c>
      <c r="Y32" s="38">
        <f t="shared" si="6"/>
        <v>0</v>
      </c>
    </row>
    <row r="33" spans="2:25">
      <c r="B33" s="36">
        <v>25</v>
      </c>
      <c r="C33" s="102">
        <f t="shared" si="0"/>
        <v>1670535.8590405472</v>
      </c>
      <c r="D33" s="102"/>
      <c r="E33" s="36"/>
      <c r="F33" s="8">
        <v>43726</v>
      </c>
      <c r="G33" s="58" t="s">
        <v>3</v>
      </c>
      <c r="H33" s="119">
        <v>131.62</v>
      </c>
      <c r="I33" s="119"/>
      <c r="J33" s="36">
        <v>318</v>
      </c>
      <c r="K33" s="106">
        <f t="shared" si="3"/>
        <v>50116.075771216412</v>
      </c>
      <c r="L33" s="107"/>
      <c r="M33" s="6">
        <f>IF(J33="","",(K33/J33)/LOOKUP(RIGHT($D$2,3),定数!$A$6:$A$13,定数!$B$6:$B$13))</f>
        <v>1.57597722550995</v>
      </c>
      <c r="N33" s="36"/>
      <c r="O33" s="8">
        <v>43730</v>
      </c>
      <c r="P33" s="119">
        <v>134.85</v>
      </c>
      <c r="Q33" s="119"/>
      <c r="R33" s="104">
        <f>IF(P33="","",T33*M33*LOOKUP(RIGHT($D$2,3),定数!$A$6:$A$13,定数!$B$6:$B$13))</f>
        <v>-50904.064383971221</v>
      </c>
      <c r="S33" s="104"/>
      <c r="T33" s="105">
        <f t="shared" si="4"/>
        <v>-322.99999999999898</v>
      </c>
      <c r="U33" s="105"/>
      <c r="V33" t="str">
        <f t="shared" si="7"/>
        <v/>
      </c>
      <c r="W33">
        <f t="shared" si="2"/>
        <v>2</v>
      </c>
      <c r="X33" s="37">
        <f t="shared" si="5"/>
        <v>1722201.9165366467</v>
      </c>
      <c r="Y33" s="38">
        <f t="shared" si="6"/>
        <v>3.0000000000000027E-2</v>
      </c>
    </row>
    <row r="34" spans="2:25">
      <c r="B34" s="36">
        <v>26</v>
      </c>
      <c r="C34" s="102">
        <f>IF(R33="","",C33+R33)</f>
        <v>1619631.7946565759</v>
      </c>
      <c r="D34" s="102"/>
      <c r="E34" s="36"/>
      <c r="F34" s="8">
        <v>43739</v>
      </c>
      <c r="G34" s="57" t="s">
        <v>4</v>
      </c>
      <c r="H34" s="119">
        <v>136.88999999999999</v>
      </c>
      <c r="I34" s="119"/>
      <c r="J34" s="36">
        <v>303</v>
      </c>
      <c r="K34" s="106">
        <f t="shared" si="3"/>
        <v>48588.953839697278</v>
      </c>
      <c r="L34" s="107"/>
      <c r="M34" s="6">
        <f>IF(J34="","",(K34/J34)/LOOKUP(RIGHT($D$2,3),定数!$A$6:$A$13,定数!$B$6:$B$13))</f>
        <v>1.6035958362936396</v>
      </c>
      <c r="N34" s="36"/>
      <c r="O34" s="8">
        <v>43740</v>
      </c>
      <c r="P34" s="119">
        <v>133.86000000000001</v>
      </c>
      <c r="Q34" s="119"/>
      <c r="R34" s="104">
        <f>IF(P34="","",T34*M34*LOOKUP(RIGHT($D$2,3),定数!$A$6:$A$13,定数!$B$6:$B$13))</f>
        <v>-48588.953839696842</v>
      </c>
      <c r="S34" s="104"/>
      <c r="T34" s="105">
        <f t="shared" si="4"/>
        <v>-302.99999999999727</v>
      </c>
      <c r="U34" s="105"/>
      <c r="V34" t="str">
        <f t="shared" si="7"/>
        <v/>
      </c>
      <c r="W34">
        <f t="shared" si="2"/>
        <v>3</v>
      </c>
      <c r="X34" s="37">
        <f t="shared" si="5"/>
        <v>1722201.9165366467</v>
      </c>
      <c r="Y34" s="38">
        <f t="shared" si="6"/>
        <v>5.955754716981132E-2</v>
      </c>
    </row>
    <row r="35" spans="2:25">
      <c r="B35" s="36">
        <v>27</v>
      </c>
      <c r="C35" s="102">
        <f>IF(R34="","",C34+R34)</f>
        <v>1571042.8408168789</v>
      </c>
      <c r="D35" s="102"/>
      <c r="E35" s="36">
        <v>1999</v>
      </c>
      <c r="F35" s="8">
        <v>43493</v>
      </c>
      <c r="G35" s="57" t="s">
        <v>4</v>
      </c>
      <c r="H35" s="119">
        <v>116.15</v>
      </c>
      <c r="I35" s="119"/>
      <c r="J35" s="36">
        <v>271</v>
      </c>
      <c r="K35" s="106">
        <f t="shared" si="3"/>
        <v>47131.28522450637</v>
      </c>
      <c r="L35" s="107"/>
      <c r="M35" s="6">
        <f>IF(J35="","",(K35/J35)/LOOKUP(RIGHT($D$2,3),定数!$A$6:$A$13,定数!$B$6:$B$13))</f>
        <v>1.7391618164024489</v>
      </c>
      <c r="N35" s="36">
        <v>1999</v>
      </c>
      <c r="O35" s="8">
        <v>43498</v>
      </c>
      <c r="P35" s="119">
        <v>113.44</v>
      </c>
      <c r="Q35" s="119"/>
      <c r="R35" s="104">
        <f>IF(P35="","",T35*M35*LOOKUP(RIGHT($D$2,3),定数!$A$6:$A$13,定数!$B$6:$B$13))</f>
        <v>-47131.285224506508</v>
      </c>
      <c r="S35" s="104"/>
      <c r="T35" s="105">
        <f t="shared" si="4"/>
        <v>-271.0000000000008</v>
      </c>
      <c r="U35" s="105"/>
      <c r="V35" t="str">
        <f t="shared" si="7"/>
        <v/>
      </c>
      <c r="W35">
        <f t="shared" si="2"/>
        <v>4</v>
      </c>
      <c r="X35" s="37">
        <f t="shared" si="5"/>
        <v>1722201.9165366467</v>
      </c>
      <c r="Y35" s="38">
        <f t="shared" si="6"/>
        <v>8.7770820754716761E-2</v>
      </c>
    </row>
    <row r="36" spans="2:25">
      <c r="B36" s="36">
        <v>28</v>
      </c>
      <c r="C36" s="102">
        <f>IF(R35="","",C35+R35)</f>
        <v>1523911.5555923725</v>
      </c>
      <c r="D36" s="102"/>
      <c r="E36" s="36"/>
      <c r="F36" s="8">
        <v>43560</v>
      </c>
      <c r="G36" s="57" t="s">
        <v>4</v>
      </c>
      <c r="H36" s="119">
        <v>121.12</v>
      </c>
      <c r="I36" s="119"/>
      <c r="J36" s="36">
        <v>263</v>
      </c>
      <c r="K36" s="106">
        <f t="shared" si="3"/>
        <v>45717.346667771177</v>
      </c>
      <c r="L36" s="107"/>
      <c r="M36" s="6">
        <f>IF(J36="","",(K36/J36)/LOOKUP(RIGHT($D$2,3),定数!$A$6:$A$13,定数!$B$6:$B$13))</f>
        <v>1.7383021546681057</v>
      </c>
      <c r="N36" s="36"/>
      <c r="O36" s="8">
        <v>43570</v>
      </c>
      <c r="P36" s="119">
        <v>118.39</v>
      </c>
      <c r="Q36" s="119"/>
      <c r="R36" s="104">
        <f>IF(P36="","",T36*M36*LOOKUP(RIGHT($D$2,3),定数!$A$6:$A$13,定数!$B$6:$B$13))</f>
        <v>-47455.648822439354</v>
      </c>
      <c r="S36" s="104"/>
      <c r="T36" s="105">
        <f t="shared" si="4"/>
        <v>-273.0000000000004</v>
      </c>
      <c r="U36" s="105"/>
      <c r="V36" t="str">
        <f t="shared" si="7"/>
        <v/>
      </c>
      <c r="W36">
        <f t="shared" si="2"/>
        <v>5</v>
      </c>
      <c r="X36" s="37">
        <f t="shared" si="5"/>
        <v>1722201.9165366467</v>
      </c>
      <c r="Y36" s="38">
        <f t="shared" si="6"/>
        <v>0.11513769613207525</v>
      </c>
    </row>
    <row r="37" spans="2:25">
      <c r="B37" s="36">
        <v>29</v>
      </c>
      <c r="C37" s="102">
        <f t="shared" si="0"/>
        <v>1476455.9067699332</v>
      </c>
      <c r="D37" s="102"/>
      <c r="E37" s="36"/>
      <c r="F37" s="8">
        <v>43597</v>
      </c>
      <c r="G37" s="57" t="s">
        <v>4</v>
      </c>
      <c r="H37" s="119">
        <v>121.22</v>
      </c>
      <c r="I37" s="119"/>
      <c r="J37" s="36">
        <v>98</v>
      </c>
      <c r="K37" s="106">
        <f t="shared" si="3"/>
        <v>44293.677203097992</v>
      </c>
      <c r="L37" s="107"/>
      <c r="M37" s="6">
        <f>IF(J37="","",(K37/J37)/LOOKUP(RIGHT($D$2,3),定数!$A$6:$A$13,定数!$B$6:$B$13))</f>
        <v>4.5197629799079584</v>
      </c>
      <c r="N37" s="36"/>
      <c r="O37" s="8">
        <v>43599</v>
      </c>
      <c r="P37" s="119">
        <v>122.64</v>
      </c>
      <c r="Q37" s="119"/>
      <c r="R37" s="104">
        <f>IF(P37="","",T37*M37*LOOKUP(RIGHT($D$2,3),定数!$A$6:$A$13,定数!$B$6:$B$13))</f>
        <v>64180.634314693089</v>
      </c>
      <c r="S37" s="104"/>
      <c r="T37" s="105">
        <f t="shared" si="4"/>
        <v>142.00000000000017</v>
      </c>
      <c r="U37" s="105"/>
      <c r="V37" t="str">
        <f t="shared" si="7"/>
        <v/>
      </c>
      <c r="W37">
        <f t="shared" si="2"/>
        <v>0</v>
      </c>
      <c r="X37" s="37">
        <f t="shared" si="5"/>
        <v>1722201.9165366467</v>
      </c>
      <c r="Y37" s="38">
        <f t="shared" si="6"/>
        <v>0.14269291388370386</v>
      </c>
    </row>
    <row r="38" spans="2:25">
      <c r="B38" s="36">
        <v>30</v>
      </c>
      <c r="C38" s="102">
        <f>IF(R37="","",C37+R37)</f>
        <v>1540636.5410846262</v>
      </c>
      <c r="D38" s="102"/>
      <c r="E38" s="36">
        <v>2000</v>
      </c>
      <c r="F38" s="8">
        <v>43631</v>
      </c>
      <c r="G38" s="58" t="s">
        <v>3</v>
      </c>
      <c r="H38" s="119">
        <v>106.27</v>
      </c>
      <c r="I38" s="119"/>
      <c r="J38" s="36">
        <v>88</v>
      </c>
      <c r="K38" s="106">
        <f t="shared" si="3"/>
        <v>46219.096232538788</v>
      </c>
      <c r="L38" s="107"/>
      <c r="M38" s="6">
        <f>IF(J38="","",(K38/J38)/LOOKUP(RIGHT($D$2,3),定数!$A$6:$A$13,定数!$B$6:$B$13))</f>
        <v>5.2521700264248627</v>
      </c>
      <c r="N38" s="36">
        <v>2000</v>
      </c>
      <c r="O38" s="8">
        <v>43638</v>
      </c>
      <c r="P38" s="119">
        <v>104.94</v>
      </c>
      <c r="Q38" s="119"/>
      <c r="R38" s="104">
        <f>IF(P38="","",T38*M38*LOOKUP(RIGHT($D$2,3),定数!$A$6:$A$13,定数!$B$6:$B$13))</f>
        <v>69853.861351450585</v>
      </c>
      <c r="S38" s="104"/>
      <c r="T38" s="105">
        <f t="shared" si="4"/>
        <v>132.99999999999983</v>
      </c>
      <c r="U38" s="105"/>
      <c r="V38" t="str">
        <f t="shared" si="7"/>
        <v/>
      </c>
      <c r="W38">
        <f t="shared" si="2"/>
        <v>0</v>
      </c>
      <c r="X38" s="37">
        <f t="shared" si="5"/>
        <v>1722201.9165366467</v>
      </c>
      <c r="Y38" s="38">
        <f t="shared" si="6"/>
        <v>0.10542629973211792</v>
      </c>
    </row>
    <row r="39" spans="2:25">
      <c r="B39" s="36">
        <v>31</v>
      </c>
      <c r="C39" s="102">
        <f t="shared" si="0"/>
        <v>1610490.4024360769</v>
      </c>
      <c r="D39" s="102"/>
      <c r="E39" s="36"/>
      <c r="F39" s="8">
        <v>43671</v>
      </c>
      <c r="G39" s="57" t="s">
        <v>4</v>
      </c>
      <c r="H39" s="119">
        <v>109.21</v>
      </c>
      <c r="I39" s="119"/>
      <c r="J39" s="36">
        <v>182</v>
      </c>
      <c r="K39" s="106">
        <f t="shared" si="3"/>
        <v>48314.712073082308</v>
      </c>
      <c r="L39" s="107"/>
      <c r="M39" s="6">
        <f>IF(J39="","",(K39/J39)/LOOKUP(RIGHT($D$2,3),定数!$A$6:$A$13,定数!$B$6:$B$13))</f>
        <v>2.6546545095100167</v>
      </c>
      <c r="N39" s="36"/>
      <c r="O39" s="8">
        <v>43700</v>
      </c>
      <c r="P39" s="119">
        <v>107.39</v>
      </c>
      <c r="Q39" s="119"/>
      <c r="R39" s="104">
        <f>IF(P39="","",T39*M39*LOOKUP(RIGHT($D$2,3),定数!$A$6:$A$13,定数!$B$6:$B$13))</f>
        <v>-48314.712073082119</v>
      </c>
      <c r="S39" s="104"/>
      <c r="T39" s="105">
        <f t="shared" si="4"/>
        <v>-181.99999999999932</v>
      </c>
      <c r="U39" s="105"/>
      <c r="V39" t="str">
        <f t="shared" si="7"/>
        <v/>
      </c>
      <c r="W39">
        <f t="shared" si="2"/>
        <v>1</v>
      </c>
      <c r="X39" s="37">
        <f t="shared" si="5"/>
        <v>1722201.9165366467</v>
      </c>
      <c r="Y39" s="38">
        <f t="shared" si="6"/>
        <v>6.4865514913153732E-2</v>
      </c>
    </row>
    <row r="40" spans="2:25">
      <c r="B40" s="36">
        <v>32</v>
      </c>
      <c r="C40" s="102">
        <f t="shared" si="0"/>
        <v>1562175.6903629948</v>
      </c>
      <c r="D40" s="102"/>
      <c r="E40" s="36"/>
      <c r="F40" s="8">
        <v>43812</v>
      </c>
      <c r="G40" s="57" t="s">
        <v>4</v>
      </c>
      <c r="H40" s="119">
        <v>111.78</v>
      </c>
      <c r="I40" s="119"/>
      <c r="J40" s="36">
        <v>112</v>
      </c>
      <c r="K40" s="106">
        <f t="shared" si="3"/>
        <v>46865.270710889839</v>
      </c>
      <c r="L40" s="107"/>
      <c r="M40" s="6">
        <f>IF(J40="","",(K40/J40)/LOOKUP(RIGHT($D$2,3),定数!$A$6:$A$13,定数!$B$6:$B$13))</f>
        <v>4.1843991706151646</v>
      </c>
      <c r="N40" s="36"/>
      <c r="O40" s="8">
        <v>43825</v>
      </c>
      <c r="P40" s="119">
        <v>113.33</v>
      </c>
      <c r="Q40" s="119"/>
      <c r="R40" s="104">
        <f>IF(P40="","",T40*M40*LOOKUP(RIGHT($D$2,3),定数!$A$6:$A$13,定数!$B$6:$B$13))</f>
        <v>64858.187144534932</v>
      </c>
      <c r="S40" s="104"/>
      <c r="T40" s="105">
        <f t="shared" si="4"/>
        <v>154.99999999999972</v>
      </c>
      <c r="U40" s="105"/>
      <c r="V40" t="str">
        <f t="shared" si="7"/>
        <v/>
      </c>
      <c r="W40">
        <f t="shared" si="2"/>
        <v>0</v>
      </c>
      <c r="X40" s="37">
        <f t="shared" si="5"/>
        <v>1722201.9165366467</v>
      </c>
      <c r="Y40" s="38">
        <f t="shared" si="6"/>
        <v>9.2919549465758977E-2</v>
      </c>
    </row>
    <row r="41" spans="2:25">
      <c r="B41" s="36">
        <v>33</v>
      </c>
      <c r="C41" s="102">
        <f t="shared" si="0"/>
        <v>1627033.8775075297</v>
      </c>
      <c r="D41" s="102"/>
      <c r="E41" s="36">
        <v>2001</v>
      </c>
      <c r="F41" s="8">
        <v>43470</v>
      </c>
      <c r="G41" s="57" t="s">
        <v>4</v>
      </c>
      <c r="H41" s="119">
        <v>115.81</v>
      </c>
      <c r="I41" s="119"/>
      <c r="J41" s="36">
        <v>225</v>
      </c>
      <c r="K41" s="106">
        <f t="shared" si="3"/>
        <v>48811.016325225886</v>
      </c>
      <c r="L41" s="107"/>
      <c r="M41" s="6">
        <f>IF(J41="","",(K41/J41)/LOOKUP(RIGHT($D$2,3),定数!$A$6:$A$13,定数!$B$6:$B$13))</f>
        <v>2.1693785033433728</v>
      </c>
      <c r="N41" s="36">
        <v>2001</v>
      </c>
      <c r="O41" s="8">
        <v>43480</v>
      </c>
      <c r="P41" s="119">
        <v>118.64</v>
      </c>
      <c r="Q41" s="119"/>
      <c r="R41" s="104">
        <f>IF(P41="","",T41*M41*LOOKUP(RIGHT($D$2,3),定数!$A$6:$A$13,定数!$B$6:$B$13))</f>
        <v>61393.411644617416</v>
      </c>
      <c r="S41" s="104"/>
      <c r="T41" s="105">
        <f t="shared" si="4"/>
        <v>282.99999999999983</v>
      </c>
      <c r="U41" s="105"/>
      <c r="V41" t="str">
        <f t="shared" si="7"/>
        <v/>
      </c>
      <c r="W41">
        <f t="shared" si="2"/>
        <v>0</v>
      </c>
      <c r="X41" s="37">
        <f t="shared" si="5"/>
        <v>1722201.9165366467</v>
      </c>
      <c r="Y41" s="38">
        <f t="shared" si="6"/>
        <v>5.5259512903399921E-2</v>
      </c>
    </row>
    <row r="42" spans="2:25">
      <c r="B42" s="36">
        <v>34</v>
      </c>
      <c r="C42" s="102">
        <f t="shared" si="0"/>
        <v>1688427.289152147</v>
      </c>
      <c r="D42" s="102"/>
      <c r="E42" s="36"/>
      <c r="F42" s="8">
        <v>43539</v>
      </c>
      <c r="G42" s="57" t="s">
        <v>4</v>
      </c>
      <c r="H42" s="119">
        <v>121.22</v>
      </c>
      <c r="I42" s="119"/>
      <c r="J42" s="36">
        <v>195</v>
      </c>
      <c r="K42" s="106">
        <f t="shared" si="3"/>
        <v>50652.818674564405</v>
      </c>
      <c r="L42" s="107"/>
      <c r="M42" s="6">
        <f>IF(J42="","",(K42/J42)/LOOKUP(RIGHT($D$2,3),定数!$A$6:$A$13,定数!$B$6:$B$13))</f>
        <v>2.597580444849457</v>
      </c>
      <c r="N42" s="36"/>
      <c r="O42" s="8">
        <v>43545</v>
      </c>
      <c r="P42" s="119">
        <v>123.66</v>
      </c>
      <c r="Q42" s="119"/>
      <c r="R42" s="104">
        <f>IF(P42="","",T42*M42*LOOKUP(RIGHT($D$2,3),定数!$A$6:$A$13,定数!$B$6:$B$13))</f>
        <v>63380.962854326695</v>
      </c>
      <c r="S42" s="104"/>
      <c r="T42" s="105">
        <f t="shared" si="4"/>
        <v>243.99999999999977</v>
      </c>
      <c r="U42" s="105"/>
      <c r="V42" t="str">
        <f t="shared" si="7"/>
        <v/>
      </c>
      <c r="W42">
        <f t="shared" si="2"/>
        <v>0</v>
      </c>
      <c r="X42" s="37">
        <f t="shared" si="5"/>
        <v>1722201.9165366467</v>
      </c>
      <c r="Y42" s="38">
        <f t="shared" si="6"/>
        <v>1.9611305190288308E-2</v>
      </c>
    </row>
    <row r="43" spans="2:25">
      <c r="B43" s="36">
        <v>35</v>
      </c>
      <c r="C43" s="102">
        <f t="shared" si="0"/>
        <v>1751808.2520064737</v>
      </c>
      <c r="D43" s="102"/>
      <c r="E43" s="36"/>
      <c r="F43" s="8">
        <v>43692</v>
      </c>
      <c r="G43" s="58" t="s">
        <v>3</v>
      </c>
      <c r="H43" s="119">
        <v>121.17</v>
      </c>
      <c r="I43" s="119"/>
      <c r="J43" s="36">
        <v>204</v>
      </c>
      <c r="K43" s="106">
        <f t="shared" si="3"/>
        <v>52554.247560194206</v>
      </c>
      <c r="L43" s="107"/>
      <c r="M43" s="6">
        <f>IF(J43="","",(K43/J43)/LOOKUP(RIGHT($D$2,3),定数!$A$6:$A$13,定数!$B$6:$B$13))</f>
        <v>2.5761886058918733</v>
      </c>
      <c r="N43" s="36"/>
      <c r="O43" s="8">
        <v>43708</v>
      </c>
      <c r="P43" s="119">
        <v>118.62</v>
      </c>
      <c r="Q43" s="119"/>
      <c r="R43" s="104">
        <f>IF(P43="","",T43*M43*LOOKUP(RIGHT($D$2,3),定数!$A$6:$A$13,定数!$B$6:$B$13))</f>
        <v>65692.809450242697</v>
      </c>
      <c r="S43" s="104"/>
      <c r="T43" s="105">
        <f t="shared" si="4"/>
        <v>254.99999999999972</v>
      </c>
      <c r="U43" s="105"/>
      <c r="V43" t="str">
        <f t="shared" si="7"/>
        <v/>
      </c>
      <c r="W43">
        <f t="shared" si="2"/>
        <v>0</v>
      </c>
      <c r="X43" s="37">
        <f t="shared" si="5"/>
        <v>1751808.2520064737</v>
      </c>
      <c r="Y43" s="38">
        <f t="shared" si="6"/>
        <v>0</v>
      </c>
    </row>
    <row r="44" spans="2:25">
      <c r="B44" s="36">
        <v>36</v>
      </c>
      <c r="C44" s="102">
        <f t="shared" si="0"/>
        <v>1817501.0614567164</v>
      </c>
      <c r="D44" s="102"/>
      <c r="E44" s="36"/>
      <c r="F44" s="8">
        <v>43760</v>
      </c>
      <c r="G44" s="57" t="s">
        <v>4</v>
      </c>
      <c r="H44" s="119">
        <v>121.93</v>
      </c>
      <c r="I44" s="119"/>
      <c r="J44" s="36">
        <v>134</v>
      </c>
      <c r="K44" s="106">
        <f t="shared" si="3"/>
        <v>54525.031843701487</v>
      </c>
      <c r="L44" s="107"/>
      <c r="M44" s="6">
        <f>IF(J44="","",(K44/J44)/LOOKUP(RIGHT($D$2,3),定数!$A$6:$A$13,定数!$B$6:$B$13))</f>
        <v>4.0690322271419017</v>
      </c>
      <c r="N44" s="36"/>
      <c r="O44" s="8">
        <v>43777</v>
      </c>
      <c r="P44" s="119">
        <v>120.59</v>
      </c>
      <c r="Q44" s="119"/>
      <c r="R44" s="104">
        <f>IF(P44="","",T44*M44*LOOKUP(RIGHT($D$2,3),定数!$A$6:$A$13,定数!$B$6:$B$13))</f>
        <v>-54525.031843701618</v>
      </c>
      <c r="S44" s="104"/>
      <c r="T44" s="105">
        <f t="shared" si="4"/>
        <v>-134.00000000000034</v>
      </c>
      <c r="U44" s="105"/>
      <c r="V44" t="str">
        <f t="shared" si="7"/>
        <v/>
      </c>
      <c r="W44">
        <f t="shared" si="2"/>
        <v>1</v>
      </c>
      <c r="X44" s="37">
        <f t="shared" si="5"/>
        <v>1817501.0614567164</v>
      </c>
      <c r="Y44" s="38">
        <f t="shared" si="6"/>
        <v>0</v>
      </c>
    </row>
    <row r="45" spans="2:25">
      <c r="B45" s="36">
        <v>37</v>
      </c>
      <c r="C45" s="102">
        <f t="shared" si="0"/>
        <v>1762976.0296130148</v>
      </c>
      <c r="D45" s="102"/>
      <c r="E45" s="36">
        <v>2002</v>
      </c>
      <c r="F45" s="8">
        <v>43556</v>
      </c>
      <c r="G45" s="57" t="s">
        <v>4</v>
      </c>
      <c r="H45" s="119">
        <v>133.26</v>
      </c>
      <c r="I45" s="119"/>
      <c r="J45" s="36">
        <v>105</v>
      </c>
      <c r="K45" s="106">
        <f t="shared" si="3"/>
        <v>52889.280888390444</v>
      </c>
      <c r="L45" s="107"/>
      <c r="M45" s="6">
        <f>IF(J45="","",(K45/J45)/LOOKUP(RIGHT($D$2,3),定数!$A$6:$A$13,定数!$B$6:$B$13))</f>
        <v>5.0370743703228991</v>
      </c>
      <c r="N45" s="36">
        <v>2002</v>
      </c>
      <c r="O45" s="8">
        <v>43559</v>
      </c>
      <c r="P45" s="119">
        <v>132.21</v>
      </c>
      <c r="Q45" s="119"/>
      <c r="R45" s="104">
        <f>IF(P45="","",T45*M45*LOOKUP(RIGHT($D$2,3),定数!$A$6:$A$13,定数!$B$6:$B$13))</f>
        <v>-52889.280888389578</v>
      </c>
      <c r="S45" s="104"/>
      <c r="T45" s="105">
        <f t="shared" si="4"/>
        <v>-104.99999999999829</v>
      </c>
      <c r="U45" s="105"/>
      <c r="V45" t="str">
        <f t="shared" si="7"/>
        <v/>
      </c>
      <c r="W45">
        <f t="shared" si="2"/>
        <v>2</v>
      </c>
      <c r="X45" s="37">
        <f t="shared" si="5"/>
        <v>1817501.0614567164</v>
      </c>
      <c r="Y45" s="38">
        <f t="shared" si="6"/>
        <v>3.0000000000000027E-2</v>
      </c>
    </row>
    <row r="46" spans="2:25">
      <c r="B46" s="36">
        <v>38</v>
      </c>
      <c r="C46" s="102">
        <f t="shared" si="0"/>
        <v>1710086.7487246252</v>
      </c>
      <c r="D46" s="102"/>
      <c r="E46" s="36"/>
      <c r="F46" s="8">
        <v>43731</v>
      </c>
      <c r="G46" s="57" t="s">
        <v>4</v>
      </c>
      <c r="H46" s="119">
        <v>123.75</v>
      </c>
      <c r="I46" s="119"/>
      <c r="J46" s="36">
        <v>250</v>
      </c>
      <c r="K46" s="106">
        <f t="shared" si="3"/>
        <v>51302.602461738752</v>
      </c>
      <c r="L46" s="107"/>
      <c r="M46" s="6">
        <f>IF(J46="","",(K46/J46)/LOOKUP(RIGHT($D$2,3),定数!$A$6:$A$13,定数!$B$6:$B$13))</f>
        <v>2.0521040984695502</v>
      </c>
      <c r="N46" s="36"/>
      <c r="O46" s="8">
        <v>43738</v>
      </c>
      <c r="P46" s="119">
        <v>121.25</v>
      </c>
      <c r="Q46" s="119"/>
      <c r="R46" s="104">
        <f>IF(P46="","",T46*M46*LOOKUP(RIGHT($D$2,3),定数!$A$6:$A$13,定数!$B$6:$B$13))</f>
        <v>-51302.602461738752</v>
      </c>
      <c r="S46" s="104"/>
      <c r="T46" s="105">
        <f t="shared" si="4"/>
        <v>-250</v>
      </c>
      <c r="U46" s="105"/>
      <c r="V46" t="str">
        <f t="shared" si="7"/>
        <v/>
      </c>
      <c r="W46">
        <f t="shared" si="2"/>
        <v>3</v>
      </c>
      <c r="X46" s="37">
        <f t="shared" si="5"/>
        <v>1817501.0614567164</v>
      </c>
      <c r="Y46" s="38">
        <f t="shared" si="6"/>
        <v>5.9099999999999597E-2</v>
      </c>
    </row>
    <row r="47" spans="2:25">
      <c r="B47" s="36">
        <v>39</v>
      </c>
      <c r="C47" s="102">
        <f t="shared" si="0"/>
        <v>1658784.1462628865</v>
      </c>
      <c r="D47" s="102"/>
      <c r="E47" s="36"/>
      <c r="F47" s="8">
        <v>43745</v>
      </c>
      <c r="G47" s="57" t="s">
        <v>4</v>
      </c>
      <c r="H47" s="119">
        <v>123.36</v>
      </c>
      <c r="I47" s="119"/>
      <c r="J47" s="36">
        <v>106</v>
      </c>
      <c r="K47" s="106">
        <f t="shared" si="3"/>
        <v>49763.524387886595</v>
      </c>
      <c r="L47" s="107"/>
      <c r="M47" s="6">
        <f>IF(J47="","",(K47/J47)/LOOKUP(RIGHT($D$2,3),定数!$A$6:$A$13,定数!$B$6:$B$13))</f>
        <v>4.6946721120647732</v>
      </c>
      <c r="N47" s="36"/>
      <c r="O47" s="8">
        <v>43753</v>
      </c>
      <c r="P47" s="119">
        <v>124.66</v>
      </c>
      <c r="Q47" s="119"/>
      <c r="R47" s="104">
        <f>IF(P47="","",T47*M47*LOOKUP(RIGHT($D$2,3),定数!$A$6:$A$13,定数!$B$6:$B$13))</f>
        <v>61030.737456841918</v>
      </c>
      <c r="S47" s="104"/>
      <c r="T47" s="105">
        <f t="shared" si="4"/>
        <v>129.99999999999972</v>
      </c>
      <c r="U47" s="105"/>
      <c r="V47" t="str">
        <f t="shared" si="7"/>
        <v/>
      </c>
      <c r="W47">
        <f t="shared" si="2"/>
        <v>0</v>
      </c>
      <c r="X47" s="37">
        <f t="shared" si="5"/>
        <v>1817501.0614567164</v>
      </c>
      <c r="Y47" s="38">
        <f t="shared" si="6"/>
        <v>8.7326999999999599E-2</v>
      </c>
    </row>
    <row r="48" spans="2:25">
      <c r="B48" s="36">
        <v>40</v>
      </c>
      <c r="C48" s="102">
        <f t="shared" si="0"/>
        <v>1719814.8837197283</v>
      </c>
      <c r="D48" s="102"/>
      <c r="E48" s="36"/>
      <c r="F48" s="8">
        <v>43797</v>
      </c>
      <c r="G48" s="57" t="s">
        <v>4</v>
      </c>
      <c r="H48" s="119">
        <v>122.46</v>
      </c>
      <c r="I48" s="119"/>
      <c r="J48" s="36">
        <v>115</v>
      </c>
      <c r="K48" s="106">
        <f t="shared" si="3"/>
        <v>51594.44651159185</v>
      </c>
      <c r="L48" s="107"/>
      <c r="M48" s="6">
        <f>IF(J48="","",(K48/J48)/LOOKUP(RIGHT($D$2,3),定数!$A$6:$A$13,定数!$B$6:$B$13))</f>
        <v>4.4864736097036397</v>
      </c>
      <c r="N48" s="36"/>
      <c r="O48" s="8">
        <v>43801</v>
      </c>
      <c r="P48" s="119">
        <v>123.89</v>
      </c>
      <c r="Q48" s="119"/>
      <c r="R48" s="104">
        <f>IF(P48="","",T48*M48*LOOKUP(RIGHT($D$2,3),定数!$A$6:$A$13,定数!$B$6:$B$13))</f>
        <v>64156.572618762359</v>
      </c>
      <c r="S48" s="104"/>
      <c r="T48" s="105">
        <f t="shared" si="4"/>
        <v>143.00000000000068</v>
      </c>
      <c r="U48" s="105"/>
      <c r="V48" t="str">
        <f t="shared" si="7"/>
        <v/>
      </c>
      <c r="W48">
        <f t="shared" si="2"/>
        <v>0</v>
      </c>
      <c r="X48" s="37">
        <f t="shared" si="5"/>
        <v>1817501.0614567164</v>
      </c>
      <c r="Y48" s="38">
        <f t="shared" si="6"/>
        <v>5.3747521698112921E-2</v>
      </c>
    </row>
    <row r="49" spans="2:25">
      <c r="B49" s="36">
        <v>41</v>
      </c>
      <c r="C49" s="102">
        <f t="shared" si="0"/>
        <v>1783971.4563384906</v>
      </c>
      <c r="D49" s="102"/>
      <c r="E49" s="36">
        <v>2003</v>
      </c>
      <c r="F49" s="8">
        <v>43506</v>
      </c>
      <c r="G49" s="57" t="s">
        <v>4</v>
      </c>
      <c r="H49" s="119">
        <v>120.46</v>
      </c>
      <c r="I49" s="119"/>
      <c r="J49" s="36">
        <v>91</v>
      </c>
      <c r="K49" s="106">
        <f t="shared" si="3"/>
        <v>53519.143690154713</v>
      </c>
      <c r="L49" s="107"/>
      <c r="M49" s="6">
        <f>IF(J49="","",(K49/J49)/LOOKUP(RIGHT($D$2,3),定数!$A$6:$A$13,定数!$B$6:$B$13))</f>
        <v>5.8812245813356832</v>
      </c>
      <c r="N49" s="36">
        <v>2003</v>
      </c>
      <c r="O49" s="8">
        <v>43507</v>
      </c>
      <c r="P49" s="119">
        <v>121.58</v>
      </c>
      <c r="Q49" s="119"/>
      <c r="R49" s="104">
        <f>IF(P49="","",T49*M49*LOOKUP(RIGHT($D$2,3),定数!$A$6:$A$13,定数!$B$6:$B$13))</f>
        <v>65869.715310959917</v>
      </c>
      <c r="S49" s="104"/>
      <c r="T49" s="105">
        <f t="shared" si="4"/>
        <v>112.00000000000045</v>
      </c>
      <c r="U49" s="105"/>
      <c r="V49" t="str">
        <f t="shared" si="7"/>
        <v/>
      </c>
      <c r="W49">
        <f t="shared" si="2"/>
        <v>0</v>
      </c>
      <c r="X49" s="37">
        <f t="shared" si="5"/>
        <v>1817501.0614567164</v>
      </c>
      <c r="Y49" s="38">
        <f t="shared" si="6"/>
        <v>1.8448190116242325E-2</v>
      </c>
    </row>
    <row r="50" spans="2:25">
      <c r="B50" s="36">
        <v>42</v>
      </c>
      <c r="C50" s="102">
        <f t="shared" si="0"/>
        <v>1849841.1716494504</v>
      </c>
      <c r="D50" s="102"/>
      <c r="E50" s="36"/>
      <c r="F50" s="8">
        <v>43529</v>
      </c>
      <c r="G50" s="58" t="s">
        <v>3</v>
      </c>
      <c r="H50" s="119">
        <v>117.06</v>
      </c>
      <c r="I50" s="119"/>
      <c r="J50" s="36">
        <v>130</v>
      </c>
      <c r="K50" s="106">
        <f t="shared" si="3"/>
        <v>55495.235149483509</v>
      </c>
      <c r="L50" s="107"/>
      <c r="M50" s="6">
        <f>IF(J50="","",(K50/J50)/LOOKUP(RIGHT($D$2,3),定数!$A$6:$A$13,定数!$B$6:$B$13))</f>
        <v>4.2688642422679628</v>
      </c>
      <c r="N50" s="36"/>
      <c r="O50" s="8">
        <v>43537</v>
      </c>
      <c r="P50" s="119">
        <v>118.36</v>
      </c>
      <c r="Q50" s="119"/>
      <c r="R50" s="104">
        <f>IF(P50="","",T50*M50*LOOKUP(RIGHT($D$2,3),定数!$A$6:$A$13,定数!$B$6:$B$13))</f>
        <v>-55495.235149483393</v>
      </c>
      <c r="S50" s="104"/>
      <c r="T50" s="105">
        <f t="shared" si="4"/>
        <v>-129.99999999999972</v>
      </c>
      <c r="U50" s="105"/>
      <c r="V50" t="str">
        <f t="shared" si="7"/>
        <v/>
      </c>
      <c r="W50">
        <f t="shared" si="2"/>
        <v>1</v>
      </c>
      <c r="X50" s="37">
        <f t="shared" si="5"/>
        <v>1849841.1716494504</v>
      </c>
      <c r="Y50" s="38">
        <f t="shared" si="6"/>
        <v>0</v>
      </c>
    </row>
    <row r="51" spans="2:25">
      <c r="B51" s="36">
        <v>43</v>
      </c>
      <c r="C51" s="102">
        <f t="shared" si="0"/>
        <v>1794345.936499967</v>
      </c>
      <c r="D51" s="102"/>
      <c r="E51" s="36"/>
      <c r="F51" s="8">
        <v>43697</v>
      </c>
      <c r="G51" s="58" t="s">
        <v>3</v>
      </c>
      <c r="H51" s="119">
        <v>118.19</v>
      </c>
      <c r="I51" s="119"/>
      <c r="J51" s="36">
        <v>166</v>
      </c>
      <c r="K51" s="106">
        <f t="shared" si="3"/>
        <v>53830.378094999011</v>
      </c>
      <c r="L51" s="107"/>
      <c r="M51" s="6">
        <f>IF(J51="","",(K51/J51)/LOOKUP(RIGHT($D$2,3),定数!$A$6:$A$13,定数!$B$6:$B$13))</f>
        <v>3.2427938611445186</v>
      </c>
      <c r="N51" s="36"/>
      <c r="O51" s="8">
        <v>43710</v>
      </c>
      <c r="P51" s="119">
        <v>116.02</v>
      </c>
      <c r="Q51" s="119"/>
      <c r="R51" s="104">
        <f>IF(P51="","",T51*M51*LOOKUP(RIGHT($D$2,3),定数!$A$6:$A$13,定数!$B$6:$B$13))</f>
        <v>70368.626786836117</v>
      </c>
      <c r="S51" s="104"/>
      <c r="T51" s="105">
        <f t="shared" si="4"/>
        <v>217.00000000000017</v>
      </c>
      <c r="U51" s="105"/>
      <c r="V51" t="str">
        <f t="shared" si="7"/>
        <v/>
      </c>
      <c r="W51">
        <f t="shared" si="2"/>
        <v>0</v>
      </c>
      <c r="X51" s="37">
        <f t="shared" si="5"/>
        <v>1849841.1716494504</v>
      </c>
      <c r="Y51" s="38">
        <f t="shared" si="6"/>
        <v>2.9999999999999916E-2</v>
      </c>
    </row>
    <row r="52" spans="2:25">
      <c r="B52" s="36">
        <v>44</v>
      </c>
      <c r="C52" s="102">
        <f t="shared" si="0"/>
        <v>1864714.5632868032</v>
      </c>
      <c r="D52" s="102"/>
      <c r="E52" s="36"/>
      <c r="F52" s="8">
        <v>43747</v>
      </c>
      <c r="G52" s="58" t="s">
        <v>3</v>
      </c>
      <c r="H52" s="119">
        <v>109.33</v>
      </c>
      <c r="I52" s="119"/>
      <c r="J52" s="36">
        <v>189</v>
      </c>
      <c r="K52" s="106">
        <f t="shared" si="3"/>
        <v>55941.436898604094</v>
      </c>
      <c r="L52" s="107"/>
      <c r="M52" s="6">
        <f>IF(J52="","",(K52/J52)/LOOKUP(RIGHT($D$2,3),定数!$A$6:$A$13,定数!$B$6:$B$13))</f>
        <v>2.9598643861695284</v>
      </c>
      <c r="N52" s="36"/>
      <c r="O52" s="8">
        <v>43772</v>
      </c>
      <c r="P52" s="119">
        <v>111.22</v>
      </c>
      <c r="Q52" s="119"/>
      <c r="R52" s="104">
        <f>IF(P52="","",T52*M52*LOOKUP(RIGHT($D$2,3),定数!$A$6:$A$13,定数!$B$6:$B$13))</f>
        <v>-55941.436898604101</v>
      </c>
      <c r="S52" s="104"/>
      <c r="T52" s="105">
        <f t="shared" si="4"/>
        <v>-189.00000000000006</v>
      </c>
      <c r="U52" s="105"/>
      <c r="V52" t="str">
        <f t="shared" si="7"/>
        <v/>
      </c>
      <c r="W52">
        <f t="shared" si="2"/>
        <v>1</v>
      </c>
      <c r="X52" s="37">
        <f t="shared" si="5"/>
        <v>1864714.5632868032</v>
      </c>
      <c r="Y52" s="38">
        <f t="shared" si="6"/>
        <v>0</v>
      </c>
    </row>
    <row r="53" spans="2:25">
      <c r="B53" s="36">
        <v>45</v>
      </c>
      <c r="C53" s="102">
        <f t="shared" si="0"/>
        <v>1808773.1263881992</v>
      </c>
      <c r="D53" s="102"/>
      <c r="E53" s="36"/>
      <c r="F53" s="8">
        <v>43816</v>
      </c>
      <c r="G53" s="58" t="s">
        <v>3</v>
      </c>
      <c r="H53" s="119">
        <v>107.35</v>
      </c>
      <c r="I53" s="119"/>
      <c r="J53" s="36">
        <v>97</v>
      </c>
      <c r="K53" s="106">
        <f t="shared" si="3"/>
        <v>54263.193791645972</v>
      </c>
      <c r="L53" s="107"/>
      <c r="M53" s="6">
        <f>IF(J53="","",(K53/J53)/LOOKUP(RIGHT($D$2,3),定数!$A$6:$A$13,定数!$B$6:$B$13))</f>
        <v>5.5941436898604096</v>
      </c>
      <c r="N53" s="36">
        <v>2004</v>
      </c>
      <c r="O53" s="8">
        <v>43470</v>
      </c>
      <c r="P53" s="119">
        <v>106.14</v>
      </c>
      <c r="Q53" s="119"/>
      <c r="R53" s="104">
        <f>IF(P53="","",T53*M53*LOOKUP(RIGHT($D$2,3),定数!$A$6:$A$13,定数!$B$6:$B$13))</f>
        <v>67689.13864731061</v>
      </c>
      <c r="S53" s="104"/>
      <c r="T53" s="105">
        <f t="shared" si="4"/>
        <v>120.99999999999937</v>
      </c>
      <c r="U53" s="105"/>
      <c r="V53" t="str">
        <f t="shared" si="7"/>
        <v/>
      </c>
      <c r="W53">
        <f t="shared" si="2"/>
        <v>0</v>
      </c>
      <c r="X53" s="37">
        <f t="shared" si="5"/>
        <v>1864714.5632868032</v>
      </c>
      <c r="Y53" s="38">
        <f t="shared" si="6"/>
        <v>2.9999999999999916E-2</v>
      </c>
    </row>
    <row r="54" spans="2:25">
      <c r="B54" s="36">
        <v>46</v>
      </c>
      <c r="C54" s="102">
        <f t="shared" si="0"/>
        <v>1876462.2650355098</v>
      </c>
      <c r="D54" s="102"/>
      <c r="E54" s="36">
        <v>2004</v>
      </c>
      <c r="F54" s="8">
        <v>43512</v>
      </c>
      <c r="G54" s="58" t="s">
        <v>3</v>
      </c>
      <c r="H54" s="119">
        <v>105.33</v>
      </c>
      <c r="I54" s="119"/>
      <c r="J54" s="36">
        <v>28</v>
      </c>
      <c r="K54" s="106">
        <f t="shared" si="3"/>
        <v>56293.867951065295</v>
      </c>
      <c r="L54" s="107"/>
      <c r="M54" s="6">
        <f>IF(J54="","",(K54/J54)/LOOKUP(RIGHT($D$2,3),定数!$A$6:$A$13,定数!$B$6:$B$13))</f>
        <v>20.104952839666179</v>
      </c>
      <c r="N54" s="36"/>
      <c r="O54" s="8">
        <v>43513</v>
      </c>
      <c r="P54" s="119">
        <v>105.6</v>
      </c>
      <c r="Q54" s="119"/>
      <c r="R54" s="104">
        <f>IF(P54="","",T54*M54*LOOKUP(RIGHT($D$2,3),定数!$A$6:$A$13,定数!$B$6:$B$13))</f>
        <v>-54283.372667097887</v>
      </c>
      <c r="S54" s="104"/>
      <c r="T54" s="105">
        <f t="shared" si="4"/>
        <v>-26.999999999999602</v>
      </c>
      <c r="U54" s="105"/>
      <c r="V54" t="str">
        <f t="shared" si="7"/>
        <v/>
      </c>
      <c r="W54">
        <f t="shared" si="2"/>
        <v>1</v>
      </c>
      <c r="X54" s="37">
        <f t="shared" si="5"/>
        <v>1876462.2650355098</v>
      </c>
      <c r="Y54" s="38">
        <f t="shared" si="6"/>
        <v>0</v>
      </c>
    </row>
    <row r="55" spans="2:25">
      <c r="B55" s="36">
        <v>47</v>
      </c>
      <c r="C55" s="102">
        <f t="shared" si="0"/>
        <v>1822178.8923684119</v>
      </c>
      <c r="D55" s="102"/>
      <c r="E55" s="36"/>
      <c r="F55" s="8">
        <v>43527</v>
      </c>
      <c r="G55" s="57" t="s">
        <v>4</v>
      </c>
      <c r="H55" s="119">
        <v>110.46</v>
      </c>
      <c r="I55" s="119"/>
      <c r="J55" s="36">
        <v>157</v>
      </c>
      <c r="K55" s="106">
        <f t="shared" si="3"/>
        <v>54665.366771052351</v>
      </c>
      <c r="L55" s="107"/>
      <c r="M55" s="6">
        <f>IF(J55="","",(K55/J55)/LOOKUP(RIGHT($D$2,3),定数!$A$6:$A$13,定数!$B$6:$B$13))</f>
        <v>3.4818704949714872</v>
      </c>
      <c r="N55" s="36"/>
      <c r="O55" s="8">
        <v>43540</v>
      </c>
      <c r="P55" s="119">
        <v>108.89</v>
      </c>
      <c r="Q55" s="119"/>
      <c r="R55" s="104">
        <f>IF(P55="","",T55*M55*LOOKUP(RIGHT($D$2,3),定数!$A$6:$A$13,定数!$B$6:$B$13))</f>
        <v>-54665.366771052104</v>
      </c>
      <c r="S55" s="104"/>
      <c r="T55" s="105">
        <f t="shared" si="4"/>
        <v>-156.99999999999932</v>
      </c>
      <c r="U55" s="105"/>
      <c r="V55" t="str">
        <f t="shared" si="7"/>
        <v/>
      </c>
      <c r="W55">
        <f t="shared" si="2"/>
        <v>2</v>
      </c>
      <c r="X55" s="37">
        <f t="shared" si="5"/>
        <v>1876462.2650355098</v>
      </c>
      <c r="Y55" s="38">
        <f t="shared" si="6"/>
        <v>2.8928571428571082E-2</v>
      </c>
    </row>
    <row r="56" spans="2:25">
      <c r="B56" s="36">
        <v>48</v>
      </c>
      <c r="C56" s="102">
        <f t="shared" si="0"/>
        <v>1767513.5255973598</v>
      </c>
      <c r="D56" s="102"/>
      <c r="E56" s="36"/>
      <c r="F56" s="8">
        <v>43583</v>
      </c>
      <c r="G56" s="57" t="s">
        <v>4</v>
      </c>
      <c r="H56" s="119">
        <v>109.89</v>
      </c>
      <c r="I56" s="119"/>
      <c r="J56" s="36">
        <v>154</v>
      </c>
      <c r="K56" s="106">
        <f t="shared" si="3"/>
        <v>53025.405767920791</v>
      </c>
      <c r="L56" s="107"/>
      <c r="M56" s="6">
        <f>IF(J56="","",(K56/J56)/LOOKUP(RIGHT($D$2,3),定数!$A$6:$A$13,定数!$B$6:$B$13))</f>
        <v>3.4432081667481031</v>
      </c>
      <c r="N56" s="36"/>
      <c r="O56" s="8">
        <v>43590</v>
      </c>
      <c r="P56" s="119">
        <v>108.35</v>
      </c>
      <c r="Q56" s="119"/>
      <c r="R56" s="104">
        <f>IF(P56="","",T56*M56*LOOKUP(RIGHT($D$2,3),定数!$A$6:$A$13,定数!$B$6:$B$13))</f>
        <v>-53025.405767921009</v>
      </c>
      <c r="S56" s="104"/>
      <c r="T56" s="105">
        <f t="shared" si="4"/>
        <v>-154.00000000000063</v>
      </c>
      <c r="U56" s="105"/>
      <c r="V56" t="str">
        <f t="shared" si="7"/>
        <v/>
      </c>
      <c r="W56">
        <f t="shared" si="2"/>
        <v>3</v>
      </c>
      <c r="X56" s="37">
        <f t="shared" si="5"/>
        <v>1876462.2650355098</v>
      </c>
      <c r="Y56" s="38">
        <f t="shared" si="6"/>
        <v>5.8060714285713799E-2</v>
      </c>
    </row>
    <row r="57" spans="2:25">
      <c r="B57" s="36">
        <v>49</v>
      </c>
      <c r="C57" s="102">
        <f t="shared" si="0"/>
        <v>1714488.1198294386</v>
      </c>
      <c r="D57" s="102"/>
      <c r="E57" s="36"/>
      <c r="F57" s="8">
        <v>43801</v>
      </c>
      <c r="G57" s="58" t="s">
        <v>3</v>
      </c>
      <c r="H57" s="119">
        <v>102.59</v>
      </c>
      <c r="I57" s="119"/>
      <c r="J57" s="36">
        <v>51</v>
      </c>
      <c r="K57" s="106">
        <f t="shared" si="3"/>
        <v>51434.643594883157</v>
      </c>
      <c r="L57" s="107"/>
      <c r="M57" s="6">
        <f>IF(J57="","",(K57/J57)/LOOKUP(RIGHT($D$2,3),定数!$A$6:$A$13,定数!$B$6:$B$13))</f>
        <v>10.085224234290814</v>
      </c>
      <c r="N57" s="36"/>
      <c r="O57" s="8">
        <v>43801</v>
      </c>
      <c r="P57" s="119">
        <v>103.1</v>
      </c>
      <c r="Q57" s="119"/>
      <c r="R57" s="104">
        <f>IF(P57="","",T57*M57*LOOKUP(RIGHT($D$2,3),定数!$A$6:$A$13,定数!$B$6:$B$13))</f>
        <v>-51434.643594882233</v>
      </c>
      <c r="S57" s="104"/>
      <c r="T57" s="105">
        <f t="shared" si="4"/>
        <v>-50.999999999999091</v>
      </c>
      <c r="U57" s="105"/>
      <c r="V57" t="str">
        <f t="shared" si="7"/>
        <v/>
      </c>
      <c r="W57">
        <f t="shared" si="2"/>
        <v>4</v>
      </c>
      <c r="X57" s="37">
        <f t="shared" si="5"/>
        <v>1876462.2650355098</v>
      </c>
      <c r="Y57" s="38">
        <f t="shared" si="6"/>
        <v>8.631889285714256E-2</v>
      </c>
    </row>
    <row r="58" spans="2:25">
      <c r="B58" s="36">
        <v>50</v>
      </c>
      <c r="C58" s="102">
        <f t="shared" si="0"/>
        <v>1663053.4762345564</v>
      </c>
      <c r="D58" s="102"/>
      <c r="E58" s="36">
        <v>2005</v>
      </c>
      <c r="F58" s="8">
        <v>43559</v>
      </c>
      <c r="G58" s="57" t="s">
        <v>4</v>
      </c>
      <c r="H58" s="119">
        <v>107.8</v>
      </c>
      <c r="I58" s="119"/>
      <c r="J58" s="36">
        <v>107</v>
      </c>
      <c r="K58" s="106">
        <f t="shared" si="3"/>
        <v>49891.604287036687</v>
      </c>
      <c r="L58" s="107"/>
      <c r="M58" s="6">
        <f>IF(J58="","",(K58/J58)/LOOKUP(RIGHT($D$2,3),定数!$A$6:$A$13,定数!$B$6:$B$13))</f>
        <v>4.6627667557978212</v>
      </c>
      <c r="N58" s="36">
        <v>2005</v>
      </c>
      <c r="O58" s="8">
        <v>43574</v>
      </c>
      <c r="P58" s="119">
        <v>106.73</v>
      </c>
      <c r="Q58" s="119"/>
      <c r="R58" s="104">
        <f>IF(P58="","",T58*M58*LOOKUP(RIGHT($D$2,3),定数!$A$6:$A$13,定数!$B$6:$B$13))</f>
        <v>-49891.604287036367</v>
      </c>
      <c r="S58" s="104"/>
      <c r="T58" s="105">
        <f t="shared" si="4"/>
        <v>-106.99999999999932</v>
      </c>
      <c r="U58" s="105"/>
      <c r="V58" t="str">
        <f t="shared" si="7"/>
        <v/>
      </c>
      <c r="W58">
        <f t="shared" si="2"/>
        <v>5</v>
      </c>
      <c r="X58" s="37">
        <f t="shared" si="5"/>
        <v>1876462.2650355098</v>
      </c>
      <c r="Y58" s="38">
        <f t="shared" si="6"/>
        <v>0.11372932607142783</v>
      </c>
    </row>
    <row r="59" spans="2:25">
      <c r="B59" s="36">
        <v>51</v>
      </c>
      <c r="C59" s="102">
        <f t="shared" si="0"/>
        <v>1613161.8719475199</v>
      </c>
      <c r="D59" s="102"/>
      <c r="E59" s="36"/>
      <c r="F59" s="8">
        <v>43589</v>
      </c>
      <c r="G59" s="58" t="s">
        <v>3</v>
      </c>
      <c r="H59" s="119">
        <v>104.61</v>
      </c>
      <c r="I59" s="119"/>
      <c r="J59" s="36">
        <v>157</v>
      </c>
      <c r="K59" s="106">
        <f t="shared" si="3"/>
        <v>48394.856158425595</v>
      </c>
      <c r="L59" s="107"/>
      <c r="M59" s="6">
        <f>IF(J59="","",(K59/J59)/LOOKUP(RIGHT($D$2,3),定数!$A$6:$A$13,定数!$B$6:$B$13))</f>
        <v>3.0824749145494006</v>
      </c>
      <c r="N59" s="36"/>
      <c r="O59" s="8">
        <v>43597</v>
      </c>
      <c r="P59" s="119">
        <v>106.18</v>
      </c>
      <c r="Q59" s="119"/>
      <c r="R59" s="104">
        <f>IF(P59="","",T59*M59*LOOKUP(RIGHT($D$2,3),定数!$A$6:$A$13,定数!$B$6:$B$13))</f>
        <v>-48394.85615842582</v>
      </c>
      <c r="S59" s="104"/>
      <c r="T59" s="105">
        <f t="shared" si="4"/>
        <v>-157.00000000000074</v>
      </c>
      <c r="U59" s="105"/>
      <c r="V59" t="str">
        <f t="shared" si="7"/>
        <v/>
      </c>
      <c r="W59">
        <f t="shared" si="2"/>
        <v>6</v>
      </c>
      <c r="X59" s="37">
        <f t="shared" si="5"/>
        <v>1876462.2650355098</v>
      </c>
      <c r="Y59" s="38">
        <f t="shared" si="6"/>
        <v>0.14031744628928478</v>
      </c>
    </row>
    <row r="60" spans="2:25">
      <c r="B60" s="36">
        <v>52</v>
      </c>
      <c r="C60" s="102">
        <f t="shared" si="0"/>
        <v>1564767.0157890941</v>
      </c>
      <c r="D60" s="102"/>
      <c r="E60" s="36"/>
      <c r="F60" s="8">
        <v>43660</v>
      </c>
      <c r="G60" s="57" t="s">
        <v>4</v>
      </c>
      <c r="H60" s="119">
        <v>112.32</v>
      </c>
      <c r="I60" s="119"/>
      <c r="J60" s="36">
        <v>156</v>
      </c>
      <c r="K60" s="106">
        <f t="shared" si="3"/>
        <v>46943.010473672824</v>
      </c>
      <c r="L60" s="107"/>
      <c r="M60" s="6">
        <f>IF(J60="","",(K60/J60)/LOOKUP(RIGHT($D$2,3),定数!$A$6:$A$13,定数!$B$6:$B$13))</f>
        <v>3.00916733805595</v>
      </c>
      <c r="N60" s="36"/>
      <c r="O60" s="8">
        <v>43667</v>
      </c>
      <c r="P60" s="119">
        <v>110.76</v>
      </c>
      <c r="Q60" s="119"/>
      <c r="R60" s="104">
        <f>IF(P60="","",T60*M60*LOOKUP(RIGHT($D$2,3),定数!$A$6:$A$13,定数!$B$6:$B$13))</f>
        <v>-46943.010473672461</v>
      </c>
      <c r="S60" s="104"/>
      <c r="T60" s="105">
        <f t="shared" si="4"/>
        <v>-155.99999999999881</v>
      </c>
      <c r="U60" s="105"/>
      <c r="V60" t="str">
        <f t="shared" si="7"/>
        <v/>
      </c>
      <c r="W60">
        <f t="shared" si="2"/>
        <v>7</v>
      </c>
      <c r="X60" s="37">
        <f t="shared" si="5"/>
        <v>1876462.2650355098</v>
      </c>
      <c r="Y60" s="38">
        <f t="shared" si="6"/>
        <v>0.16610792290060639</v>
      </c>
    </row>
    <row r="61" spans="2:25">
      <c r="B61" s="36">
        <v>53</v>
      </c>
      <c r="C61" s="102">
        <f t="shared" si="0"/>
        <v>1517824.0053154216</v>
      </c>
      <c r="D61" s="102"/>
      <c r="E61" s="36"/>
      <c r="F61" s="8">
        <v>43739</v>
      </c>
      <c r="G61" s="57" t="s">
        <v>4</v>
      </c>
      <c r="H61" s="119">
        <v>113.73</v>
      </c>
      <c r="I61" s="119"/>
      <c r="J61" s="36">
        <v>83</v>
      </c>
      <c r="K61" s="106">
        <f t="shared" si="3"/>
        <v>45534.720159462646</v>
      </c>
      <c r="L61" s="107"/>
      <c r="M61" s="6">
        <f>IF(J61="","",(K61/J61)/LOOKUP(RIGHT($D$2,3),定数!$A$6:$A$13,定数!$B$6:$B$13))</f>
        <v>5.4861108625858606</v>
      </c>
      <c r="N61" s="36"/>
      <c r="O61" s="8">
        <v>43751</v>
      </c>
      <c r="P61" s="119">
        <v>115.06</v>
      </c>
      <c r="Q61" s="119"/>
      <c r="R61" s="104">
        <f>IF(P61="","",T61*M61*LOOKUP(RIGHT($D$2,3),定数!$A$6:$A$13,定数!$B$6:$B$13))</f>
        <v>72965.274472391859</v>
      </c>
      <c r="S61" s="104"/>
      <c r="T61" s="105">
        <f t="shared" si="4"/>
        <v>132.99999999999983</v>
      </c>
      <c r="U61" s="105"/>
      <c r="V61" t="str">
        <f t="shared" si="7"/>
        <v/>
      </c>
      <c r="W61">
        <f t="shared" si="2"/>
        <v>0</v>
      </c>
      <c r="X61" s="37">
        <f t="shared" si="5"/>
        <v>1876462.2650355098</v>
      </c>
      <c r="Y61" s="38">
        <f t="shared" si="6"/>
        <v>0.19112468521358805</v>
      </c>
    </row>
    <row r="62" spans="2:25">
      <c r="B62" s="36">
        <v>54</v>
      </c>
      <c r="C62" s="102">
        <f>IF(R61="","",C61+R61)</f>
        <v>1590789.2797878135</v>
      </c>
      <c r="D62" s="102"/>
      <c r="E62" s="36"/>
      <c r="F62" s="8">
        <v>43765</v>
      </c>
      <c r="G62" s="57" t="s">
        <v>4</v>
      </c>
      <c r="H62" s="119">
        <v>115.96</v>
      </c>
      <c r="I62" s="119"/>
      <c r="J62" s="36">
        <v>106</v>
      </c>
      <c r="K62" s="106">
        <f t="shared" si="3"/>
        <v>47723.678393634407</v>
      </c>
      <c r="L62" s="107"/>
      <c r="M62" s="6">
        <f>IF(J62="","",(K62/J62)/LOOKUP(RIGHT($D$2,3),定数!$A$6:$A$13,定数!$B$6:$B$13))</f>
        <v>4.5022338107202273</v>
      </c>
      <c r="N62" s="36"/>
      <c r="O62" s="8">
        <v>43765</v>
      </c>
      <c r="P62" s="119">
        <v>114.9</v>
      </c>
      <c r="Q62" s="119"/>
      <c r="R62" s="104">
        <f>IF(P62="","",T62*M62*LOOKUP(RIGHT($D$2,3),定数!$A$6:$A$13,定数!$B$6:$B$13))</f>
        <v>-47723.678393633876</v>
      </c>
      <c r="S62" s="104"/>
      <c r="T62" s="105">
        <f t="shared" si="4"/>
        <v>-105.99999999999881</v>
      </c>
      <c r="U62" s="105"/>
      <c r="V62" t="str">
        <f t="shared" si="7"/>
        <v/>
      </c>
      <c r="W62">
        <f t="shared" si="2"/>
        <v>1</v>
      </c>
      <c r="X62" s="37">
        <f t="shared" si="5"/>
        <v>1876462.2650355098</v>
      </c>
      <c r="Y62" s="38">
        <f t="shared" si="6"/>
        <v>0.15224019718951831</v>
      </c>
    </row>
    <row r="63" spans="2:25">
      <c r="B63" s="36">
        <v>55</v>
      </c>
      <c r="C63" s="102">
        <f t="shared" si="0"/>
        <v>1543065.6013941797</v>
      </c>
      <c r="D63" s="102"/>
      <c r="E63" s="36"/>
      <c r="F63" s="8">
        <v>43794</v>
      </c>
      <c r="G63" s="57" t="s">
        <v>4</v>
      </c>
      <c r="H63" s="119">
        <v>119</v>
      </c>
      <c r="I63" s="119"/>
      <c r="J63" s="36">
        <v>49</v>
      </c>
      <c r="K63" s="106">
        <f t="shared" si="3"/>
        <v>46291.968041825392</v>
      </c>
      <c r="L63" s="107"/>
      <c r="M63" s="6">
        <f>IF(J63="","",(K63/J63)/LOOKUP(RIGHT($D$2,3),定数!$A$6:$A$13,定数!$B$6:$B$13))</f>
        <v>9.4473404166990598</v>
      </c>
      <c r="N63" s="36"/>
      <c r="O63" s="8">
        <v>43797</v>
      </c>
      <c r="P63" s="119">
        <v>118.52</v>
      </c>
      <c r="Q63" s="119"/>
      <c r="R63" s="104">
        <f>IF(P63="","",T63*M63*LOOKUP(RIGHT($D$2,3),定数!$A$6:$A$13,定数!$B$6:$B$13))</f>
        <v>-45347.234000155862</v>
      </c>
      <c r="S63" s="104"/>
      <c r="T63" s="105">
        <f t="shared" si="4"/>
        <v>-48.000000000000398</v>
      </c>
      <c r="U63" s="105"/>
      <c r="V63" t="str">
        <f t="shared" si="7"/>
        <v/>
      </c>
      <c r="W63">
        <f t="shared" si="2"/>
        <v>2</v>
      </c>
      <c r="X63" s="37">
        <f t="shared" si="5"/>
        <v>1876462.2650355098</v>
      </c>
      <c r="Y63" s="38">
        <f t="shared" si="6"/>
        <v>0.17767299127383251</v>
      </c>
    </row>
    <row r="64" spans="2:25">
      <c r="B64" s="36">
        <v>56</v>
      </c>
      <c r="C64" s="102">
        <f>IF(R63="","",C63+R63)</f>
        <v>1497718.3673940238</v>
      </c>
      <c r="D64" s="102"/>
      <c r="E64" s="36"/>
      <c r="F64" s="8">
        <v>43822</v>
      </c>
      <c r="G64" s="58" t="s">
        <v>3</v>
      </c>
      <c r="H64" s="119">
        <v>116.4</v>
      </c>
      <c r="I64" s="119"/>
      <c r="J64" s="36">
        <v>128</v>
      </c>
      <c r="K64" s="106">
        <f t="shared" si="3"/>
        <v>44931.551021820713</v>
      </c>
      <c r="L64" s="107"/>
      <c r="M64" s="6">
        <f>IF(J64="","",(K64/J64)/LOOKUP(RIGHT($D$2,3),定数!$A$6:$A$13,定数!$B$6:$B$13))</f>
        <v>3.5102774235797432</v>
      </c>
      <c r="N64" s="36"/>
      <c r="O64" s="8">
        <v>43827</v>
      </c>
      <c r="P64" s="119">
        <v>117.68</v>
      </c>
      <c r="Q64" s="119"/>
      <c r="R64" s="104">
        <f>IF(P64="","",T64*M64*LOOKUP(RIGHT($D$2,3),定数!$A$6:$A$13,定数!$B$6:$B$13))</f>
        <v>-44931.551021820749</v>
      </c>
      <c r="S64" s="104"/>
      <c r="T64" s="105">
        <f t="shared" si="4"/>
        <v>-128.00000000000011</v>
      </c>
      <c r="U64" s="105"/>
      <c r="V64" t="str">
        <f t="shared" si="7"/>
        <v/>
      </c>
      <c r="W64">
        <f t="shared" si="2"/>
        <v>3</v>
      </c>
      <c r="X64" s="37">
        <f t="shared" si="5"/>
        <v>1876462.2650355098</v>
      </c>
      <c r="Y64" s="38">
        <f t="shared" si="6"/>
        <v>0.20183933602007109</v>
      </c>
    </row>
    <row r="65" spans="2:25">
      <c r="B65" s="36">
        <v>57</v>
      </c>
      <c r="C65" s="102">
        <f>IF(R64="","",C64+R64)</f>
        <v>1452786.8163722032</v>
      </c>
      <c r="D65" s="102"/>
      <c r="E65" s="36">
        <v>2006</v>
      </c>
      <c r="F65" s="8">
        <v>43562</v>
      </c>
      <c r="G65" s="57" t="s">
        <v>4</v>
      </c>
      <c r="H65" s="119">
        <v>118.01</v>
      </c>
      <c r="I65" s="119"/>
      <c r="J65" s="36">
        <v>75</v>
      </c>
      <c r="K65" s="106">
        <f t="shared" si="3"/>
        <v>43583.604491166094</v>
      </c>
      <c r="L65" s="107"/>
      <c r="M65" s="6">
        <f>IF(J65="","",(K65/J65)/LOOKUP(RIGHT($D$2,3),定数!$A$6:$A$13,定数!$B$6:$B$13))</f>
        <v>5.8111472654888123</v>
      </c>
      <c r="N65" s="36">
        <v>2006</v>
      </c>
      <c r="O65" s="8">
        <v>43573</v>
      </c>
      <c r="P65" s="119">
        <v>117.25</v>
      </c>
      <c r="Q65" s="119"/>
      <c r="R65" s="104">
        <f>IF(P65="","",T65*M65*LOOKUP(RIGHT($D$2,3),定数!$A$6:$A$13,定数!$B$6:$B$13))</f>
        <v>-44164.719217715268</v>
      </c>
      <c r="S65" s="104"/>
      <c r="T65" s="105">
        <f t="shared" si="4"/>
        <v>-76.000000000000512</v>
      </c>
      <c r="U65" s="105"/>
      <c r="V65" t="str">
        <f t="shared" si="7"/>
        <v/>
      </c>
      <c r="W65">
        <f t="shared" si="2"/>
        <v>4</v>
      </c>
      <c r="X65" s="37">
        <f t="shared" si="5"/>
        <v>1876462.2650355098</v>
      </c>
      <c r="Y65" s="38">
        <f t="shared" si="6"/>
        <v>0.22578415593946899</v>
      </c>
    </row>
    <row r="66" spans="2:25">
      <c r="B66" s="36">
        <v>58</v>
      </c>
      <c r="C66" s="102">
        <f t="shared" si="0"/>
        <v>1408622.0971544879</v>
      </c>
      <c r="D66" s="102"/>
      <c r="E66" s="36"/>
      <c r="F66" s="8">
        <v>43593</v>
      </c>
      <c r="G66" s="59" t="s">
        <v>3</v>
      </c>
      <c r="H66" s="119">
        <v>112.25</v>
      </c>
      <c r="I66" s="119"/>
      <c r="J66" s="36">
        <v>189</v>
      </c>
      <c r="K66" s="106">
        <f t="shared" si="3"/>
        <v>42258.662914634631</v>
      </c>
      <c r="L66" s="107"/>
      <c r="M66" s="6">
        <f>IF(J66="","",(K66/J66)/LOOKUP(RIGHT($D$2,3),定数!$A$6:$A$13,定数!$B$6:$B$13))</f>
        <v>2.2359080907214088</v>
      </c>
      <c r="N66" s="36"/>
      <c r="O66" s="8">
        <v>43597</v>
      </c>
      <c r="P66" s="119">
        <v>109.78</v>
      </c>
      <c r="Q66" s="119"/>
      <c r="R66" s="104">
        <f>IF(P66="","",T66*M66*LOOKUP(RIGHT($D$2,3),定数!$A$6:$A$13,定数!$B$6:$B$13))</f>
        <v>55226.929840818775</v>
      </c>
      <c r="S66" s="104"/>
      <c r="T66" s="105">
        <f t="shared" si="4"/>
        <v>246.99999999999989</v>
      </c>
      <c r="U66" s="105"/>
      <c r="V66" t="str">
        <f t="shared" si="7"/>
        <v/>
      </c>
      <c r="W66">
        <f t="shared" si="2"/>
        <v>0</v>
      </c>
      <c r="X66" s="37">
        <f t="shared" si="5"/>
        <v>1876462.2650355098</v>
      </c>
      <c r="Y66" s="38">
        <f t="shared" si="6"/>
        <v>0.24932031759890927</v>
      </c>
    </row>
    <row r="67" spans="2:25">
      <c r="B67" s="36">
        <v>59</v>
      </c>
      <c r="C67" s="102">
        <f t="shared" si="0"/>
        <v>1463849.0269953066</v>
      </c>
      <c r="D67" s="102"/>
      <c r="E67" s="36"/>
      <c r="F67" s="8">
        <v>43702</v>
      </c>
      <c r="G67" s="57" t="s">
        <v>4</v>
      </c>
      <c r="H67" s="119">
        <v>116.62</v>
      </c>
      <c r="I67" s="119"/>
      <c r="J67" s="36">
        <v>48</v>
      </c>
      <c r="K67" s="106">
        <f t="shared" si="3"/>
        <v>43915.470809859195</v>
      </c>
      <c r="L67" s="107"/>
      <c r="M67" s="6">
        <f>IF(J67="","",(K67/J67)/LOOKUP(RIGHT($D$2,3),定数!$A$6:$A$13,定数!$B$6:$B$13))</f>
        <v>9.1490564187206651</v>
      </c>
      <c r="N67" s="36"/>
      <c r="O67" s="8">
        <v>43702</v>
      </c>
      <c r="P67" s="119">
        <v>117.4</v>
      </c>
      <c r="Q67" s="119"/>
      <c r="R67" s="104">
        <f>IF(P67="","",T67*M67*LOOKUP(RIGHT($D$2,3),定数!$A$6:$A$13,定数!$B$6:$B$13))</f>
        <v>71362.640066021282</v>
      </c>
      <c r="S67" s="104"/>
      <c r="T67" s="105">
        <f t="shared" si="4"/>
        <v>78.000000000000114</v>
      </c>
      <c r="U67" s="105"/>
      <c r="V67" t="str">
        <f t="shared" si="7"/>
        <v/>
      </c>
      <c r="W67">
        <f t="shared" si="2"/>
        <v>0</v>
      </c>
      <c r="X67" s="37">
        <f t="shared" si="5"/>
        <v>1876462.2650355098</v>
      </c>
      <c r="Y67" s="38">
        <f t="shared" si="6"/>
        <v>0.21988890782858084</v>
      </c>
    </row>
    <row r="68" spans="2:25">
      <c r="B68" s="36">
        <v>60</v>
      </c>
      <c r="C68" s="102">
        <f>IF(R67="","",C67+R67)</f>
        <v>1535211.667061328</v>
      </c>
      <c r="D68" s="102"/>
      <c r="E68" s="36"/>
      <c r="F68" s="8">
        <v>43747</v>
      </c>
      <c r="G68" s="57" t="s">
        <v>4</v>
      </c>
      <c r="H68" s="119">
        <v>119.09</v>
      </c>
      <c r="I68" s="119"/>
      <c r="J68" s="36">
        <v>146</v>
      </c>
      <c r="K68" s="106">
        <f t="shared" si="3"/>
        <v>46056.350011839837</v>
      </c>
      <c r="L68" s="107"/>
      <c r="M68" s="6">
        <f>IF(J68="","",(K68/J68)/LOOKUP(RIGHT($D$2,3),定数!$A$6:$A$13,定数!$B$6:$B$13))</f>
        <v>3.154544521358893</v>
      </c>
      <c r="N68" s="36"/>
      <c r="O68" s="8">
        <v>43765</v>
      </c>
      <c r="P68" s="119">
        <v>117.63</v>
      </c>
      <c r="Q68" s="119"/>
      <c r="R68" s="104">
        <f>IF(P68="","",T68*M68*LOOKUP(RIGHT($D$2,3),定数!$A$6:$A$13,定数!$B$6:$B$13))</f>
        <v>-46056.350011840092</v>
      </c>
      <c r="S68" s="104"/>
      <c r="T68" s="105">
        <f t="shared" si="4"/>
        <v>-146.0000000000008</v>
      </c>
      <c r="U68" s="105"/>
      <c r="V68" t="str">
        <f t="shared" si="7"/>
        <v/>
      </c>
      <c r="W68">
        <f t="shared" si="2"/>
        <v>1</v>
      </c>
      <c r="X68" s="37">
        <f t="shared" si="5"/>
        <v>1876462.2650355098</v>
      </c>
      <c r="Y68" s="38">
        <f t="shared" si="6"/>
        <v>0.18185849208522409</v>
      </c>
    </row>
    <row r="69" spans="2:25">
      <c r="B69" s="36">
        <v>61</v>
      </c>
      <c r="C69" s="102">
        <f t="shared" si="0"/>
        <v>1489155.317049488</v>
      </c>
      <c r="D69" s="102"/>
      <c r="E69" s="36"/>
      <c r="F69" s="8">
        <v>43800</v>
      </c>
      <c r="G69" s="59" t="s">
        <v>3</v>
      </c>
      <c r="H69" s="119">
        <v>115.5</v>
      </c>
      <c r="I69" s="119"/>
      <c r="J69" s="36">
        <v>105</v>
      </c>
      <c r="K69" s="106">
        <f t="shared" si="3"/>
        <v>44674.659511484635</v>
      </c>
      <c r="L69" s="107"/>
      <c r="M69" s="6">
        <f>IF(J69="","",(K69/J69)/LOOKUP(RIGHT($D$2,3),定数!$A$6:$A$13,定数!$B$6:$B$13))</f>
        <v>4.2547294772842505</v>
      </c>
      <c r="N69" s="36"/>
      <c r="O69" s="8">
        <v>43810</v>
      </c>
      <c r="P69" s="119">
        <v>116.55</v>
      </c>
      <c r="Q69" s="119"/>
      <c r="R69" s="104">
        <f>IF(P69="","",T69*M69*LOOKUP(RIGHT($D$2,3),定数!$A$6:$A$13,定数!$B$6:$B$13))</f>
        <v>-44674.659511484511</v>
      </c>
      <c r="S69" s="104"/>
      <c r="T69" s="105">
        <f t="shared" si="4"/>
        <v>-104.99999999999972</v>
      </c>
      <c r="U69" s="105"/>
      <c r="V69" t="str">
        <f t="shared" si="7"/>
        <v/>
      </c>
      <c r="W69">
        <f t="shared" si="2"/>
        <v>2</v>
      </c>
      <c r="X69" s="37">
        <f t="shared" si="5"/>
        <v>1876462.2650355098</v>
      </c>
      <c r="Y69" s="38">
        <f t="shared" si="6"/>
        <v>0.20640273732266745</v>
      </c>
    </row>
    <row r="70" spans="2:25">
      <c r="B70" s="36">
        <v>62</v>
      </c>
      <c r="C70" s="102">
        <f t="shared" si="0"/>
        <v>1444480.6575380035</v>
      </c>
      <c r="D70" s="102"/>
      <c r="E70" s="36">
        <v>2007</v>
      </c>
      <c r="F70" s="8">
        <v>43543</v>
      </c>
      <c r="G70" s="59" t="s">
        <v>3</v>
      </c>
      <c r="H70" s="119">
        <v>116.47</v>
      </c>
      <c r="I70" s="119"/>
      <c r="J70" s="36">
        <v>113</v>
      </c>
      <c r="K70" s="106">
        <f t="shared" si="3"/>
        <v>43334.419726140106</v>
      </c>
      <c r="L70" s="107"/>
      <c r="M70" s="6">
        <f>IF(J70="","",(K70/J70)/LOOKUP(RIGHT($D$2,3),定数!$A$6:$A$13,定数!$B$6:$B$13))</f>
        <v>3.8349044005433721</v>
      </c>
      <c r="N70" s="36">
        <v>2007</v>
      </c>
      <c r="O70" s="8">
        <v>43543</v>
      </c>
      <c r="P70" s="119">
        <v>117.6</v>
      </c>
      <c r="Q70" s="119"/>
      <c r="R70" s="104">
        <f>IF(P70="","",T70*M70*LOOKUP(RIGHT($D$2,3),定数!$A$6:$A$13,定数!$B$6:$B$13))</f>
        <v>-43334.419726139931</v>
      </c>
      <c r="S70" s="104"/>
      <c r="T70" s="105">
        <f t="shared" si="4"/>
        <v>-112.99999999999955</v>
      </c>
      <c r="U70" s="105"/>
      <c r="V70" t="str">
        <f t="shared" si="7"/>
        <v/>
      </c>
      <c r="W70">
        <f t="shared" si="2"/>
        <v>3</v>
      </c>
      <c r="X70" s="37">
        <f t="shared" si="5"/>
        <v>1876462.2650355098</v>
      </c>
      <c r="Y70" s="38">
        <f t="shared" si="6"/>
        <v>0.23021065520298734</v>
      </c>
    </row>
    <row r="71" spans="2:25">
      <c r="B71" s="36">
        <v>63</v>
      </c>
      <c r="C71" s="102">
        <f t="shared" si="0"/>
        <v>1401146.2378118637</v>
      </c>
      <c r="D71" s="102"/>
      <c r="E71" s="36"/>
      <c r="F71" s="8">
        <v>43599</v>
      </c>
      <c r="G71" s="57" t="s">
        <v>4</v>
      </c>
      <c r="H71" s="119">
        <v>120.23</v>
      </c>
      <c r="I71" s="119"/>
      <c r="J71" s="36">
        <v>81</v>
      </c>
      <c r="K71" s="106">
        <f t="shared" si="3"/>
        <v>42034.387134355908</v>
      </c>
      <c r="L71" s="107"/>
      <c r="M71" s="6">
        <f>IF(J71="","",(K71/J71)/LOOKUP(RIGHT($D$2,3),定数!$A$6:$A$13,定数!$B$6:$B$13))</f>
        <v>5.1894305104143097</v>
      </c>
      <c r="N71" s="36"/>
      <c r="O71" s="8">
        <v>43608</v>
      </c>
      <c r="P71" s="119">
        <v>121.86</v>
      </c>
      <c r="Q71" s="119"/>
      <c r="R71" s="104">
        <f>IF(P71="","",T71*M71*LOOKUP(RIGHT($D$2,3),定数!$A$6:$A$13,定数!$B$6:$B$13))</f>
        <v>84587.717319753021</v>
      </c>
      <c r="S71" s="104"/>
      <c r="T71" s="105">
        <f t="shared" si="4"/>
        <v>162.99999999999955</v>
      </c>
      <c r="U71" s="105"/>
      <c r="V71" t="str">
        <f t="shared" si="7"/>
        <v/>
      </c>
      <c r="W71">
        <f t="shared" si="2"/>
        <v>0</v>
      </c>
      <c r="X71" s="37">
        <f t="shared" si="5"/>
        <v>1876462.2650355098</v>
      </c>
      <c r="Y71" s="38">
        <f t="shared" si="6"/>
        <v>0.25330433554689757</v>
      </c>
    </row>
    <row r="72" spans="2:25">
      <c r="B72" s="36">
        <v>64</v>
      </c>
      <c r="C72" s="102">
        <f t="shared" si="0"/>
        <v>1485733.9551316167</v>
      </c>
      <c r="D72" s="102"/>
      <c r="E72" s="36"/>
      <c r="F72" s="8">
        <v>43669</v>
      </c>
      <c r="G72" s="59" t="s">
        <v>3</v>
      </c>
      <c r="H72" s="119">
        <v>120.82</v>
      </c>
      <c r="I72" s="119"/>
      <c r="J72" s="36">
        <v>159</v>
      </c>
      <c r="K72" s="106">
        <f t="shared" si="3"/>
        <v>44572.0186539485</v>
      </c>
      <c r="L72" s="107"/>
      <c r="M72" s="6">
        <f>IF(J72="","",(K72/J72)/LOOKUP(RIGHT($D$2,3),定数!$A$6:$A$13,定数!$B$6:$B$13))</f>
        <v>2.8032716134558804</v>
      </c>
      <c r="N72" s="36"/>
      <c r="O72" s="8">
        <v>43672</v>
      </c>
      <c r="P72" s="119">
        <v>118.83</v>
      </c>
      <c r="Q72" s="119"/>
      <c r="R72" s="104">
        <f>IF(P72="","",T72*M72*LOOKUP(RIGHT($D$2,3),定数!$A$6:$A$13,定数!$B$6:$B$13))</f>
        <v>55785.10510777188</v>
      </c>
      <c r="S72" s="104"/>
      <c r="T72" s="105">
        <f t="shared" si="4"/>
        <v>198.99999999999949</v>
      </c>
      <c r="U72" s="105"/>
      <c r="V72" t="str">
        <f t="shared" si="7"/>
        <v/>
      </c>
      <c r="W72">
        <f t="shared" si="2"/>
        <v>0</v>
      </c>
      <c r="X72" s="37">
        <f t="shared" si="5"/>
        <v>1876462.2650355098</v>
      </c>
      <c r="Y72" s="38">
        <f t="shared" si="6"/>
        <v>0.2082260417299141</v>
      </c>
    </row>
    <row r="73" spans="2:25">
      <c r="B73" s="36">
        <v>65</v>
      </c>
      <c r="C73" s="102">
        <f t="shared" si="0"/>
        <v>1541519.0602393886</v>
      </c>
      <c r="D73" s="102"/>
      <c r="E73" s="36"/>
      <c r="F73" s="8">
        <v>43683</v>
      </c>
      <c r="G73" s="59" t="s">
        <v>3</v>
      </c>
      <c r="H73" s="119">
        <v>117.9</v>
      </c>
      <c r="I73" s="119"/>
      <c r="J73" s="36">
        <v>141</v>
      </c>
      <c r="K73" s="106">
        <f t="shared" si="3"/>
        <v>46245.571807181659</v>
      </c>
      <c r="L73" s="107"/>
      <c r="M73" s="6">
        <f>IF(J73="","",(K73/J73)/LOOKUP(RIGHT($D$2,3),定数!$A$6:$A$13,定数!$B$6:$B$13))</f>
        <v>3.2798277877433799</v>
      </c>
      <c r="N73" s="36"/>
      <c r="O73" s="8">
        <v>43685</v>
      </c>
      <c r="P73" s="119">
        <v>119.31</v>
      </c>
      <c r="Q73" s="119"/>
      <c r="R73" s="104">
        <f>IF(P73="","",T73*M73*LOOKUP(RIGHT($D$2,3),定数!$A$6:$A$13,定数!$B$6:$B$13))</f>
        <v>-46245.571807181543</v>
      </c>
      <c r="S73" s="104"/>
      <c r="T73" s="105">
        <f t="shared" si="4"/>
        <v>-140.99999999999966</v>
      </c>
      <c r="U73" s="105"/>
      <c r="V73" t="str">
        <f t="shared" si="7"/>
        <v/>
      </c>
      <c r="W73">
        <f t="shared" si="2"/>
        <v>1</v>
      </c>
      <c r="X73" s="37">
        <f t="shared" si="5"/>
        <v>1876462.2650355098</v>
      </c>
      <c r="Y73" s="38">
        <f t="shared" si="6"/>
        <v>0.17849717046656566</v>
      </c>
    </row>
    <row r="74" spans="2:25">
      <c r="B74" s="36">
        <v>66</v>
      </c>
      <c r="C74" s="102">
        <f t="shared" ref="C74:C108" si="8">IF(R73="","",C73+R73)</f>
        <v>1495273.4884322071</v>
      </c>
      <c r="D74" s="102"/>
      <c r="E74" s="36"/>
      <c r="F74" s="8">
        <v>43687</v>
      </c>
      <c r="G74" s="59" t="s">
        <v>3</v>
      </c>
      <c r="H74" s="119">
        <v>118.09</v>
      </c>
      <c r="I74" s="119"/>
      <c r="J74" s="36">
        <v>167</v>
      </c>
      <c r="K74" s="106">
        <f t="shared" si="3"/>
        <v>44858.204652966211</v>
      </c>
      <c r="L74" s="107"/>
      <c r="M74" s="6">
        <f>IF(J74="","",(K74/J74)/LOOKUP(RIGHT($D$2,3),定数!$A$6:$A$13,定数!$B$6:$B$13))</f>
        <v>2.686120039099773</v>
      </c>
      <c r="N74" s="36"/>
      <c r="O74" s="8">
        <v>43693</v>
      </c>
      <c r="P74" s="119">
        <v>115.95</v>
      </c>
      <c r="Q74" s="119"/>
      <c r="R74" s="104">
        <f>IF(P74="","",T74*M74*LOOKUP(RIGHT($D$2,3),定数!$A$6:$A$13,定数!$B$6:$B$13))</f>
        <v>57482.968836735155</v>
      </c>
      <c r="S74" s="104"/>
      <c r="T74" s="105">
        <f t="shared" si="4"/>
        <v>214.00000000000006</v>
      </c>
      <c r="U74" s="105"/>
      <c r="V74" t="str">
        <f t="shared" si="7"/>
        <v/>
      </c>
      <c r="W74">
        <f t="shared" si="7"/>
        <v>0</v>
      </c>
      <c r="X74" s="37">
        <f t="shared" si="5"/>
        <v>1876462.2650355098</v>
      </c>
      <c r="Y74" s="38">
        <f t="shared" si="6"/>
        <v>0.20314225535256858</v>
      </c>
    </row>
    <row r="75" spans="2:25">
      <c r="B75" s="36">
        <v>67</v>
      </c>
      <c r="C75" s="102">
        <f t="shared" si="8"/>
        <v>1552756.4572689424</v>
      </c>
      <c r="D75" s="102"/>
      <c r="E75" s="36"/>
      <c r="F75" s="8">
        <v>43705</v>
      </c>
      <c r="G75" s="59" t="s">
        <v>3</v>
      </c>
      <c r="H75" s="119">
        <v>115.81</v>
      </c>
      <c r="I75" s="119"/>
      <c r="J75" s="36">
        <v>92</v>
      </c>
      <c r="K75" s="106">
        <f t="shared" ref="K75:K108" si="9">IF(J75="","",C75*0.03)</f>
        <v>46582.693718068273</v>
      </c>
      <c r="L75" s="107"/>
      <c r="M75" s="6">
        <f>IF(J75="","",(K75/J75)/LOOKUP(RIGHT($D$2,3),定数!$A$6:$A$13,定数!$B$6:$B$13))</f>
        <v>5.0633362737030732</v>
      </c>
      <c r="N75" s="36"/>
      <c r="O75" s="8">
        <v>43706</v>
      </c>
      <c r="P75" s="119">
        <v>113.92</v>
      </c>
      <c r="Q75" s="119"/>
      <c r="R75" s="104">
        <f>IF(P75="","",T75*M75*LOOKUP(RIGHT($D$2,3),定数!$A$6:$A$13,定数!$B$6:$B$13))</f>
        <v>95697.055572988102</v>
      </c>
      <c r="S75" s="104"/>
      <c r="T75" s="105">
        <f t="shared" si="4"/>
        <v>189.00000000000006</v>
      </c>
      <c r="U75" s="105"/>
      <c r="V75" t="str">
        <f t="shared" ref="V75:W90" si="10">IF(S75&lt;&gt;"",IF(S75&lt;0,1+V74,0),"")</f>
        <v/>
      </c>
      <c r="W75">
        <f t="shared" si="10"/>
        <v>0</v>
      </c>
      <c r="X75" s="37">
        <f t="shared" si="5"/>
        <v>1876462.2650355098</v>
      </c>
      <c r="Y75" s="38">
        <f t="shared" si="6"/>
        <v>0.17250856241462531</v>
      </c>
    </row>
    <row r="76" spans="2:25">
      <c r="B76" s="36">
        <v>68</v>
      </c>
      <c r="C76" s="102">
        <f t="shared" si="8"/>
        <v>1648453.5128419304</v>
      </c>
      <c r="D76" s="102"/>
      <c r="E76" s="36"/>
      <c r="F76" s="8">
        <v>43777</v>
      </c>
      <c r="G76" s="60" t="s">
        <v>3</v>
      </c>
      <c r="H76" s="119">
        <v>112.73</v>
      </c>
      <c r="I76" s="119"/>
      <c r="J76" s="36">
        <v>205</v>
      </c>
      <c r="K76" s="106">
        <f t="shared" si="9"/>
        <v>49453.605385257906</v>
      </c>
      <c r="L76" s="107"/>
      <c r="M76" s="6">
        <f>IF(J76="","",(K76/J76)/LOOKUP(RIGHT($D$2,3),定数!$A$6:$A$13,定数!$B$6:$B$13))</f>
        <v>2.4123709944028247</v>
      </c>
      <c r="N76" s="36"/>
      <c r="O76" s="8">
        <v>43781</v>
      </c>
      <c r="P76" s="119">
        <v>110.16</v>
      </c>
      <c r="Q76" s="119"/>
      <c r="R76" s="104">
        <f>IF(P76="","",T76*M76*LOOKUP(RIGHT($D$2,3),定数!$A$6:$A$13,定数!$B$6:$B$13))</f>
        <v>61997.934556152766</v>
      </c>
      <c r="S76" s="104"/>
      <c r="T76" s="105">
        <f t="shared" ref="T76:T108" si="11">IF(P76="","",IF(G76="買",(P76-H76),(H76-P76))*IF(RIGHT($D$2,3)="JPY",100,10000))</f>
        <v>257.00000000000074</v>
      </c>
      <c r="U76" s="105"/>
      <c r="V76" t="str">
        <f t="shared" si="10"/>
        <v/>
      </c>
      <c r="W76">
        <f t="shared" si="10"/>
        <v>0</v>
      </c>
      <c r="X76" s="37">
        <f t="shared" ref="X76:X108" si="12">IF(C76&lt;&gt;"",MAX(X75,C76),"")</f>
        <v>1876462.2650355098</v>
      </c>
      <c r="Y76" s="38">
        <f t="shared" ref="Y76:Y108" si="13">IF(X76&lt;&gt;"",1-(C76/X76),"")</f>
        <v>0.12150990533735284</v>
      </c>
    </row>
    <row r="77" spans="2:25">
      <c r="B77" s="36">
        <v>69</v>
      </c>
      <c r="C77" s="102">
        <f t="shared" si="8"/>
        <v>1710451.4473980831</v>
      </c>
      <c r="D77" s="102"/>
      <c r="E77" s="36"/>
      <c r="F77" s="8">
        <v>43813</v>
      </c>
      <c r="G77" s="57" t="s">
        <v>4</v>
      </c>
      <c r="H77" s="119">
        <v>112.44</v>
      </c>
      <c r="I77" s="119"/>
      <c r="J77" s="36">
        <v>196</v>
      </c>
      <c r="K77" s="106">
        <f t="shared" si="9"/>
        <v>51313.543421942486</v>
      </c>
      <c r="L77" s="107"/>
      <c r="M77" s="6">
        <f>IF(J77="","",(K77/J77)/LOOKUP(RIGHT($D$2,3),定数!$A$6:$A$13,定数!$B$6:$B$13))</f>
        <v>2.6180379296909435</v>
      </c>
      <c r="N77" s="36">
        <v>2008</v>
      </c>
      <c r="O77" s="8">
        <v>43467</v>
      </c>
      <c r="P77" s="119">
        <v>110.4</v>
      </c>
      <c r="Q77" s="119"/>
      <c r="R77" s="104">
        <f>IF(P77="","",T77*M77*LOOKUP(RIGHT($D$2,3),定数!$A$6:$A$13,定数!$B$6:$B$13))</f>
        <v>-53407.973765695046</v>
      </c>
      <c r="S77" s="104"/>
      <c r="T77" s="105">
        <f t="shared" si="11"/>
        <v>-203.9999999999992</v>
      </c>
      <c r="U77" s="105"/>
      <c r="V77" t="str">
        <f t="shared" si="10"/>
        <v/>
      </c>
      <c r="W77">
        <f t="shared" si="10"/>
        <v>1</v>
      </c>
      <c r="X77" s="37">
        <f t="shared" si="12"/>
        <v>1876462.2650355098</v>
      </c>
      <c r="Y77" s="38">
        <f t="shared" si="13"/>
        <v>8.8470107142967325E-2</v>
      </c>
    </row>
    <row r="78" spans="2:25">
      <c r="B78" s="36">
        <v>70</v>
      </c>
      <c r="C78" s="102">
        <f>IF(R77="","",C77+R77)</f>
        <v>1657043.473632388</v>
      </c>
      <c r="D78" s="102"/>
      <c r="E78" s="36">
        <v>2008</v>
      </c>
      <c r="F78" s="8">
        <v>43496</v>
      </c>
      <c r="G78" s="60" t="s">
        <v>3</v>
      </c>
      <c r="H78" s="119">
        <v>106.29</v>
      </c>
      <c r="I78" s="119"/>
      <c r="J78" s="36">
        <v>117</v>
      </c>
      <c r="K78" s="106">
        <f t="shared" si="9"/>
        <v>49711.30420897164</v>
      </c>
      <c r="L78" s="107"/>
      <c r="M78" s="6">
        <f>IF(J78="","",(K78/J78)/LOOKUP(RIGHT($D$2,3),定数!$A$6:$A$13,定数!$B$6:$B$13))</f>
        <v>4.2488294195702254</v>
      </c>
      <c r="N78" s="36"/>
      <c r="O78" s="8">
        <v>43501</v>
      </c>
      <c r="P78" s="119">
        <v>107.46</v>
      </c>
      <c r="Q78" s="119"/>
      <c r="R78" s="104">
        <f>IF(P78="","",T78*M78*LOOKUP(RIGHT($D$2,3),定数!$A$6:$A$13,定数!$B$6:$B$13))</f>
        <v>-49711.304208971109</v>
      </c>
      <c r="S78" s="104"/>
      <c r="T78" s="105">
        <f t="shared" si="11"/>
        <v>-116.99999999999875</v>
      </c>
      <c r="U78" s="105"/>
      <c r="V78" t="str">
        <f t="shared" si="10"/>
        <v/>
      </c>
      <c r="W78">
        <f t="shared" si="10"/>
        <v>2</v>
      </c>
      <c r="X78" s="37">
        <f t="shared" si="12"/>
        <v>1876462.2650355098</v>
      </c>
      <c r="Y78" s="38">
        <f t="shared" si="13"/>
        <v>0.11693216298115616</v>
      </c>
    </row>
    <row r="79" spans="2:25">
      <c r="B79" s="36">
        <v>71</v>
      </c>
      <c r="C79" s="102">
        <f t="shared" si="8"/>
        <v>1607332.169423417</v>
      </c>
      <c r="D79" s="102"/>
      <c r="E79" s="36"/>
      <c r="F79" s="8">
        <v>43587</v>
      </c>
      <c r="G79" s="57" t="s">
        <v>4</v>
      </c>
      <c r="H79" s="119">
        <v>104.6</v>
      </c>
      <c r="I79" s="119"/>
      <c r="J79" s="36">
        <v>108</v>
      </c>
      <c r="K79" s="106">
        <f t="shared" si="9"/>
        <v>48219.965082702503</v>
      </c>
      <c r="L79" s="107"/>
      <c r="M79" s="6">
        <f>IF(J79="","",(K79/J79)/LOOKUP(RIGHT($D$2,3),定数!$A$6:$A$13,定数!$B$6:$B$13))</f>
        <v>4.4648115817317127</v>
      </c>
      <c r="N79" s="36"/>
      <c r="O79" s="8">
        <v>43593</v>
      </c>
      <c r="P79" s="119">
        <v>103.52</v>
      </c>
      <c r="Q79" s="119"/>
      <c r="R79" s="104">
        <f>IF(P79="","",T79*M79*LOOKUP(RIGHT($D$2,3),定数!$A$6:$A$13,定数!$B$6:$B$13))</f>
        <v>-48219.965082702416</v>
      </c>
      <c r="S79" s="104"/>
      <c r="T79" s="105">
        <f t="shared" si="11"/>
        <v>-107.99999999999983</v>
      </c>
      <c r="U79" s="105"/>
      <c r="V79" t="str">
        <f t="shared" si="10"/>
        <v/>
      </c>
      <c r="W79">
        <f t="shared" si="10"/>
        <v>3</v>
      </c>
      <c r="X79" s="37">
        <f t="shared" si="12"/>
        <v>1876462.2650355098</v>
      </c>
      <c r="Y79" s="38">
        <f t="shared" si="13"/>
        <v>0.14342419809172124</v>
      </c>
    </row>
    <row r="80" spans="2:25">
      <c r="B80" s="36">
        <v>72</v>
      </c>
      <c r="C80" s="102">
        <f t="shared" si="8"/>
        <v>1559112.2043407145</v>
      </c>
      <c r="D80" s="102"/>
      <c r="E80" s="36"/>
      <c r="F80" s="8">
        <v>43661</v>
      </c>
      <c r="G80" s="60" t="s">
        <v>3</v>
      </c>
      <c r="H80" s="119">
        <v>105.62</v>
      </c>
      <c r="I80" s="119"/>
      <c r="J80" s="36">
        <v>169</v>
      </c>
      <c r="K80" s="106">
        <f t="shared" si="9"/>
        <v>46773.366130221431</v>
      </c>
      <c r="L80" s="107"/>
      <c r="M80" s="6">
        <f>IF(J80="","",(K80/J80)/LOOKUP(RIGHT($D$2,3),定数!$A$6:$A$13,定数!$B$6:$B$13))</f>
        <v>2.7676548006048183</v>
      </c>
      <c r="N80" s="36"/>
      <c r="O80" s="8">
        <v>43668</v>
      </c>
      <c r="P80" s="119">
        <v>107.31</v>
      </c>
      <c r="Q80" s="119"/>
      <c r="R80" s="104">
        <f>IF(P80="","",T80*M80*LOOKUP(RIGHT($D$2,3),定数!$A$6:$A$13,定数!$B$6:$B$13))</f>
        <v>-46773.366130221366</v>
      </c>
      <c r="S80" s="104"/>
      <c r="T80" s="105">
        <f t="shared" si="11"/>
        <v>-168.99999999999977</v>
      </c>
      <c r="U80" s="105"/>
      <c r="V80" t="str">
        <f t="shared" si="10"/>
        <v/>
      </c>
      <c r="W80">
        <f t="shared" si="10"/>
        <v>4</v>
      </c>
      <c r="X80" s="37">
        <f t="shared" si="12"/>
        <v>1876462.2650355098</v>
      </c>
      <c r="Y80" s="38">
        <f t="shared" si="13"/>
        <v>0.16912147214896955</v>
      </c>
    </row>
    <row r="81" spans="2:25">
      <c r="B81" s="36">
        <v>73</v>
      </c>
      <c r="C81" s="102">
        <f t="shared" si="8"/>
        <v>1512338.8382104931</v>
      </c>
      <c r="D81" s="102"/>
      <c r="E81" s="36"/>
      <c r="F81" s="8">
        <v>43682</v>
      </c>
      <c r="G81" s="57" t="s">
        <v>4</v>
      </c>
      <c r="H81" s="119">
        <v>108.31</v>
      </c>
      <c r="I81" s="119"/>
      <c r="J81" s="36">
        <v>87</v>
      </c>
      <c r="K81" s="106">
        <f t="shared" si="9"/>
        <v>45370.165146314794</v>
      </c>
      <c r="L81" s="107"/>
      <c r="M81" s="6">
        <f>IF(J81="","",(K81/J81)/LOOKUP(RIGHT($D$2,3),定数!$A$6:$A$13,定数!$B$6:$B$13))</f>
        <v>5.2149615110706655</v>
      </c>
      <c r="N81" s="36"/>
      <c r="O81" s="8">
        <v>43683</v>
      </c>
      <c r="P81" s="119">
        <v>109.59</v>
      </c>
      <c r="Q81" s="119"/>
      <c r="R81" s="104">
        <f>IF(P81="","",T81*M81*LOOKUP(RIGHT($D$2,3),定数!$A$6:$A$13,定数!$B$6:$B$13))</f>
        <v>66751.507341704579</v>
      </c>
      <c r="S81" s="104"/>
      <c r="T81" s="105">
        <f t="shared" si="11"/>
        <v>128.00000000000011</v>
      </c>
      <c r="U81" s="105"/>
      <c r="V81" t="str">
        <f t="shared" si="10"/>
        <v/>
      </c>
      <c r="W81">
        <f t="shared" si="10"/>
        <v>0</v>
      </c>
      <c r="X81" s="37">
        <f t="shared" si="12"/>
        <v>1876462.2650355098</v>
      </c>
      <c r="Y81" s="38">
        <f t="shared" si="13"/>
        <v>0.19404782798450049</v>
      </c>
    </row>
    <row r="82" spans="2:25">
      <c r="B82" s="36">
        <v>74</v>
      </c>
      <c r="C82" s="102">
        <f t="shared" si="8"/>
        <v>1579090.3455521977</v>
      </c>
      <c r="D82" s="102"/>
      <c r="E82" s="36"/>
      <c r="F82" s="8">
        <v>43754</v>
      </c>
      <c r="G82" s="60" t="s">
        <v>3</v>
      </c>
      <c r="H82" s="119">
        <v>99.86</v>
      </c>
      <c r="I82" s="119"/>
      <c r="J82" s="36">
        <v>241</v>
      </c>
      <c r="K82" s="106">
        <f t="shared" si="9"/>
        <v>47372.710366565931</v>
      </c>
      <c r="L82" s="107"/>
      <c r="M82" s="6">
        <f>IF(J82="","",(K82/J82)/LOOKUP(RIGHT($D$2,3),定数!$A$6:$A$13,定数!$B$6:$B$13))</f>
        <v>1.9656726293180884</v>
      </c>
      <c r="N82" s="36"/>
      <c r="O82" s="8">
        <v>43758</v>
      </c>
      <c r="P82" s="119">
        <v>102.27</v>
      </c>
      <c r="Q82" s="119"/>
      <c r="R82" s="104">
        <f>IF(P82="","",T82*M82*LOOKUP(RIGHT($D$2,3),定数!$A$6:$A$13,定数!$B$6:$B$13))</f>
        <v>-47372.710366565865</v>
      </c>
      <c r="S82" s="104"/>
      <c r="T82" s="105">
        <f t="shared" si="11"/>
        <v>-240.99999999999966</v>
      </c>
      <c r="U82" s="105"/>
      <c r="V82" t="str">
        <f t="shared" si="10"/>
        <v/>
      </c>
      <c r="W82">
        <f t="shared" si="10"/>
        <v>1</v>
      </c>
      <c r="X82" s="37">
        <f t="shared" si="12"/>
        <v>1876462.2650355098</v>
      </c>
      <c r="Y82" s="38">
        <f t="shared" si="13"/>
        <v>0.15847476659898874</v>
      </c>
    </row>
    <row r="83" spans="2:25">
      <c r="B83" s="36">
        <v>75</v>
      </c>
      <c r="C83" s="102">
        <f>IF(R82="","",C82+R82)</f>
        <v>1531717.6351856317</v>
      </c>
      <c r="D83" s="102"/>
      <c r="E83" s="36"/>
      <c r="F83" s="8">
        <v>43760</v>
      </c>
      <c r="G83" s="60" t="s">
        <v>3</v>
      </c>
      <c r="H83" s="119">
        <v>100.05</v>
      </c>
      <c r="I83" s="119"/>
      <c r="J83" s="36">
        <v>213</v>
      </c>
      <c r="K83" s="106">
        <f t="shared" si="9"/>
        <v>45951.52905556895</v>
      </c>
      <c r="L83" s="107"/>
      <c r="M83" s="6">
        <f>IF(J83="","",(K83/J83)/LOOKUP(RIGHT($D$2,3),定数!$A$6:$A$13,定数!$B$6:$B$13))</f>
        <v>2.157348781951594</v>
      </c>
      <c r="N83" s="36"/>
      <c r="O83" s="8">
        <v>43761</v>
      </c>
      <c r="P83" s="119">
        <v>97.07</v>
      </c>
      <c r="Q83" s="119"/>
      <c r="R83" s="104">
        <f>IF(P83="","",T83*M83*LOOKUP(RIGHT($D$2,3),定数!$A$6:$A$13,定数!$B$6:$B$13))</f>
        <v>64288.99370215759</v>
      </c>
      <c r="S83" s="104"/>
      <c r="T83" s="105">
        <f t="shared" si="11"/>
        <v>298.0000000000004</v>
      </c>
      <c r="U83" s="105"/>
      <c r="V83" t="str">
        <f t="shared" si="10"/>
        <v/>
      </c>
      <c r="W83">
        <f t="shared" si="10"/>
        <v>0</v>
      </c>
      <c r="X83" s="37">
        <f t="shared" si="12"/>
        <v>1876462.2650355098</v>
      </c>
      <c r="Y83" s="38">
        <f t="shared" si="13"/>
        <v>0.18372052360101909</v>
      </c>
    </row>
    <row r="84" spans="2:25">
      <c r="B84" s="36">
        <v>76</v>
      </c>
      <c r="C84" s="102">
        <f>IF(R83="","",C83+R83)</f>
        <v>1596006.6288877893</v>
      </c>
      <c r="D84" s="102"/>
      <c r="E84" s="36"/>
      <c r="F84" s="8">
        <v>43789</v>
      </c>
      <c r="G84" s="60" t="s">
        <v>3</v>
      </c>
      <c r="H84" s="119">
        <v>95.67</v>
      </c>
      <c r="I84" s="119"/>
      <c r="J84" s="36">
        <v>150</v>
      </c>
      <c r="K84" s="106">
        <f t="shared" si="9"/>
        <v>47880.198866633677</v>
      </c>
      <c r="L84" s="107"/>
      <c r="M84" s="6">
        <f>IF(J84="","",(K84/J84)/LOOKUP(RIGHT($D$2,3),定数!$A$6:$A$13,定数!$B$6:$B$13))</f>
        <v>3.1920132577755784</v>
      </c>
      <c r="N84" s="36"/>
      <c r="O84" s="8">
        <v>43794</v>
      </c>
      <c r="P84" s="119">
        <v>97.17</v>
      </c>
      <c r="Q84" s="119"/>
      <c r="R84" s="104">
        <f>IF(P84="","",T84*M84*LOOKUP(RIGHT($D$2,3),定数!$A$6:$A$13,定数!$B$6:$B$13))</f>
        <v>-47880.198866633677</v>
      </c>
      <c r="S84" s="104"/>
      <c r="T84" s="105">
        <f t="shared" si="11"/>
        <v>-150</v>
      </c>
      <c r="U84" s="105"/>
      <c r="V84" t="str">
        <f t="shared" si="10"/>
        <v/>
      </c>
      <c r="W84">
        <f t="shared" si="10"/>
        <v>1</v>
      </c>
      <c r="X84" s="37">
        <f t="shared" si="12"/>
        <v>1876462.2650355098</v>
      </c>
      <c r="Y84" s="38">
        <f t="shared" si="13"/>
        <v>0.14945977938032939</v>
      </c>
    </row>
    <row r="85" spans="2:25">
      <c r="B85" s="36">
        <v>77</v>
      </c>
      <c r="C85" s="102">
        <f t="shared" si="8"/>
        <v>1548126.4300211556</v>
      </c>
      <c r="D85" s="102"/>
      <c r="E85" s="36"/>
      <c r="F85" s="8">
        <v>43795</v>
      </c>
      <c r="G85" s="60" t="s">
        <v>3</v>
      </c>
      <c r="H85" s="119">
        <v>94.93</v>
      </c>
      <c r="I85" s="119"/>
      <c r="J85" s="36">
        <v>251</v>
      </c>
      <c r="K85" s="106">
        <f t="shared" si="9"/>
        <v>46443.792900634668</v>
      </c>
      <c r="L85" s="107"/>
      <c r="M85" s="6">
        <f>IF(J85="","",(K85/J85)/LOOKUP(RIGHT($D$2,3),定数!$A$6:$A$13,定数!$B$6:$B$13))</f>
        <v>1.8503503147663216</v>
      </c>
      <c r="N85" s="36"/>
      <c r="O85" s="8">
        <v>43804</v>
      </c>
      <c r="P85" s="119">
        <v>91.78</v>
      </c>
      <c r="Q85" s="119"/>
      <c r="R85" s="104">
        <f>IF(P85="","",T85*M85*LOOKUP(RIGHT($D$2,3),定数!$A$6:$A$13,定数!$B$6:$B$13))</f>
        <v>58286.034915139237</v>
      </c>
      <c r="S85" s="104"/>
      <c r="T85" s="105">
        <f t="shared" si="11"/>
        <v>315.00000000000057</v>
      </c>
      <c r="U85" s="105"/>
      <c r="V85" t="str">
        <f t="shared" si="10"/>
        <v/>
      </c>
      <c r="W85">
        <f t="shared" si="10"/>
        <v>0</v>
      </c>
      <c r="X85" s="37">
        <f t="shared" si="12"/>
        <v>1876462.2650355098</v>
      </c>
      <c r="Y85" s="38">
        <f t="shared" si="13"/>
        <v>0.1749759859989195</v>
      </c>
    </row>
    <row r="86" spans="2:25">
      <c r="B86" s="36">
        <v>78</v>
      </c>
      <c r="C86" s="102">
        <f t="shared" si="8"/>
        <v>1606412.4649362948</v>
      </c>
      <c r="D86" s="102"/>
      <c r="E86" s="36">
        <v>2009</v>
      </c>
      <c r="F86" s="8">
        <v>43649</v>
      </c>
      <c r="G86" s="60" t="s">
        <v>3</v>
      </c>
      <c r="H86" s="119">
        <v>95.7</v>
      </c>
      <c r="I86" s="119"/>
      <c r="J86" s="36">
        <v>119</v>
      </c>
      <c r="K86" s="106">
        <f t="shared" si="9"/>
        <v>48192.37394808884</v>
      </c>
      <c r="L86" s="107"/>
      <c r="M86" s="6">
        <f>IF(J86="","",(K86/J86)/LOOKUP(RIGHT($D$2,3),定数!$A$6:$A$13,定数!$B$6:$B$13))</f>
        <v>4.04977932336881</v>
      </c>
      <c r="N86" s="36">
        <v>2009</v>
      </c>
      <c r="O86" s="8">
        <v>43654</v>
      </c>
      <c r="P86" s="119">
        <v>94.11</v>
      </c>
      <c r="Q86" s="119"/>
      <c r="R86" s="104">
        <f>IF(P86="","",T86*M86*LOOKUP(RIGHT($D$2,3),定数!$A$6:$A$13,定数!$B$6:$B$13))</f>
        <v>64391.491241564225</v>
      </c>
      <c r="S86" s="104"/>
      <c r="T86" s="105">
        <f t="shared" si="11"/>
        <v>159.00000000000034</v>
      </c>
      <c r="U86" s="105"/>
      <c r="V86" t="str">
        <f t="shared" si="10"/>
        <v/>
      </c>
      <c r="W86">
        <f t="shared" si="10"/>
        <v>0</v>
      </c>
      <c r="X86" s="37">
        <f t="shared" si="12"/>
        <v>1876462.2650355098</v>
      </c>
      <c r="Y86" s="38">
        <f t="shared" si="13"/>
        <v>0.14391432491401823</v>
      </c>
    </row>
    <row r="87" spans="2:25">
      <c r="B87" s="36">
        <v>79</v>
      </c>
      <c r="C87" s="102">
        <f>IF(R86="","",C86+R86)</f>
        <v>1670803.9561778591</v>
      </c>
      <c r="D87" s="102"/>
      <c r="E87" s="36"/>
      <c r="F87" s="8">
        <v>43684</v>
      </c>
      <c r="G87" s="57" t="s">
        <v>4</v>
      </c>
      <c r="H87" s="119">
        <v>95.83</v>
      </c>
      <c r="I87" s="119"/>
      <c r="J87" s="36">
        <v>107</v>
      </c>
      <c r="K87" s="106">
        <f t="shared" si="9"/>
        <v>50124.118685335772</v>
      </c>
      <c r="L87" s="107"/>
      <c r="M87" s="6">
        <f>IF(J87="","",(K87/J87)/LOOKUP(RIGHT($D$2,3),定数!$A$6:$A$13,定数!$B$6:$B$13))</f>
        <v>4.6844970733958666</v>
      </c>
      <c r="N87" s="36"/>
      <c r="O87" s="8">
        <v>43684</v>
      </c>
      <c r="P87" s="119">
        <v>97.31</v>
      </c>
      <c r="Q87" s="119"/>
      <c r="R87" s="104">
        <f>IF(P87="","",T87*M87*LOOKUP(RIGHT($D$2,3),定数!$A$6:$A$13,定数!$B$6:$B$13))</f>
        <v>69330.556686259006</v>
      </c>
      <c r="S87" s="104"/>
      <c r="T87" s="105">
        <f t="shared" si="11"/>
        <v>148.0000000000004</v>
      </c>
      <c r="U87" s="105"/>
      <c r="V87" t="str">
        <f t="shared" si="10"/>
        <v/>
      </c>
      <c r="W87">
        <f t="shared" si="10"/>
        <v>0</v>
      </c>
      <c r="X87" s="37">
        <f t="shared" si="12"/>
        <v>1876462.2650355098</v>
      </c>
      <c r="Y87" s="38">
        <f t="shared" si="13"/>
        <v>0.10959895793788255</v>
      </c>
    </row>
    <row r="88" spans="2:25">
      <c r="B88" s="36">
        <v>80</v>
      </c>
      <c r="C88" s="102">
        <f t="shared" si="8"/>
        <v>1740134.5128641182</v>
      </c>
      <c r="D88" s="102"/>
      <c r="E88" s="36"/>
      <c r="F88" s="8">
        <v>43704</v>
      </c>
      <c r="G88" s="60" t="s">
        <v>3</v>
      </c>
      <c r="H88" s="119">
        <v>93.79</v>
      </c>
      <c r="I88" s="119"/>
      <c r="J88" s="36">
        <v>86</v>
      </c>
      <c r="K88" s="106">
        <f t="shared" si="9"/>
        <v>52204.035385923547</v>
      </c>
      <c r="L88" s="107"/>
      <c r="M88" s="6">
        <f>IF(J88="","",(K88/J88)/LOOKUP(RIGHT($D$2,3),定数!$A$6:$A$13,定数!$B$6:$B$13))</f>
        <v>6.0702366727818085</v>
      </c>
      <c r="N88" s="36"/>
      <c r="O88" s="8">
        <v>43710</v>
      </c>
      <c r="P88" s="119">
        <v>92.2</v>
      </c>
      <c r="Q88" s="119"/>
      <c r="R88" s="104">
        <f>IF(P88="","",T88*M88*LOOKUP(RIGHT($D$2,3),定数!$A$6:$A$13,定数!$B$6:$B$13))</f>
        <v>96516.763097230971</v>
      </c>
      <c r="S88" s="104"/>
      <c r="T88" s="105">
        <f t="shared" si="11"/>
        <v>159.00000000000034</v>
      </c>
      <c r="U88" s="105"/>
      <c r="V88" t="str">
        <f t="shared" si="10"/>
        <v/>
      </c>
      <c r="W88">
        <f t="shared" si="10"/>
        <v>0</v>
      </c>
      <c r="X88" s="37">
        <f t="shared" si="12"/>
        <v>1876462.2650355098</v>
      </c>
      <c r="Y88" s="38">
        <f t="shared" si="13"/>
        <v>7.2651475444837521E-2</v>
      </c>
    </row>
    <row r="89" spans="2:25">
      <c r="B89" s="36">
        <v>81</v>
      </c>
      <c r="C89" s="102">
        <f t="shared" si="8"/>
        <v>1836651.2759613493</v>
      </c>
      <c r="D89" s="102"/>
      <c r="E89" s="36"/>
      <c r="F89" s="8">
        <v>43731</v>
      </c>
      <c r="G89" s="60" t="s">
        <v>3</v>
      </c>
      <c r="H89" s="119">
        <v>90.91</v>
      </c>
      <c r="I89" s="119"/>
      <c r="J89" s="36">
        <v>118</v>
      </c>
      <c r="K89" s="106">
        <f t="shared" si="9"/>
        <v>55099.538278840475</v>
      </c>
      <c r="L89" s="107"/>
      <c r="M89" s="6">
        <f>IF(J89="","",(K89/J89)/LOOKUP(RIGHT($D$2,3),定数!$A$6:$A$13,定数!$B$6:$B$13))</f>
        <v>4.6694523965119048</v>
      </c>
      <c r="N89" s="36"/>
      <c r="O89" s="8">
        <v>43736</v>
      </c>
      <c r="P89" s="119">
        <v>88.89</v>
      </c>
      <c r="Q89" s="119"/>
      <c r="R89" s="104">
        <f>IF(P89="","",T89*M89*LOOKUP(RIGHT($D$2,3),定数!$A$6:$A$13,定数!$B$6:$B$13))</f>
        <v>94322.938409540293</v>
      </c>
      <c r="S89" s="104"/>
      <c r="T89" s="105">
        <f t="shared" si="11"/>
        <v>201.9999999999996</v>
      </c>
      <c r="U89" s="105"/>
      <c r="V89" t="str">
        <f t="shared" si="10"/>
        <v/>
      </c>
      <c r="W89">
        <f t="shared" si="10"/>
        <v>0</v>
      </c>
      <c r="X89" s="37">
        <f t="shared" si="12"/>
        <v>1876462.2650355098</v>
      </c>
      <c r="Y89" s="38">
        <f t="shared" si="13"/>
        <v>2.1215981699161501E-2</v>
      </c>
    </row>
    <row r="90" spans="2:25">
      <c r="B90" s="36">
        <v>82</v>
      </c>
      <c r="C90" s="102">
        <f t="shared" si="8"/>
        <v>1930974.2143708896</v>
      </c>
      <c r="D90" s="102"/>
      <c r="E90" s="36"/>
      <c r="F90" s="8">
        <v>43785</v>
      </c>
      <c r="G90" s="60" t="s">
        <v>3</v>
      </c>
      <c r="H90" s="119">
        <v>89.44</v>
      </c>
      <c r="I90" s="119"/>
      <c r="J90" s="36">
        <v>100</v>
      </c>
      <c r="K90" s="106">
        <f t="shared" si="9"/>
        <v>57929.226431126684</v>
      </c>
      <c r="L90" s="107"/>
      <c r="M90" s="6">
        <f>IF(J90="","",(K90/J90)/LOOKUP(RIGHT($D$2,3),定数!$A$6:$A$13,定数!$B$6:$B$13))</f>
        <v>5.7929226431126688</v>
      </c>
      <c r="N90" s="36"/>
      <c r="O90" s="8">
        <v>43794</v>
      </c>
      <c r="P90" s="119">
        <v>88</v>
      </c>
      <c r="Q90" s="119"/>
      <c r="R90" s="104">
        <f>IF(P90="","",T90*M90*LOOKUP(RIGHT($D$2,3),定数!$A$6:$A$13,定数!$B$6:$B$13))</f>
        <v>83418.086060822301</v>
      </c>
      <c r="S90" s="104"/>
      <c r="T90" s="105">
        <f t="shared" si="11"/>
        <v>143.99999999999977</v>
      </c>
      <c r="U90" s="105"/>
      <c r="V90" t="str">
        <f t="shared" si="10"/>
        <v/>
      </c>
      <c r="W90">
        <f t="shared" si="10"/>
        <v>0</v>
      </c>
      <c r="X90" s="37">
        <f t="shared" si="12"/>
        <v>1930974.2143708896</v>
      </c>
      <c r="Y90" s="38">
        <f t="shared" si="13"/>
        <v>0</v>
      </c>
    </row>
    <row r="91" spans="2:25">
      <c r="B91" s="36">
        <v>83</v>
      </c>
      <c r="C91" s="102">
        <f t="shared" si="8"/>
        <v>2014392.3004317118</v>
      </c>
      <c r="D91" s="102"/>
      <c r="E91" s="36"/>
      <c r="F91" s="8">
        <v>43815</v>
      </c>
      <c r="G91" s="57" t="s">
        <v>4</v>
      </c>
      <c r="H91" s="119">
        <v>89.95</v>
      </c>
      <c r="I91" s="119"/>
      <c r="J91" s="36">
        <v>147</v>
      </c>
      <c r="K91" s="106">
        <f t="shared" si="9"/>
        <v>60431.76901295135</v>
      </c>
      <c r="L91" s="107"/>
      <c r="M91" s="6">
        <f>IF(J91="","",(K91/J91)/LOOKUP(RIGHT($D$2,3),定数!$A$6:$A$13,定数!$B$6:$B$13))</f>
        <v>4.111004694758595</v>
      </c>
      <c r="N91" s="36"/>
      <c r="O91" s="8">
        <v>43828</v>
      </c>
      <c r="P91" s="119">
        <v>92</v>
      </c>
      <c r="Q91" s="119"/>
      <c r="R91" s="104">
        <f>IF(P91="","",T91*M91*LOOKUP(RIGHT($D$2,3),定数!$A$6:$A$13,定数!$B$6:$B$13))</f>
        <v>84275.596242551081</v>
      </c>
      <c r="S91" s="104"/>
      <c r="T91" s="105">
        <f t="shared" si="11"/>
        <v>204.99999999999972</v>
      </c>
      <c r="U91" s="105"/>
      <c r="V91" t="str">
        <f t="shared" ref="V91:W106" si="14">IF(S91&lt;&gt;"",IF(S91&lt;0,1+V90,0),"")</f>
        <v/>
      </c>
      <c r="W91">
        <f t="shared" si="14"/>
        <v>0</v>
      </c>
      <c r="X91" s="37">
        <f t="shared" si="12"/>
        <v>2014392.3004317118</v>
      </c>
      <c r="Y91" s="38">
        <f t="shared" si="13"/>
        <v>0</v>
      </c>
    </row>
    <row r="92" spans="2:25">
      <c r="B92" s="36">
        <v>84</v>
      </c>
      <c r="C92" s="102">
        <f t="shared" si="8"/>
        <v>2098667.8966742628</v>
      </c>
      <c r="D92" s="102"/>
      <c r="E92" s="36">
        <v>2010</v>
      </c>
      <c r="F92" s="8">
        <v>43487</v>
      </c>
      <c r="G92" s="60" t="s">
        <v>3</v>
      </c>
      <c r="H92" s="119">
        <v>90.09</v>
      </c>
      <c r="I92" s="119"/>
      <c r="J92" s="36">
        <v>179</v>
      </c>
      <c r="K92" s="106">
        <f t="shared" si="9"/>
        <v>62960.036900227882</v>
      </c>
      <c r="L92" s="107"/>
      <c r="M92" s="6">
        <f>IF(J92="","",(K92/J92)/LOOKUP(RIGHT($D$2,3),定数!$A$6:$A$13,定数!$B$6:$B$13))</f>
        <v>3.5173204972194352</v>
      </c>
      <c r="N92" s="36">
        <v>2010</v>
      </c>
      <c r="O92" s="8">
        <v>43515</v>
      </c>
      <c r="P92" s="119">
        <v>91.88</v>
      </c>
      <c r="Q92" s="119"/>
      <c r="R92" s="104">
        <f>IF(P92="","",T92*M92*LOOKUP(RIGHT($D$2,3),定数!$A$6:$A$13,定数!$B$6:$B$13))</f>
        <v>-62960.036900227613</v>
      </c>
      <c r="S92" s="104"/>
      <c r="T92" s="105">
        <f t="shared" si="11"/>
        <v>-178.9999999999992</v>
      </c>
      <c r="U92" s="105"/>
      <c r="V92" t="str">
        <f t="shared" si="14"/>
        <v/>
      </c>
      <c r="W92">
        <f t="shared" si="14"/>
        <v>1</v>
      </c>
      <c r="X92" s="37">
        <f t="shared" si="12"/>
        <v>2098667.8966742628</v>
      </c>
      <c r="Y92" s="38">
        <f t="shared" si="13"/>
        <v>0</v>
      </c>
    </row>
    <row r="93" spans="2:25">
      <c r="B93" s="36">
        <v>85</v>
      </c>
      <c r="C93" s="102">
        <f t="shared" si="8"/>
        <v>2035707.8597740352</v>
      </c>
      <c r="D93" s="102"/>
      <c r="E93" s="36"/>
      <c r="F93" s="8">
        <v>43604</v>
      </c>
      <c r="G93" s="60" t="s">
        <v>3</v>
      </c>
      <c r="H93" s="119">
        <v>92.09</v>
      </c>
      <c r="I93" s="119"/>
      <c r="J93" s="36">
        <v>88</v>
      </c>
      <c r="K93" s="106">
        <f t="shared" si="9"/>
        <v>61071.235793221051</v>
      </c>
      <c r="L93" s="107"/>
      <c r="M93" s="6">
        <f>IF(J93="","",(K93/J93)/LOOKUP(RIGHT($D$2,3),定数!$A$6:$A$13,定数!$B$6:$B$13))</f>
        <v>6.9399131583205733</v>
      </c>
      <c r="N93" s="36"/>
      <c r="O93" s="8">
        <v>43605</v>
      </c>
      <c r="P93" s="119">
        <v>90.23</v>
      </c>
      <c r="Q93" s="119"/>
      <c r="R93" s="104">
        <f>IF(P93="","",T93*M93*LOOKUP(RIGHT($D$2,3),定数!$A$6:$A$13,定数!$B$6:$B$13))</f>
        <v>129082.38474476263</v>
      </c>
      <c r="S93" s="104"/>
      <c r="T93" s="105">
        <f t="shared" si="11"/>
        <v>185.99999999999994</v>
      </c>
      <c r="U93" s="105"/>
      <c r="V93" t="str">
        <f t="shared" si="14"/>
        <v/>
      </c>
      <c r="W93">
        <f t="shared" si="14"/>
        <v>0</v>
      </c>
      <c r="X93" s="37">
        <f t="shared" si="12"/>
        <v>2098667.8966742628</v>
      </c>
      <c r="Y93" s="38">
        <f t="shared" si="13"/>
        <v>2.9999999999999916E-2</v>
      </c>
    </row>
    <row r="94" spans="2:25">
      <c r="B94" s="36">
        <v>86</v>
      </c>
      <c r="C94" s="102">
        <f>IF(R93="","",C93+R93)</f>
        <v>2164790.2445187978</v>
      </c>
      <c r="D94" s="102"/>
      <c r="E94" s="36"/>
      <c r="F94" s="8">
        <v>43694</v>
      </c>
      <c r="G94" s="60" t="s">
        <v>3</v>
      </c>
      <c r="H94" s="119">
        <v>85.19</v>
      </c>
      <c r="I94" s="119"/>
      <c r="J94" s="36">
        <v>98</v>
      </c>
      <c r="K94" s="106">
        <f t="shared" si="9"/>
        <v>64943.70733556393</v>
      </c>
      <c r="L94" s="107"/>
      <c r="M94" s="6">
        <f>IF(J94="","",(K94/J94)/LOOKUP(RIGHT($D$2,3),定数!$A$6:$A$13,定数!$B$6:$B$13))</f>
        <v>6.6269089117922375</v>
      </c>
      <c r="N94" s="36"/>
      <c r="O94" s="8">
        <v>43701</v>
      </c>
      <c r="P94" s="119">
        <v>83.73</v>
      </c>
      <c r="Q94" s="119"/>
      <c r="R94" s="104">
        <f>IF(P94="","",T94*M94*LOOKUP(RIGHT($D$2,3),定数!$A$6:$A$13,定数!$B$6:$B$13))</f>
        <v>96752.870112166245</v>
      </c>
      <c r="S94" s="104"/>
      <c r="T94" s="105">
        <f t="shared" si="11"/>
        <v>145.99999999999937</v>
      </c>
      <c r="U94" s="105"/>
      <c r="V94" t="str">
        <f t="shared" si="14"/>
        <v/>
      </c>
      <c r="W94">
        <f t="shared" si="14"/>
        <v>0</v>
      </c>
      <c r="X94" s="37">
        <f t="shared" si="12"/>
        <v>2164790.2445187978</v>
      </c>
      <c r="Y94" s="38">
        <f t="shared" si="13"/>
        <v>0</v>
      </c>
    </row>
    <row r="95" spans="2:25">
      <c r="B95" s="36">
        <v>87</v>
      </c>
      <c r="C95" s="102">
        <f t="shared" si="8"/>
        <v>2261543.1146309641</v>
      </c>
      <c r="D95" s="102"/>
      <c r="E95" s="36"/>
      <c r="F95" s="8">
        <v>43744</v>
      </c>
      <c r="G95" s="60" t="s">
        <v>3</v>
      </c>
      <c r="H95" s="119">
        <v>82.95</v>
      </c>
      <c r="I95" s="119"/>
      <c r="J95" s="36">
        <v>103</v>
      </c>
      <c r="K95" s="106">
        <f t="shared" si="9"/>
        <v>67846.293438928915</v>
      </c>
      <c r="L95" s="107"/>
      <c r="M95" s="6">
        <f>IF(J95="","",(K95/J95)/LOOKUP(RIGHT($D$2,3),定数!$A$6:$A$13,定数!$B$6:$B$13))</f>
        <v>6.5870187804785356</v>
      </c>
      <c r="N95" s="36"/>
      <c r="O95" s="8">
        <v>43749</v>
      </c>
      <c r="P95" s="119">
        <v>81.66</v>
      </c>
      <c r="Q95" s="119"/>
      <c r="R95" s="104">
        <f>IF(P95="","",T95*M95*LOOKUP(RIGHT($D$2,3),定数!$A$6:$A$13,定数!$B$6:$B$13))</f>
        <v>84972.542268173522</v>
      </c>
      <c r="S95" s="104"/>
      <c r="T95" s="105">
        <f t="shared" si="11"/>
        <v>129.00000000000063</v>
      </c>
      <c r="U95" s="105"/>
      <c r="V95" t="str">
        <f t="shared" si="14"/>
        <v/>
      </c>
      <c r="W95">
        <f t="shared" si="14"/>
        <v>0</v>
      </c>
      <c r="X95" s="37">
        <f t="shared" si="12"/>
        <v>2261543.1146309641</v>
      </c>
      <c r="Y95" s="38">
        <f t="shared" si="13"/>
        <v>0</v>
      </c>
    </row>
    <row r="96" spans="2:25">
      <c r="B96" s="36">
        <v>88</v>
      </c>
      <c r="C96" s="102">
        <f t="shared" si="8"/>
        <v>2346515.6568991374</v>
      </c>
      <c r="D96" s="102"/>
      <c r="E96" s="36"/>
      <c r="F96" s="8">
        <v>43794</v>
      </c>
      <c r="G96" s="57" t="s">
        <v>4</v>
      </c>
      <c r="H96" s="119">
        <v>83.66</v>
      </c>
      <c r="I96" s="119"/>
      <c r="J96" s="36">
        <v>73</v>
      </c>
      <c r="K96" s="106">
        <f t="shared" si="9"/>
        <v>70395.469706974123</v>
      </c>
      <c r="L96" s="107"/>
      <c r="M96" s="6">
        <f>IF(J96="","",(K96/J96)/LOOKUP(RIGHT($D$2,3),定数!$A$6:$A$13,定数!$B$6:$B$13))</f>
        <v>9.6432150283526195</v>
      </c>
      <c r="N96" s="36"/>
      <c r="O96" s="8">
        <v>43802</v>
      </c>
      <c r="P96" s="119">
        <v>82.93</v>
      </c>
      <c r="Q96" s="119"/>
      <c r="R96" s="104">
        <f>IF(P96="","",T96*M96*LOOKUP(RIGHT($D$2,3),定数!$A$6:$A$13,定数!$B$6:$B$13))</f>
        <v>-70395.469706973134</v>
      </c>
      <c r="S96" s="104"/>
      <c r="T96" s="105">
        <f t="shared" si="11"/>
        <v>-72.999999999998977</v>
      </c>
      <c r="U96" s="105"/>
      <c r="V96" t="str">
        <f t="shared" si="14"/>
        <v/>
      </c>
      <c r="W96">
        <f t="shared" si="14"/>
        <v>1</v>
      </c>
      <c r="X96" s="37">
        <f t="shared" si="12"/>
        <v>2346515.6568991374</v>
      </c>
      <c r="Y96" s="38">
        <f t="shared" si="13"/>
        <v>0</v>
      </c>
    </row>
    <row r="97" spans="2:25">
      <c r="B97" s="36">
        <v>89</v>
      </c>
      <c r="C97" s="102">
        <f t="shared" si="8"/>
        <v>2276120.1871921644</v>
      </c>
      <c r="D97" s="102"/>
      <c r="E97" s="36">
        <v>2011</v>
      </c>
      <c r="F97" s="8">
        <v>43584</v>
      </c>
      <c r="G97" s="60" t="s">
        <v>3</v>
      </c>
      <c r="H97" s="119">
        <v>81.38</v>
      </c>
      <c r="I97" s="119"/>
      <c r="J97" s="36">
        <v>91</v>
      </c>
      <c r="K97" s="106">
        <f t="shared" si="9"/>
        <v>68283.605615764929</v>
      </c>
      <c r="L97" s="107"/>
      <c r="M97" s="6">
        <f>IF(J97="","",(K97/J97)/LOOKUP(RIGHT($D$2,3),定数!$A$6:$A$13,定数!$B$6:$B$13))</f>
        <v>7.5036929248093323</v>
      </c>
      <c r="N97" s="36">
        <v>2011</v>
      </c>
      <c r="O97" s="8">
        <v>43658</v>
      </c>
      <c r="P97" s="119">
        <v>79.37</v>
      </c>
      <c r="Q97" s="119"/>
      <c r="R97" s="104">
        <f>IF(P97="","",T97*M97*LOOKUP(RIGHT($D$2,3),定数!$A$6:$A$13,定数!$B$6:$B$13))</f>
        <v>150824.2277886669</v>
      </c>
      <c r="S97" s="104"/>
      <c r="T97" s="105">
        <f t="shared" si="11"/>
        <v>200.99999999999909</v>
      </c>
      <c r="U97" s="105"/>
      <c r="V97" t="str">
        <f t="shared" si="14"/>
        <v/>
      </c>
      <c r="W97">
        <f t="shared" si="14"/>
        <v>0</v>
      </c>
      <c r="X97" s="37">
        <f t="shared" si="12"/>
        <v>2346515.6568991374</v>
      </c>
      <c r="Y97" s="38">
        <f t="shared" si="13"/>
        <v>2.9999999999999583E-2</v>
      </c>
    </row>
    <row r="98" spans="2:25">
      <c r="B98" s="36">
        <v>90</v>
      </c>
      <c r="C98" s="102">
        <f t="shared" si="8"/>
        <v>2426944.4149808311</v>
      </c>
      <c r="D98" s="102"/>
      <c r="E98" s="36"/>
      <c r="F98" s="8">
        <v>43673</v>
      </c>
      <c r="G98" s="60" t="s">
        <v>3</v>
      </c>
      <c r="H98" s="119">
        <v>77.83</v>
      </c>
      <c r="I98" s="119"/>
      <c r="J98" s="36">
        <v>82</v>
      </c>
      <c r="K98" s="106">
        <f t="shared" si="9"/>
        <v>72808.332449424925</v>
      </c>
      <c r="L98" s="107"/>
      <c r="M98" s="6">
        <f>IF(J98="","",(K98/J98)/LOOKUP(RIGHT($D$2,3),定数!$A$6:$A$13,定数!$B$6:$B$13))</f>
        <v>8.8790649328566982</v>
      </c>
      <c r="N98" s="36"/>
      <c r="O98" s="8">
        <v>43675</v>
      </c>
      <c r="P98" s="119">
        <v>76.819999999999993</v>
      </c>
      <c r="Q98" s="119"/>
      <c r="R98" s="104">
        <f>IF(P98="","",T98*M98*LOOKUP(RIGHT($D$2,3),定数!$A$6:$A$13,定数!$B$6:$B$13))</f>
        <v>89678.555821853108</v>
      </c>
      <c r="S98" s="104"/>
      <c r="T98" s="105">
        <f t="shared" si="11"/>
        <v>101.00000000000051</v>
      </c>
      <c r="U98" s="105"/>
      <c r="V98" t="str">
        <f t="shared" si="14"/>
        <v/>
      </c>
      <c r="W98">
        <f t="shared" si="14"/>
        <v>0</v>
      </c>
      <c r="X98" s="37">
        <f t="shared" si="12"/>
        <v>2426944.4149808311</v>
      </c>
      <c r="Y98" s="38">
        <f t="shared" si="13"/>
        <v>0</v>
      </c>
    </row>
    <row r="99" spans="2:25">
      <c r="B99" s="36">
        <v>91</v>
      </c>
      <c r="C99" s="102">
        <f t="shared" si="8"/>
        <v>2516622.9708026843</v>
      </c>
      <c r="D99" s="102"/>
      <c r="E99" s="36"/>
      <c r="F99" s="8">
        <v>43821</v>
      </c>
      <c r="G99" s="57" t="s">
        <v>4</v>
      </c>
      <c r="H99" s="119">
        <v>78.09</v>
      </c>
      <c r="I99" s="119"/>
      <c r="J99" s="36">
        <v>42</v>
      </c>
      <c r="K99" s="106">
        <f t="shared" si="9"/>
        <v>75498.689124080527</v>
      </c>
      <c r="L99" s="107"/>
      <c r="M99" s="6">
        <f>IF(J99="","",(K99/J99)/LOOKUP(RIGHT($D$2,3),定数!$A$6:$A$13,定数!$B$6:$B$13))</f>
        <v>17.975878362876315</v>
      </c>
      <c r="N99" s="36"/>
      <c r="O99" s="8">
        <v>43827</v>
      </c>
      <c r="P99" s="119">
        <v>77.67</v>
      </c>
      <c r="Q99" s="119"/>
      <c r="R99" s="104">
        <f>IF(P99="","",T99*M99*LOOKUP(RIGHT($D$2,3),定数!$A$6:$A$13,定数!$B$6:$B$13))</f>
        <v>-75498.689124080833</v>
      </c>
      <c r="S99" s="104"/>
      <c r="T99" s="105">
        <f t="shared" si="11"/>
        <v>-42.000000000000171</v>
      </c>
      <c r="U99" s="105"/>
      <c r="V99" t="str">
        <f t="shared" si="14"/>
        <v/>
      </c>
      <c r="W99">
        <f t="shared" si="14"/>
        <v>1</v>
      </c>
      <c r="X99" s="37">
        <f t="shared" si="12"/>
        <v>2516622.9708026843</v>
      </c>
      <c r="Y99" s="38">
        <f t="shared" si="13"/>
        <v>0</v>
      </c>
    </row>
    <row r="100" spans="2:25">
      <c r="B100" s="36">
        <v>92</v>
      </c>
      <c r="C100" s="102">
        <f t="shared" si="8"/>
        <v>2441124.2816786035</v>
      </c>
      <c r="D100" s="102"/>
      <c r="E100" s="36">
        <v>2012</v>
      </c>
      <c r="F100" s="8">
        <v>43525</v>
      </c>
      <c r="G100" s="57" t="s">
        <v>4</v>
      </c>
      <c r="H100" s="119">
        <v>81.31</v>
      </c>
      <c r="I100" s="119"/>
      <c r="J100" s="36">
        <v>109</v>
      </c>
      <c r="K100" s="106">
        <f t="shared" si="9"/>
        <v>73233.728450358103</v>
      </c>
      <c r="L100" s="107"/>
      <c r="M100" s="6">
        <f>IF(J100="","",(K100/J100)/LOOKUP(RIGHT($D$2,3),定数!$A$6:$A$13,定数!$B$6:$B$13))</f>
        <v>6.7186906835190916</v>
      </c>
      <c r="N100" s="36">
        <v>2012</v>
      </c>
      <c r="O100" s="8">
        <v>43537</v>
      </c>
      <c r="P100" s="119">
        <v>82.93</v>
      </c>
      <c r="Q100" s="119"/>
      <c r="R100" s="104">
        <f>IF(P100="","",T100*M100*LOOKUP(RIGHT($D$2,3),定数!$A$6:$A$13,定数!$B$6:$B$13))</f>
        <v>108842.7890730096</v>
      </c>
      <c r="S100" s="104"/>
      <c r="T100" s="105">
        <f t="shared" si="11"/>
        <v>162.00000000000045</v>
      </c>
      <c r="U100" s="105"/>
      <c r="V100" t="str">
        <f t="shared" si="14"/>
        <v/>
      </c>
      <c r="W100">
        <f t="shared" si="14"/>
        <v>0</v>
      </c>
      <c r="X100" s="37">
        <f t="shared" si="12"/>
        <v>2516622.9708026843</v>
      </c>
      <c r="Y100" s="38">
        <f t="shared" si="13"/>
        <v>3.0000000000000138E-2</v>
      </c>
    </row>
    <row r="101" spans="2:25">
      <c r="B101" s="36">
        <v>93</v>
      </c>
      <c r="C101" s="102">
        <f t="shared" si="8"/>
        <v>2549967.070751613</v>
      </c>
      <c r="D101" s="102"/>
      <c r="E101" s="36"/>
      <c r="F101" s="8">
        <v>43616</v>
      </c>
      <c r="G101" s="60" t="s">
        <v>3</v>
      </c>
      <c r="H101" s="119">
        <v>78.849999999999994</v>
      </c>
      <c r="I101" s="119"/>
      <c r="J101" s="36">
        <v>73</v>
      </c>
      <c r="K101" s="106">
        <f t="shared" si="9"/>
        <v>76499.012122548389</v>
      </c>
      <c r="L101" s="107"/>
      <c r="M101" s="6">
        <f>IF(J101="","",(K101/J101)/LOOKUP(RIGHT($D$2,3),定数!$A$6:$A$13,定数!$B$6:$B$13))</f>
        <v>10.479316729116217</v>
      </c>
      <c r="N101" s="36"/>
      <c r="O101" s="8">
        <v>43617</v>
      </c>
      <c r="P101" s="119">
        <v>77.89</v>
      </c>
      <c r="Q101" s="119"/>
      <c r="R101" s="104">
        <f>IF(P101="","",T101*M101*LOOKUP(RIGHT($D$2,3),定数!$A$6:$A$13,定数!$B$6:$B$13))</f>
        <v>100601.44059951503</v>
      </c>
      <c r="S101" s="104"/>
      <c r="T101" s="105">
        <f t="shared" si="11"/>
        <v>95.999999999999375</v>
      </c>
      <c r="U101" s="105"/>
      <c r="V101" t="str">
        <f t="shared" si="14"/>
        <v/>
      </c>
      <c r="W101">
        <f t="shared" si="14"/>
        <v>0</v>
      </c>
      <c r="X101" s="37">
        <f t="shared" si="12"/>
        <v>2549967.070751613</v>
      </c>
      <c r="Y101" s="38">
        <f t="shared" si="13"/>
        <v>0</v>
      </c>
    </row>
    <row r="102" spans="2:25">
      <c r="B102" s="36">
        <v>94</v>
      </c>
      <c r="C102" s="102">
        <f t="shared" si="8"/>
        <v>2650568.5113511281</v>
      </c>
      <c r="D102" s="102"/>
      <c r="E102" s="36"/>
      <c r="F102" s="8">
        <v>43677</v>
      </c>
      <c r="G102" s="60" t="s">
        <v>3</v>
      </c>
      <c r="H102" s="119">
        <v>78.099999999999994</v>
      </c>
      <c r="I102" s="119"/>
      <c r="J102" s="36">
        <v>45</v>
      </c>
      <c r="K102" s="106">
        <f t="shared" si="9"/>
        <v>79517.055340533843</v>
      </c>
      <c r="L102" s="107"/>
      <c r="M102" s="6">
        <f>IF(J102="","",(K102/J102)/LOOKUP(RIGHT($D$2,3),定数!$A$6:$A$13,定数!$B$6:$B$13))</f>
        <v>17.670456742340853</v>
      </c>
      <c r="N102" s="36"/>
      <c r="O102" s="8">
        <v>43680</v>
      </c>
      <c r="P102" s="119">
        <v>78.55</v>
      </c>
      <c r="Q102" s="119"/>
      <c r="R102" s="104">
        <f>IF(P102="","",T102*M102*LOOKUP(RIGHT($D$2,3),定数!$A$6:$A$13,定数!$B$6:$B$13))</f>
        <v>-79517.055340534338</v>
      </c>
      <c r="S102" s="104"/>
      <c r="T102" s="105">
        <f t="shared" si="11"/>
        <v>-45.000000000000284</v>
      </c>
      <c r="U102" s="105"/>
      <c r="V102" t="str">
        <f t="shared" si="14"/>
        <v/>
      </c>
      <c r="W102">
        <f t="shared" si="14"/>
        <v>1</v>
      </c>
      <c r="X102" s="37">
        <f t="shared" si="12"/>
        <v>2650568.5113511281</v>
      </c>
      <c r="Y102" s="38">
        <f t="shared" si="13"/>
        <v>0</v>
      </c>
    </row>
    <row r="103" spans="2:25">
      <c r="B103" s="36">
        <v>95</v>
      </c>
      <c r="C103" s="102">
        <f>IF(R102="","",C102+R102)</f>
        <v>2571051.4560105936</v>
      </c>
      <c r="D103" s="102"/>
      <c r="E103" s="36"/>
      <c r="F103" s="8">
        <v>43805</v>
      </c>
      <c r="G103" s="57" t="s">
        <v>4</v>
      </c>
      <c r="H103" s="119">
        <v>82.44</v>
      </c>
      <c r="I103" s="119"/>
      <c r="J103" s="36">
        <v>66</v>
      </c>
      <c r="K103" s="106">
        <f t="shared" si="9"/>
        <v>77131.543680317802</v>
      </c>
      <c r="L103" s="107"/>
      <c r="M103" s="6">
        <f>IF(J103="","",(K103/J103)/LOOKUP(RIGHT($D$2,3),定数!$A$6:$A$13,定数!$B$6:$B$13))</f>
        <v>11.686597527320879</v>
      </c>
      <c r="N103" s="36"/>
      <c r="O103" s="8">
        <v>43812</v>
      </c>
      <c r="P103" s="119">
        <v>83.35</v>
      </c>
      <c r="Q103" s="119"/>
      <c r="R103" s="104">
        <f>IF(P103="","",T103*M103*LOOKUP(RIGHT($D$2,3),定数!$A$6:$A$13,定数!$B$6:$B$13))</f>
        <v>106348.0374986196</v>
      </c>
      <c r="S103" s="104"/>
      <c r="T103" s="105">
        <f t="shared" si="11"/>
        <v>90.999999999999659</v>
      </c>
      <c r="U103" s="105"/>
      <c r="V103" t="str">
        <f t="shared" si="14"/>
        <v/>
      </c>
      <c r="W103">
        <f t="shared" si="14"/>
        <v>0</v>
      </c>
      <c r="X103" s="37">
        <f t="shared" si="12"/>
        <v>2650568.5113511281</v>
      </c>
      <c r="Y103" s="38">
        <f t="shared" si="13"/>
        <v>3.0000000000000249E-2</v>
      </c>
    </row>
    <row r="104" spans="2:25">
      <c r="B104" s="36">
        <v>96</v>
      </c>
      <c r="C104" s="102">
        <f t="shared" si="8"/>
        <v>2677399.493509213</v>
      </c>
      <c r="D104" s="102"/>
      <c r="E104" s="36">
        <v>2013</v>
      </c>
      <c r="F104" s="8">
        <v>43475</v>
      </c>
      <c r="G104" s="57" t="s">
        <v>4</v>
      </c>
      <c r="H104" s="119">
        <v>88.02</v>
      </c>
      <c r="I104" s="119"/>
      <c r="J104" s="36">
        <v>121</v>
      </c>
      <c r="K104" s="106">
        <f t="shared" si="9"/>
        <v>80321.984805276385</v>
      </c>
      <c r="L104" s="107"/>
      <c r="M104" s="6">
        <f>IF(J104="","",(K104/J104)/LOOKUP(RIGHT($D$2,3),定数!$A$6:$A$13,定数!$B$6:$B$13))</f>
        <v>6.638180562419536</v>
      </c>
      <c r="N104" s="36">
        <v>2013</v>
      </c>
      <c r="O104" s="8">
        <v>43479</v>
      </c>
      <c r="P104" s="119">
        <v>89.51</v>
      </c>
      <c r="Q104" s="119"/>
      <c r="R104" s="104">
        <f>IF(P104="","",T104*M104*LOOKUP(RIGHT($D$2,3),定数!$A$6:$A$13,定数!$B$6:$B$13))</f>
        <v>98908.8903800517</v>
      </c>
      <c r="S104" s="104"/>
      <c r="T104" s="105">
        <f t="shared" si="11"/>
        <v>149.00000000000091</v>
      </c>
      <c r="U104" s="105"/>
      <c r="V104" t="str">
        <f t="shared" si="14"/>
        <v/>
      </c>
      <c r="W104">
        <f t="shared" si="14"/>
        <v>0</v>
      </c>
      <c r="X104" s="37">
        <f t="shared" si="12"/>
        <v>2677399.493509213</v>
      </c>
      <c r="Y104" s="38">
        <f t="shared" si="13"/>
        <v>0</v>
      </c>
    </row>
    <row r="105" spans="2:25">
      <c r="B105" s="36">
        <v>97</v>
      </c>
      <c r="C105" s="102">
        <f t="shared" si="8"/>
        <v>2776308.3838892649</v>
      </c>
      <c r="D105" s="102"/>
      <c r="E105" s="36"/>
      <c r="F105" s="8">
        <v>43508</v>
      </c>
      <c r="G105" s="57" t="s">
        <v>4</v>
      </c>
      <c r="H105" s="119">
        <v>93.98</v>
      </c>
      <c r="I105" s="119"/>
      <c r="J105" s="36">
        <v>154</v>
      </c>
      <c r="K105" s="106">
        <f t="shared" si="9"/>
        <v>83289.251516677949</v>
      </c>
      <c r="L105" s="107"/>
      <c r="M105" s="6">
        <f>IF(J105="","",(K105/J105)/LOOKUP(RIGHT($D$2,3),定数!$A$6:$A$13,定数!$B$6:$B$13))</f>
        <v>5.4083929556284387</v>
      </c>
      <c r="N105" s="36"/>
      <c r="O105" s="8">
        <v>43511</v>
      </c>
      <c r="P105" s="119">
        <v>92.44</v>
      </c>
      <c r="Q105" s="119"/>
      <c r="R105" s="104">
        <f>IF(P105="","",T105*M105*LOOKUP(RIGHT($D$2,3),定数!$A$6:$A$13,定数!$B$6:$B$13))</f>
        <v>-83289.251516678298</v>
      </c>
      <c r="S105" s="104"/>
      <c r="T105" s="105">
        <f t="shared" si="11"/>
        <v>-154.00000000000063</v>
      </c>
      <c r="U105" s="105"/>
      <c r="V105" t="str">
        <f t="shared" si="14"/>
        <v/>
      </c>
      <c r="W105">
        <f t="shared" si="14"/>
        <v>1</v>
      </c>
      <c r="X105" s="37">
        <f t="shared" si="12"/>
        <v>2776308.3838892649</v>
      </c>
      <c r="Y105" s="38">
        <f t="shared" si="13"/>
        <v>0</v>
      </c>
    </row>
    <row r="106" spans="2:25">
      <c r="B106" s="36">
        <v>98</v>
      </c>
      <c r="C106" s="102">
        <f t="shared" si="8"/>
        <v>2693019.1323725865</v>
      </c>
      <c r="D106" s="102"/>
      <c r="E106" s="36"/>
      <c r="F106" s="8">
        <v>43556</v>
      </c>
      <c r="G106" s="60" t="s">
        <v>3</v>
      </c>
      <c r="H106" s="119">
        <v>93.87</v>
      </c>
      <c r="I106" s="119"/>
      <c r="J106" s="36">
        <v>55</v>
      </c>
      <c r="K106" s="106">
        <f t="shared" si="9"/>
        <v>80790.573971177597</v>
      </c>
      <c r="L106" s="107"/>
      <c r="M106" s="6">
        <f>IF(J106="","",(K106/J106)/LOOKUP(RIGHT($D$2,3),定数!$A$6:$A$13,定数!$B$6:$B$13))</f>
        <v>14.689195267486836</v>
      </c>
      <c r="N106" s="36"/>
      <c r="O106" s="8">
        <v>43557</v>
      </c>
      <c r="P106" s="119">
        <v>92.57</v>
      </c>
      <c r="Q106" s="119"/>
      <c r="R106" s="104">
        <f>IF(P106="","",T106*M106*LOOKUP(RIGHT($D$2,3),定数!$A$6:$A$13,定数!$B$6:$B$13))</f>
        <v>190959.53847733053</v>
      </c>
      <c r="S106" s="104"/>
      <c r="T106" s="105">
        <f t="shared" si="11"/>
        <v>130.00000000000114</v>
      </c>
      <c r="U106" s="105"/>
      <c r="V106" t="str">
        <f t="shared" si="14"/>
        <v/>
      </c>
      <c r="W106">
        <f t="shared" si="14"/>
        <v>0</v>
      </c>
      <c r="X106" s="37">
        <f t="shared" si="12"/>
        <v>2776308.3838892649</v>
      </c>
      <c r="Y106" s="38">
        <f t="shared" si="13"/>
        <v>3.0000000000000138E-2</v>
      </c>
    </row>
    <row r="107" spans="2:25">
      <c r="B107" s="36">
        <v>99</v>
      </c>
      <c r="C107" s="102">
        <f t="shared" si="8"/>
        <v>2883978.670849917</v>
      </c>
      <c r="D107" s="102"/>
      <c r="E107" s="36"/>
      <c r="F107" s="8">
        <v>43628</v>
      </c>
      <c r="G107" s="60" t="s">
        <v>3</v>
      </c>
      <c r="H107" s="119">
        <v>95.59</v>
      </c>
      <c r="I107" s="119"/>
      <c r="J107" s="36">
        <v>348</v>
      </c>
      <c r="K107" s="106">
        <f t="shared" si="9"/>
        <v>86519.360125497507</v>
      </c>
      <c r="L107" s="107"/>
      <c r="M107" s="6">
        <f>IF(J107="","",(K107/J107)/LOOKUP(RIGHT($D$2,3),定数!$A$6:$A$13,定数!$B$6:$B$13))</f>
        <v>2.4861885093533767</v>
      </c>
      <c r="N107" s="36"/>
      <c r="O107" s="8">
        <v>43644</v>
      </c>
      <c r="P107" s="119">
        <v>99.04</v>
      </c>
      <c r="Q107" s="119"/>
      <c r="R107" s="104">
        <f>IF(P107="","",T107*M107*LOOKUP(RIGHT($D$2,3),定数!$A$6:$A$13,定数!$B$6:$B$13))</f>
        <v>-85773.503572691567</v>
      </c>
      <c r="S107" s="104"/>
      <c r="T107" s="105">
        <f t="shared" si="11"/>
        <v>-345.00000000000028</v>
      </c>
      <c r="U107" s="105"/>
      <c r="V107" t="str">
        <f>IF(S107&lt;&gt;"",IF(S107&lt;0,1+V106,0),"")</f>
        <v/>
      </c>
      <c r="W107">
        <f>IF(T107&lt;&gt;"",IF(T107&lt;0,1+W106,0),"")</f>
        <v>1</v>
      </c>
      <c r="X107" s="37">
        <f t="shared" si="12"/>
        <v>2883978.670849917</v>
      </c>
      <c r="Y107" s="38">
        <f t="shared" si="13"/>
        <v>0</v>
      </c>
    </row>
    <row r="108" spans="2:25">
      <c r="B108" s="36">
        <v>100</v>
      </c>
      <c r="C108" s="102">
        <f t="shared" si="8"/>
        <v>2798205.1672772253</v>
      </c>
      <c r="D108" s="102"/>
      <c r="E108" s="36"/>
      <c r="F108" s="8">
        <v>43738</v>
      </c>
      <c r="G108" s="60" t="s">
        <v>3</v>
      </c>
      <c r="H108" s="119">
        <v>98.08</v>
      </c>
      <c r="I108" s="119"/>
      <c r="J108" s="36">
        <v>97</v>
      </c>
      <c r="K108" s="106">
        <f t="shared" si="9"/>
        <v>83946.155018316756</v>
      </c>
      <c r="L108" s="107"/>
      <c r="M108" s="6">
        <f>IF(J108="","",(K108/J108)/LOOKUP(RIGHT($D$2,3),定数!$A$6:$A$13,定数!$B$6:$B$13))</f>
        <v>8.65424278539348</v>
      </c>
      <c r="N108" s="36"/>
      <c r="O108" s="8">
        <v>43745</v>
      </c>
      <c r="P108" s="119">
        <v>96.77</v>
      </c>
      <c r="Q108" s="119"/>
      <c r="R108" s="104">
        <f>IF(P108="","",T108*M108*LOOKUP(RIGHT($D$2,3),定数!$A$6:$A$13,定数!$B$6:$B$13))</f>
        <v>113370.58048865478</v>
      </c>
      <c r="S108" s="104"/>
      <c r="T108" s="105">
        <f t="shared" si="11"/>
        <v>131.00000000000023</v>
      </c>
      <c r="U108" s="105"/>
      <c r="V108" t="str">
        <f>IF(S108&lt;&gt;"",IF(S108&lt;0,1+V107,0),"")</f>
        <v/>
      </c>
      <c r="W108">
        <f>IF(T108&lt;&gt;"",IF(T108&lt;0,1+W107,0),"")</f>
        <v>0</v>
      </c>
      <c r="X108" s="37">
        <f t="shared" si="12"/>
        <v>2883978.670849917</v>
      </c>
      <c r="Y108" s="38">
        <f t="shared" si="13"/>
        <v>2.9741379310344929E-2</v>
      </c>
    </row>
    <row r="109" spans="2:25">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08">
    <cfRule type="cellIs" dxfId="29" priority="7" stopIfTrue="1" operator="equal">
      <formula>"買"</formula>
    </cfRule>
    <cfRule type="cellIs" dxfId="28" priority="8" stopIfTrue="1" operator="equal">
      <formula>"売"</formula>
    </cfRule>
  </conditionalFormatting>
  <conditionalFormatting sqref="G12 G14 G16 G18 G20 G22 G24 G26 G28 G30 G32 G34 G36 G38 G40 G42 G44 G46 G48 G50 G52 G54 G56 G58 G60 G62 G64 G66 G68 G70 G72 G74 G76 G78 G80 G82 G84 G86 G88 G90 G92 G94 G96 G98 G100 G102 G104 G106 G108">
    <cfRule type="cellIs" dxfId="27" priority="3" stopIfTrue="1" operator="equal">
      <formula>"買"</formula>
    </cfRule>
    <cfRule type="cellIs" dxfId="26" priority="4" stopIfTrue="1" operator="equal">
      <formula>"売"</formula>
    </cfRule>
  </conditionalFormatting>
  <conditionalFormatting sqref="G13 G15 G17 G19 G21 G23 G25 G27 G29 G31 G33 G35 G37 G39 G41 G43 G45 G47 G49 G51 G53 G55 G57 G59 G61 G63 G65 G67 G69 G71 G73 G75 G77 G79 G81 G83 G85 G87 G89 G91 G93 G95 G97 G99 G101 G103 G105 G107">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B2:Y109"/>
  <sheetViews>
    <sheetView zoomScale="115" zoomScaleNormal="115" workbookViewId="0">
      <pane ySplit="8" topLeftCell="A9" activePane="bottomLeft" state="frozen"/>
      <selection pane="bottomLeft" activeCell="B9" sqref="B9"/>
    </sheetView>
  </sheetViews>
  <sheetFormatPr defaultRowHeight="13.2"/>
  <cols>
    <col min="1" max="1" width="2.88671875" customWidth="1"/>
    <col min="2" max="18" width="6.6640625" customWidth="1"/>
    <col min="22" max="22" width="10.88671875" style="22" hidden="1" customWidth="1"/>
    <col min="23" max="23" width="0" hidden="1" customWidth="1"/>
  </cols>
  <sheetData>
    <row r="2" spans="2:25">
      <c r="B2" s="68" t="s">
        <v>5</v>
      </c>
      <c r="C2" s="68"/>
      <c r="D2" s="70" t="s">
        <v>96</v>
      </c>
      <c r="E2" s="70"/>
      <c r="F2" s="68" t="s">
        <v>6</v>
      </c>
      <c r="G2" s="68"/>
      <c r="H2" s="72" t="s">
        <v>36</v>
      </c>
      <c r="I2" s="72"/>
      <c r="J2" s="68" t="s">
        <v>7</v>
      </c>
      <c r="K2" s="68"/>
      <c r="L2" s="69">
        <v>1000000</v>
      </c>
      <c r="M2" s="70"/>
      <c r="N2" s="68" t="s">
        <v>8</v>
      </c>
      <c r="O2" s="68"/>
      <c r="P2" s="71">
        <f>SUM(L2,D4)</f>
        <v>2682632.9020835925</v>
      </c>
      <c r="Q2" s="72"/>
      <c r="R2" s="1"/>
      <c r="S2" s="1"/>
      <c r="T2" s="1"/>
    </row>
    <row r="3" spans="2:25" ht="57" customHeight="1">
      <c r="B3" s="68" t="s">
        <v>9</v>
      </c>
      <c r="C3" s="68"/>
      <c r="D3" s="73" t="s">
        <v>97</v>
      </c>
      <c r="E3" s="73"/>
      <c r="F3" s="73"/>
      <c r="G3" s="73"/>
      <c r="H3" s="73"/>
      <c r="I3" s="73"/>
      <c r="J3" s="68" t="s">
        <v>10</v>
      </c>
      <c r="K3" s="68"/>
      <c r="L3" s="73" t="s">
        <v>103</v>
      </c>
      <c r="M3" s="74"/>
      <c r="N3" s="74"/>
      <c r="O3" s="74"/>
      <c r="P3" s="74"/>
      <c r="Q3" s="74"/>
      <c r="R3" s="1"/>
      <c r="S3" s="1"/>
    </row>
    <row r="4" spans="2:25">
      <c r="B4" s="68" t="s">
        <v>11</v>
      </c>
      <c r="C4" s="68"/>
      <c r="D4" s="75">
        <f>SUM($R$9:$S$993)</f>
        <v>1682632.9020835923</v>
      </c>
      <c r="E4" s="75"/>
      <c r="F4" s="68" t="s">
        <v>12</v>
      </c>
      <c r="G4" s="68"/>
      <c r="H4" s="76">
        <f>SUM($T$9:$U$108)</f>
        <v>4628.00000000002</v>
      </c>
      <c r="I4" s="72"/>
      <c r="J4" s="77"/>
      <c r="K4" s="77"/>
      <c r="L4" s="71"/>
      <c r="M4" s="71"/>
      <c r="N4" s="77" t="s">
        <v>58</v>
      </c>
      <c r="O4" s="77"/>
      <c r="P4" s="78">
        <f>MAX(Y:Y)</f>
        <v>0.29863103126623614</v>
      </c>
      <c r="Q4" s="78"/>
      <c r="R4" s="1"/>
      <c r="S4" s="1"/>
      <c r="T4" s="1"/>
    </row>
    <row r="5" spans="2:25">
      <c r="B5" s="64" t="s">
        <v>15</v>
      </c>
      <c r="C5" s="62">
        <f>COUNTIF($R$9:$R$990,"&gt;0")</f>
        <v>51</v>
      </c>
      <c r="D5" s="61" t="s">
        <v>16</v>
      </c>
      <c r="E5" s="67">
        <f>COUNTIF($R$9:$R$990,"&lt;0")</f>
        <v>49</v>
      </c>
      <c r="F5" s="61" t="s">
        <v>17</v>
      </c>
      <c r="G5" s="62">
        <f>COUNTIF($R$9:$R$990,"=0")</f>
        <v>0</v>
      </c>
      <c r="H5" s="61" t="s">
        <v>18</v>
      </c>
      <c r="I5" s="63">
        <f>C5/SUM(C5,E5,G5)</f>
        <v>0.51</v>
      </c>
      <c r="J5" s="79" t="s">
        <v>19</v>
      </c>
      <c r="K5" s="68"/>
      <c r="L5" s="80">
        <f>MAX(V9:V993)</f>
        <v>2</v>
      </c>
      <c r="M5" s="81"/>
      <c r="N5" s="17" t="s">
        <v>20</v>
      </c>
      <c r="O5" s="9"/>
      <c r="P5" s="80">
        <f>MAX(W9:W993)</f>
        <v>7</v>
      </c>
      <c r="Q5" s="81"/>
      <c r="R5" s="1"/>
      <c r="S5" s="1"/>
      <c r="T5" s="1"/>
    </row>
    <row r="6" spans="2:25">
      <c r="B6" s="11"/>
      <c r="C6" s="13"/>
      <c r="D6" s="14"/>
      <c r="E6" s="10"/>
      <c r="F6" s="11"/>
      <c r="G6" s="10"/>
      <c r="H6" s="11"/>
      <c r="I6" s="16"/>
      <c r="J6" s="11"/>
      <c r="K6" s="11"/>
      <c r="L6" s="10"/>
      <c r="M6" s="10"/>
      <c r="N6" s="12"/>
      <c r="O6" s="12"/>
      <c r="P6" s="10"/>
      <c r="Q6" s="65"/>
      <c r="R6" s="1"/>
      <c r="S6" s="1"/>
      <c r="T6" s="1"/>
    </row>
    <row r="7" spans="2:25">
      <c r="B7" s="82" t="s">
        <v>21</v>
      </c>
      <c r="C7" s="84" t="s">
        <v>22</v>
      </c>
      <c r="D7" s="85"/>
      <c r="E7" s="88" t="s">
        <v>23</v>
      </c>
      <c r="F7" s="89"/>
      <c r="G7" s="89"/>
      <c r="H7" s="89"/>
      <c r="I7" s="90"/>
      <c r="J7" s="91" t="s">
        <v>24</v>
      </c>
      <c r="K7" s="92"/>
      <c r="L7" s="93"/>
      <c r="M7" s="94" t="s">
        <v>25</v>
      </c>
      <c r="N7" s="95" t="s">
        <v>26</v>
      </c>
      <c r="O7" s="96"/>
      <c r="P7" s="96"/>
      <c r="Q7" s="97"/>
      <c r="R7" s="98" t="s">
        <v>27</v>
      </c>
      <c r="S7" s="98"/>
      <c r="T7" s="98"/>
      <c r="U7" s="98"/>
    </row>
    <row r="8" spans="2:25">
      <c r="B8" s="83"/>
      <c r="C8" s="86"/>
      <c r="D8" s="87"/>
      <c r="E8" s="18" t="s">
        <v>28</v>
      </c>
      <c r="F8" s="18" t="s">
        <v>29</v>
      </c>
      <c r="G8" s="18" t="s">
        <v>30</v>
      </c>
      <c r="H8" s="99" t="s">
        <v>31</v>
      </c>
      <c r="I8" s="90"/>
      <c r="J8" s="4" t="s">
        <v>32</v>
      </c>
      <c r="K8" s="100" t="s">
        <v>33</v>
      </c>
      <c r="L8" s="93"/>
      <c r="M8" s="94"/>
      <c r="N8" s="5" t="s">
        <v>28</v>
      </c>
      <c r="O8" s="5" t="s">
        <v>29</v>
      </c>
      <c r="P8" s="101" t="s">
        <v>31</v>
      </c>
      <c r="Q8" s="97"/>
      <c r="R8" s="98" t="s">
        <v>34</v>
      </c>
      <c r="S8" s="98"/>
      <c r="T8" s="98" t="s">
        <v>32</v>
      </c>
      <c r="U8" s="98"/>
      <c r="Y8" t="s">
        <v>57</v>
      </c>
    </row>
    <row r="9" spans="2:25">
      <c r="B9" s="60">
        <v>1</v>
      </c>
      <c r="C9" s="102">
        <f>L2</f>
        <v>1000000</v>
      </c>
      <c r="D9" s="102"/>
      <c r="E9" s="60">
        <v>1995</v>
      </c>
      <c r="F9" s="8">
        <v>43681</v>
      </c>
      <c r="G9" s="60" t="s">
        <v>4</v>
      </c>
      <c r="H9" s="119">
        <v>91.34</v>
      </c>
      <c r="I9" s="119"/>
      <c r="J9" s="60">
        <v>360</v>
      </c>
      <c r="K9" s="102">
        <f>IF(J9="","",C9*0.03)</f>
        <v>30000</v>
      </c>
      <c r="L9" s="102"/>
      <c r="M9" s="6">
        <f>IF(J9="","",(K9/J9)/LOOKUP(RIGHT($D$2,3),定数!$A$6:$A$13,定数!$B$6:$B$13))</f>
        <v>0.83333333333333326</v>
      </c>
      <c r="N9" s="60">
        <v>1995</v>
      </c>
      <c r="O9" s="8">
        <v>43692</v>
      </c>
      <c r="P9" s="119">
        <v>96.69</v>
      </c>
      <c r="Q9" s="119"/>
      <c r="R9" s="104">
        <f>IF(P9="","",T9*M9*LOOKUP(RIGHT($D$2,3),定数!$A$6:$A$13,定数!$B$6:$B$13))</f>
        <v>44583.333333333278</v>
      </c>
      <c r="S9" s="104"/>
      <c r="T9" s="105">
        <f>IF(P9="","",IF(G9="買",(P9-H9),(H9-P9))*IF(RIGHT($D$2,3)="JPY",100,10000))</f>
        <v>534.99999999999943</v>
      </c>
      <c r="U9" s="105"/>
      <c r="V9" s="1">
        <f>IF(T9&lt;&gt;"",IF(T9&gt;0,1+V8,0),"")</f>
        <v>1</v>
      </c>
      <c r="W9">
        <f>IF(T9&lt;&gt;"",IF(T9&lt;0,1+W8,0),"")</f>
        <v>0</v>
      </c>
    </row>
    <row r="10" spans="2:25">
      <c r="B10" s="60">
        <v>2</v>
      </c>
      <c r="C10" s="102">
        <f t="shared" ref="C10:C73" si="0">IF(R9="","",C9+R9)</f>
        <v>1044583.3333333333</v>
      </c>
      <c r="D10" s="102"/>
      <c r="E10" s="60">
        <v>1996</v>
      </c>
      <c r="F10" s="8">
        <v>43489</v>
      </c>
      <c r="G10" s="60" t="s">
        <v>4</v>
      </c>
      <c r="H10" s="119">
        <v>106.22</v>
      </c>
      <c r="I10" s="119"/>
      <c r="J10" s="60">
        <v>100</v>
      </c>
      <c r="K10" s="106">
        <f>IF(J10="","",C10*0.03)</f>
        <v>31337.499999999996</v>
      </c>
      <c r="L10" s="107"/>
      <c r="M10" s="6">
        <f>IF(J10="","",(K10/J10)/LOOKUP(RIGHT($D$2,3),定数!$A$6:$A$13,定数!$B$6:$B$13))</f>
        <v>3.1337499999999996</v>
      </c>
      <c r="N10" s="60">
        <v>1996</v>
      </c>
      <c r="O10" s="8">
        <v>43501</v>
      </c>
      <c r="P10" s="119">
        <v>105.22</v>
      </c>
      <c r="Q10" s="119"/>
      <c r="R10" s="104">
        <f>IF(P10="","",T10*M10*LOOKUP(RIGHT($D$2,3),定数!$A$6:$A$13,定数!$B$6:$B$13))</f>
        <v>-31337.499999999993</v>
      </c>
      <c r="S10" s="104"/>
      <c r="T10" s="105">
        <f>IF(P10="","",IF(G10="買",(P10-H10),(H10-P10))*IF(RIGHT($D$2,3)="JPY",100,10000))</f>
        <v>-100</v>
      </c>
      <c r="U10" s="105"/>
      <c r="V10" s="22">
        <f t="shared" ref="V10:V22" si="1">IF(T10&lt;&gt;"",IF(T10&gt;0,1+V9,0),"")</f>
        <v>0</v>
      </c>
      <c r="W10">
        <f t="shared" ref="W10:W73" si="2">IF(T10&lt;&gt;"",IF(T10&lt;0,1+W9,0),"")</f>
        <v>1</v>
      </c>
      <c r="X10" s="37">
        <f>IF(C10&lt;&gt;"",MAX(C10,C9),"")</f>
        <v>1044583.3333333333</v>
      </c>
    </row>
    <row r="11" spans="2:25">
      <c r="B11" s="60">
        <v>3</v>
      </c>
      <c r="C11" s="102">
        <f t="shared" si="0"/>
        <v>1013245.8333333333</v>
      </c>
      <c r="D11" s="102"/>
      <c r="E11" s="60"/>
      <c r="F11" s="8">
        <v>43551</v>
      </c>
      <c r="G11" s="60" t="s">
        <v>4</v>
      </c>
      <c r="H11" s="119">
        <v>106.76</v>
      </c>
      <c r="I11" s="119"/>
      <c r="J11" s="60">
        <v>89</v>
      </c>
      <c r="K11" s="106">
        <f t="shared" ref="K11:K74" si="3">IF(J11="","",C11*0.03)</f>
        <v>30397.374999999996</v>
      </c>
      <c r="L11" s="107"/>
      <c r="M11" s="6">
        <f>IF(J11="","",(K11/J11)/LOOKUP(RIGHT($D$2,3),定数!$A$6:$A$13,定数!$B$6:$B$13))</f>
        <v>3.4154353932584263</v>
      </c>
      <c r="N11" s="60"/>
      <c r="O11" s="8">
        <v>43558</v>
      </c>
      <c r="P11" s="119">
        <v>108.05</v>
      </c>
      <c r="Q11" s="119"/>
      <c r="R11" s="104">
        <f>IF(P11="","",T11*M11*LOOKUP(RIGHT($D$2,3),定数!$A$6:$A$13,定数!$B$6:$B$13))</f>
        <v>44059.116573033432</v>
      </c>
      <c r="S11" s="104"/>
      <c r="T11" s="105">
        <f>IF(P11="","",IF(G11="買",(P11-H11),(H11-P11))*IF(RIGHT($D$2,3)="JPY",100,10000))</f>
        <v>128.9999999999992</v>
      </c>
      <c r="U11" s="105"/>
      <c r="V11" s="22">
        <f t="shared" si="1"/>
        <v>1</v>
      </c>
      <c r="W11">
        <f t="shared" si="2"/>
        <v>0</v>
      </c>
      <c r="X11" s="37">
        <f>IF(C11&lt;&gt;"",MAX(X10,C11),"")</f>
        <v>1044583.3333333333</v>
      </c>
      <c r="Y11" s="38">
        <f>IF(X11&lt;&gt;"",1-(C11/X11),"")</f>
        <v>3.0000000000000027E-2</v>
      </c>
    </row>
    <row r="12" spans="2:25">
      <c r="B12" s="60">
        <v>4</v>
      </c>
      <c r="C12" s="102">
        <f t="shared" si="0"/>
        <v>1057304.9499063666</v>
      </c>
      <c r="D12" s="102"/>
      <c r="E12" s="60"/>
      <c r="F12" s="8">
        <v>43556</v>
      </c>
      <c r="G12" s="60" t="s">
        <v>4</v>
      </c>
      <c r="H12" s="119">
        <v>107.35</v>
      </c>
      <c r="I12" s="119"/>
      <c r="J12" s="60">
        <v>136</v>
      </c>
      <c r="K12" s="106">
        <f t="shared" si="3"/>
        <v>31719.148497190999</v>
      </c>
      <c r="L12" s="107"/>
      <c r="M12" s="6">
        <f>IF(J12="","",(K12/J12)/LOOKUP(RIGHT($D$2,3),定数!$A$6:$A$13,定数!$B$6:$B$13))</f>
        <v>2.3322903306758089</v>
      </c>
      <c r="N12" s="60"/>
      <c r="O12" s="8">
        <v>43581</v>
      </c>
      <c r="P12" s="119">
        <v>105.99</v>
      </c>
      <c r="Q12" s="119"/>
      <c r="R12" s="104">
        <f>IF(P12="","",T12*M12*LOOKUP(RIGHT($D$2,3),定数!$A$6:$A$13,定数!$B$6:$B$13))</f>
        <v>-31719.148497190985</v>
      </c>
      <c r="S12" s="104"/>
      <c r="T12" s="105">
        <f t="shared" ref="T12:T75" si="4">IF(P12="","",IF(G12="買",(P12-H12),(H12-P12))*IF(RIGHT($D$2,3)="JPY",100,10000))</f>
        <v>-135.99999999999994</v>
      </c>
      <c r="U12" s="105"/>
      <c r="V12" s="22">
        <f t="shared" si="1"/>
        <v>0</v>
      </c>
      <c r="W12">
        <f t="shared" si="2"/>
        <v>1</v>
      </c>
      <c r="X12" s="37">
        <f t="shared" ref="X12:X75" si="5">IF(C12&lt;&gt;"",MAX(X11,C12),"")</f>
        <v>1057304.9499063666</v>
      </c>
      <c r="Y12" s="38">
        <f t="shared" ref="Y12:Y75" si="6">IF(X12&lt;&gt;"",1-(C12/X12),"")</f>
        <v>0</v>
      </c>
    </row>
    <row r="13" spans="2:25">
      <c r="B13" s="60">
        <v>5</v>
      </c>
      <c r="C13" s="102">
        <f t="shared" si="0"/>
        <v>1025585.8014091756</v>
      </c>
      <c r="D13" s="102"/>
      <c r="E13" s="60"/>
      <c r="F13" s="8">
        <v>43613</v>
      </c>
      <c r="G13" s="60" t="s">
        <v>4</v>
      </c>
      <c r="H13" s="119">
        <v>108.06</v>
      </c>
      <c r="I13" s="119"/>
      <c r="J13" s="60">
        <v>150</v>
      </c>
      <c r="K13" s="106">
        <f t="shared" si="3"/>
        <v>30767.574042275268</v>
      </c>
      <c r="L13" s="107"/>
      <c r="M13" s="6">
        <f>IF(J13="","",(K13/J13)/LOOKUP(RIGHT($D$2,3),定数!$A$6:$A$13,定数!$B$6:$B$13))</f>
        <v>2.0511716028183513</v>
      </c>
      <c r="N13" s="60"/>
      <c r="O13" s="8">
        <v>43648</v>
      </c>
      <c r="P13" s="119">
        <v>110.27</v>
      </c>
      <c r="Q13" s="119"/>
      <c r="R13" s="104">
        <f>IF(P13="","",T13*M13*LOOKUP(RIGHT($D$2,3),定数!$A$6:$A$13,定数!$B$6:$B$13))</f>
        <v>45330.892422285433</v>
      </c>
      <c r="S13" s="104"/>
      <c r="T13" s="105">
        <f t="shared" si="4"/>
        <v>220.99999999999937</v>
      </c>
      <c r="U13" s="105"/>
      <c r="V13" s="22">
        <f t="shared" si="1"/>
        <v>1</v>
      </c>
      <c r="W13">
        <f t="shared" si="2"/>
        <v>0</v>
      </c>
      <c r="X13" s="37">
        <f t="shared" si="5"/>
        <v>1057304.9499063666</v>
      </c>
      <c r="Y13" s="38">
        <f t="shared" si="6"/>
        <v>3.0000000000000027E-2</v>
      </c>
    </row>
    <row r="14" spans="2:25">
      <c r="B14" s="60">
        <v>6</v>
      </c>
      <c r="C14" s="102">
        <f t="shared" si="0"/>
        <v>1070916.693831461</v>
      </c>
      <c r="D14" s="102"/>
      <c r="E14" s="60"/>
      <c r="F14" s="8">
        <v>43617</v>
      </c>
      <c r="G14" s="60" t="s">
        <v>4</v>
      </c>
      <c r="H14" s="119">
        <v>108.73</v>
      </c>
      <c r="I14" s="119"/>
      <c r="J14" s="60">
        <v>209</v>
      </c>
      <c r="K14" s="106">
        <f t="shared" si="3"/>
        <v>32127.500814943829</v>
      </c>
      <c r="L14" s="107"/>
      <c r="M14" s="6">
        <f>IF(J14="","",(K14/J14)/LOOKUP(RIGHT($D$2,3),定数!$A$6:$A$13,定数!$B$6:$B$13))</f>
        <v>1.5372009959303268</v>
      </c>
      <c r="N14" s="60"/>
      <c r="O14" s="8">
        <v>43677</v>
      </c>
      <c r="P14" s="119">
        <v>106.64</v>
      </c>
      <c r="Q14" s="119"/>
      <c r="R14" s="104">
        <f>IF(P14="","",T14*M14*LOOKUP(RIGHT($D$2,3),定数!$A$6:$A$13,定数!$B$6:$B$13))</f>
        <v>-32127.50081494388</v>
      </c>
      <c r="S14" s="104"/>
      <c r="T14" s="105">
        <f t="shared" si="4"/>
        <v>-209.00000000000034</v>
      </c>
      <c r="U14" s="105"/>
      <c r="V14" s="22">
        <f t="shared" si="1"/>
        <v>0</v>
      </c>
      <c r="W14">
        <f t="shared" si="2"/>
        <v>1</v>
      </c>
      <c r="X14" s="37">
        <f t="shared" si="5"/>
        <v>1070916.693831461</v>
      </c>
      <c r="Y14" s="38">
        <f t="shared" si="6"/>
        <v>0</v>
      </c>
    </row>
    <row r="15" spans="2:25">
      <c r="B15" s="60">
        <v>7</v>
      </c>
      <c r="C15" s="102">
        <f t="shared" si="0"/>
        <v>1038789.1930165171</v>
      </c>
      <c r="D15" s="102"/>
      <c r="E15" s="60"/>
      <c r="F15" s="8">
        <v>43708</v>
      </c>
      <c r="G15" s="60" t="s">
        <v>4</v>
      </c>
      <c r="H15" s="119">
        <v>109.01</v>
      </c>
      <c r="I15" s="119"/>
      <c r="J15" s="60">
        <v>86</v>
      </c>
      <c r="K15" s="106">
        <f t="shared" si="3"/>
        <v>31163.675790495512</v>
      </c>
      <c r="L15" s="107"/>
      <c r="M15" s="6">
        <f>IF(J15="","",(K15/J15)/LOOKUP(RIGHT($D$2,3),定数!$A$6:$A$13,定数!$B$6:$B$13))</f>
        <v>3.6236832314529663</v>
      </c>
      <c r="N15" s="60"/>
      <c r="O15" s="8">
        <v>43719</v>
      </c>
      <c r="P15" s="119">
        <v>110.26</v>
      </c>
      <c r="Q15" s="119"/>
      <c r="R15" s="104">
        <f>IF(P15="","",T15*M15*LOOKUP(RIGHT($D$2,3),定数!$A$6:$A$13,定数!$B$6:$B$13))</f>
        <v>45296.040393162082</v>
      </c>
      <c r="S15" s="104"/>
      <c r="T15" s="105">
        <f t="shared" si="4"/>
        <v>125</v>
      </c>
      <c r="U15" s="105"/>
      <c r="V15" s="22">
        <f t="shared" si="1"/>
        <v>1</v>
      </c>
      <c r="W15">
        <f t="shared" si="2"/>
        <v>0</v>
      </c>
      <c r="X15" s="37">
        <f t="shared" si="5"/>
        <v>1070916.693831461</v>
      </c>
      <c r="Y15" s="38">
        <f t="shared" si="6"/>
        <v>3.0000000000000138E-2</v>
      </c>
    </row>
    <row r="16" spans="2:25">
      <c r="B16" s="60">
        <v>8</v>
      </c>
      <c r="C16" s="102">
        <f t="shared" si="0"/>
        <v>1084085.2334096793</v>
      </c>
      <c r="D16" s="102"/>
      <c r="E16" s="60"/>
      <c r="F16" s="8">
        <v>43753</v>
      </c>
      <c r="G16" s="60" t="s">
        <v>4</v>
      </c>
      <c r="H16" s="119">
        <v>111.86</v>
      </c>
      <c r="I16" s="119"/>
      <c r="J16" s="60">
        <v>103</v>
      </c>
      <c r="K16" s="106">
        <f t="shared" si="3"/>
        <v>32522.557002290378</v>
      </c>
      <c r="L16" s="107"/>
      <c r="M16" s="6">
        <f>IF(J16="","",(K16/J16)/LOOKUP(RIGHT($D$2,3),定数!$A$6:$A$13,定数!$B$6:$B$13))</f>
        <v>3.1575298060476094</v>
      </c>
      <c r="N16" s="60"/>
      <c r="O16" s="8">
        <v>43763</v>
      </c>
      <c r="P16" s="119">
        <v>113.38</v>
      </c>
      <c r="Q16" s="119"/>
      <c r="R16" s="104">
        <f>IF(P16="","",T16*M16*LOOKUP(RIGHT($D$2,3),定数!$A$6:$A$13,定数!$B$6:$B$13))</f>
        <v>47994.453051923534</v>
      </c>
      <c r="S16" s="104"/>
      <c r="T16" s="105">
        <f t="shared" si="4"/>
        <v>151.9999999999996</v>
      </c>
      <c r="U16" s="105"/>
      <c r="V16" s="22">
        <f t="shared" si="1"/>
        <v>2</v>
      </c>
      <c r="W16">
        <f t="shared" si="2"/>
        <v>0</v>
      </c>
      <c r="X16" s="37">
        <f t="shared" si="5"/>
        <v>1084085.2334096793</v>
      </c>
      <c r="Y16" s="38">
        <f t="shared" si="6"/>
        <v>0</v>
      </c>
    </row>
    <row r="17" spans="2:25">
      <c r="B17" s="60">
        <v>9</v>
      </c>
      <c r="C17" s="102">
        <f t="shared" si="0"/>
        <v>1132079.6864616028</v>
      </c>
      <c r="D17" s="102"/>
      <c r="E17" s="60"/>
      <c r="F17" s="8">
        <v>43763</v>
      </c>
      <c r="G17" s="60" t="s">
        <v>4</v>
      </c>
      <c r="H17" s="119">
        <v>113.24</v>
      </c>
      <c r="I17" s="119"/>
      <c r="J17" s="60">
        <v>132</v>
      </c>
      <c r="K17" s="106">
        <f t="shared" si="3"/>
        <v>33962.390593848082</v>
      </c>
      <c r="L17" s="107"/>
      <c r="M17" s="6">
        <f>IF(J17="","",(K17/J17)/LOOKUP(RIGHT($D$2,3),定数!$A$6:$A$13,定数!$B$6:$B$13))</f>
        <v>2.5729083783218245</v>
      </c>
      <c r="N17" s="60"/>
      <c r="O17" s="8">
        <v>43776</v>
      </c>
      <c r="P17" s="119">
        <v>111.92</v>
      </c>
      <c r="Q17" s="119"/>
      <c r="R17" s="104">
        <f>IF(P17="","",T17*M17*LOOKUP(RIGHT($D$2,3),定数!$A$6:$A$13,定数!$B$6:$B$13))</f>
        <v>-33962.390593847907</v>
      </c>
      <c r="S17" s="104"/>
      <c r="T17" s="105">
        <f t="shared" si="4"/>
        <v>-131.99999999999932</v>
      </c>
      <c r="U17" s="105"/>
      <c r="V17" s="22">
        <f t="shared" si="1"/>
        <v>0</v>
      </c>
      <c r="W17">
        <f t="shared" si="2"/>
        <v>1</v>
      </c>
      <c r="X17" s="37">
        <f t="shared" si="5"/>
        <v>1132079.6864616028</v>
      </c>
      <c r="Y17" s="38">
        <f t="shared" si="6"/>
        <v>0</v>
      </c>
    </row>
    <row r="18" spans="2:25">
      <c r="B18" s="60">
        <v>10</v>
      </c>
      <c r="C18" s="102">
        <f t="shared" si="0"/>
        <v>1098117.2958677548</v>
      </c>
      <c r="D18" s="102"/>
      <c r="E18" s="60">
        <v>1997</v>
      </c>
      <c r="F18" s="8">
        <v>43479</v>
      </c>
      <c r="G18" s="60" t="s">
        <v>4</v>
      </c>
      <c r="H18" s="119">
        <v>116.71</v>
      </c>
      <c r="I18" s="119"/>
      <c r="J18" s="60">
        <v>152</v>
      </c>
      <c r="K18" s="106">
        <f t="shared" si="3"/>
        <v>32943.518876032642</v>
      </c>
      <c r="L18" s="107"/>
      <c r="M18" s="6">
        <f>IF(J18="","",(K18/J18)/LOOKUP(RIGHT($D$2,3),定数!$A$6:$A$13,定数!$B$6:$B$13))</f>
        <v>2.1673367681600424</v>
      </c>
      <c r="N18" s="60">
        <v>1997</v>
      </c>
      <c r="O18" s="8">
        <v>43487</v>
      </c>
      <c r="P18" s="119">
        <v>118.95</v>
      </c>
      <c r="Q18" s="119"/>
      <c r="R18" s="104">
        <f>IF(P18="","",T18*M18*LOOKUP(RIGHT($D$2,3),定数!$A$6:$A$13,定数!$B$6:$B$13))</f>
        <v>48548.343606785143</v>
      </c>
      <c r="S18" s="104"/>
      <c r="T18" s="105">
        <f t="shared" si="4"/>
        <v>224.00000000000091</v>
      </c>
      <c r="U18" s="105"/>
      <c r="V18" s="22">
        <f t="shared" si="1"/>
        <v>1</v>
      </c>
      <c r="W18">
        <f t="shared" si="2"/>
        <v>0</v>
      </c>
      <c r="X18" s="37">
        <f t="shared" si="5"/>
        <v>1132079.6864616028</v>
      </c>
      <c r="Y18" s="38">
        <f t="shared" si="6"/>
        <v>2.9999999999999916E-2</v>
      </c>
    </row>
    <row r="19" spans="2:25">
      <c r="B19" s="60">
        <v>11</v>
      </c>
      <c r="C19" s="102">
        <f t="shared" si="0"/>
        <v>1146665.63947454</v>
      </c>
      <c r="D19" s="102"/>
      <c r="E19" s="60"/>
      <c r="F19" s="8">
        <v>43485</v>
      </c>
      <c r="G19" s="60" t="s">
        <v>4</v>
      </c>
      <c r="H19" s="119">
        <v>117.56</v>
      </c>
      <c r="I19" s="119"/>
      <c r="J19" s="60">
        <v>127</v>
      </c>
      <c r="K19" s="106">
        <f t="shared" si="3"/>
        <v>34399.969184236201</v>
      </c>
      <c r="L19" s="107"/>
      <c r="M19" s="6">
        <f>IF(J19="","",(K19/J19)/LOOKUP(RIGHT($D$2,3),定数!$A$6:$A$13,定数!$B$6:$B$13))</f>
        <v>2.7086589908847403</v>
      </c>
      <c r="N19" s="60"/>
      <c r="O19" s="8">
        <v>43488</v>
      </c>
      <c r="P19" s="119">
        <v>119.43</v>
      </c>
      <c r="Q19" s="119"/>
      <c r="R19" s="104">
        <f>IF(P19="","",T19*M19*LOOKUP(RIGHT($D$2,3),定数!$A$6:$A$13,定数!$B$6:$B$13))</f>
        <v>50651.923129544761</v>
      </c>
      <c r="S19" s="104"/>
      <c r="T19" s="105">
        <f t="shared" si="4"/>
        <v>187.00000000000045</v>
      </c>
      <c r="U19" s="105"/>
      <c r="V19" s="22">
        <f t="shared" si="1"/>
        <v>2</v>
      </c>
      <c r="W19">
        <f t="shared" si="2"/>
        <v>0</v>
      </c>
      <c r="X19" s="37">
        <f t="shared" si="5"/>
        <v>1146665.63947454</v>
      </c>
      <c r="Y19" s="38">
        <f t="shared" si="6"/>
        <v>0</v>
      </c>
    </row>
    <row r="20" spans="2:25">
      <c r="B20" s="60">
        <v>12</v>
      </c>
      <c r="C20" s="102">
        <f t="shared" si="0"/>
        <v>1197317.5626040848</v>
      </c>
      <c r="D20" s="102"/>
      <c r="E20" s="60"/>
      <c r="F20" s="8">
        <v>43516</v>
      </c>
      <c r="G20" s="60" t="s">
        <v>4</v>
      </c>
      <c r="H20" s="119">
        <v>124.69</v>
      </c>
      <c r="I20" s="119"/>
      <c r="J20" s="60">
        <v>130</v>
      </c>
      <c r="K20" s="106">
        <f t="shared" si="3"/>
        <v>35919.526878122546</v>
      </c>
      <c r="L20" s="107"/>
      <c r="M20" s="6">
        <f>IF(J20="","",(K20/J20)/LOOKUP(RIGHT($D$2,3),定数!$A$6:$A$13,定数!$B$6:$B$13))</f>
        <v>2.7630405290863496</v>
      </c>
      <c r="N20" s="60"/>
      <c r="O20" s="8">
        <v>43516</v>
      </c>
      <c r="P20" s="119">
        <v>123.4</v>
      </c>
      <c r="Q20" s="119"/>
      <c r="R20" s="104">
        <f>IF(P20="","",T20*M20*LOOKUP(RIGHT($D$2,3),定数!$A$6:$A$13,定数!$B$6:$B$13))</f>
        <v>-35643.222825213692</v>
      </c>
      <c r="S20" s="104"/>
      <c r="T20" s="105">
        <f t="shared" si="4"/>
        <v>-128.9999999999992</v>
      </c>
      <c r="U20" s="105"/>
      <c r="V20" s="22">
        <f t="shared" si="1"/>
        <v>0</v>
      </c>
      <c r="W20">
        <f t="shared" si="2"/>
        <v>1</v>
      </c>
      <c r="X20" s="37">
        <f t="shared" si="5"/>
        <v>1197317.5626040848</v>
      </c>
      <c r="Y20" s="38">
        <f t="shared" si="6"/>
        <v>0</v>
      </c>
    </row>
    <row r="21" spans="2:25">
      <c r="B21" s="60">
        <v>13</v>
      </c>
      <c r="C21" s="102">
        <f t="shared" si="0"/>
        <v>1161674.339778871</v>
      </c>
      <c r="D21" s="102"/>
      <c r="E21" s="60"/>
      <c r="F21" s="8">
        <v>43577</v>
      </c>
      <c r="G21" s="60" t="s">
        <v>4</v>
      </c>
      <c r="H21" s="119">
        <v>126.24</v>
      </c>
      <c r="I21" s="119"/>
      <c r="J21" s="60">
        <v>139</v>
      </c>
      <c r="K21" s="106">
        <f t="shared" si="3"/>
        <v>34850.230193366129</v>
      </c>
      <c r="L21" s="107"/>
      <c r="M21" s="6">
        <f>IF(J21="","",(K21/J21)/LOOKUP(RIGHT($D$2,3),定数!$A$6:$A$13,定数!$B$6:$B$13))</f>
        <v>2.507210805278139</v>
      </c>
      <c r="N21" s="60"/>
      <c r="O21" s="8">
        <v>43592</v>
      </c>
      <c r="P21" s="119">
        <v>125.02</v>
      </c>
      <c r="Q21" s="119"/>
      <c r="R21" s="104">
        <f>IF(P21="","",T21*M21*LOOKUP(RIGHT($D$2,3),定数!$A$6:$A$13,定数!$B$6:$B$13))</f>
        <v>-30587.971824393269</v>
      </c>
      <c r="S21" s="104"/>
      <c r="T21" s="105">
        <f t="shared" si="4"/>
        <v>-121.99999999999989</v>
      </c>
      <c r="U21" s="105"/>
      <c r="V21" s="22">
        <f t="shared" si="1"/>
        <v>0</v>
      </c>
      <c r="W21">
        <f t="shared" si="2"/>
        <v>2</v>
      </c>
      <c r="X21" s="37">
        <f t="shared" si="5"/>
        <v>1197317.5626040848</v>
      </c>
      <c r="Y21" s="38">
        <f t="shared" si="6"/>
        <v>2.9769230769230659E-2</v>
      </c>
    </row>
    <row r="22" spans="2:25">
      <c r="B22" s="60">
        <v>14</v>
      </c>
      <c r="C22" s="102">
        <f t="shared" si="0"/>
        <v>1131086.3679544777</v>
      </c>
      <c r="D22" s="102"/>
      <c r="E22" s="60"/>
      <c r="F22" s="8">
        <v>43578</v>
      </c>
      <c r="G22" s="60" t="s">
        <v>4</v>
      </c>
      <c r="H22" s="119">
        <v>126.51</v>
      </c>
      <c r="I22" s="119"/>
      <c r="J22" s="60">
        <v>147</v>
      </c>
      <c r="K22" s="106">
        <f t="shared" si="3"/>
        <v>33932.591038634331</v>
      </c>
      <c r="L22" s="107"/>
      <c r="M22" s="6">
        <f>IF(J22="","",(K22/J22)/LOOKUP(RIGHT($D$2,3),定数!$A$6:$A$13,定数!$B$6:$B$13))</f>
        <v>2.3083395264377096</v>
      </c>
      <c r="N22" s="60"/>
      <c r="O22" s="8">
        <v>43591</v>
      </c>
      <c r="P22" s="119">
        <v>125.28</v>
      </c>
      <c r="Q22" s="119"/>
      <c r="R22" s="104">
        <f>IF(P22="","",T22*M22*LOOKUP(RIGHT($D$2,3),定数!$A$6:$A$13,定数!$B$6:$B$13))</f>
        <v>-28392.576175183924</v>
      </c>
      <c r="S22" s="104"/>
      <c r="T22" s="105">
        <f t="shared" si="4"/>
        <v>-123.0000000000004</v>
      </c>
      <c r="U22" s="105"/>
      <c r="V22" s="22">
        <f t="shared" si="1"/>
        <v>0</v>
      </c>
      <c r="W22">
        <f t="shared" si="2"/>
        <v>3</v>
      </c>
      <c r="X22" s="37">
        <f t="shared" si="5"/>
        <v>1197317.5626040848</v>
      </c>
      <c r="Y22" s="38">
        <f t="shared" si="6"/>
        <v>5.5316314333148875E-2</v>
      </c>
    </row>
    <row r="23" spans="2:25">
      <c r="B23" s="60">
        <v>15</v>
      </c>
      <c r="C23" s="102">
        <f t="shared" si="0"/>
        <v>1102693.7917792937</v>
      </c>
      <c r="D23" s="102"/>
      <c r="E23" s="60"/>
      <c r="F23" s="8">
        <v>43622</v>
      </c>
      <c r="G23" s="60" t="s">
        <v>3</v>
      </c>
      <c r="H23" s="119">
        <v>115.37</v>
      </c>
      <c r="I23" s="119"/>
      <c r="J23" s="60">
        <v>129</v>
      </c>
      <c r="K23" s="106">
        <f t="shared" si="3"/>
        <v>33080.81375337881</v>
      </c>
      <c r="L23" s="107"/>
      <c r="M23" s="6">
        <f>IF(J23="","",(K23/J23)/LOOKUP(RIGHT($D$2,3),定数!$A$6:$A$13,定数!$B$6:$B$13))</f>
        <v>2.5644041669285902</v>
      </c>
      <c r="N23" s="60"/>
      <c r="O23" s="8">
        <v>43625</v>
      </c>
      <c r="P23" s="119">
        <v>113.47</v>
      </c>
      <c r="Q23" s="119"/>
      <c r="R23" s="104">
        <f>IF(P23="","",T23*M23*LOOKUP(RIGHT($D$2,3),定数!$A$6:$A$13,定数!$B$6:$B$13))</f>
        <v>48723.679171643358</v>
      </c>
      <c r="S23" s="104"/>
      <c r="T23" s="105">
        <f t="shared" si="4"/>
        <v>190.00000000000057</v>
      </c>
      <c r="U23" s="105"/>
      <c r="V23" t="str">
        <f t="shared" ref="V23:W74" si="7">IF(S23&lt;&gt;"",IF(S23&lt;0,1+V22,0),"")</f>
        <v/>
      </c>
      <c r="W23">
        <f t="shared" si="2"/>
        <v>0</v>
      </c>
      <c r="X23" s="37">
        <f t="shared" si="5"/>
        <v>1197317.5626040848</v>
      </c>
      <c r="Y23" s="38">
        <f t="shared" si="6"/>
        <v>7.902980276927607E-2</v>
      </c>
    </row>
    <row r="24" spans="2:25">
      <c r="B24" s="60">
        <v>16</v>
      </c>
      <c r="C24" s="102">
        <f t="shared" si="0"/>
        <v>1151417.4709509371</v>
      </c>
      <c r="D24" s="102"/>
      <c r="E24" s="60"/>
      <c r="F24" s="8">
        <v>43661</v>
      </c>
      <c r="G24" s="60" t="s">
        <v>4</v>
      </c>
      <c r="H24" s="119">
        <v>115.8</v>
      </c>
      <c r="I24" s="119"/>
      <c r="J24" s="60">
        <v>530</v>
      </c>
      <c r="K24" s="106">
        <f t="shared" si="3"/>
        <v>34542.524128528115</v>
      </c>
      <c r="L24" s="107"/>
      <c r="M24" s="6">
        <f>IF(J24="","",(K24/J24)/LOOKUP(RIGHT($D$2,3),定数!$A$6:$A$13,定数!$B$6:$B$13))</f>
        <v>0.6517457382741153</v>
      </c>
      <c r="N24" s="60"/>
      <c r="O24" s="8">
        <v>43775</v>
      </c>
      <c r="P24" s="119">
        <v>123.72</v>
      </c>
      <c r="Q24" s="119"/>
      <c r="R24" s="104">
        <f>IF(P24="","",T24*M24*LOOKUP(RIGHT($D$2,3),定数!$A$6:$A$13,定数!$B$6:$B$13))</f>
        <v>51618.26247130995</v>
      </c>
      <c r="S24" s="104"/>
      <c r="T24" s="105">
        <f t="shared" si="4"/>
        <v>792.00000000000023</v>
      </c>
      <c r="U24" s="105"/>
      <c r="V24" t="str">
        <f t="shared" si="7"/>
        <v/>
      </c>
      <c r="W24">
        <f t="shared" si="2"/>
        <v>0</v>
      </c>
      <c r="X24" s="37">
        <f t="shared" si="5"/>
        <v>1197317.5626040848</v>
      </c>
      <c r="Y24" s="38">
        <f t="shared" si="6"/>
        <v>3.8335770798615942E-2</v>
      </c>
    </row>
    <row r="25" spans="2:25">
      <c r="B25" s="60">
        <v>17</v>
      </c>
      <c r="C25" s="102">
        <f t="shared" si="0"/>
        <v>1203035.733422247</v>
      </c>
      <c r="D25" s="102"/>
      <c r="E25" s="60"/>
      <c r="F25" s="8">
        <v>43727</v>
      </c>
      <c r="G25" s="60" t="s">
        <v>4</v>
      </c>
      <c r="H25" s="119">
        <v>122.4</v>
      </c>
      <c r="I25" s="119"/>
      <c r="J25" s="60">
        <v>249</v>
      </c>
      <c r="K25" s="106">
        <f t="shared" si="3"/>
        <v>36091.07200266741</v>
      </c>
      <c r="L25" s="107"/>
      <c r="M25" s="6">
        <f>IF(J25="","",(K25/J25)/LOOKUP(RIGHT($D$2,3),定数!$A$6:$A$13,定数!$B$6:$B$13))</f>
        <v>1.449440642677406</v>
      </c>
      <c r="N25" s="60"/>
      <c r="O25" s="8">
        <v>43732</v>
      </c>
      <c r="P25" s="119">
        <v>120.48</v>
      </c>
      <c r="Q25" s="119"/>
      <c r="R25" s="104">
        <f>IF(P25="","",T25*M25*LOOKUP(RIGHT($D$2,3),定数!$A$6:$A$13,定数!$B$6:$B$13))</f>
        <v>-27829.260339406221</v>
      </c>
      <c r="S25" s="104"/>
      <c r="T25" s="105">
        <f t="shared" si="4"/>
        <v>-192.00000000000017</v>
      </c>
      <c r="U25" s="105"/>
      <c r="V25" t="str">
        <f t="shared" si="7"/>
        <v/>
      </c>
      <c r="W25">
        <f t="shared" si="2"/>
        <v>1</v>
      </c>
      <c r="X25" s="37">
        <f t="shared" si="5"/>
        <v>1203035.733422247</v>
      </c>
      <c r="Y25" s="38">
        <f t="shared" si="6"/>
        <v>0</v>
      </c>
    </row>
    <row r="26" spans="2:25">
      <c r="B26" s="60">
        <v>18</v>
      </c>
      <c r="C26" s="102">
        <f t="shared" si="0"/>
        <v>1175206.4730828407</v>
      </c>
      <c r="D26" s="102"/>
      <c r="E26" s="60"/>
      <c r="F26" s="8">
        <v>43800</v>
      </c>
      <c r="G26" s="60" t="s">
        <v>4</v>
      </c>
      <c r="H26" s="119">
        <v>127.96</v>
      </c>
      <c r="I26" s="119"/>
      <c r="J26" s="60">
        <v>127</v>
      </c>
      <c r="K26" s="106">
        <f t="shared" si="3"/>
        <v>35256.194192485222</v>
      </c>
      <c r="L26" s="107"/>
      <c r="M26" s="6">
        <f>IF(J26="","",(K26/J26)/LOOKUP(RIGHT($D$2,3),定数!$A$6:$A$13,定数!$B$6:$B$13))</f>
        <v>2.7760782828728519</v>
      </c>
      <c r="N26" s="60"/>
      <c r="O26" s="8">
        <v>43803</v>
      </c>
      <c r="P26" s="119">
        <v>129.83000000000001</v>
      </c>
      <c r="Q26" s="119"/>
      <c r="R26" s="104">
        <f>IF(P26="","",T26*M26*LOOKUP(RIGHT($D$2,3),定数!$A$6:$A$13,定数!$B$6:$B$13))</f>
        <v>51912.663889722855</v>
      </c>
      <c r="S26" s="104"/>
      <c r="T26" s="105">
        <f t="shared" si="4"/>
        <v>187.00000000000188</v>
      </c>
      <c r="U26" s="105"/>
      <c r="V26" t="str">
        <f t="shared" si="7"/>
        <v/>
      </c>
      <c r="W26">
        <f t="shared" si="2"/>
        <v>0</v>
      </c>
      <c r="X26" s="37">
        <f t="shared" si="5"/>
        <v>1203035.733422247</v>
      </c>
      <c r="Y26" s="38">
        <f t="shared" si="6"/>
        <v>2.3132530120481998E-2</v>
      </c>
    </row>
    <row r="27" spans="2:25">
      <c r="B27" s="60">
        <v>19</v>
      </c>
      <c r="C27" s="102">
        <f t="shared" si="0"/>
        <v>1227119.1369725636</v>
      </c>
      <c r="D27" s="102"/>
      <c r="E27" s="60"/>
      <c r="F27" s="8">
        <v>43811</v>
      </c>
      <c r="G27" s="60" t="s">
        <v>4</v>
      </c>
      <c r="H27" s="119">
        <v>130.28</v>
      </c>
      <c r="I27" s="119"/>
      <c r="J27" s="60">
        <v>173</v>
      </c>
      <c r="K27" s="106">
        <f t="shared" si="3"/>
        <v>36813.574109176909</v>
      </c>
      <c r="L27" s="107"/>
      <c r="M27" s="6">
        <f>IF(J27="","",(K27/J27)/LOOKUP(RIGHT($D$2,3),定数!$A$6:$A$13,定数!$B$6:$B$13))</f>
        <v>2.1279522606460639</v>
      </c>
      <c r="N27" s="60">
        <v>1998</v>
      </c>
      <c r="O27" s="8">
        <v>43470</v>
      </c>
      <c r="P27" s="119">
        <v>133.30000000000001</v>
      </c>
      <c r="Q27" s="119"/>
      <c r="R27" s="104">
        <f>IF(P27="","",T27*M27*LOOKUP(RIGHT($D$2,3),定数!$A$6:$A$13,定数!$B$6:$B$13))</f>
        <v>64264.158271511347</v>
      </c>
      <c r="S27" s="104"/>
      <c r="T27" s="105">
        <f t="shared" si="4"/>
        <v>302.00000000000102</v>
      </c>
      <c r="U27" s="105"/>
      <c r="V27" t="str">
        <f t="shared" si="7"/>
        <v/>
      </c>
      <c r="W27">
        <f t="shared" si="2"/>
        <v>0</v>
      </c>
      <c r="X27" s="37">
        <f t="shared" si="5"/>
        <v>1227119.1369725636</v>
      </c>
      <c r="Y27" s="38">
        <f t="shared" si="6"/>
        <v>0</v>
      </c>
    </row>
    <row r="28" spans="2:25">
      <c r="B28" s="60">
        <v>20</v>
      </c>
      <c r="C28" s="102">
        <f>IF(R27="","",C27+R27)</f>
        <v>1291383.2952440749</v>
      </c>
      <c r="D28" s="102"/>
      <c r="E28" s="60">
        <v>1998</v>
      </c>
      <c r="F28" s="8">
        <v>43536</v>
      </c>
      <c r="G28" s="60" t="s">
        <v>4</v>
      </c>
      <c r="H28" s="119">
        <v>129.66999999999999</v>
      </c>
      <c r="I28" s="119"/>
      <c r="J28" s="60">
        <v>253</v>
      </c>
      <c r="K28" s="106">
        <f t="shared" si="3"/>
        <v>38741.498857322244</v>
      </c>
      <c r="L28" s="107"/>
      <c r="M28" s="6">
        <f>IF(J28="","",(K28/J28)/LOOKUP(RIGHT($D$2,3),定数!$A$6:$A$13,定数!$B$6:$B$13))</f>
        <v>1.5312845398151083</v>
      </c>
      <c r="N28" s="60"/>
      <c r="O28" s="8">
        <v>43555</v>
      </c>
      <c r="P28" s="119">
        <v>133.41999999999999</v>
      </c>
      <c r="Q28" s="119"/>
      <c r="R28" s="104">
        <f>IF(P28="","",T28*M28*LOOKUP(RIGHT($D$2,3),定数!$A$6:$A$13,定数!$B$6:$B$13))</f>
        <v>57423.170243066554</v>
      </c>
      <c r="S28" s="104"/>
      <c r="T28" s="105">
        <f t="shared" si="4"/>
        <v>375</v>
      </c>
      <c r="U28" s="105"/>
      <c r="V28" t="str">
        <f t="shared" si="7"/>
        <v/>
      </c>
      <c r="W28">
        <f t="shared" si="2"/>
        <v>0</v>
      </c>
      <c r="X28" s="37">
        <f t="shared" si="5"/>
        <v>1291383.2952440749</v>
      </c>
      <c r="Y28" s="38">
        <f t="shared" si="6"/>
        <v>0</v>
      </c>
    </row>
    <row r="29" spans="2:25">
      <c r="B29" s="60">
        <v>21</v>
      </c>
      <c r="C29" s="102">
        <f t="shared" si="0"/>
        <v>1348806.4654871414</v>
      </c>
      <c r="D29" s="102"/>
      <c r="E29" s="60"/>
      <c r="F29" s="8">
        <v>43598</v>
      </c>
      <c r="G29" s="60" t="s">
        <v>4</v>
      </c>
      <c r="H29" s="119">
        <v>134.19</v>
      </c>
      <c r="I29" s="119"/>
      <c r="J29" s="60">
        <v>164</v>
      </c>
      <c r="K29" s="106">
        <f t="shared" si="3"/>
        <v>40464.193964614242</v>
      </c>
      <c r="L29" s="107"/>
      <c r="M29" s="6">
        <f>IF(J29="","",(K29/J29)/LOOKUP(RIGHT($D$2,3),定数!$A$6:$A$13,定数!$B$6:$B$13))</f>
        <v>2.4673289002813563</v>
      </c>
      <c r="N29" s="60"/>
      <c r="O29" s="8">
        <v>43610</v>
      </c>
      <c r="P29" s="119">
        <v>137.15</v>
      </c>
      <c r="Q29" s="119"/>
      <c r="R29" s="104">
        <f>IF(P29="","",T29*M29*LOOKUP(RIGHT($D$2,3),定数!$A$6:$A$13,定数!$B$6:$B$13))</f>
        <v>73032.935448328339</v>
      </c>
      <c r="S29" s="104"/>
      <c r="T29" s="105">
        <f t="shared" si="4"/>
        <v>296.0000000000008</v>
      </c>
      <c r="U29" s="105"/>
      <c r="V29" t="str">
        <f t="shared" si="7"/>
        <v/>
      </c>
      <c r="W29">
        <f t="shared" si="2"/>
        <v>0</v>
      </c>
      <c r="X29" s="37">
        <f t="shared" si="5"/>
        <v>1348806.4654871414</v>
      </c>
      <c r="Y29" s="38">
        <f t="shared" si="6"/>
        <v>0</v>
      </c>
    </row>
    <row r="30" spans="2:25">
      <c r="B30" s="60">
        <v>22</v>
      </c>
      <c r="C30" s="102">
        <f>IF(R29="","",C29+R29)</f>
        <v>1421839.4009354697</v>
      </c>
      <c r="D30" s="102"/>
      <c r="E30" s="60"/>
      <c r="F30" s="8">
        <v>43624</v>
      </c>
      <c r="G30" s="60" t="s">
        <v>4</v>
      </c>
      <c r="H30" s="119">
        <v>140.02000000000001</v>
      </c>
      <c r="I30" s="119"/>
      <c r="J30" s="60">
        <v>189</v>
      </c>
      <c r="K30" s="106">
        <f t="shared" si="3"/>
        <v>42655.18202806409</v>
      </c>
      <c r="L30" s="107"/>
      <c r="M30" s="6">
        <f>IF(J30="","",(K30/J30)/LOOKUP(RIGHT($D$2,3),定数!$A$6:$A$13,定数!$B$6:$B$13))</f>
        <v>2.2568879379928091</v>
      </c>
      <c r="N30" s="60"/>
      <c r="O30" s="8">
        <v>43627</v>
      </c>
      <c r="P30" s="119">
        <v>143.16</v>
      </c>
      <c r="Q30" s="119"/>
      <c r="R30" s="104">
        <f>IF(P30="","",T30*M30*LOOKUP(RIGHT($D$2,3),定数!$A$6:$A$13,定数!$B$6:$B$13))</f>
        <v>70866.281252973902</v>
      </c>
      <c r="S30" s="104"/>
      <c r="T30" s="105">
        <f t="shared" si="4"/>
        <v>313.99999999999864</v>
      </c>
      <c r="U30" s="105"/>
      <c r="V30" t="str">
        <f t="shared" si="7"/>
        <v/>
      </c>
      <c r="W30">
        <f t="shared" si="2"/>
        <v>0</v>
      </c>
      <c r="X30" s="37">
        <f t="shared" si="5"/>
        <v>1421839.4009354697</v>
      </c>
      <c r="Y30" s="38">
        <f t="shared" si="6"/>
        <v>0</v>
      </c>
    </row>
    <row r="31" spans="2:25">
      <c r="B31" s="60">
        <v>23</v>
      </c>
      <c r="C31" s="102">
        <f t="shared" si="0"/>
        <v>1492705.6821884436</v>
      </c>
      <c r="D31" s="102"/>
      <c r="E31" s="60"/>
      <c r="F31" s="8">
        <v>43676</v>
      </c>
      <c r="G31" s="60" t="s">
        <v>4</v>
      </c>
      <c r="H31" s="119">
        <v>143.01</v>
      </c>
      <c r="I31" s="119"/>
      <c r="J31" s="60">
        <v>226</v>
      </c>
      <c r="K31" s="106">
        <f t="shared" si="3"/>
        <v>44781.170465653304</v>
      </c>
      <c r="L31" s="107"/>
      <c r="M31" s="6">
        <f>IF(J31="","",(K31/J31)/LOOKUP(RIGHT($D$2,3),定数!$A$6:$A$13,定数!$B$6:$B$13))</f>
        <v>1.9814677197191728</v>
      </c>
      <c r="N31" s="60"/>
      <c r="O31" s="8">
        <v>43684</v>
      </c>
      <c r="P31" s="119">
        <v>146.36000000000001</v>
      </c>
      <c r="Q31" s="119"/>
      <c r="R31" s="104">
        <f>IF(P31="","",T31*M31*LOOKUP(RIGHT($D$2,3),定数!$A$6:$A$13,定数!$B$6:$B$13))</f>
        <v>66379.168610592737</v>
      </c>
      <c r="S31" s="104"/>
      <c r="T31" s="105">
        <f t="shared" si="4"/>
        <v>335.00000000000227</v>
      </c>
      <c r="U31" s="105"/>
      <c r="V31" t="str">
        <f t="shared" si="7"/>
        <v/>
      </c>
      <c r="W31">
        <f t="shared" si="2"/>
        <v>0</v>
      </c>
      <c r="X31" s="37">
        <f t="shared" si="5"/>
        <v>1492705.6821884436</v>
      </c>
      <c r="Y31" s="38">
        <f t="shared" si="6"/>
        <v>0</v>
      </c>
    </row>
    <row r="32" spans="2:25">
      <c r="B32" s="60">
        <v>24</v>
      </c>
      <c r="C32" s="102">
        <f t="shared" si="0"/>
        <v>1559084.8507990364</v>
      </c>
      <c r="D32" s="102"/>
      <c r="E32" s="60"/>
      <c r="F32" s="8">
        <v>43694</v>
      </c>
      <c r="G32" s="60" t="s">
        <v>4</v>
      </c>
      <c r="H32" s="119">
        <v>146.47</v>
      </c>
      <c r="I32" s="119"/>
      <c r="J32" s="60">
        <v>218</v>
      </c>
      <c r="K32" s="106">
        <f t="shared" si="3"/>
        <v>46772.545523971094</v>
      </c>
      <c r="L32" s="107"/>
      <c r="M32" s="6">
        <f>IF(J32="","",(K32/J32)/LOOKUP(RIGHT($D$2,3),定数!$A$6:$A$13,定数!$B$6:$B$13))</f>
        <v>2.1455296111913347</v>
      </c>
      <c r="N32" s="60"/>
      <c r="O32" s="8">
        <v>43696</v>
      </c>
      <c r="P32" s="119">
        <v>144.29</v>
      </c>
      <c r="Q32" s="119"/>
      <c r="R32" s="104">
        <f>IF(P32="","",T32*M32*LOOKUP(RIGHT($D$2,3),定数!$A$6:$A$13,定数!$B$6:$B$13))</f>
        <v>-46772.545523971239</v>
      </c>
      <c r="S32" s="104"/>
      <c r="T32" s="105">
        <f t="shared" si="4"/>
        <v>-218.00000000000068</v>
      </c>
      <c r="U32" s="105"/>
      <c r="V32" t="str">
        <f t="shared" si="7"/>
        <v/>
      </c>
      <c r="W32">
        <f t="shared" si="2"/>
        <v>1</v>
      </c>
      <c r="X32" s="37">
        <f t="shared" si="5"/>
        <v>1559084.8507990364</v>
      </c>
      <c r="Y32" s="38">
        <f t="shared" si="6"/>
        <v>0</v>
      </c>
    </row>
    <row r="33" spans="2:25">
      <c r="B33" s="60">
        <v>25</v>
      </c>
      <c r="C33" s="102">
        <f t="shared" si="0"/>
        <v>1512312.3052750651</v>
      </c>
      <c r="D33" s="102"/>
      <c r="E33" s="60"/>
      <c r="F33" s="8">
        <v>43726</v>
      </c>
      <c r="G33" s="60" t="s">
        <v>3</v>
      </c>
      <c r="H33" s="119">
        <v>131.62</v>
      </c>
      <c r="I33" s="119"/>
      <c r="J33" s="60">
        <v>318</v>
      </c>
      <c r="K33" s="106">
        <f t="shared" si="3"/>
        <v>45369.369158251953</v>
      </c>
      <c r="L33" s="107"/>
      <c r="M33" s="6">
        <f>IF(J33="","",(K33/J33)/LOOKUP(RIGHT($D$2,3),定数!$A$6:$A$13,定数!$B$6:$B$13))</f>
        <v>1.4267097219576086</v>
      </c>
      <c r="N33" s="60"/>
      <c r="O33" s="8">
        <v>43730</v>
      </c>
      <c r="P33" s="119">
        <v>134.85</v>
      </c>
      <c r="Q33" s="119"/>
      <c r="R33" s="104">
        <f>IF(P33="","",T33*M33*LOOKUP(RIGHT($D$2,3),定数!$A$6:$A$13,定数!$B$6:$B$13))</f>
        <v>-46082.724019230613</v>
      </c>
      <c r="S33" s="104"/>
      <c r="T33" s="105">
        <f t="shared" si="4"/>
        <v>-322.99999999999898</v>
      </c>
      <c r="U33" s="105"/>
      <c r="V33" t="str">
        <f t="shared" si="7"/>
        <v/>
      </c>
      <c r="W33">
        <f t="shared" si="2"/>
        <v>2</v>
      </c>
      <c r="X33" s="37">
        <f t="shared" si="5"/>
        <v>1559084.8507990364</v>
      </c>
      <c r="Y33" s="38">
        <f t="shared" si="6"/>
        <v>3.0000000000000138E-2</v>
      </c>
    </row>
    <row r="34" spans="2:25">
      <c r="B34" s="60">
        <v>26</v>
      </c>
      <c r="C34" s="102">
        <f>IF(R33="","",C33+R33)</f>
        <v>1466229.5812558345</v>
      </c>
      <c r="D34" s="102"/>
      <c r="E34" s="60"/>
      <c r="F34" s="8">
        <v>43739</v>
      </c>
      <c r="G34" s="60" t="s">
        <v>4</v>
      </c>
      <c r="H34" s="119">
        <v>136.88999999999999</v>
      </c>
      <c r="I34" s="119"/>
      <c r="J34" s="60">
        <v>303</v>
      </c>
      <c r="K34" s="106">
        <f t="shared" si="3"/>
        <v>43986.887437675032</v>
      </c>
      <c r="L34" s="107"/>
      <c r="M34" s="6">
        <f>IF(J34="","",(K34/J34)/LOOKUP(RIGHT($D$2,3),定数!$A$6:$A$13,定数!$B$6:$B$13))</f>
        <v>1.451712456688945</v>
      </c>
      <c r="N34" s="60"/>
      <c r="O34" s="8">
        <v>43740</v>
      </c>
      <c r="P34" s="119">
        <v>133.86000000000001</v>
      </c>
      <c r="Q34" s="119"/>
      <c r="R34" s="104">
        <f>IF(P34="","",T34*M34*LOOKUP(RIGHT($D$2,3),定数!$A$6:$A$13,定数!$B$6:$B$13))</f>
        <v>-43986.887437674639</v>
      </c>
      <c r="S34" s="104"/>
      <c r="T34" s="105">
        <f t="shared" si="4"/>
        <v>-302.99999999999727</v>
      </c>
      <c r="U34" s="105"/>
      <c r="V34" t="str">
        <f t="shared" si="7"/>
        <v/>
      </c>
      <c r="W34">
        <f t="shared" si="2"/>
        <v>3</v>
      </c>
      <c r="X34" s="37">
        <f t="shared" si="5"/>
        <v>1559084.8507990364</v>
      </c>
      <c r="Y34" s="38">
        <f t="shared" si="6"/>
        <v>5.955754716981132E-2</v>
      </c>
    </row>
    <row r="35" spans="2:25">
      <c r="B35" s="60">
        <v>27</v>
      </c>
      <c r="C35" s="102">
        <f>IF(R34="","",C34+R34)</f>
        <v>1422242.6938181599</v>
      </c>
      <c r="D35" s="102"/>
      <c r="E35" s="60">
        <v>1999</v>
      </c>
      <c r="F35" s="8">
        <v>43493</v>
      </c>
      <c r="G35" s="60" t="s">
        <v>4</v>
      </c>
      <c r="H35" s="119">
        <v>116.15</v>
      </c>
      <c r="I35" s="119"/>
      <c r="J35" s="60">
        <v>271</v>
      </c>
      <c r="K35" s="106">
        <f t="shared" si="3"/>
        <v>42667.280814544793</v>
      </c>
      <c r="L35" s="107"/>
      <c r="M35" s="6">
        <f>IF(J35="","",(K35/J35)/LOOKUP(RIGHT($D$2,3),定数!$A$6:$A$13,定数!$B$6:$B$13))</f>
        <v>1.574438406440767</v>
      </c>
      <c r="N35" s="60">
        <v>1999</v>
      </c>
      <c r="O35" s="8">
        <v>43498</v>
      </c>
      <c r="P35" s="119">
        <v>113.44</v>
      </c>
      <c r="Q35" s="119"/>
      <c r="R35" s="104">
        <f>IF(P35="","",T35*M35*LOOKUP(RIGHT($D$2,3),定数!$A$6:$A$13,定数!$B$6:$B$13))</f>
        <v>-42667.280814544909</v>
      </c>
      <c r="S35" s="104"/>
      <c r="T35" s="105">
        <f t="shared" si="4"/>
        <v>-271.0000000000008</v>
      </c>
      <c r="U35" s="105"/>
      <c r="V35" t="str">
        <f t="shared" si="7"/>
        <v/>
      </c>
      <c r="W35">
        <f t="shared" si="2"/>
        <v>4</v>
      </c>
      <c r="X35" s="37">
        <f t="shared" si="5"/>
        <v>1559084.8507990364</v>
      </c>
      <c r="Y35" s="38">
        <f t="shared" si="6"/>
        <v>8.7770820754716761E-2</v>
      </c>
    </row>
    <row r="36" spans="2:25">
      <c r="B36" s="60">
        <v>28</v>
      </c>
      <c r="C36" s="102">
        <f>IF(R35="","",C35+R35)</f>
        <v>1379575.4130036149</v>
      </c>
      <c r="D36" s="102"/>
      <c r="E36" s="60"/>
      <c r="F36" s="8">
        <v>43560</v>
      </c>
      <c r="G36" s="60" t="s">
        <v>4</v>
      </c>
      <c r="H36" s="119">
        <v>121.12</v>
      </c>
      <c r="I36" s="119"/>
      <c r="J36" s="60">
        <v>263</v>
      </c>
      <c r="K36" s="106">
        <f t="shared" si="3"/>
        <v>41387.262390108444</v>
      </c>
      <c r="L36" s="107"/>
      <c r="M36" s="6">
        <f>IF(J36="","",(K36/J36)/LOOKUP(RIGHT($D$2,3),定数!$A$6:$A$13,定数!$B$6:$B$13))</f>
        <v>1.5736601669242753</v>
      </c>
      <c r="N36" s="60"/>
      <c r="O36" s="8">
        <v>43570</v>
      </c>
      <c r="P36" s="119">
        <v>118.39</v>
      </c>
      <c r="Q36" s="119"/>
      <c r="R36" s="104">
        <f>IF(P36="","",T36*M36*LOOKUP(RIGHT($D$2,3),定数!$A$6:$A$13,定数!$B$6:$B$13))</f>
        <v>-42960.922557032776</v>
      </c>
      <c r="S36" s="104"/>
      <c r="T36" s="105">
        <f t="shared" si="4"/>
        <v>-273.0000000000004</v>
      </c>
      <c r="U36" s="105"/>
      <c r="V36" t="str">
        <f t="shared" si="7"/>
        <v/>
      </c>
      <c r="W36">
        <f t="shared" si="2"/>
        <v>5</v>
      </c>
      <c r="X36" s="37">
        <f t="shared" si="5"/>
        <v>1559084.8507990364</v>
      </c>
      <c r="Y36" s="38">
        <f t="shared" si="6"/>
        <v>0.11513769613207536</v>
      </c>
    </row>
    <row r="37" spans="2:25">
      <c r="B37" s="60">
        <v>29</v>
      </c>
      <c r="C37" s="102">
        <f t="shared" si="0"/>
        <v>1336614.4904465822</v>
      </c>
      <c r="D37" s="102"/>
      <c r="E37" s="60"/>
      <c r="F37" s="8">
        <v>43597</v>
      </c>
      <c r="G37" s="60" t="s">
        <v>4</v>
      </c>
      <c r="H37" s="119">
        <v>121.22</v>
      </c>
      <c r="I37" s="119"/>
      <c r="J37" s="60">
        <v>98</v>
      </c>
      <c r="K37" s="106">
        <f t="shared" si="3"/>
        <v>40098.434713397466</v>
      </c>
      <c r="L37" s="107"/>
      <c r="M37" s="6">
        <f>IF(J37="","",(K37/J37)/LOOKUP(RIGHT($D$2,3),定数!$A$6:$A$13,定数!$B$6:$B$13))</f>
        <v>4.0916770115711696</v>
      </c>
      <c r="N37" s="60"/>
      <c r="O37" s="8">
        <v>43602</v>
      </c>
      <c r="P37" s="119">
        <v>122.88</v>
      </c>
      <c r="Q37" s="119"/>
      <c r="R37" s="104">
        <f>IF(P37="","",T37*M37*LOOKUP(RIGHT($D$2,3),定数!$A$6:$A$13,定数!$B$6:$B$13))</f>
        <v>67921.838392081278</v>
      </c>
      <c r="S37" s="104"/>
      <c r="T37" s="105">
        <f t="shared" si="4"/>
        <v>165.99999999999966</v>
      </c>
      <c r="U37" s="105"/>
      <c r="V37" t="str">
        <f t="shared" si="7"/>
        <v/>
      </c>
      <c r="W37">
        <f t="shared" si="2"/>
        <v>0</v>
      </c>
      <c r="X37" s="37">
        <f t="shared" si="5"/>
        <v>1559084.8507990364</v>
      </c>
      <c r="Y37" s="38">
        <f t="shared" si="6"/>
        <v>0.14269291388370386</v>
      </c>
    </row>
    <row r="38" spans="2:25">
      <c r="B38" s="60">
        <v>30</v>
      </c>
      <c r="C38" s="102">
        <f>IF(R37="","",C37+R37)</f>
        <v>1404536.3288386634</v>
      </c>
      <c r="D38" s="102"/>
      <c r="E38" s="60">
        <v>2000</v>
      </c>
      <c r="F38" s="8">
        <v>43631</v>
      </c>
      <c r="G38" s="60" t="s">
        <v>3</v>
      </c>
      <c r="H38" s="119">
        <v>106.27</v>
      </c>
      <c r="I38" s="119"/>
      <c r="J38" s="60">
        <v>88</v>
      </c>
      <c r="K38" s="106">
        <f t="shared" si="3"/>
        <v>42136.089865159898</v>
      </c>
      <c r="L38" s="107"/>
      <c r="M38" s="6">
        <f>IF(J38="","",(K38/J38)/LOOKUP(RIGHT($D$2,3),定数!$A$6:$A$13,定数!$B$6:$B$13))</f>
        <v>4.7881920301318068</v>
      </c>
      <c r="N38" s="60">
        <v>2000</v>
      </c>
      <c r="O38" s="8">
        <v>43638</v>
      </c>
      <c r="P38" s="119">
        <v>104.71</v>
      </c>
      <c r="Q38" s="119"/>
      <c r="R38" s="104">
        <f>IF(P38="","",T38*M38*LOOKUP(RIGHT($D$2,3),定数!$A$6:$A$13,定数!$B$6:$B$13))</f>
        <v>74695.795670056294</v>
      </c>
      <c r="S38" s="104"/>
      <c r="T38" s="105">
        <f t="shared" si="4"/>
        <v>156.00000000000023</v>
      </c>
      <c r="U38" s="105"/>
      <c r="V38" t="str">
        <f t="shared" si="7"/>
        <v/>
      </c>
      <c r="W38">
        <f t="shared" si="2"/>
        <v>0</v>
      </c>
      <c r="X38" s="37">
        <f t="shared" si="5"/>
        <v>1559084.8507990364</v>
      </c>
      <c r="Y38" s="38">
        <f t="shared" si="6"/>
        <v>9.9127717058610565E-2</v>
      </c>
    </row>
    <row r="39" spans="2:25">
      <c r="B39" s="60">
        <v>31</v>
      </c>
      <c r="C39" s="102">
        <f t="shared" si="0"/>
        <v>1479232.1245087197</v>
      </c>
      <c r="D39" s="102"/>
      <c r="E39" s="60"/>
      <c r="F39" s="8">
        <v>43671</v>
      </c>
      <c r="G39" s="60" t="s">
        <v>4</v>
      </c>
      <c r="H39" s="119">
        <v>109.21</v>
      </c>
      <c r="I39" s="119"/>
      <c r="J39" s="60">
        <v>182</v>
      </c>
      <c r="K39" s="106">
        <f t="shared" si="3"/>
        <v>44376.96373526159</v>
      </c>
      <c r="L39" s="107"/>
      <c r="M39" s="6">
        <f>IF(J39="","",(K39/J39)/LOOKUP(RIGHT($D$2,3),定数!$A$6:$A$13,定数!$B$6:$B$13))</f>
        <v>2.438294710728659</v>
      </c>
      <c r="N39" s="60"/>
      <c r="O39" s="8">
        <v>43700</v>
      </c>
      <c r="P39" s="119">
        <v>107.39</v>
      </c>
      <c r="Q39" s="119"/>
      <c r="R39" s="104">
        <f>IF(P39="","",T39*M39*LOOKUP(RIGHT($D$2,3),定数!$A$6:$A$13,定数!$B$6:$B$13))</f>
        <v>-44376.96373526143</v>
      </c>
      <c r="S39" s="104"/>
      <c r="T39" s="105">
        <f t="shared" si="4"/>
        <v>-181.99999999999932</v>
      </c>
      <c r="U39" s="105"/>
      <c r="V39" t="str">
        <f t="shared" si="7"/>
        <v/>
      </c>
      <c r="W39">
        <f t="shared" si="2"/>
        <v>1</v>
      </c>
      <c r="X39" s="37">
        <f t="shared" si="5"/>
        <v>1559084.8507990364</v>
      </c>
      <c r="Y39" s="38">
        <f t="shared" si="6"/>
        <v>5.1217691102182106E-2</v>
      </c>
    </row>
    <row r="40" spans="2:25">
      <c r="B40" s="60">
        <v>32</v>
      </c>
      <c r="C40" s="102">
        <f t="shared" si="0"/>
        <v>1434855.1607734582</v>
      </c>
      <c r="D40" s="102"/>
      <c r="E40" s="60"/>
      <c r="F40" s="8">
        <v>43812</v>
      </c>
      <c r="G40" s="60" t="s">
        <v>4</v>
      </c>
      <c r="H40" s="119">
        <v>111.78</v>
      </c>
      <c r="I40" s="119"/>
      <c r="J40" s="60">
        <v>112</v>
      </c>
      <c r="K40" s="106">
        <f t="shared" si="3"/>
        <v>43045.654823203746</v>
      </c>
      <c r="L40" s="107"/>
      <c r="M40" s="6">
        <f>IF(J40="","",(K40/J40)/LOOKUP(RIGHT($D$2,3),定数!$A$6:$A$13,定数!$B$6:$B$13))</f>
        <v>3.8433620377860489</v>
      </c>
      <c r="N40" s="60"/>
      <c r="O40" s="8">
        <v>43825</v>
      </c>
      <c r="P40" s="119">
        <v>113.62</v>
      </c>
      <c r="Q40" s="119"/>
      <c r="R40" s="104">
        <f>IF(P40="","",T40*M40*LOOKUP(RIGHT($D$2,3),定数!$A$6:$A$13,定数!$B$6:$B$13))</f>
        <v>70717.861495263438</v>
      </c>
      <c r="S40" s="104"/>
      <c r="T40" s="105">
        <f t="shared" si="4"/>
        <v>184.00000000000034</v>
      </c>
      <c r="U40" s="105"/>
      <c r="V40" t="str">
        <f t="shared" si="7"/>
        <v/>
      </c>
      <c r="W40">
        <f t="shared" si="2"/>
        <v>0</v>
      </c>
      <c r="X40" s="37">
        <f t="shared" si="5"/>
        <v>1559084.8507990364</v>
      </c>
      <c r="Y40" s="38">
        <f t="shared" si="6"/>
        <v>7.9681160369116655E-2</v>
      </c>
    </row>
    <row r="41" spans="2:25">
      <c r="B41" s="60">
        <v>33</v>
      </c>
      <c r="C41" s="102">
        <f t="shared" si="0"/>
        <v>1505573.0222687216</v>
      </c>
      <c r="D41" s="102"/>
      <c r="E41" s="60">
        <v>2001</v>
      </c>
      <c r="F41" s="8">
        <v>43470</v>
      </c>
      <c r="G41" s="60" t="s">
        <v>4</v>
      </c>
      <c r="H41" s="119">
        <v>115.81</v>
      </c>
      <c r="I41" s="119"/>
      <c r="J41" s="60">
        <v>225</v>
      </c>
      <c r="K41" s="106">
        <f t="shared" si="3"/>
        <v>45167.190668061645</v>
      </c>
      <c r="L41" s="107"/>
      <c r="M41" s="6">
        <f>IF(J41="","",(K41/J41)/LOOKUP(RIGHT($D$2,3),定数!$A$6:$A$13,定数!$B$6:$B$13))</f>
        <v>2.0074306963582953</v>
      </c>
      <c r="N41" s="60">
        <v>2001</v>
      </c>
      <c r="O41" s="8">
        <v>43480</v>
      </c>
      <c r="P41" s="119">
        <v>119.15</v>
      </c>
      <c r="Q41" s="119"/>
      <c r="R41" s="104">
        <f>IF(P41="","",T41*M41*LOOKUP(RIGHT($D$2,3),定数!$A$6:$A$13,定数!$B$6:$B$13))</f>
        <v>67048.185258367128</v>
      </c>
      <c r="S41" s="104"/>
      <c r="T41" s="105">
        <f t="shared" si="4"/>
        <v>334.00000000000034</v>
      </c>
      <c r="U41" s="105"/>
      <c r="V41" t="str">
        <f t="shared" si="7"/>
        <v/>
      </c>
      <c r="W41">
        <f t="shared" si="2"/>
        <v>0</v>
      </c>
      <c r="X41" s="37">
        <f t="shared" si="5"/>
        <v>1559084.8507990364</v>
      </c>
      <c r="Y41" s="38">
        <f t="shared" si="6"/>
        <v>3.4322588987308666E-2</v>
      </c>
    </row>
    <row r="42" spans="2:25">
      <c r="B42" s="60">
        <v>34</v>
      </c>
      <c r="C42" s="102">
        <f t="shared" si="0"/>
        <v>1572621.2075270887</v>
      </c>
      <c r="D42" s="102"/>
      <c r="E42" s="60"/>
      <c r="F42" s="8">
        <v>43539</v>
      </c>
      <c r="G42" s="60" t="s">
        <v>4</v>
      </c>
      <c r="H42" s="119">
        <v>121.22</v>
      </c>
      <c r="I42" s="119"/>
      <c r="J42" s="60">
        <v>195</v>
      </c>
      <c r="K42" s="106">
        <f t="shared" si="3"/>
        <v>47178.636225812661</v>
      </c>
      <c r="L42" s="107"/>
      <c r="M42" s="6">
        <f>IF(J42="","",(K42/J42)/LOOKUP(RIGHT($D$2,3),定数!$A$6:$A$13,定数!$B$6:$B$13))</f>
        <v>2.4194172423493669</v>
      </c>
      <c r="N42" s="60"/>
      <c r="O42" s="8">
        <v>43546</v>
      </c>
      <c r="P42" s="119">
        <v>124.1</v>
      </c>
      <c r="Q42" s="119"/>
      <c r="R42" s="104">
        <f>IF(P42="","",T42*M42*LOOKUP(RIGHT($D$2,3),定数!$A$6:$A$13,定数!$B$6:$B$13))</f>
        <v>69679.216579661661</v>
      </c>
      <c r="S42" s="104"/>
      <c r="T42" s="105">
        <f t="shared" si="4"/>
        <v>287.99999999999955</v>
      </c>
      <c r="U42" s="105"/>
      <c r="V42" t="str">
        <f t="shared" si="7"/>
        <v/>
      </c>
      <c r="W42">
        <f t="shared" si="2"/>
        <v>0</v>
      </c>
      <c r="X42" s="37">
        <f t="shared" si="5"/>
        <v>1572621.2075270887</v>
      </c>
      <c r="Y42" s="38">
        <f t="shared" si="6"/>
        <v>0</v>
      </c>
    </row>
    <row r="43" spans="2:25">
      <c r="B43" s="60">
        <v>35</v>
      </c>
      <c r="C43" s="102">
        <f t="shared" si="0"/>
        <v>1642300.4241067504</v>
      </c>
      <c r="D43" s="102"/>
      <c r="E43" s="60"/>
      <c r="F43" s="8">
        <v>43692</v>
      </c>
      <c r="G43" s="60" t="s">
        <v>3</v>
      </c>
      <c r="H43" s="119">
        <v>121.17</v>
      </c>
      <c r="I43" s="119"/>
      <c r="J43" s="60">
        <v>204</v>
      </c>
      <c r="K43" s="106">
        <f t="shared" si="3"/>
        <v>49269.012723202512</v>
      </c>
      <c r="L43" s="107"/>
      <c r="M43" s="6">
        <f>IF(J43="","",(K43/J43)/LOOKUP(RIGHT($D$2,3),定数!$A$6:$A$13,定数!$B$6:$B$13))</f>
        <v>2.415147682509927</v>
      </c>
      <c r="N43" s="60"/>
      <c r="O43" s="8">
        <v>43719</v>
      </c>
      <c r="P43" s="119">
        <v>118.15</v>
      </c>
      <c r="Q43" s="119"/>
      <c r="R43" s="104">
        <f>IF(P43="","",T43*M43*LOOKUP(RIGHT($D$2,3),定数!$A$6:$A$13,定数!$B$6:$B$13))</f>
        <v>72937.460011799703</v>
      </c>
      <c r="S43" s="104"/>
      <c r="T43" s="105">
        <f t="shared" si="4"/>
        <v>301.9999999999996</v>
      </c>
      <c r="U43" s="105"/>
      <c r="V43" t="str">
        <f t="shared" si="7"/>
        <v/>
      </c>
      <c r="W43">
        <f t="shared" si="2"/>
        <v>0</v>
      </c>
      <c r="X43" s="37">
        <f t="shared" si="5"/>
        <v>1642300.4241067504</v>
      </c>
      <c r="Y43" s="38">
        <f t="shared" si="6"/>
        <v>0</v>
      </c>
    </row>
    <row r="44" spans="2:25">
      <c r="B44" s="60">
        <v>36</v>
      </c>
      <c r="C44" s="102">
        <f t="shared" si="0"/>
        <v>1715237.88411855</v>
      </c>
      <c r="D44" s="102"/>
      <c r="E44" s="60"/>
      <c r="F44" s="8">
        <v>43760</v>
      </c>
      <c r="G44" s="60" t="s">
        <v>4</v>
      </c>
      <c r="H44" s="119">
        <v>121.93</v>
      </c>
      <c r="I44" s="119"/>
      <c r="J44" s="60">
        <v>134</v>
      </c>
      <c r="K44" s="106">
        <f t="shared" si="3"/>
        <v>51457.136523556495</v>
      </c>
      <c r="L44" s="107"/>
      <c r="M44" s="6">
        <f>IF(J44="","",(K44/J44)/LOOKUP(RIGHT($D$2,3),定数!$A$6:$A$13,定数!$B$6:$B$13))</f>
        <v>3.8400848151907834</v>
      </c>
      <c r="N44" s="60"/>
      <c r="O44" s="8">
        <v>43777</v>
      </c>
      <c r="P44" s="119">
        <v>120.59</v>
      </c>
      <c r="Q44" s="119"/>
      <c r="R44" s="104">
        <f>IF(P44="","",T44*M44*LOOKUP(RIGHT($D$2,3),定数!$A$6:$A$13,定数!$B$6:$B$13))</f>
        <v>-51457.136523556634</v>
      </c>
      <c r="S44" s="104"/>
      <c r="T44" s="105">
        <f t="shared" si="4"/>
        <v>-134.00000000000034</v>
      </c>
      <c r="U44" s="105"/>
      <c r="V44" t="str">
        <f t="shared" si="7"/>
        <v/>
      </c>
      <c r="W44">
        <f t="shared" si="2"/>
        <v>1</v>
      </c>
      <c r="X44" s="37">
        <f t="shared" si="5"/>
        <v>1715237.88411855</v>
      </c>
      <c r="Y44" s="38">
        <f t="shared" si="6"/>
        <v>0</v>
      </c>
    </row>
    <row r="45" spans="2:25">
      <c r="B45" s="60">
        <v>37</v>
      </c>
      <c r="C45" s="102">
        <f t="shared" si="0"/>
        <v>1663780.7475949933</v>
      </c>
      <c r="D45" s="102"/>
      <c r="E45" s="60">
        <v>2002</v>
      </c>
      <c r="F45" s="8">
        <v>43556</v>
      </c>
      <c r="G45" s="60" t="s">
        <v>4</v>
      </c>
      <c r="H45" s="119">
        <v>133.26</v>
      </c>
      <c r="I45" s="119"/>
      <c r="J45" s="60">
        <v>105</v>
      </c>
      <c r="K45" s="106">
        <f t="shared" si="3"/>
        <v>49913.4224278498</v>
      </c>
      <c r="L45" s="107"/>
      <c r="M45" s="6">
        <f>IF(J45="","",(K45/J45)/LOOKUP(RIGHT($D$2,3),定数!$A$6:$A$13,定数!$B$6:$B$13))</f>
        <v>4.7536592788428376</v>
      </c>
      <c r="N45" s="60">
        <v>2002</v>
      </c>
      <c r="O45" s="8">
        <v>43559</v>
      </c>
      <c r="P45" s="119">
        <v>132.21</v>
      </c>
      <c r="Q45" s="119"/>
      <c r="R45" s="104">
        <f>IF(P45="","",T45*M45*LOOKUP(RIGHT($D$2,3),定数!$A$6:$A$13,定数!$B$6:$B$13))</f>
        <v>-49913.422427848986</v>
      </c>
      <c r="S45" s="104"/>
      <c r="T45" s="105">
        <f t="shared" si="4"/>
        <v>-104.99999999999829</v>
      </c>
      <c r="U45" s="105"/>
      <c r="V45" t="str">
        <f t="shared" si="7"/>
        <v/>
      </c>
      <c r="W45">
        <f t="shared" si="2"/>
        <v>2</v>
      </c>
      <c r="X45" s="37">
        <f t="shared" si="5"/>
        <v>1715237.88411855</v>
      </c>
      <c r="Y45" s="38">
        <f t="shared" si="6"/>
        <v>3.0000000000000138E-2</v>
      </c>
    </row>
    <row r="46" spans="2:25">
      <c r="B46" s="60">
        <v>38</v>
      </c>
      <c r="C46" s="102">
        <f t="shared" si="0"/>
        <v>1613867.3251671444</v>
      </c>
      <c r="D46" s="102"/>
      <c r="E46" s="60"/>
      <c r="F46" s="8">
        <v>43731</v>
      </c>
      <c r="G46" s="60" t="s">
        <v>4</v>
      </c>
      <c r="H46" s="119">
        <v>123.75</v>
      </c>
      <c r="I46" s="119"/>
      <c r="J46" s="60">
        <v>250</v>
      </c>
      <c r="K46" s="106">
        <f t="shared" si="3"/>
        <v>48416.019755014328</v>
      </c>
      <c r="L46" s="107"/>
      <c r="M46" s="6">
        <f>IF(J46="","",(K46/J46)/LOOKUP(RIGHT($D$2,3),定数!$A$6:$A$13,定数!$B$6:$B$13))</f>
        <v>1.9366407902005731</v>
      </c>
      <c r="N46" s="60"/>
      <c r="O46" s="8">
        <v>43738</v>
      </c>
      <c r="P46" s="119">
        <v>121.25</v>
      </c>
      <c r="Q46" s="119"/>
      <c r="R46" s="104">
        <f>IF(P46="","",T46*M46*LOOKUP(RIGHT($D$2,3),定数!$A$6:$A$13,定数!$B$6:$B$13))</f>
        <v>-48416.019755014328</v>
      </c>
      <c r="S46" s="104"/>
      <c r="T46" s="105">
        <f t="shared" si="4"/>
        <v>-250</v>
      </c>
      <c r="U46" s="105"/>
      <c r="V46" t="str">
        <f t="shared" si="7"/>
        <v/>
      </c>
      <c r="W46">
        <f t="shared" si="2"/>
        <v>3</v>
      </c>
      <c r="X46" s="37">
        <f t="shared" si="5"/>
        <v>1715237.88411855</v>
      </c>
      <c r="Y46" s="38">
        <f t="shared" si="6"/>
        <v>5.9099999999999597E-2</v>
      </c>
    </row>
    <row r="47" spans="2:25">
      <c r="B47" s="60">
        <v>39</v>
      </c>
      <c r="C47" s="102">
        <f t="shared" si="0"/>
        <v>1565451.3054121302</v>
      </c>
      <c r="D47" s="102"/>
      <c r="E47" s="60"/>
      <c r="F47" s="8">
        <v>43745</v>
      </c>
      <c r="G47" s="60" t="s">
        <v>4</v>
      </c>
      <c r="H47" s="119">
        <v>123.36</v>
      </c>
      <c r="I47" s="119"/>
      <c r="J47" s="60">
        <v>106</v>
      </c>
      <c r="K47" s="106">
        <f t="shared" si="3"/>
        <v>46963.539162363901</v>
      </c>
      <c r="L47" s="107"/>
      <c r="M47" s="6">
        <f>IF(J47="","",(K47/J47)/LOOKUP(RIGHT($D$2,3),定数!$A$6:$A$13,定数!$B$6:$B$13))</f>
        <v>4.4305225624871607</v>
      </c>
      <c r="N47" s="60"/>
      <c r="O47" s="8">
        <v>43753</v>
      </c>
      <c r="P47" s="119">
        <v>124.9</v>
      </c>
      <c r="Q47" s="119"/>
      <c r="R47" s="104">
        <f>IF(P47="","",T47*M47*LOOKUP(RIGHT($D$2,3),定数!$A$6:$A$13,定数!$B$6:$B$13))</f>
        <v>68230.047462302551</v>
      </c>
      <c r="S47" s="104"/>
      <c r="T47" s="105">
        <f t="shared" si="4"/>
        <v>154.00000000000063</v>
      </c>
      <c r="U47" s="105"/>
      <c r="V47" t="str">
        <f t="shared" si="7"/>
        <v/>
      </c>
      <c r="W47">
        <f t="shared" si="2"/>
        <v>0</v>
      </c>
      <c r="X47" s="37">
        <f t="shared" si="5"/>
        <v>1715237.88411855</v>
      </c>
      <c r="Y47" s="38">
        <f t="shared" si="6"/>
        <v>8.7326999999999488E-2</v>
      </c>
    </row>
    <row r="48" spans="2:25">
      <c r="B48" s="60">
        <v>40</v>
      </c>
      <c r="C48" s="102">
        <f t="shared" si="0"/>
        <v>1633681.3528744327</v>
      </c>
      <c r="D48" s="102"/>
      <c r="E48" s="60"/>
      <c r="F48" s="8">
        <v>43797</v>
      </c>
      <c r="G48" s="60" t="s">
        <v>4</v>
      </c>
      <c r="H48" s="119">
        <v>122.46</v>
      </c>
      <c r="I48" s="119"/>
      <c r="J48" s="60">
        <v>115</v>
      </c>
      <c r="K48" s="106">
        <f t="shared" si="3"/>
        <v>49010.44058623298</v>
      </c>
      <c r="L48" s="107"/>
      <c r="M48" s="6">
        <f>IF(J48="","",(K48/J48)/LOOKUP(RIGHT($D$2,3),定数!$A$6:$A$13,定数!$B$6:$B$13))</f>
        <v>4.2617774422811285</v>
      </c>
      <c r="N48" s="60"/>
      <c r="O48" s="8">
        <v>43801</v>
      </c>
      <c r="P48" s="119">
        <v>124.15</v>
      </c>
      <c r="Q48" s="119"/>
      <c r="R48" s="104">
        <f>IF(P48="","",T48*M48*LOOKUP(RIGHT($D$2,3),定数!$A$6:$A$13,定数!$B$6:$B$13))</f>
        <v>72024.038774551576</v>
      </c>
      <c r="S48" s="104"/>
      <c r="T48" s="105">
        <f t="shared" si="4"/>
        <v>169.00000000000119</v>
      </c>
      <c r="U48" s="105"/>
      <c r="V48" t="str">
        <f t="shared" si="7"/>
        <v/>
      </c>
      <c r="W48">
        <f t="shared" si="2"/>
        <v>0</v>
      </c>
      <c r="X48" s="37">
        <f t="shared" si="5"/>
        <v>1715237.88411855</v>
      </c>
      <c r="Y48" s="38">
        <f t="shared" si="6"/>
        <v>4.7548233396225825E-2</v>
      </c>
    </row>
    <row r="49" spans="2:25">
      <c r="B49" s="60">
        <v>41</v>
      </c>
      <c r="C49" s="102">
        <f t="shared" si="0"/>
        <v>1705705.3916489843</v>
      </c>
      <c r="D49" s="102"/>
      <c r="E49" s="60">
        <v>2003</v>
      </c>
      <c r="F49" s="8">
        <v>43506</v>
      </c>
      <c r="G49" s="60" t="s">
        <v>4</v>
      </c>
      <c r="H49" s="119">
        <v>120.46</v>
      </c>
      <c r="I49" s="119"/>
      <c r="J49" s="60">
        <v>91</v>
      </c>
      <c r="K49" s="106">
        <f t="shared" si="3"/>
        <v>51171.161749469524</v>
      </c>
      <c r="L49" s="107"/>
      <c r="M49" s="6">
        <f>IF(J49="","",(K49/J49)/LOOKUP(RIGHT($D$2,3),定数!$A$6:$A$13,定数!$B$6:$B$13))</f>
        <v>5.6232045878537944</v>
      </c>
      <c r="N49" s="60">
        <v>2003</v>
      </c>
      <c r="O49" s="8">
        <v>43507</v>
      </c>
      <c r="P49" s="119">
        <v>121.78</v>
      </c>
      <c r="Q49" s="119"/>
      <c r="R49" s="104">
        <f>IF(P49="","",T49*M49*LOOKUP(RIGHT($D$2,3),定数!$A$6:$A$13,定数!$B$6:$B$13))</f>
        <v>74226.300559670504</v>
      </c>
      <c r="S49" s="104"/>
      <c r="T49" s="105">
        <f t="shared" si="4"/>
        <v>132.00000000000074</v>
      </c>
      <c r="U49" s="105"/>
      <c r="V49" t="str">
        <f t="shared" si="7"/>
        <v/>
      </c>
      <c r="W49">
        <f t="shared" si="2"/>
        <v>0</v>
      </c>
      <c r="X49" s="37">
        <f t="shared" si="5"/>
        <v>1715237.88411855</v>
      </c>
      <c r="Y49" s="38">
        <f t="shared" si="6"/>
        <v>5.5575337729112384E-3</v>
      </c>
    </row>
    <row r="50" spans="2:25">
      <c r="B50" s="60">
        <v>42</v>
      </c>
      <c r="C50" s="102">
        <f t="shared" si="0"/>
        <v>1779931.6922086547</v>
      </c>
      <c r="D50" s="102"/>
      <c r="E50" s="60"/>
      <c r="F50" s="8">
        <v>43529</v>
      </c>
      <c r="G50" s="60" t="s">
        <v>3</v>
      </c>
      <c r="H50" s="119">
        <v>117.06</v>
      </c>
      <c r="I50" s="119"/>
      <c r="J50" s="60">
        <v>130</v>
      </c>
      <c r="K50" s="106">
        <f t="shared" si="3"/>
        <v>53397.950766259637</v>
      </c>
      <c r="L50" s="107"/>
      <c r="M50" s="6">
        <f>IF(J50="","",(K50/J50)/LOOKUP(RIGHT($D$2,3),定数!$A$6:$A$13,定数!$B$6:$B$13))</f>
        <v>4.1075346743276642</v>
      </c>
      <c r="N50" s="60"/>
      <c r="O50" s="8">
        <v>43537</v>
      </c>
      <c r="P50" s="119">
        <v>118.36</v>
      </c>
      <c r="Q50" s="119"/>
      <c r="R50" s="104">
        <f>IF(P50="","",T50*M50*LOOKUP(RIGHT($D$2,3),定数!$A$6:$A$13,定数!$B$6:$B$13))</f>
        <v>-53397.950766259521</v>
      </c>
      <c r="S50" s="104"/>
      <c r="T50" s="105">
        <f t="shared" si="4"/>
        <v>-129.99999999999972</v>
      </c>
      <c r="U50" s="105"/>
      <c r="V50" t="str">
        <f t="shared" si="7"/>
        <v/>
      </c>
      <c r="W50">
        <f t="shared" si="2"/>
        <v>1</v>
      </c>
      <c r="X50" s="37">
        <f t="shared" si="5"/>
        <v>1779931.6922086547</v>
      </c>
      <c r="Y50" s="38">
        <f t="shared" si="6"/>
        <v>0</v>
      </c>
    </row>
    <row r="51" spans="2:25">
      <c r="B51" s="60">
        <v>43</v>
      </c>
      <c r="C51" s="102">
        <f t="shared" si="0"/>
        <v>1726533.7414423951</v>
      </c>
      <c r="D51" s="102"/>
      <c r="E51" s="60"/>
      <c r="F51" s="8">
        <v>43697</v>
      </c>
      <c r="G51" s="60" t="s">
        <v>3</v>
      </c>
      <c r="H51" s="119">
        <v>118.19</v>
      </c>
      <c r="I51" s="119"/>
      <c r="J51" s="60">
        <v>166</v>
      </c>
      <c r="K51" s="106">
        <f t="shared" si="3"/>
        <v>51796.012243271849</v>
      </c>
      <c r="L51" s="107"/>
      <c r="M51" s="6">
        <f>IF(J51="","",(K51/J51)/LOOKUP(RIGHT($D$2,3),定数!$A$6:$A$13,定数!$B$6:$B$13))</f>
        <v>3.1202417014019188</v>
      </c>
      <c r="N51" s="60"/>
      <c r="O51" s="8">
        <v>43726</v>
      </c>
      <c r="P51" s="119">
        <v>115.63</v>
      </c>
      <c r="Q51" s="119"/>
      <c r="R51" s="104">
        <f>IF(P51="","",T51*M51*LOOKUP(RIGHT($D$2,3),定数!$A$6:$A$13,定数!$B$6:$B$13))</f>
        <v>79878.187555889192</v>
      </c>
      <c r="S51" s="104"/>
      <c r="T51" s="105">
        <f t="shared" si="4"/>
        <v>256.00000000000023</v>
      </c>
      <c r="U51" s="105"/>
      <c r="V51" t="str">
        <f t="shared" si="7"/>
        <v/>
      </c>
      <c r="W51">
        <f t="shared" si="2"/>
        <v>0</v>
      </c>
      <c r="X51" s="37">
        <f t="shared" si="5"/>
        <v>1779931.6922086547</v>
      </c>
      <c r="Y51" s="38">
        <f t="shared" si="6"/>
        <v>2.9999999999999916E-2</v>
      </c>
    </row>
    <row r="52" spans="2:25">
      <c r="B52" s="60">
        <v>44</v>
      </c>
      <c r="C52" s="102">
        <f t="shared" si="0"/>
        <v>1806411.9289982843</v>
      </c>
      <c r="D52" s="102"/>
      <c r="E52" s="60"/>
      <c r="F52" s="8">
        <v>43747</v>
      </c>
      <c r="G52" s="60" t="s">
        <v>3</v>
      </c>
      <c r="H52" s="119">
        <v>109.33</v>
      </c>
      <c r="I52" s="119"/>
      <c r="J52" s="60">
        <v>189</v>
      </c>
      <c r="K52" s="106">
        <f t="shared" si="3"/>
        <v>54192.35786994853</v>
      </c>
      <c r="L52" s="107"/>
      <c r="M52" s="6">
        <f>IF(J52="","",(K52/J52)/LOOKUP(RIGHT($D$2,3),定数!$A$6:$A$13,定数!$B$6:$B$13))</f>
        <v>2.8673205222194991</v>
      </c>
      <c r="N52" s="60"/>
      <c r="O52" s="8">
        <v>43772</v>
      </c>
      <c r="P52" s="119">
        <v>111.22</v>
      </c>
      <c r="Q52" s="119"/>
      <c r="R52" s="104">
        <f>IF(P52="","",T52*M52*LOOKUP(RIGHT($D$2,3),定数!$A$6:$A$13,定数!$B$6:$B$13))</f>
        <v>-54192.357869948544</v>
      </c>
      <c r="S52" s="104"/>
      <c r="T52" s="105">
        <f t="shared" si="4"/>
        <v>-189.00000000000006</v>
      </c>
      <c r="U52" s="105"/>
      <c r="V52" t="str">
        <f t="shared" si="7"/>
        <v/>
      </c>
      <c r="W52">
        <f t="shared" si="2"/>
        <v>1</v>
      </c>
      <c r="X52" s="37">
        <f t="shared" si="5"/>
        <v>1806411.9289982843</v>
      </c>
      <c r="Y52" s="38">
        <f t="shared" si="6"/>
        <v>0</v>
      </c>
    </row>
    <row r="53" spans="2:25">
      <c r="B53" s="60">
        <v>45</v>
      </c>
      <c r="C53" s="102">
        <f t="shared" si="0"/>
        <v>1752219.5711283358</v>
      </c>
      <c r="D53" s="102"/>
      <c r="E53" s="60"/>
      <c r="F53" s="8">
        <v>43816</v>
      </c>
      <c r="G53" s="60" t="s">
        <v>3</v>
      </c>
      <c r="H53" s="119">
        <v>107.35</v>
      </c>
      <c r="I53" s="119"/>
      <c r="J53" s="60">
        <v>97</v>
      </c>
      <c r="K53" s="106">
        <f t="shared" si="3"/>
        <v>52566.587133850073</v>
      </c>
      <c r="L53" s="107"/>
      <c r="M53" s="6">
        <f>IF(J53="","",(K53/J53)/LOOKUP(RIGHT($D$2,3),定数!$A$6:$A$13,定数!$B$6:$B$13))</f>
        <v>5.419235786994852</v>
      </c>
      <c r="N53" s="60">
        <v>2004</v>
      </c>
      <c r="O53" s="8">
        <v>43471</v>
      </c>
      <c r="P53" s="119">
        <v>105.93</v>
      </c>
      <c r="Q53" s="119"/>
      <c r="R53" s="104">
        <f>IF(P53="","",T53*M53*LOOKUP(RIGHT($D$2,3),定数!$A$6:$A$13,定数!$B$6:$B$13))</f>
        <v>76953.14817532622</v>
      </c>
      <c r="S53" s="104"/>
      <c r="T53" s="105">
        <f t="shared" si="4"/>
        <v>141.99999999999875</v>
      </c>
      <c r="U53" s="105"/>
      <c r="V53" t="str">
        <f t="shared" si="7"/>
        <v/>
      </c>
      <c r="W53">
        <f t="shared" si="2"/>
        <v>0</v>
      </c>
      <c r="X53" s="37">
        <f t="shared" si="5"/>
        <v>1806411.9289982843</v>
      </c>
      <c r="Y53" s="38">
        <f t="shared" si="6"/>
        <v>3.0000000000000027E-2</v>
      </c>
    </row>
    <row r="54" spans="2:25">
      <c r="B54" s="60">
        <v>46</v>
      </c>
      <c r="C54" s="102">
        <f t="shared" si="0"/>
        <v>1829172.719303662</v>
      </c>
      <c r="D54" s="102"/>
      <c r="E54" s="60">
        <v>2004</v>
      </c>
      <c r="F54" s="8">
        <v>43512</v>
      </c>
      <c r="G54" s="60" t="s">
        <v>3</v>
      </c>
      <c r="H54" s="119">
        <v>105.33</v>
      </c>
      <c r="I54" s="119"/>
      <c r="J54" s="60">
        <v>28</v>
      </c>
      <c r="K54" s="106">
        <f t="shared" si="3"/>
        <v>54875.181579109856</v>
      </c>
      <c r="L54" s="107"/>
      <c r="M54" s="6">
        <f>IF(J54="","",(K54/J54)/LOOKUP(RIGHT($D$2,3),定数!$A$6:$A$13,定数!$B$6:$B$13))</f>
        <v>19.598279135396375</v>
      </c>
      <c r="N54" s="60"/>
      <c r="O54" s="8">
        <v>43513</v>
      </c>
      <c r="P54" s="119">
        <v>105.6</v>
      </c>
      <c r="Q54" s="119"/>
      <c r="R54" s="104">
        <f>IF(P54="","",T54*M54*LOOKUP(RIGHT($D$2,3),定数!$A$6:$A$13,定数!$B$6:$B$13))</f>
        <v>-52915.353665569433</v>
      </c>
      <c r="S54" s="104"/>
      <c r="T54" s="105">
        <f t="shared" si="4"/>
        <v>-26.999999999999602</v>
      </c>
      <c r="U54" s="105"/>
      <c r="V54" t="str">
        <f t="shared" si="7"/>
        <v/>
      </c>
      <c r="W54">
        <f t="shared" si="2"/>
        <v>1</v>
      </c>
      <c r="X54" s="37">
        <f t="shared" si="5"/>
        <v>1829172.719303662</v>
      </c>
      <c r="Y54" s="38">
        <f t="shared" si="6"/>
        <v>0</v>
      </c>
    </row>
    <row r="55" spans="2:25">
      <c r="B55" s="60">
        <v>47</v>
      </c>
      <c r="C55" s="102">
        <f t="shared" si="0"/>
        <v>1776257.3656380926</v>
      </c>
      <c r="D55" s="102"/>
      <c r="E55" s="60"/>
      <c r="F55" s="8">
        <v>43527</v>
      </c>
      <c r="G55" s="60" t="s">
        <v>4</v>
      </c>
      <c r="H55" s="119">
        <v>110.46</v>
      </c>
      <c r="I55" s="119"/>
      <c r="J55" s="60">
        <v>157</v>
      </c>
      <c r="K55" s="106">
        <f t="shared" si="3"/>
        <v>53287.720969142778</v>
      </c>
      <c r="L55" s="107"/>
      <c r="M55" s="6">
        <f>IF(J55="","",(K55/J55)/LOOKUP(RIGHT($D$2,3),定数!$A$6:$A$13,定数!$B$6:$B$13))</f>
        <v>3.3941223547224699</v>
      </c>
      <c r="N55" s="60"/>
      <c r="O55" s="8">
        <v>43540</v>
      </c>
      <c r="P55" s="119">
        <v>108.89</v>
      </c>
      <c r="Q55" s="119"/>
      <c r="R55" s="104">
        <f>IF(P55="","",T55*M55*LOOKUP(RIGHT($D$2,3),定数!$A$6:$A$13,定数!$B$6:$B$13))</f>
        <v>-53287.720969142552</v>
      </c>
      <c r="S55" s="104"/>
      <c r="T55" s="105">
        <f t="shared" si="4"/>
        <v>-156.99999999999932</v>
      </c>
      <c r="U55" s="105"/>
      <c r="V55" t="str">
        <f t="shared" si="7"/>
        <v/>
      </c>
      <c r="W55">
        <f t="shared" si="2"/>
        <v>2</v>
      </c>
      <c r="X55" s="37">
        <f t="shared" si="5"/>
        <v>1829172.719303662</v>
      </c>
      <c r="Y55" s="38">
        <f t="shared" si="6"/>
        <v>2.8928571428570971E-2</v>
      </c>
    </row>
    <row r="56" spans="2:25">
      <c r="B56" s="60">
        <v>48</v>
      </c>
      <c r="C56" s="102">
        <f t="shared" si="0"/>
        <v>1722969.64466895</v>
      </c>
      <c r="D56" s="102"/>
      <c r="E56" s="60"/>
      <c r="F56" s="8">
        <v>43583</v>
      </c>
      <c r="G56" s="60" t="s">
        <v>4</v>
      </c>
      <c r="H56" s="119">
        <v>109.89</v>
      </c>
      <c r="I56" s="119"/>
      <c r="J56" s="60">
        <v>154</v>
      </c>
      <c r="K56" s="106">
        <f t="shared" si="3"/>
        <v>51689.089340068494</v>
      </c>
      <c r="L56" s="107"/>
      <c r="M56" s="6">
        <f>IF(J56="","",(K56/J56)/LOOKUP(RIGHT($D$2,3),定数!$A$6:$A$13,定数!$B$6:$B$13))</f>
        <v>3.3564343727317203</v>
      </c>
      <c r="N56" s="60"/>
      <c r="O56" s="8">
        <v>43590</v>
      </c>
      <c r="P56" s="119">
        <v>108.35</v>
      </c>
      <c r="Q56" s="119"/>
      <c r="R56" s="104">
        <f>IF(P56="","",T56*M56*LOOKUP(RIGHT($D$2,3),定数!$A$6:$A$13,定数!$B$6:$B$13))</f>
        <v>-51689.089340068698</v>
      </c>
      <c r="S56" s="104"/>
      <c r="T56" s="105">
        <f t="shared" si="4"/>
        <v>-154.00000000000063</v>
      </c>
      <c r="U56" s="105"/>
      <c r="V56" t="str">
        <f t="shared" si="7"/>
        <v/>
      </c>
      <c r="W56">
        <f t="shared" si="2"/>
        <v>3</v>
      </c>
      <c r="X56" s="37">
        <f t="shared" si="5"/>
        <v>1829172.719303662</v>
      </c>
      <c r="Y56" s="38">
        <f t="shared" si="6"/>
        <v>5.8060714285713688E-2</v>
      </c>
    </row>
    <row r="57" spans="2:25">
      <c r="B57" s="60">
        <v>49</v>
      </c>
      <c r="C57" s="102">
        <f t="shared" si="0"/>
        <v>1671280.5553288814</v>
      </c>
      <c r="D57" s="102"/>
      <c r="E57" s="60"/>
      <c r="F57" s="8">
        <v>43801</v>
      </c>
      <c r="G57" s="60" t="s">
        <v>3</v>
      </c>
      <c r="H57" s="119">
        <v>102.59</v>
      </c>
      <c r="I57" s="119"/>
      <c r="J57" s="60">
        <v>51</v>
      </c>
      <c r="K57" s="106">
        <f t="shared" si="3"/>
        <v>50138.416659866438</v>
      </c>
      <c r="L57" s="107"/>
      <c r="M57" s="6">
        <f>IF(J57="","",(K57/J57)/LOOKUP(RIGHT($D$2,3),定数!$A$6:$A$13,定数!$B$6:$B$13))</f>
        <v>9.8310620901698886</v>
      </c>
      <c r="N57" s="60"/>
      <c r="O57" s="8">
        <v>43801</v>
      </c>
      <c r="P57" s="119">
        <v>103.1</v>
      </c>
      <c r="Q57" s="119"/>
      <c r="R57" s="104">
        <f>IF(P57="","",T57*M57*LOOKUP(RIGHT($D$2,3),定数!$A$6:$A$13,定数!$B$6:$B$13))</f>
        <v>-50138.416659865536</v>
      </c>
      <c r="S57" s="104"/>
      <c r="T57" s="105">
        <f t="shared" si="4"/>
        <v>-50.999999999999091</v>
      </c>
      <c r="U57" s="105"/>
      <c r="V57" t="str">
        <f t="shared" si="7"/>
        <v/>
      </c>
      <c r="W57">
        <f t="shared" si="2"/>
        <v>4</v>
      </c>
      <c r="X57" s="37">
        <f t="shared" si="5"/>
        <v>1829172.719303662</v>
      </c>
      <c r="Y57" s="38">
        <f t="shared" si="6"/>
        <v>8.6318892857142338E-2</v>
      </c>
    </row>
    <row r="58" spans="2:25">
      <c r="B58" s="60">
        <v>50</v>
      </c>
      <c r="C58" s="102">
        <f t="shared" si="0"/>
        <v>1621142.1386690158</v>
      </c>
      <c r="D58" s="102"/>
      <c r="E58" s="60">
        <v>2005</v>
      </c>
      <c r="F58" s="8">
        <v>43559</v>
      </c>
      <c r="G58" s="60" t="s">
        <v>4</v>
      </c>
      <c r="H58" s="119">
        <v>107.8</v>
      </c>
      <c r="I58" s="119"/>
      <c r="J58" s="60">
        <v>107</v>
      </c>
      <c r="K58" s="106">
        <f t="shared" si="3"/>
        <v>48634.264160070474</v>
      </c>
      <c r="L58" s="107"/>
      <c r="M58" s="6">
        <f>IF(J58="","",(K58/J58)/LOOKUP(RIGHT($D$2,3),定数!$A$6:$A$13,定数!$B$6:$B$13))</f>
        <v>4.545258332716867</v>
      </c>
      <c r="N58" s="60">
        <v>2005</v>
      </c>
      <c r="O58" s="8">
        <v>43574</v>
      </c>
      <c r="P58" s="119">
        <v>106.73</v>
      </c>
      <c r="Q58" s="119"/>
      <c r="R58" s="104">
        <f>IF(P58="","",T58*M58*LOOKUP(RIGHT($D$2,3),定数!$A$6:$A$13,定数!$B$6:$B$13))</f>
        <v>-48634.264160070168</v>
      </c>
      <c r="S58" s="104"/>
      <c r="T58" s="105">
        <f t="shared" si="4"/>
        <v>-106.99999999999932</v>
      </c>
      <c r="U58" s="105"/>
      <c r="V58" t="str">
        <f t="shared" si="7"/>
        <v/>
      </c>
      <c r="W58">
        <f t="shared" si="2"/>
        <v>5</v>
      </c>
      <c r="X58" s="37">
        <f t="shared" si="5"/>
        <v>1829172.719303662</v>
      </c>
      <c r="Y58" s="38">
        <f t="shared" si="6"/>
        <v>0.11372932607142761</v>
      </c>
    </row>
    <row r="59" spans="2:25">
      <c r="B59" s="60">
        <v>51</v>
      </c>
      <c r="C59" s="102">
        <f t="shared" si="0"/>
        <v>1572507.8745089457</v>
      </c>
      <c r="D59" s="102"/>
      <c r="E59" s="60"/>
      <c r="F59" s="8">
        <v>43589</v>
      </c>
      <c r="G59" s="60" t="s">
        <v>3</v>
      </c>
      <c r="H59" s="119">
        <v>104.61</v>
      </c>
      <c r="I59" s="119"/>
      <c r="J59" s="60">
        <v>157</v>
      </c>
      <c r="K59" s="106">
        <f t="shared" si="3"/>
        <v>47175.23623526837</v>
      </c>
      <c r="L59" s="107"/>
      <c r="M59" s="6">
        <f>IF(J59="","",(K59/J59)/LOOKUP(RIGHT($D$2,3),定数!$A$6:$A$13,定数!$B$6:$B$13))</f>
        <v>3.0047921168960743</v>
      </c>
      <c r="N59" s="60"/>
      <c r="O59" s="8">
        <v>43597</v>
      </c>
      <c r="P59" s="119">
        <v>106.18</v>
      </c>
      <c r="Q59" s="119"/>
      <c r="R59" s="104">
        <f>IF(P59="","",T59*M59*LOOKUP(RIGHT($D$2,3),定数!$A$6:$A$13,定数!$B$6:$B$13))</f>
        <v>-47175.236235268589</v>
      </c>
      <c r="S59" s="104"/>
      <c r="T59" s="105">
        <f t="shared" si="4"/>
        <v>-157.00000000000074</v>
      </c>
      <c r="U59" s="105"/>
      <c r="V59" t="str">
        <f t="shared" si="7"/>
        <v/>
      </c>
      <c r="W59">
        <f t="shared" si="2"/>
        <v>6</v>
      </c>
      <c r="X59" s="37">
        <f t="shared" si="5"/>
        <v>1829172.719303662</v>
      </c>
      <c r="Y59" s="38">
        <f t="shared" si="6"/>
        <v>0.14031744628928455</v>
      </c>
    </row>
    <row r="60" spans="2:25">
      <c r="B60" s="60">
        <v>52</v>
      </c>
      <c r="C60" s="102">
        <f t="shared" si="0"/>
        <v>1525332.6382736771</v>
      </c>
      <c r="D60" s="102"/>
      <c r="E60" s="60"/>
      <c r="F60" s="8">
        <v>43660</v>
      </c>
      <c r="G60" s="60" t="s">
        <v>4</v>
      </c>
      <c r="H60" s="119">
        <v>112.32</v>
      </c>
      <c r="I60" s="119"/>
      <c r="J60" s="60">
        <v>156</v>
      </c>
      <c r="K60" s="106">
        <f t="shared" si="3"/>
        <v>45759.97914821031</v>
      </c>
      <c r="L60" s="107"/>
      <c r="M60" s="6">
        <f>IF(J60="","",(K60/J60)/LOOKUP(RIGHT($D$2,3),定数!$A$6:$A$13,定数!$B$6:$B$13))</f>
        <v>2.9333319966801481</v>
      </c>
      <c r="N60" s="60"/>
      <c r="O60" s="8">
        <v>43667</v>
      </c>
      <c r="P60" s="119">
        <v>110.76</v>
      </c>
      <c r="Q60" s="119"/>
      <c r="R60" s="104">
        <f>IF(P60="","",T60*M60*LOOKUP(RIGHT($D$2,3),定数!$A$6:$A$13,定数!$B$6:$B$13))</f>
        <v>-45759.979148209961</v>
      </c>
      <c r="S60" s="104"/>
      <c r="T60" s="105">
        <f t="shared" si="4"/>
        <v>-155.99999999999881</v>
      </c>
      <c r="U60" s="105"/>
      <c r="V60" t="str">
        <f t="shared" si="7"/>
        <v/>
      </c>
      <c r="W60">
        <f t="shared" si="2"/>
        <v>7</v>
      </c>
      <c r="X60" s="37">
        <f t="shared" si="5"/>
        <v>1829172.719303662</v>
      </c>
      <c r="Y60" s="38">
        <f t="shared" si="6"/>
        <v>0.16610792290060616</v>
      </c>
    </row>
    <row r="61" spans="2:25">
      <c r="B61" s="60">
        <v>53</v>
      </c>
      <c r="C61" s="102">
        <f t="shared" si="0"/>
        <v>1479572.6591254671</v>
      </c>
      <c r="D61" s="102"/>
      <c r="E61" s="60"/>
      <c r="F61" s="8">
        <v>43739</v>
      </c>
      <c r="G61" s="60" t="s">
        <v>4</v>
      </c>
      <c r="H61" s="119">
        <v>113.73</v>
      </c>
      <c r="I61" s="119"/>
      <c r="J61" s="60">
        <v>83</v>
      </c>
      <c r="K61" s="106">
        <f t="shared" si="3"/>
        <v>44387.179773764008</v>
      </c>
      <c r="L61" s="107"/>
      <c r="M61" s="6">
        <f>IF(J61="","",(K61/J61)/LOOKUP(RIGHT($D$2,3),定数!$A$6:$A$13,定数!$B$6:$B$13))</f>
        <v>5.347852984790844</v>
      </c>
      <c r="N61" s="60"/>
      <c r="O61" s="8">
        <v>43756</v>
      </c>
      <c r="P61" s="119">
        <v>115.31</v>
      </c>
      <c r="Q61" s="119"/>
      <c r="R61" s="104">
        <f>IF(P61="","",T61*M61*LOOKUP(RIGHT($D$2,3),定数!$A$6:$A$13,定数!$B$6:$B$13))</f>
        <v>84496.07715969524</v>
      </c>
      <c r="S61" s="104"/>
      <c r="T61" s="105">
        <f t="shared" si="4"/>
        <v>157.99999999999983</v>
      </c>
      <c r="U61" s="105"/>
      <c r="V61" t="str">
        <f t="shared" si="7"/>
        <v/>
      </c>
      <c r="W61">
        <f t="shared" si="2"/>
        <v>0</v>
      </c>
      <c r="X61" s="37">
        <f t="shared" si="5"/>
        <v>1829172.719303662</v>
      </c>
      <c r="Y61" s="38">
        <f t="shared" si="6"/>
        <v>0.19112468521358783</v>
      </c>
    </row>
    <row r="62" spans="2:25">
      <c r="B62" s="60">
        <v>54</v>
      </c>
      <c r="C62" s="102">
        <f>IF(R61="","",C61+R61)</f>
        <v>1564068.7362851624</v>
      </c>
      <c r="D62" s="102"/>
      <c r="E62" s="60"/>
      <c r="F62" s="8">
        <v>43765</v>
      </c>
      <c r="G62" s="60" t="s">
        <v>4</v>
      </c>
      <c r="H62" s="119">
        <v>115.96</v>
      </c>
      <c r="I62" s="119"/>
      <c r="J62" s="60">
        <v>106</v>
      </c>
      <c r="K62" s="106">
        <f t="shared" si="3"/>
        <v>46922.062088554871</v>
      </c>
      <c r="L62" s="107"/>
      <c r="M62" s="6">
        <f>IF(J62="","",(K62/J62)/LOOKUP(RIGHT($D$2,3),定数!$A$6:$A$13,定数!$B$6:$B$13))</f>
        <v>4.4266096309957428</v>
      </c>
      <c r="N62" s="60"/>
      <c r="O62" s="8">
        <v>43765</v>
      </c>
      <c r="P62" s="119">
        <v>114.9</v>
      </c>
      <c r="Q62" s="119"/>
      <c r="R62" s="104">
        <f>IF(P62="","",T62*M62*LOOKUP(RIGHT($D$2,3),定数!$A$6:$A$13,定数!$B$6:$B$13))</f>
        <v>-46922.062088554347</v>
      </c>
      <c r="S62" s="104"/>
      <c r="T62" s="105">
        <f t="shared" si="4"/>
        <v>-105.99999999999881</v>
      </c>
      <c r="U62" s="105"/>
      <c r="V62" t="str">
        <f t="shared" si="7"/>
        <v/>
      </c>
      <c r="W62">
        <f t="shared" si="2"/>
        <v>1</v>
      </c>
      <c r="X62" s="37">
        <f t="shared" si="5"/>
        <v>1829172.719303662</v>
      </c>
      <c r="Y62" s="38">
        <f t="shared" si="6"/>
        <v>0.14493108289927947</v>
      </c>
    </row>
    <row r="63" spans="2:25">
      <c r="B63" s="60">
        <v>55</v>
      </c>
      <c r="C63" s="102">
        <f t="shared" si="0"/>
        <v>1517146.6741966081</v>
      </c>
      <c r="D63" s="102"/>
      <c r="E63" s="60"/>
      <c r="F63" s="8">
        <v>43794</v>
      </c>
      <c r="G63" s="60" t="s">
        <v>4</v>
      </c>
      <c r="H63" s="119">
        <v>119</v>
      </c>
      <c r="I63" s="119"/>
      <c r="J63" s="60">
        <v>49</v>
      </c>
      <c r="K63" s="106">
        <f t="shared" si="3"/>
        <v>45514.400225898244</v>
      </c>
      <c r="L63" s="107"/>
      <c r="M63" s="6">
        <f>IF(J63="","",(K63/J63)/LOOKUP(RIGHT($D$2,3),定数!$A$6:$A$13,定数!$B$6:$B$13))</f>
        <v>9.2886531073261729</v>
      </c>
      <c r="N63" s="60"/>
      <c r="O63" s="8">
        <v>43797</v>
      </c>
      <c r="P63" s="119">
        <v>118.52</v>
      </c>
      <c r="Q63" s="119"/>
      <c r="R63" s="104">
        <f>IF(P63="","",T63*M63*LOOKUP(RIGHT($D$2,3),定数!$A$6:$A$13,定数!$B$6:$B$13))</f>
        <v>-44585.534915165998</v>
      </c>
      <c r="S63" s="104"/>
      <c r="T63" s="105">
        <f t="shared" si="4"/>
        <v>-48.000000000000398</v>
      </c>
      <c r="U63" s="105"/>
      <c r="V63" t="str">
        <f t="shared" si="7"/>
        <v/>
      </c>
      <c r="W63">
        <f t="shared" si="2"/>
        <v>2</v>
      </c>
      <c r="X63" s="37">
        <f t="shared" si="5"/>
        <v>1829172.719303662</v>
      </c>
      <c r="Y63" s="38">
        <f t="shared" si="6"/>
        <v>0.17058315041230077</v>
      </c>
    </row>
    <row r="64" spans="2:25">
      <c r="B64" s="60">
        <v>56</v>
      </c>
      <c r="C64" s="102">
        <f>IF(R63="","",C63+R63)</f>
        <v>1472561.1392814422</v>
      </c>
      <c r="D64" s="102"/>
      <c r="E64" s="60"/>
      <c r="F64" s="8">
        <v>43822</v>
      </c>
      <c r="G64" s="60" t="s">
        <v>3</v>
      </c>
      <c r="H64" s="119">
        <v>116.4</v>
      </c>
      <c r="I64" s="119"/>
      <c r="J64" s="60">
        <v>128</v>
      </c>
      <c r="K64" s="106">
        <f t="shared" si="3"/>
        <v>44176.834178443263</v>
      </c>
      <c r="L64" s="107"/>
      <c r="M64" s="6">
        <f>IF(J64="","",(K64/J64)/LOOKUP(RIGHT($D$2,3),定数!$A$6:$A$13,定数!$B$6:$B$13))</f>
        <v>3.4513151701908797</v>
      </c>
      <c r="N64" s="60"/>
      <c r="O64" s="8">
        <v>43827</v>
      </c>
      <c r="P64" s="119">
        <v>117.68</v>
      </c>
      <c r="Q64" s="119"/>
      <c r="R64" s="104">
        <f>IF(P64="","",T64*M64*LOOKUP(RIGHT($D$2,3),定数!$A$6:$A$13,定数!$B$6:$B$13))</f>
        <v>-44176.8341784433</v>
      </c>
      <c r="S64" s="104"/>
      <c r="T64" s="105">
        <f t="shared" si="4"/>
        <v>-128.00000000000011</v>
      </c>
      <c r="U64" s="105"/>
      <c r="V64" t="str">
        <f t="shared" si="7"/>
        <v/>
      </c>
      <c r="W64">
        <f t="shared" si="2"/>
        <v>3</v>
      </c>
      <c r="X64" s="37">
        <f t="shared" si="5"/>
        <v>1829172.719303662</v>
      </c>
      <c r="Y64" s="38">
        <f t="shared" si="6"/>
        <v>0.19495784966549046</v>
      </c>
    </row>
    <row r="65" spans="2:25">
      <c r="B65" s="60">
        <v>57</v>
      </c>
      <c r="C65" s="102">
        <f>IF(R64="","",C64+R64)</f>
        <v>1428384.3051029989</v>
      </c>
      <c r="D65" s="102"/>
      <c r="E65" s="60">
        <v>2006</v>
      </c>
      <c r="F65" s="8">
        <v>43562</v>
      </c>
      <c r="G65" s="60" t="s">
        <v>4</v>
      </c>
      <c r="H65" s="119">
        <v>118.01</v>
      </c>
      <c r="I65" s="119"/>
      <c r="J65" s="60">
        <v>75</v>
      </c>
      <c r="K65" s="106">
        <f t="shared" si="3"/>
        <v>42851.529153089963</v>
      </c>
      <c r="L65" s="107"/>
      <c r="M65" s="6">
        <f>IF(J65="","",(K65/J65)/LOOKUP(RIGHT($D$2,3),定数!$A$6:$A$13,定数!$B$6:$B$13))</f>
        <v>5.713537220411995</v>
      </c>
      <c r="N65" s="60">
        <v>2006</v>
      </c>
      <c r="O65" s="8">
        <v>43573</v>
      </c>
      <c r="P65" s="119">
        <v>117.25</v>
      </c>
      <c r="Q65" s="119"/>
      <c r="R65" s="104">
        <f>IF(P65="","",T65*M65*LOOKUP(RIGHT($D$2,3),定数!$A$6:$A$13,定数!$B$6:$B$13))</f>
        <v>-43422.882875131458</v>
      </c>
      <c r="S65" s="104"/>
      <c r="T65" s="105">
        <f t="shared" si="4"/>
        <v>-76.000000000000512</v>
      </c>
      <c r="U65" s="105"/>
      <c r="V65" t="str">
        <f t="shared" si="7"/>
        <v/>
      </c>
      <c r="W65">
        <f t="shared" si="2"/>
        <v>4</v>
      </c>
      <c r="X65" s="37">
        <f t="shared" si="5"/>
        <v>1829172.719303662</v>
      </c>
      <c r="Y65" s="38">
        <f t="shared" si="6"/>
        <v>0.21910911417552581</v>
      </c>
    </row>
    <row r="66" spans="2:25">
      <c r="B66" s="60">
        <v>58</v>
      </c>
      <c r="C66" s="102">
        <f t="shared" si="0"/>
        <v>1384961.4222278674</v>
      </c>
      <c r="D66" s="102"/>
      <c r="E66" s="60"/>
      <c r="F66" s="8">
        <v>43593</v>
      </c>
      <c r="G66" s="60" t="s">
        <v>3</v>
      </c>
      <c r="H66" s="119">
        <v>112.25</v>
      </c>
      <c r="I66" s="119"/>
      <c r="J66" s="60">
        <v>189</v>
      </c>
      <c r="K66" s="106">
        <f t="shared" si="3"/>
        <v>41548.842666836019</v>
      </c>
      <c r="L66" s="107"/>
      <c r="M66" s="6">
        <f>IF(J66="","",(K66/J66)/LOOKUP(RIGHT($D$2,3),定数!$A$6:$A$13,定数!$B$6:$B$13))</f>
        <v>2.1983514638537578</v>
      </c>
      <c r="N66" s="60"/>
      <c r="O66" s="8">
        <v>43597</v>
      </c>
      <c r="P66" s="119">
        <v>109.33</v>
      </c>
      <c r="Q66" s="119"/>
      <c r="R66" s="104">
        <f>IF(P66="","",T66*M66*LOOKUP(RIGHT($D$2,3),定数!$A$6:$A$13,定数!$B$6:$B$13))</f>
        <v>64191.862744529761</v>
      </c>
      <c r="S66" s="104"/>
      <c r="T66" s="105">
        <f t="shared" si="4"/>
        <v>292.00000000000017</v>
      </c>
      <c r="U66" s="105"/>
      <c r="V66" t="str">
        <f t="shared" si="7"/>
        <v/>
      </c>
      <c r="W66">
        <f t="shared" si="2"/>
        <v>0</v>
      </c>
      <c r="X66" s="37">
        <f t="shared" si="5"/>
        <v>1829172.719303662</v>
      </c>
      <c r="Y66" s="38">
        <f t="shared" si="6"/>
        <v>0.24284819710458994</v>
      </c>
    </row>
    <row r="67" spans="2:25">
      <c r="B67" s="60">
        <v>59</v>
      </c>
      <c r="C67" s="102">
        <f t="shared" si="0"/>
        <v>1449153.2849723971</v>
      </c>
      <c r="D67" s="102"/>
      <c r="E67" s="60"/>
      <c r="F67" s="8">
        <v>43702</v>
      </c>
      <c r="G67" s="60" t="s">
        <v>4</v>
      </c>
      <c r="H67" s="119">
        <v>116.62</v>
      </c>
      <c r="I67" s="119"/>
      <c r="J67" s="60">
        <v>48</v>
      </c>
      <c r="K67" s="106">
        <f t="shared" si="3"/>
        <v>43474.598549171911</v>
      </c>
      <c r="L67" s="107"/>
      <c r="M67" s="6">
        <f>IF(J67="","",(K67/J67)/LOOKUP(RIGHT($D$2,3),定数!$A$6:$A$13,定数!$B$6:$B$13))</f>
        <v>9.0572080310774812</v>
      </c>
      <c r="N67" s="60"/>
      <c r="O67" s="8">
        <v>43712</v>
      </c>
      <c r="P67" s="119">
        <v>116.14</v>
      </c>
      <c r="Q67" s="119"/>
      <c r="R67" s="104">
        <f>IF(P67="","",T67*M67*LOOKUP(RIGHT($D$2,3),定数!$A$6:$A$13,定数!$B$6:$B$13))</f>
        <v>-43474.598549172268</v>
      </c>
      <c r="S67" s="104"/>
      <c r="T67" s="105">
        <f t="shared" si="4"/>
        <v>-48.000000000000398</v>
      </c>
      <c r="U67" s="105"/>
      <c r="V67" t="str">
        <f t="shared" si="7"/>
        <v/>
      </c>
      <c r="W67">
        <f t="shared" si="2"/>
        <v>1</v>
      </c>
      <c r="X67" s="37">
        <f t="shared" si="5"/>
        <v>1829172.719303662</v>
      </c>
      <c r="Y67" s="38">
        <f t="shared" si="6"/>
        <v>0.20775481195451706</v>
      </c>
    </row>
    <row r="68" spans="2:25">
      <c r="B68" s="60">
        <v>60</v>
      </c>
      <c r="C68" s="102">
        <f>IF(R67="","",C67+R67)</f>
        <v>1405678.6864232249</v>
      </c>
      <c r="D68" s="102"/>
      <c r="E68" s="60"/>
      <c r="F68" s="8">
        <v>43747</v>
      </c>
      <c r="G68" s="60" t="s">
        <v>4</v>
      </c>
      <c r="H68" s="119">
        <v>119.09</v>
      </c>
      <c r="I68" s="119"/>
      <c r="J68" s="60">
        <v>146</v>
      </c>
      <c r="K68" s="106">
        <f t="shared" si="3"/>
        <v>42170.360592696743</v>
      </c>
      <c r="L68" s="107"/>
      <c r="M68" s="6">
        <f>IF(J68="","",(K68/J68)/LOOKUP(RIGHT($D$2,3),定数!$A$6:$A$13,定数!$B$6:$B$13))</f>
        <v>2.8883808625134755</v>
      </c>
      <c r="N68" s="60"/>
      <c r="O68" s="8">
        <v>43765</v>
      </c>
      <c r="P68" s="119">
        <v>117.63</v>
      </c>
      <c r="Q68" s="119"/>
      <c r="R68" s="104">
        <f>IF(P68="","",T68*M68*LOOKUP(RIGHT($D$2,3),定数!$A$6:$A$13,定数!$B$6:$B$13))</f>
        <v>-42170.360592696969</v>
      </c>
      <c r="S68" s="104"/>
      <c r="T68" s="105">
        <f t="shared" si="4"/>
        <v>-146.0000000000008</v>
      </c>
      <c r="U68" s="105"/>
      <c r="V68" t="str">
        <f t="shared" si="7"/>
        <v/>
      </c>
      <c r="W68">
        <f t="shared" si="2"/>
        <v>2</v>
      </c>
      <c r="X68" s="37">
        <f t="shared" si="5"/>
        <v>1829172.719303662</v>
      </c>
      <c r="Y68" s="38">
        <f t="shared" si="6"/>
        <v>0.23152216759588173</v>
      </c>
    </row>
    <row r="69" spans="2:25">
      <c r="B69" s="60">
        <v>61</v>
      </c>
      <c r="C69" s="102">
        <f t="shared" si="0"/>
        <v>1363508.3258305278</v>
      </c>
      <c r="D69" s="102"/>
      <c r="E69" s="60"/>
      <c r="F69" s="8">
        <v>43800</v>
      </c>
      <c r="G69" s="60" t="s">
        <v>3</v>
      </c>
      <c r="H69" s="119">
        <v>115.5</v>
      </c>
      <c r="I69" s="119"/>
      <c r="J69" s="60">
        <v>105</v>
      </c>
      <c r="K69" s="106">
        <f t="shared" si="3"/>
        <v>40905.249774915836</v>
      </c>
      <c r="L69" s="107"/>
      <c r="M69" s="6">
        <f>IF(J69="","",(K69/J69)/LOOKUP(RIGHT($D$2,3),定数!$A$6:$A$13,定数!$B$6:$B$13))</f>
        <v>3.8957380738015082</v>
      </c>
      <c r="N69" s="60"/>
      <c r="O69" s="8">
        <v>43810</v>
      </c>
      <c r="P69" s="119">
        <v>116.55</v>
      </c>
      <c r="Q69" s="119"/>
      <c r="R69" s="104">
        <f>IF(P69="","",T69*M69*LOOKUP(RIGHT($D$2,3),定数!$A$6:$A$13,定数!$B$6:$B$13))</f>
        <v>-40905.249774915719</v>
      </c>
      <c r="S69" s="104"/>
      <c r="T69" s="105">
        <f t="shared" si="4"/>
        <v>-104.99999999999972</v>
      </c>
      <c r="U69" s="105"/>
      <c r="V69" t="str">
        <f t="shared" si="7"/>
        <v/>
      </c>
      <c r="W69">
        <f t="shared" si="2"/>
        <v>3</v>
      </c>
      <c r="X69" s="37">
        <f t="shared" si="5"/>
        <v>1829172.719303662</v>
      </c>
      <c r="Y69" s="38">
        <f t="shared" si="6"/>
        <v>0.25457650256800546</v>
      </c>
    </row>
    <row r="70" spans="2:25">
      <c r="B70" s="60">
        <v>62</v>
      </c>
      <c r="C70" s="102">
        <f t="shared" si="0"/>
        <v>1322603.0760556122</v>
      </c>
      <c r="D70" s="102"/>
      <c r="E70" s="60">
        <v>2007</v>
      </c>
      <c r="F70" s="8">
        <v>43543</v>
      </c>
      <c r="G70" s="60" t="s">
        <v>3</v>
      </c>
      <c r="H70" s="119">
        <v>116.47</v>
      </c>
      <c r="I70" s="119"/>
      <c r="J70" s="60">
        <v>113</v>
      </c>
      <c r="K70" s="106">
        <f t="shared" si="3"/>
        <v>39678.092281668367</v>
      </c>
      <c r="L70" s="107"/>
      <c r="M70" s="6">
        <f>IF(J70="","",(K70/J70)/LOOKUP(RIGHT($D$2,3),定数!$A$6:$A$13,定数!$B$6:$B$13))</f>
        <v>3.5113356001476435</v>
      </c>
      <c r="N70" s="60">
        <v>2007</v>
      </c>
      <c r="O70" s="8">
        <v>43543</v>
      </c>
      <c r="P70" s="119">
        <v>117.6</v>
      </c>
      <c r="Q70" s="119"/>
      <c r="R70" s="104">
        <f>IF(P70="","",T70*M70*LOOKUP(RIGHT($D$2,3),定数!$A$6:$A$13,定数!$B$6:$B$13))</f>
        <v>-39678.092281668214</v>
      </c>
      <c r="S70" s="104"/>
      <c r="T70" s="105">
        <f t="shared" si="4"/>
        <v>-112.99999999999955</v>
      </c>
      <c r="U70" s="105"/>
      <c r="V70" t="str">
        <f t="shared" si="7"/>
        <v/>
      </c>
      <c r="W70">
        <f t="shared" si="2"/>
        <v>4</v>
      </c>
      <c r="X70" s="37">
        <f t="shared" si="5"/>
        <v>1829172.719303662</v>
      </c>
      <c r="Y70" s="38">
        <f t="shared" si="6"/>
        <v>0.27693920749096512</v>
      </c>
    </row>
    <row r="71" spans="2:25">
      <c r="B71" s="60">
        <v>63</v>
      </c>
      <c r="C71" s="102">
        <f t="shared" si="0"/>
        <v>1282924.983773944</v>
      </c>
      <c r="D71" s="102"/>
      <c r="E71" s="60"/>
      <c r="F71" s="8">
        <v>43599</v>
      </c>
      <c r="G71" s="60" t="s">
        <v>4</v>
      </c>
      <c r="H71" s="119">
        <v>120.23</v>
      </c>
      <c r="I71" s="119"/>
      <c r="J71" s="60">
        <v>81</v>
      </c>
      <c r="K71" s="106">
        <f t="shared" si="3"/>
        <v>38487.749513218318</v>
      </c>
      <c r="L71" s="107"/>
      <c r="M71" s="6">
        <f>IF(J71="","",(K71/J71)/LOOKUP(RIGHT($D$2,3),定数!$A$6:$A$13,定数!$B$6:$B$13))</f>
        <v>4.75157401397757</v>
      </c>
      <c r="N71" s="60"/>
      <c r="O71" s="8">
        <v>43617</v>
      </c>
      <c r="P71" s="119">
        <v>122.1</v>
      </c>
      <c r="Q71" s="119"/>
      <c r="R71" s="104">
        <f>IF(P71="","",T71*M71*LOOKUP(RIGHT($D$2,3),定数!$A$6:$A$13,定数!$B$6:$B$13))</f>
        <v>88854.434061380089</v>
      </c>
      <c r="S71" s="104"/>
      <c r="T71" s="105">
        <f t="shared" si="4"/>
        <v>186.99999999999903</v>
      </c>
      <c r="U71" s="105"/>
      <c r="V71" t="str">
        <f t="shared" si="7"/>
        <v/>
      </c>
      <c r="W71">
        <f t="shared" si="2"/>
        <v>0</v>
      </c>
      <c r="X71" s="37">
        <f t="shared" si="5"/>
        <v>1829172.719303662</v>
      </c>
      <c r="Y71" s="38">
        <f t="shared" si="6"/>
        <v>0.29863103126623614</v>
      </c>
    </row>
    <row r="72" spans="2:25">
      <c r="B72" s="60">
        <v>64</v>
      </c>
      <c r="C72" s="102">
        <f t="shared" si="0"/>
        <v>1371779.4178353241</v>
      </c>
      <c r="D72" s="102"/>
      <c r="E72" s="60"/>
      <c r="F72" s="8">
        <v>43669</v>
      </c>
      <c r="G72" s="60" t="s">
        <v>3</v>
      </c>
      <c r="H72" s="119">
        <v>120.82</v>
      </c>
      <c r="I72" s="119"/>
      <c r="J72" s="60">
        <v>159</v>
      </c>
      <c r="K72" s="106">
        <f t="shared" si="3"/>
        <v>41153.382535059718</v>
      </c>
      <c r="L72" s="107"/>
      <c r="M72" s="6">
        <f>IF(J72="","",(K72/J72)/LOOKUP(RIGHT($D$2,3),定数!$A$6:$A$13,定数!$B$6:$B$13))</f>
        <v>2.5882630525194794</v>
      </c>
      <c r="N72" s="60"/>
      <c r="O72" s="8">
        <v>43673</v>
      </c>
      <c r="P72" s="119">
        <v>118.46</v>
      </c>
      <c r="Q72" s="119"/>
      <c r="R72" s="104">
        <f>IF(P72="","",T72*M72*LOOKUP(RIGHT($D$2,3),定数!$A$6:$A$13,定数!$B$6:$B$13))</f>
        <v>61083.008039459695</v>
      </c>
      <c r="S72" s="104"/>
      <c r="T72" s="105">
        <f t="shared" si="4"/>
        <v>235.99999999999994</v>
      </c>
      <c r="U72" s="105"/>
      <c r="V72" t="str">
        <f t="shared" si="7"/>
        <v/>
      </c>
      <c r="W72">
        <f t="shared" si="2"/>
        <v>0</v>
      </c>
      <c r="X72" s="37">
        <f t="shared" si="5"/>
        <v>1829172.719303662</v>
      </c>
      <c r="Y72" s="38">
        <f t="shared" si="6"/>
        <v>0.25005473602430528</v>
      </c>
    </row>
    <row r="73" spans="2:25">
      <c r="B73" s="60">
        <v>65</v>
      </c>
      <c r="C73" s="102">
        <f t="shared" si="0"/>
        <v>1432862.4258747837</v>
      </c>
      <c r="D73" s="102"/>
      <c r="E73" s="60"/>
      <c r="F73" s="8">
        <v>43683</v>
      </c>
      <c r="G73" s="60" t="s">
        <v>3</v>
      </c>
      <c r="H73" s="119">
        <v>117.9</v>
      </c>
      <c r="I73" s="119"/>
      <c r="J73" s="60">
        <v>141</v>
      </c>
      <c r="K73" s="106">
        <f t="shared" si="3"/>
        <v>42985.872776243508</v>
      </c>
      <c r="L73" s="107"/>
      <c r="M73" s="6">
        <f>IF(J73="","",(K73/J73)/LOOKUP(RIGHT($D$2,3),定数!$A$6:$A$13,定数!$B$6:$B$13))</f>
        <v>3.0486434593080505</v>
      </c>
      <c r="N73" s="60"/>
      <c r="O73" s="8">
        <v>43685</v>
      </c>
      <c r="P73" s="119">
        <v>119.31</v>
      </c>
      <c r="Q73" s="119"/>
      <c r="R73" s="104">
        <f>IF(P73="","",T73*M73*LOOKUP(RIGHT($D$2,3),定数!$A$6:$A$13,定数!$B$6:$B$13))</f>
        <v>-42985.872776243406</v>
      </c>
      <c r="S73" s="104"/>
      <c r="T73" s="105">
        <f t="shared" si="4"/>
        <v>-140.99999999999966</v>
      </c>
      <c r="U73" s="105"/>
      <c r="V73" t="str">
        <f t="shared" si="7"/>
        <v/>
      </c>
      <c r="W73">
        <f t="shared" si="2"/>
        <v>1</v>
      </c>
      <c r="X73" s="37">
        <f t="shared" si="5"/>
        <v>1829172.719303662</v>
      </c>
      <c r="Y73" s="38">
        <f t="shared" si="6"/>
        <v>0.21666094691142535</v>
      </c>
    </row>
    <row r="74" spans="2:25">
      <c r="B74" s="60">
        <v>66</v>
      </c>
      <c r="C74" s="102">
        <f t="shared" ref="C74:C108" si="8">IF(R73="","",C73+R73)</f>
        <v>1389876.5530985403</v>
      </c>
      <c r="D74" s="102"/>
      <c r="E74" s="60"/>
      <c r="F74" s="8">
        <v>43687</v>
      </c>
      <c r="G74" s="60" t="s">
        <v>3</v>
      </c>
      <c r="H74" s="119">
        <v>118.09</v>
      </c>
      <c r="I74" s="119"/>
      <c r="J74" s="60">
        <v>167</v>
      </c>
      <c r="K74" s="106">
        <f t="shared" si="3"/>
        <v>41696.296592956205</v>
      </c>
      <c r="L74" s="107"/>
      <c r="M74" s="6">
        <f>IF(J74="","",(K74/J74)/LOOKUP(RIGHT($D$2,3),定数!$A$6:$A$13,定数!$B$6:$B$13))</f>
        <v>2.496784227123126</v>
      </c>
      <c r="N74" s="60"/>
      <c r="O74" s="8">
        <v>43693</v>
      </c>
      <c r="P74" s="119">
        <v>115.56</v>
      </c>
      <c r="Q74" s="119"/>
      <c r="R74" s="104">
        <f>IF(P74="","",T74*M74*LOOKUP(RIGHT($D$2,3),定数!$A$6:$A$13,定数!$B$6:$B$13))</f>
        <v>63168.640946215113</v>
      </c>
      <c r="S74" s="104"/>
      <c r="T74" s="105">
        <f t="shared" si="4"/>
        <v>253.00000000000011</v>
      </c>
      <c r="U74" s="105"/>
      <c r="V74" t="str">
        <f t="shared" si="7"/>
        <v/>
      </c>
      <c r="W74">
        <f t="shared" si="7"/>
        <v>0</v>
      </c>
      <c r="X74" s="37">
        <f t="shared" si="5"/>
        <v>1829172.719303662</v>
      </c>
      <c r="Y74" s="38">
        <f t="shared" si="6"/>
        <v>0.2401611185040825</v>
      </c>
    </row>
    <row r="75" spans="2:25">
      <c r="B75" s="60">
        <v>67</v>
      </c>
      <c r="C75" s="102">
        <f t="shared" si="8"/>
        <v>1453045.1940447553</v>
      </c>
      <c r="D75" s="102"/>
      <c r="E75" s="60"/>
      <c r="F75" s="8">
        <v>43705</v>
      </c>
      <c r="G75" s="60" t="s">
        <v>3</v>
      </c>
      <c r="H75" s="119">
        <v>115.81</v>
      </c>
      <c r="I75" s="119"/>
      <c r="J75" s="60">
        <v>92</v>
      </c>
      <c r="K75" s="106">
        <f t="shared" ref="K75:K108" si="9">IF(J75="","",C75*0.03)</f>
        <v>43591.355821342659</v>
      </c>
      <c r="L75" s="107"/>
      <c r="M75" s="6">
        <f>IF(J75="","",(K75/J75)/LOOKUP(RIGHT($D$2,3),定数!$A$6:$A$13,定数!$B$6:$B$13))</f>
        <v>4.7381908501459415</v>
      </c>
      <c r="N75" s="60"/>
      <c r="O75" s="8">
        <v>43715</v>
      </c>
      <c r="P75" s="119">
        <v>113.63</v>
      </c>
      <c r="Q75" s="119"/>
      <c r="R75" s="104">
        <f>IF(P75="","",T75*M75*LOOKUP(RIGHT($D$2,3),定数!$A$6:$A$13,定数!$B$6:$B$13))</f>
        <v>103292.56053318185</v>
      </c>
      <c r="S75" s="104"/>
      <c r="T75" s="105">
        <f t="shared" si="4"/>
        <v>218.00000000000068</v>
      </c>
      <c r="U75" s="105"/>
      <c r="V75" t="str">
        <f t="shared" ref="V75:W90" si="10">IF(S75&lt;&gt;"",IF(S75&lt;0,1+V74,0),"")</f>
        <v/>
      </c>
      <c r="W75">
        <f t="shared" si="10"/>
        <v>0</v>
      </c>
      <c r="X75" s="37">
        <f t="shared" si="5"/>
        <v>1829172.719303662</v>
      </c>
      <c r="Y75" s="38">
        <f t="shared" si="6"/>
        <v>0.20562712383010651</v>
      </c>
    </row>
    <row r="76" spans="2:25">
      <c r="B76" s="60">
        <v>68</v>
      </c>
      <c r="C76" s="102">
        <f t="shared" si="8"/>
        <v>1556337.7545779371</v>
      </c>
      <c r="D76" s="102"/>
      <c r="E76" s="60"/>
      <c r="F76" s="8">
        <v>43777</v>
      </c>
      <c r="G76" s="60" t="s">
        <v>3</v>
      </c>
      <c r="H76" s="119">
        <v>112.73</v>
      </c>
      <c r="I76" s="119"/>
      <c r="J76" s="60">
        <v>205</v>
      </c>
      <c r="K76" s="106">
        <f t="shared" si="9"/>
        <v>46690.132637338109</v>
      </c>
      <c r="L76" s="107"/>
      <c r="M76" s="6">
        <f>IF(J76="","",(K76/J76)/LOOKUP(RIGHT($D$2,3),定数!$A$6:$A$13,定数!$B$6:$B$13))</f>
        <v>2.2775674457238102</v>
      </c>
      <c r="N76" s="60"/>
      <c r="O76" s="8">
        <v>43781</v>
      </c>
      <c r="P76" s="119">
        <v>109.7</v>
      </c>
      <c r="Q76" s="119"/>
      <c r="R76" s="104">
        <f>IF(P76="","",T76*M76*LOOKUP(RIGHT($D$2,3),定数!$A$6:$A$13,定数!$B$6:$B$13))</f>
        <v>69010.293605431478</v>
      </c>
      <c r="S76" s="104"/>
      <c r="T76" s="105">
        <f t="shared" ref="T76:T108" si="11">IF(P76="","",IF(G76="買",(P76-H76),(H76-P76))*IF(RIGHT($D$2,3)="JPY",100,10000))</f>
        <v>303.00000000000011</v>
      </c>
      <c r="U76" s="105"/>
      <c r="V76" t="str">
        <f t="shared" si="10"/>
        <v/>
      </c>
      <c r="W76">
        <f t="shared" si="10"/>
        <v>0</v>
      </c>
      <c r="X76" s="37">
        <f t="shared" ref="X76:X108" si="12">IF(C76&lt;&gt;"",MAX(X75,C76),"")</f>
        <v>1829172.719303662</v>
      </c>
      <c r="Y76" s="38">
        <f t="shared" ref="Y76:Y108" si="13">IF(X76&lt;&gt;"",1-(C76/X76),"")</f>
        <v>0.14915757371976823</v>
      </c>
    </row>
    <row r="77" spans="2:25">
      <c r="B77" s="60">
        <v>69</v>
      </c>
      <c r="C77" s="102">
        <f t="shared" si="8"/>
        <v>1625348.0481833685</v>
      </c>
      <c r="D77" s="102"/>
      <c r="E77" s="60"/>
      <c r="F77" s="8">
        <v>43813</v>
      </c>
      <c r="G77" s="60" t="s">
        <v>4</v>
      </c>
      <c r="H77" s="119">
        <v>112.44</v>
      </c>
      <c r="I77" s="119"/>
      <c r="J77" s="60">
        <v>196</v>
      </c>
      <c r="K77" s="106">
        <f t="shared" si="9"/>
        <v>48760.441445501056</v>
      </c>
      <c r="L77" s="107"/>
      <c r="M77" s="6">
        <f>IF(J77="","",(K77/J77)/LOOKUP(RIGHT($D$2,3),定数!$A$6:$A$13,定数!$B$6:$B$13))</f>
        <v>2.4877776247704619</v>
      </c>
      <c r="N77" s="60">
        <v>2008</v>
      </c>
      <c r="O77" s="8">
        <v>43467</v>
      </c>
      <c r="P77" s="119">
        <v>110.4</v>
      </c>
      <c r="Q77" s="119"/>
      <c r="R77" s="104">
        <f>IF(P77="","",T77*M77*LOOKUP(RIGHT($D$2,3),定数!$A$6:$A$13,定数!$B$6:$B$13))</f>
        <v>-50750.66354531722</v>
      </c>
      <c r="S77" s="104"/>
      <c r="T77" s="105">
        <f t="shared" si="11"/>
        <v>-203.9999999999992</v>
      </c>
      <c r="U77" s="105"/>
      <c r="V77" t="str">
        <f t="shared" si="10"/>
        <v/>
      </c>
      <c r="W77">
        <f t="shared" si="10"/>
        <v>1</v>
      </c>
      <c r="X77" s="37">
        <f t="shared" si="12"/>
        <v>1829172.719303662</v>
      </c>
      <c r="Y77" s="38">
        <f t="shared" si="13"/>
        <v>0.11142997540324484</v>
      </c>
    </row>
    <row r="78" spans="2:25">
      <c r="B78" s="60">
        <v>70</v>
      </c>
      <c r="C78" s="102">
        <f>IF(R77="","",C77+R77)</f>
        <v>1574597.3846380513</v>
      </c>
      <c r="D78" s="102"/>
      <c r="E78" s="60">
        <v>2008</v>
      </c>
      <c r="F78" s="8">
        <v>43496</v>
      </c>
      <c r="G78" s="60" t="s">
        <v>3</v>
      </c>
      <c r="H78" s="119">
        <v>106.29</v>
      </c>
      <c r="I78" s="119"/>
      <c r="J78" s="60">
        <v>117</v>
      </c>
      <c r="K78" s="106">
        <f t="shared" si="9"/>
        <v>47237.921539141535</v>
      </c>
      <c r="L78" s="107"/>
      <c r="M78" s="6">
        <f>IF(J78="","",(K78/J78)/LOOKUP(RIGHT($D$2,3),定数!$A$6:$A$13,定数!$B$6:$B$13))</f>
        <v>4.0374291913796183</v>
      </c>
      <c r="N78" s="60"/>
      <c r="O78" s="8">
        <v>43501</v>
      </c>
      <c r="P78" s="119">
        <v>107.46</v>
      </c>
      <c r="Q78" s="119"/>
      <c r="R78" s="104">
        <f>IF(P78="","",T78*M78*LOOKUP(RIGHT($D$2,3),定数!$A$6:$A$13,定数!$B$6:$B$13))</f>
        <v>-47237.921539141033</v>
      </c>
      <c r="S78" s="104"/>
      <c r="T78" s="105">
        <f t="shared" si="11"/>
        <v>-116.99999999999875</v>
      </c>
      <c r="U78" s="105"/>
      <c r="V78" t="str">
        <f t="shared" si="10"/>
        <v/>
      </c>
      <c r="W78">
        <f t="shared" si="10"/>
        <v>2</v>
      </c>
      <c r="X78" s="37">
        <f t="shared" si="12"/>
        <v>1829172.719303662</v>
      </c>
      <c r="Y78" s="38">
        <f t="shared" si="13"/>
        <v>0.13917512106922503</v>
      </c>
    </row>
    <row r="79" spans="2:25">
      <c r="B79" s="60">
        <v>71</v>
      </c>
      <c r="C79" s="102">
        <f t="shared" si="8"/>
        <v>1527359.4630989102</v>
      </c>
      <c r="D79" s="102"/>
      <c r="E79" s="60"/>
      <c r="F79" s="8">
        <v>43587</v>
      </c>
      <c r="G79" s="60" t="s">
        <v>4</v>
      </c>
      <c r="H79" s="119">
        <v>104.6</v>
      </c>
      <c r="I79" s="119"/>
      <c r="J79" s="60">
        <v>108</v>
      </c>
      <c r="K79" s="106">
        <f t="shared" si="9"/>
        <v>45820.783892967302</v>
      </c>
      <c r="L79" s="107"/>
      <c r="M79" s="6">
        <f>IF(J79="","",(K79/J79)/LOOKUP(RIGHT($D$2,3),定数!$A$6:$A$13,定数!$B$6:$B$13))</f>
        <v>4.24266517527475</v>
      </c>
      <c r="N79" s="60"/>
      <c r="O79" s="8">
        <v>43593</v>
      </c>
      <c r="P79" s="119">
        <v>103.52</v>
      </c>
      <c r="Q79" s="119"/>
      <c r="R79" s="104">
        <f>IF(P79="","",T79*M79*LOOKUP(RIGHT($D$2,3),定数!$A$6:$A$13,定数!$B$6:$B$13))</f>
        <v>-45820.783892967229</v>
      </c>
      <c r="S79" s="104"/>
      <c r="T79" s="105">
        <f t="shared" si="11"/>
        <v>-107.99999999999983</v>
      </c>
      <c r="U79" s="105"/>
      <c r="V79" t="str">
        <f t="shared" si="10"/>
        <v/>
      </c>
      <c r="W79">
        <f t="shared" si="10"/>
        <v>3</v>
      </c>
      <c r="X79" s="37">
        <f t="shared" si="12"/>
        <v>1829172.719303662</v>
      </c>
      <c r="Y79" s="38">
        <f t="shared" si="13"/>
        <v>0.16499986743714801</v>
      </c>
    </row>
    <row r="80" spans="2:25">
      <c r="B80" s="60">
        <v>72</v>
      </c>
      <c r="C80" s="102">
        <f t="shared" si="8"/>
        <v>1481538.6792059429</v>
      </c>
      <c r="D80" s="102"/>
      <c r="E80" s="60"/>
      <c r="F80" s="8">
        <v>43661</v>
      </c>
      <c r="G80" s="60" t="s">
        <v>3</v>
      </c>
      <c r="H80" s="119">
        <v>105.62</v>
      </c>
      <c r="I80" s="119"/>
      <c r="J80" s="60">
        <v>169</v>
      </c>
      <c r="K80" s="106">
        <f t="shared" si="9"/>
        <v>44446.160376178283</v>
      </c>
      <c r="L80" s="107"/>
      <c r="M80" s="6">
        <f>IF(J80="","",(K80/J80)/LOOKUP(RIGHT($D$2,3),定数!$A$6:$A$13,定数!$B$6:$B$13))</f>
        <v>2.629950318117058</v>
      </c>
      <c r="N80" s="60"/>
      <c r="O80" s="8">
        <v>43668</v>
      </c>
      <c r="P80" s="119">
        <v>107.31</v>
      </c>
      <c r="Q80" s="119"/>
      <c r="R80" s="104">
        <f>IF(P80="","",T80*M80*LOOKUP(RIGHT($D$2,3),定数!$A$6:$A$13,定数!$B$6:$B$13))</f>
        <v>-44446.160376178224</v>
      </c>
      <c r="S80" s="104"/>
      <c r="T80" s="105">
        <f t="shared" si="11"/>
        <v>-168.99999999999977</v>
      </c>
      <c r="U80" s="105"/>
      <c r="V80" t="str">
        <f t="shared" si="10"/>
        <v/>
      </c>
      <c r="W80">
        <f t="shared" si="10"/>
        <v>4</v>
      </c>
      <c r="X80" s="37">
        <f t="shared" si="12"/>
        <v>1829172.719303662</v>
      </c>
      <c r="Y80" s="38">
        <f t="shared" si="13"/>
        <v>0.19004987141403351</v>
      </c>
    </row>
    <row r="81" spans="2:25">
      <c r="B81" s="60">
        <v>73</v>
      </c>
      <c r="C81" s="102">
        <f t="shared" si="8"/>
        <v>1437092.5188297646</v>
      </c>
      <c r="D81" s="102"/>
      <c r="E81" s="60"/>
      <c r="F81" s="8">
        <v>43682</v>
      </c>
      <c r="G81" s="60" t="s">
        <v>4</v>
      </c>
      <c r="H81" s="119">
        <v>108.31</v>
      </c>
      <c r="I81" s="119"/>
      <c r="J81" s="60">
        <v>87</v>
      </c>
      <c r="K81" s="106">
        <f t="shared" si="9"/>
        <v>43112.775564892938</v>
      </c>
      <c r="L81" s="107"/>
      <c r="M81" s="6">
        <f>IF(J81="","",(K81/J81)/LOOKUP(RIGHT($D$2,3),定数!$A$6:$A$13,定数!$B$6:$B$13))</f>
        <v>4.9554914442405673</v>
      </c>
      <c r="N81" s="60"/>
      <c r="O81" s="8">
        <v>43683</v>
      </c>
      <c r="P81" s="119">
        <v>109.82</v>
      </c>
      <c r="Q81" s="119"/>
      <c r="R81" s="104">
        <f>IF(P81="","",T81*M81*LOOKUP(RIGHT($D$2,3),定数!$A$6:$A$13,定数!$B$6:$B$13))</f>
        <v>74827.920808032111</v>
      </c>
      <c r="S81" s="104"/>
      <c r="T81" s="105">
        <f t="shared" si="11"/>
        <v>150.99999999999909</v>
      </c>
      <c r="U81" s="105"/>
      <c r="V81" t="str">
        <f t="shared" si="10"/>
        <v/>
      </c>
      <c r="W81">
        <f t="shared" si="10"/>
        <v>0</v>
      </c>
      <c r="X81" s="37">
        <f t="shared" si="12"/>
        <v>1829172.719303662</v>
      </c>
      <c r="Y81" s="38">
        <f t="shared" si="13"/>
        <v>0.21434837527161255</v>
      </c>
    </row>
    <row r="82" spans="2:25">
      <c r="B82" s="60">
        <v>74</v>
      </c>
      <c r="C82" s="102">
        <f t="shared" si="8"/>
        <v>1511920.4396377967</v>
      </c>
      <c r="D82" s="102"/>
      <c r="E82" s="60"/>
      <c r="F82" s="8">
        <v>43754</v>
      </c>
      <c r="G82" s="60" t="s">
        <v>3</v>
      </c>
      <c r="H82" s="119">
        <v>99.86</v>
      </c>
      <c r="I82" s="119"/>
      <c r="J82" s="60">
        <v>241</v>
      </c>
      <c r="K82" s="106">
        <f t="shared" si="9"/>
        <v>45357.613189133903</v>
      </c>
      <c r="L82" s="107"/>
      <c r="M82" s="6">
        <f>IF(J82="","",(K82/J82)/LOOKUP(RIGHT($D$2,3),定数!$A$6:$A$13,定数!$B$6:$B$13))</f>
        <v>1.882058638553274</v>
      </c>
      <c r="N82" s="60"/>
      <c r="O82" s="8">
        <v>43758</v>
      </c>
      <c r="P82" s="119">
        <v>102.27</v>
      </c>
      <c r="Q82" s="119"/>
      <c r="R82" s="104">
        <f>IF(P82="","",T82*M82*LOOKUP(RIGHT($D$2,3),定数!$A$6:$A$13,定数!$B$6:$B$13))</f>
        <v>-45357.613189133837</v>
      </c>
      <c r="S82" s="104"/>
      <c r="T82" s="105">
        <f t="shared" si="11"/>
        <v>-240.99999999999966</v>
      </c>
      <c r="U82" s="105"/>
      <c r="V82" t="str">
        <f t="shared" si="10"/>
        <v/>
      </c>
      <c r="W82">
        <f t="shared" si="10"/>
        <v>1</v>
      </c>
      <c r="X82" s="37">
        <f t="shared" si="12"/>
        <v>1829172.719303662</v>
      </c>
      <c r="Y82" s="38">
        <f t="shared" si="13"/>
        <v>0.17344030791506571</v>
      </c>
    </row>
    <row r="83" spans="2:25">
      <c r="B83" s="60">
        <v>75</v>
      </c>
      <c r="C83" s="102">
        <f>IF(R82="","",C82+R82)</f>
        <v>1466562.8264486629</v>
      </c>
      <c r="D83" s="102"/>
      <c r="E83" s="60"/>
      <c r="F83" s="8">
        <v>43760</v>
      </c>
      <c r="G83" s="60" t="s">
        <v>3</v>
      </c>
      <c r="H83" s="119">
        <v>100.05</v>
      </c>
      <c r="I83" s="119"/>
      <c r="J83" s="60">
        <v>213</v>
      </c>
      <c r="K83" s="106">
        <f t="shared" si="9"/>
        <v>43996.884793459889</v>
      </c>
      <c r="L83" s="107"/>
      <c r="M83" s="6">
        <f>IF(J83="","",(K83/J83)/LOOKUP(RIGHT($D$2,3),定数!$A$6:$A$13,定数!$B$6:$B$13))</f>
        <v>2.065581445702342</v>
      </c>
      <c r="N83" s="60"/>
      <c r="O83" s="8">
        <v>43761</v>
      </c>
      <c r="P83" s="119">
        <v>96.53</v>
      </c>
      <c r="Q83" s="119"/>
      <c r="R83" s="104">
        <f>IF(P83="","",T83*M83*LOOKUP(RIGHT($D$2,3),定数!$A$6:$A$13,定数!$B$6:$B$13))</f>
        <v>72708.466888722352</v>
      </c>
      <c r="S83" s="104"/>
      <c r="T83" s="105">
        <f t="shared" si="11"/>
        <v>351.9999999999996</v>
      </c>
      <c r="U83" s="105"/>
      <c r="V83" t="str">
        <f t="shared" si="10"/>
        <v/>
      </c>
      <c r="W83">
        <f t="shared" si="10"/>
        <v>0</v>
      </c>
      <c r="X83" s="37">
        <f t="shared" si="12"/>
        <v>1829172.719303662</v>
      </c>
      <c r="Y83" s="38">
        <f t="shared" si="13"/>
        <v>0.19823709867761374</v>
      </c>
    </row>
    <row r="84" spans="2:25">
      <c r="B84" s="60">
        <v>76</v>
      </c>
      <c r="C84" s="102">
        <f>IF(R83="","",C83+R83)</f>
        <v>1539271.2933373852</v>
      </c>
      <c r="D84" s="102"/>
      <c r="E84" s="60"/>
      <c r="F84" s="8">
        <v>43789</v>
      </c>
      <c r="G84" s="60" t="s">
        <v>3</v>
      </c>
      <c r="H84" s="119">
        <v>95.67</v>
      </c>
      <c r="I84" s="119"/>
      <c r="J84" s="60">
        <v>150</v>
      </c>
      <c r="K84" s="106">
        <f t="shared" si="9"/>
        <v>46178.138800121553</v>
      </c>
      <c r="L84" s="107"/>
      <c r="M84" s="6">
        <f>IF(J84="","",(K84/J84)/LOOKUP(RIGHT($D$2,3),定数!$A$6:$A$13,定数!$B$6:$B$13))</f>
        <v>3.0785425866747702</v>
      </c>
      <c r="N84" s="60"/>
      <c r="O84" s="8">
        <v>43794</v>
      </c>
      <c r="P84" s="119">
        <v>97.17</v>
      </c>
      <c r="Q84" s="119"/>
      <c r="R84" s="104">
        <f>IF(P84="","",T84*M84*LOOKUP(RIGHT($D$2,3),定数!$A$6:$A$13,定数!$B$6:$B$13))</f>
        <v>-46178.138800121553</v>
      </c>
      <c r="S84" s="104"/>
      <c r="T84" s="105">
        <f t="shared" si="11"/>
        <v>-150</v>
      </c>
      <c r="U84" s="105"/>
      <c r="V84" t="str">
        <f t="shared" si="10"/>
        <v/>
      </c>
      <c r="W84">
        <f t="shared" si="10"/>
        <v>1</v>
      </c>
      <c r="X84" s="37">
        <f t="shared" si="12"/>
        <v>1829172.719303662</v>
      </c>
      <c r="Y84" s="38">
        <f t="shared" si="13"/>
        <v>0.15848772666839128</v>
      </c>
    </row>
    <row r="85" spans="2:25">
      <c r="B85" s="60">
        <v>77</v>
      </c>
      <c r="C85" s="102">
        <f t="shared" si="8"/>
        <v>1493093.1545372636</v>
      </c>
      <c r="D85" s="102"/>
      <c r="E85" s="60"/>
      <c r="F85" s="8">
        <v>43795</v>
      </c>
      <c r="G85" s="60" t="s">
        <v>3</v>
      </c>
      <c r="H85" s="119">
        <v>94.93</v>
      </c>
      <c r="I85" s="119"/>
      <c r="J85" s="60">
        <v>251</v>
      </c>
      <c r="K85" s="106">
        <f t="shared" si="9"/>
        <v>44792.794636117906</v>
      </c>
      <c r="L85" s="107"/>
      <c r="M85" s="6">
        <f>IF(J85="","",(K85/J85)/LOOKUP(RIGHT($D$2,3),定数!$A$6:$A$13,定数!$B$6:$B$13))</f>
        <v>1.7845734914788012</v>
      </c>
      <c r="N85" s="60"/>
      <c r="O85" s="8">
        <v>43810</v>
      </c>
      <c r="P85" s="119">
        <v>91.21</v>
      </c>
      <c r="Q85" s="119"/>
      <c r="R85" s="104">
        <f>IF(P85="","",T85*M85*LOOKUP(RIGHT($D$2,3),定数!$A$6:$A$13,定数!$B$6:$B$13))</f>
        <v>66386.133883011629</v>
      </c>
      <c r="S85" s="104"/>
      <c r="T85" s="105">
        <f t="shared" si="11"/>
        <v>372.00000000000131</v>
      </c>
      <c r="U85" s="105"/>
      <c r="V85" t="str">
        <f t="shared" si="10"/>
        <v/>
      </c>
      <c r="W85">
        <f t="shared" si="10"/>
        <v>0</v>
      </c>
      <c r="X85" s="37">
        <f t="shared" si="12"/>
        <v>1829172.719303662</v>
      </c>
      <c r="Y85" s="38">
        <f t="shared" si="13"/>
        <v>0.18373309486833955</v>
      </c>
    </row>
    <row r="86" spans="2:25">
      <c r="B86" s="60">
        <v>78</v>
      </c>
      <c r="C86" s="102">
        <f t="shared" si="8"/>
        <v>1559479.2884202751</v>
      </c>
      <c r="D86" s="102"/>
      <c r="E86" s="60">
        <v>2009</v>
      </c>
      <c r="F86" s="8">
        <v>43649</v>
      </c>
      <c r="G86" s="60" t="s">
        <v>3</v>
      </c>
      <c r="H86" s="119">
        <v>95.7</v>
      </c>
      <c r="I86" s="119"/>
      <c r="J86" s="60">
        <v>119</v>
      </c>
      <c r="K86" s="106">
        <f t="shared" si="9"/>
        <v>46784.378652608248</v>
      </c>
      <c r="L86" s="107"/>
      <c r="M86" s="6">
        <f>IF(J86="","",(K86/J86)/LOOKUP(RIGHT($D$2,3),定数!$A$6:$A$13,定数!$B$6:$B$13))</f>
        <v>3.9314603909754826</v>
      </c>
      <c r="N86" s="60">
        <v>2009</v>
      </c>
      <c r="O86" s="8">
        <v>43654</v>
      </c>
      <c r="P86" s="119">
        <v>93.83</v>
      </c>
      <c r="Q86" s="119"/>
      <c r="R86" s="104">
        <f>IF(P86="","",T86*M86*LOOKUP(RIGHT($D$2,3),定数!$A$6:$A$13,定数!$B$6:$B$13))</f>
        <v>73518.309311241712</v>
      </c>
      <c r="S86" s="104"/>
      <c r="T86" s="105">
        <f t="shared" si="11"/>
        <v>187.00000000000045</v>
      </c>
      <c r="U86" s="105"/>
      <c r="V86" t="str">
        <f t="shared" si="10"/>
        <v/>
      </c>
      <c r="W86">
        <f t="shared" si="10"/>
        <v>0</v>
      </c>
      <c r="X86" s="37">
        <f t="shared" si="12"/>
        <v>1829172.719303662</v>
      </c>
      <c r="Y86" s="38">
        <f t="shared" si="13"/>
        <v>0.14744011215411912</v>
      </c>
    </row>
    <row r="87" spans="2:25">
      <c r="B87" s="60">
        <v>79</v>
      </c>
      <c r="C87" s="102">
        <f>IF(R86="","",C86+R86)</f>
        <v>1632997.5977315167</v>
      </c>
      <c r="D87" s="102"/>
      <c r="E87" s="60"/>
      <c r="F87" s="8">
        <v>43684</v>
      </c>
      <c r="G87" s="60" t="s">
        <v>4</v>
      </c>
      <c r="H87" s="119">
        <v>95.83</v>
      </c>
      <c r="I87" s="119"/>
      <c r="J87" s="60">
        <v>107</v>
      </c>
      <c r="K87" s="106">
        <f t="shared" si="9"/>
        <v>48989.927931945502</v>
      </c>
      <c r="L87" s="107"/>
      <c r="M87" s="6">
        <f>IF(J87="","",(K87/J87)/LOOKUP(RIGHT($D$2,3),定数!$A$6:$A$13,定数!$B$6:$B$13))</f>
        <v>4.5784979375650003</v>
      </c>
      <c r="N87" s="60"/>
      <c r="O87" s="8">
        <v>43684</v>
      </c>
      <c r="P87" s="119">
        <v>97.58</v>
      </c>
      <c r="Q87" s="119"/>
      <c r="R87" s="104">
        <f>IF(P87="","",T87*M87*LOOKUP(RIGHT($D$2,3),定数!$A$6:$A$13,定数!$B$6:$B$13))</f>
        <v>80123.713907387501</v>
      </c>
      <c r="S87" s="104"/>
      <c r="T87" s="105">
        <f t="shared" si="11"/>
        <v>175</v>
      </c>
      <c r="U87" s="105"/>
      <c r="V87" t="str">
        <f t="shared" si="10"/>
        <v/>
      </c>
      <c r="W87">
        <f t="shared" si="10"/>
        <v>0</v>
      </c>
      <c r="X87" s="37">
        <f t="shared" si="12"/>
        <v>1829172.719303662</v>
      </c>
      <c r="Y87" s="38">
        <f t="shared" si="13"/>
        <v>0.1072480031556704</v>
      </c>
    </row>
    <row r="88" spans="2:25">
      <c r="B88" s="60">
        <v>80</v>
      </c>
      <c r="C88" s="102">
        <f t="shared" si="8"/>
        <v>1713121.3116389043</v>
      </c>
      <c r="D88" s="102"/>
      <c r="E88" s="60"/>
      <c r="F88" s="8">
        <v>43704</v>
      </c>
      <c r="G88" s="60" t="s">
        <v>3</v>
      </c>
      <c r="H88" s="119">
        <v>93.79</v>
      </c>
      <c r="I88" s="119"/>
      <c r="J88" s="60">
        <v>86</v>
      </c>
      <c r="K88" s="106">
        <f t="shared" si="9"/>
        <v>51393.639349167126</v>
      </c>
      <c r="L88" s="107"/>
      <c r="M88" s="6">
        <f>IF(J88="","",(K88/J88)/LOOKUP(RIGHT($D$2,3),定数!$A$6:$A$13,定数!$B$6:$B$13))</f>
        <v>5.9760045754845494</v>
      </c>
      <c r="N88" s="60"/>
      <c r="O88" s="8">
        <v>43717</v>
      </c>
      <c r="P88" s="119">
        <v>91.91</v>
      </c>
      <c r="Q88" s="119"/>
      <c r="R88" s="104">
        <f>IF(P88="","",T88*M88*LOOKUP(RIGHT($D$2,3),定数!$A$6:$A$13,定数!$B$6:$B$13))</f>
        <v>112348.88601911011</v>
      </c>
      <c r="S88" s="104"/>
      <c r="T88" s="105">
        <f t="shared" si="11"/>
        <v>188.00000000000097</v>
      </c>
      <c r="U88" s="105"/>
      <c r="V88" t="str">
        <f t="shared" si="10"/>
        <v/>
      </c>
      <c r="W88">
        <f t="shared" si="10"/>
        <v>0</v>
      </c>
      <c r="X88" s="37">
        <f t="shared" si="12"/>
        <v>1829172.719303662</v>
      </c>
      <c r="Y88" s="38">
        <f t="shared" si="13"/>
        <v>6.3444750974055997E-2</v>
      </c>
    </row>
    <row r="89" spans="2:25">
      <c r="B89" s="60">
        <v>81</v>
      </c>
      <c r="C89" s="102">
        <f t="shared" si="8"/>
        <v>1825470.1976580145</v>
      </c>
      <c r="D89" s="102"/>
      <c r="E89" s="60"/>
      <c r="F89" s="8">
        <v>43731</v>
      </c>
      <c r="G89" s="60" t="s">
        <v>3</v>
      </c>
      <c r="H89" s="119">
        <v>90.91</v>
      </c>
      <c r="I89" s="119"/>
      <c r="J89" s="60">
        <v>118</v>
      </c>
      <c r="K89" s="106">
        <f t="shared" si="9"/>
        <v>54764.105929740435</v>
      </c>
      <c r="L89" s="107"/>
      <c r="M89" s="6">
        <f>IF(J89="","",(K89/J89)/LOOKUP(RIGHT($D$2,3),定数!$A$6:$A$13,定数!$B$6:$B$13))</f>
        <v>4.6410259262491893</v>
      </c>
      <c r="N89" s="60"/>
      <c r="O89" s="8">
        <v>43736</v>
      </c>
      <c r="P89" s="119">
        <v>88.52</v>
      </c>
      <c r="Q89" s="119"/>
      <c r="R89" s="104">
        <f>IF(P89="","",T89*M89*LOOKUP(RIGHT($D$2,3),定数!$A$6:$A$13,定数!$B$6:$B$13))</f>
        <v>110920.51963735564</v>
      </c>
      <c r="S89" s="104"/>
      <c r="T89" s="105">
        <f t="shared" si="11"/>
        <v>239.00000000000006</v>
      </c>
      <c r="U89" s="105"/>
      <c r="V89" t="str">
        <f t="shared" si="10"/>
        <v/>
      </c>
      <c r="W89">
        <f t="shared" si="10"/>
        <v>0</v>
      </c>
      <c r="X89" s="37">
        <f t="shared" si="12"/>
        <v>1829172.719303662</v>
      </c>
      <c r="Y89" s="38">
        <f t="shared" si="13"/>
        <v>2.0241509216565312E-3</v>
      </c>
    </row>
    <row r="90" spans="2:25">
      <c r="B90" s="60">
        <v>82</v>
      </c>
      <c r="C90" s="102">
        <f t="shared" si="8"/>
        <v>1936390.7172953701</v>
      </c>
      <c r="D90" s="102"/>
      <c r="E90" s="60"/>
      <c r="F90" s="8">
        <v>43785</v>
      </c>
      <c r="G90" s="60" t="s">
        <v>3</v>
      </c>
      <c r="H90" s="119">
        <v>89.44</v>
      </c>
      <c r="I90" s="119"/>
      <c r="J90" s="60">
        <v>100</v>
      </c>
      <c r="K90" s="106">
        <f t="shared" si="9"/>
        <v>58091.721518861101</v>
      </c>
      <c r="L90" s="107"/>
      <c r="M90" s="6">
        <f>IF(J90="","",(K90/J90)/LOOKUP(RIGHT($D$2,3),定数!$A$6:$A$13,定数!$B$6:$B$13))</f>
        <v>5.8091721518861092</v>
      </c>
      <c r="N90" s="60"/>
      <c r="O90" s="8">
        <v>43794</v>
      </c>
      <c r="P90" s="119">
        <v>87.73</v>
      </c>
      <c r="Q90" s="119"/>
      <c r="R90" s="104">
        <f>IF(P90="","",T90*M90*LOOKUP(RIGHT($D$2,3),定数!$A$6:$A$13,定数!$B$6:$B$13))</f>
        <v>99336.843797252106</v>
      </c>
      <c r="S90" s="104"/>
      <c r="T90" s="105">
        <f t="shared" si="11"/>
        <v>170.99999999999937</v>
      </c>
      <c r="U90" s="105"/>
      <c r="V90" t="str">
        <f t="shared" si="10"/>
        <v/>
      </c>
      <c r="W90">
        <f t="shared" si="10"/>
        <v>0</v>
      </c>
      <c r="X90" s="37">
        <f t="shared" si="12"/>
        <v>1936390.7172953701</v>
      </c>
      <c r="Y90" s="38">
        <f t="shared" si="13"/>
        <v>0</v>
      </c>
    </row>
    <row r="91" spans="2:25">
      <c r="B91" s="60">
        <v>83</v>
      </c>
      <c r="C91" s="102">
        <f t="shared" si="8"/>
        <v>2035727.5610926221</v>
      </c>
      <c r="D91" s="102"/>
      <c r="E91" s="60"/>
      <c r="F91" s="8">
        <v>43815</v>
      </c>
      <c r="G91" s="60" t="s">
        <v>4</v>
      </c>
      <c r="H91" s="119">
        <v>89.95</v>
      </c>
      <c r="I91" s="119"/>
      <c r="J91" s="60">
        <v>147</v>
      </c>
      <c r="K91" s="106">
        <f t="shared" si="9"/>
        <v>61071.826832778665</v>
      </c>
      <c r="L91" s="107"/>
      <c r="M91" s="6">
        <f>IF(J91="","",(K91/J91)/LOOKUP(RIGHT($D$2,3),定数!$A$6:$A$13,定数!$B$6:$B$13))</f>
        <v>4.1545460430461683</v>
      </c>
      <c r="N91" s="60"/>
      <c r="O91" s="8">
        <v>43829</v>
      </c>
      <c r="P91" s="119">
        <v>92.37</v>
      </c>
      <c r="Q91" s="119"/>
      <c r="R91" s="104">
        <f>IF(P91="","",T91*M91*LOOKUP(RIGHT($D$2,3),定数!$A$6:$A$13,定数!$B$6:$B$13))</f>
        <v>100540.01424171735</v>
      </c>
      <c r="S91" s="104"/>
      <c r="T91" s="105">
        <f t="shared" si="11"/>
        <v>242.00000000000017</v>
      </c>
      <c r="U91" s="105"/>
      <c r="V91" t="str">
        <f t="shared" ref="V91:W106" si="14">IF(S91&lt;&gt;"",IF(S91&lt;0,1+V90,0),"")</f>
        <v/>
      </c>
      <c r="W91">
        <f t="shared" si="14"/>
        <v>0</v>
      </c>
      <c r="X91" s="37">
        <f t="shared" si="12"/>
        <v>2035727.5610926221</v>
      </c>
      <c r="Y91" s="38">
        <f t="shared" si="13"/>
        <v>0</v>
      </c>
    </row>
    <row r="92" spans="2:25">
      <c r="B92" s="60">
        <v>84</v>
      </c>
      <c r="C92" s="102">
        <f t="shared" si="8"/>
        <v>2136267.5753343394</v>
      </c>
      <c r="D92" s="102"/>
      <c r="E92" s="60">
        <v>2010</v>
      </c>
      <c r="F92" s="8">
        <v>43487</v>
      </c>
      <c r="G92" s="60" t="s">
        <v>3</v>
      </c>
      <c r="H92" s="119">
        <v>90.09</v>
      </c>
      <c r="I92" s="119"/>
      <c r="J92" s="60">
        <v>179</v>
      </c>
      <c r="K92" s="106">
        <f t="shared" si="9"/>
        <v>64088.027260030183</v>
      </c>
      <c r="L92" s="107"/>
      <c r="M92" s="6">
        <f>IF(J92="","",(K92/J92)/LOOKUP(RIGHT($D$2,3),定数!$A$6:$A$13,定数!$B$6:$B$13))</f>
        <v>3.5803367184374406</v>
      </c>
      <c r="N92" s="60">
        <v>2010</v>
      </c>
      <c r="O92" s="8">
        <v>43515</v>
      </c>
      <c r="P92" s="119">
        <v>91.88</v>
      </c>
      <c r="Q92" s="119"/>
      <c r="R92" s="104">
        <f>IF(P92="","",T92*M92*LOOKUP(RIGHT($D$2,3),定数!$A$6:$A$13,定数!$B$6:$B$13))</f>
        <v>-64088.027260029899</v>
      </c>
      <c r="S92" s="104"/>
      <c r="T92" s="105">
        <f t="shared" si="11"/>
        <v>-178.9999999999992</v>
      </c>
      <c r="U92" s="105"/>
      <c r="V92" t="str">
        <f t="shared" si="14"/>
        <v/>
      </c>
      <c r="W92">
        <f t="shared" si="14"/>
        <v>1</v>
      </c>
      <c r="X92" s="37">
        <f t="shared" si="12"/>
        <v>2136267.5753343394</v>
      </c>
      <c r="Y92" s="38">
        <f t="shared" si="13"/>
        <v>0</v>
      </c>
    </row>
    <row r="93" spans="2:25">
      <c r="B93" s="60">
        <v>85</v>
      </c>
      <c r="C93" s="102">
        <f t="shared" si="8"/>
        <v>2072179.5480743095</v>
      </c>
      <c r="D93" s="102"/>
      <c r="E93" s="60"/>
      <c r="F93" s="8">
        <v>43604</v>
      </c>
      <c r="G93" s="60" t="s">
        <v>3</v>
      </c>
      <c r="H93" s="119">
        <v>92.09</v>
      </c>
      <c r="I93" s="119"/>
      <c r="J93" s="60">
        <v>88</v>
      </c>
      <c r="K93" s="106">
        <f t="shared" si="9"/>
        <v>62165.386442229283</v>
      </c>
      <c r="L93" s="107"/>
      <c r="M93" s="6">
        <f>IF(J93="","",(K93/J93)/LOOKUP(RIGHT($D$2,3),定数!$A$6:$A$13,定数!$B$6:$B$13))</f>
        <v>7.0642484593442365</v>
      </c>
      <c r="N93" s="60"/>
      <c r="O93" s="8">
        <v>43605</v>
      </c>
      <c r="P93" s="119">
        <v>89.95</v>
      </c>
      <c r="Q93" s="119"/>
      <c r="R93" s="104">
        <f>IF(P93="","",T93*M93*LOOKUP(RIGHT($D$2,3),定数!$A$6:$A$13,定数!$B$6:$B$13))</f>
        <v>151174.91702996669</v>
      </c>
      <c r="S93" s="104"/>
      <c r="T93" s="105">
        <f t="shared" si="11"/>
        <v>214.00000000000006</v>
      </c>
      <c r="U93" s="105"/>
      <c r="V93" t="str">
        <f t="shared" si="14"/>
        <v/>
      </c>
      <c r="W93">
        <f t="shared" si="14"/>
        <v>0</v>
      </c>
      <c r="X93" s="37">
        <f t="shared" si="12"/>
        <v>2136267.5753343394</v>
      </c>
      <c r="Y93" s="38">
        <f t="shared" si="13"/>
        <v>2.9999999999999916E-2</v>
      </c>
    </row>
    <row r="94" spans="2:25">
      <c r="B94" s="60">
        <v>86</v>
      </c>
      <c r="C94" s="102">
        <f>IF(R93="","",C93+R93)</f>
        <v>2223354.4651042763</v>
      </c>
      <c r="D94" s="102"/>
      <c r="E94" s="60"/>
      <c r="F94" s="8">
        <v>43694</v>
      </c>
      <c r="G94" s="60" t="s">
        <v>3</v>
      </c>
      <c r="H94" s="119">
        <v>85.19</v>
      </c>
      <c r="I94" s="119"/>
      <c r="J94" s="60">
        <v>98</v>
      </c>
      <c r="K94" s="106">
        <f t="shared" si="9"/>
        <v>66700.633953128287</v>
      </c>
      <c r="L94" s="107"/>
      <c r="M94" s="6">
        <f>IF(J94="","",(K94/J94)/LOOKUP(RIGHT($D$2,3),定数!$A$6:$A$13,定数!$B$6:$B$13))</f>
        <v>6.8061871380743151</v>
      </c>
      <c r="N94" s="60"/>
      <c r="O94" s="8">
        <v>43716</v>
      </c>
      <c r="P94" s="119">
        <v>83.46</v>
      </c>
      <c r="Q94" s="119"/>
      <c r="R94" s="104">
        <f>IF(P94="","",T94*M94*LOOKUP(RIGHT($D$2,3),定数!$A$6:$A$13,定数!$B$6:$B$13))</f>
        <v>117747.03748868592</v>
      </c>
      <c r="S94" s="104"/>
      <c r="T94" s="105">
        <f t="shared" si="11"/>
        <v>173.0000000000004</v>
      </c>
      <c r="U94" s="105"/>
      <c r="V94" t="str">
        <f t="shared" si="14"/>
        <v/>
      </c>
      <c r="W94">
        <f t="shared" si="14"/>
        <v>0</v>
      </c>
      <c r="X94" s="37">
        <f t="shared" si="12"/>
        <v>2223354.4651042763</v>
      </c>
      <c r="Y94" s="38">
        <f t="shared" si="13"/>
        <v>0</v>
      </c>
    </row>
    <row r="95" spans="2:25">
      <c r="B95" s="60">
        <v>87</v>
      </c>
      <c r="C95" s="102">
        <f t="shared" si="8"/>
        <v>2341101.5025929622</v>
      </c>
      <c r="D95" s="102"/>
      <c r="E95" s="60"/>
      <c r="F95" s="8">
        <v>43744</v>
      </c>
      <c r="G95" s="60" t="s">
        <v>3</v>
      </c>
      <c r="H95" s="119">
        <v>82.95</v>
      </c>
      <c r="I95" s="119"/>
      <c r="J95" s="60">
        <v>103</v>
      </c>
      <c r="K95" s="106">
        <f t="shared" si="9"/>
        <v>70233.045077788862</v>
      </c>
      <c r="L95" s="107"/>
      <c r="M95" s="6">
        <f>IF(J95="","",(K95/J95)/LOOKUP(RIGHT($D$2,3),定数!$A$6:$A$13,定数!$B$6:$B$13))</f>
        <v>6.8187422405620257</v>
      </c>
      <c r="N95" s="60"/>
      <c r="O95" s="8">
        <v>43752</v>
      </c>
      <c r="P95" s="119">
        <v>81.430000000000007</v>
      </c>
      <c r="Q95" s="119"/>
      <c r="R95" s="104">
        <f>IF(P95="","",T95*M95*LOOKUP(RIGHT($D$2,3),定数!$A$6:$A$13,定数!$B$6:$B$13))</f>
        <v>103644.88205654253</v>
      </c>
      <c r="S95" s="104"/>
      <c r="T95" s="105">
        <f t="shared" si="11"/>
        <v>151.9999999999996</v>
      </c>
      <c r="U95" s="105"/>
      <c r="V95" t="str">
        <f t="shared" si="14"/>
        <v/>
      </c>
      <c r="W95">
        <f t="shared" si="14"/>
        <v>0</v>
      </c>
      <c r="X95" s="37">
        <f t="shared" si="12"/>
        <v>2341101.5025929622</v>
      </c>
      <c r="Y95" s="38">
        <f t="shared" si="13"/>
        <v>0</v>
      </c>
    </row>
    <row r="96" spans="2:25">
      <c r="B96" s="60">
        <v>88</v>
      </c>
      <c r="C96" s="102">
        <f t="shared" si="8"/>
        <v>2444746.3846495049</v>
      </c>
      <c r="D96" s="102"/>
      <c r="E96" s="60"/>
      <c r="F96" s="8">
        <v>43794</v>
      </c>
      <c r="G96" s="60" t="s">
        <v>4</v>
      </c>
      <c r="H96" s="119">
        <v>83.66</v>
      </c>
      <c r="I96" s="119"/>
      <c r="J96" s="60">
        <v>73</v>
      </c>
      <c r="K96" s="106">
        <f t="shared" si="9"/>
        <v>73342.39153948515</v>
      </c>
      <c r="L96" s="107"/>
      <c r="M96" s="6">
        <f>IF(J96="","",(K96/J96)/LOOKUP(RIGHT($D$2,3),定数!$A$6:$A$13,定数!$B$6:$B$13))</f>
        <v>10.046902950614404</v>
      </c>
      <c r="N96" s="60"/>
      <c r="O96" s="8">
        <v>43802</v>
      </c>
      <c r="P96" s="119">
        <v>82.93</v>
      </c>
      <c r="Q96" s="119"/>
      <c r="R96" s="104">
        <f>IF(P96="","",T96*M96*LOOKUP(RIGHT($D$2,3),定数!$A$6:$A$13,定数!$B$6:$B$13))</f>
        <v>-73342.391539484131</v>
      </c>
      <c r="S96" s="104"/>
      <c r="T96" s="105">
        <f t="shared" si="11"/>
        <v>-72.999999999998977</v>
      </c>
      <c r="U96" s="105"/>
      <c r="V96" t="str">
        <f t="shared" si="14"/>
        <v/>
      </c>
      <c r="W96">
        <f t="shared" si="14"/>
        <v>1</v>
      </c>
      <c r="X96" s="37">
        <f t="shared" si="12"/>
        <v>2444746.3846495049</v>
      </c>
      <c r="Y96" s="38">
        <f t="shared" si="13"/>
        <v>0</v>
      </c>
    </row>
    <row r="97" spans="2:25">
      <c r="B97" s="60">
        <v>89</v>
      </c>
      <c r="C97" s="102">
        <f t="shared" si="8"/>
        <v>2371403.9931100206</v>
      </c>
      <c r="D97" s="102"/>
      <c r="E97" s="60">
        <v>2011</v>
      </c>
      <c r="F97" s="8">
        <v>43584</v>
      </c>
      <c r="G97" s="60" t="s">
        <v>3</v>
      </c>
      <c r="H97" s="119">
        <v>81.38</v>
      </c>
      <c r="I97" s="119"/>
      <c r="J97" s="60">
        <v>91</v>
      </c>
      <c r="K97" s="106">
        <f t="shared" si="9"/>
        <v>71142.119793300619</v>
      </c>
      <c r="L97" s="107"/>
      <c r="M97" s="6">
        <f>IF(J97="","",(K97/J97)/LOOKUP(RIGHT($D$2,3),定数!$A$6:$A$13,定数!$B$6:$B$13))</f>
        <v>7.8178153619011663</v>
      </c>
      <c r="N97" s="60">
        <v>2011</v>
      </c>
      <c r="O97" s="8">
        <v>43659</v>
      </c>
      <c r="P97" s="119">
        <v>79.02</v>
      </c>
      <c r="Q97" s="119"/>
      <c r="R97" s="104">
        <f>IF(P97="","",T97*M97*LOOKUP(RIGHT($D$2,3),定数!$A$6:$A$13,定数!$B$6:$B$13))</f>
        <v>184500.44254086746</v>
      </c>
      <c r="S97" s="104"/>
      <c r="T97" s="105">
        <f t="shared" si="11"/>
        <v>235.99999999999994</v>
      </c>
      <c r="U97" s="105"/>
      <c r="V97" t="str">
        <f t="shared" si="14"/>
        <v/>
      </c>
      <c r="W97">
        <f t="shared" si="14"/>
        <v>0</v>
      </c>
      <c r="X97" s="37">
        <f t="shared" si="12"/>
        <v>2444746.3846495049</v>
      </c>
      <c r="Y97" s="38">
        <f t="shared" si="13"/>
        <v>2.9999999999999694E-2</v>
      </c>
    </row>
    <row r="98" spans="2:25">
      <c r="B98" s="60">
        <v>90</v>
      </c>
      <c r="C98" s="102">
        <f t="shared" si="8"/>
        <v>2555904.4356508879</v>
      </c>
      <c r="D98" s="102"/>
      <c r="E98" s="60"/>
      <c r="F98" s="8">
        <v>43673</v>
      </c>
      <c r="G98" s="60" t="s">
        <v>3</v>
      </c>
      <c r="H98" s="119">
        <v>77.83</v>
      </c>
      <c r="I98" s="119"/>
      <c r="J98" s="60">
        <v>82</v>
      </c>
      <c r="K98" s="106">
        <f t="shared" si="9"/>
        <v>76677.133069526637</v>
      </c>
      <c r="L98" s="107"/>
      <c r="M98" s="6">
        <f>IF(J98="","",(K98/J98)/LOOKUP(RIGHT($D$2,3),定数!$A$6:$A$13,定数!$B$6:$B$13))</f>
        <v>9.3508698865276401</v>
      </c>
      <c r="N98" s="60"/>
      <c r="O98" s="8">
        <v>43678</v>
      </c>
      <c r="P98" s="119">
        <v>76.63</v>
      </c>
      <c r="Q98" s="119"/>
      <c r="R98" s="104">
        <f>IF(P98="","",T98*M98*LOOKUP(RIGHT($D$2,3),定数!$A$6:$A$13,定数!$B$6:$B$13))</f>
        <v>112210.43863833195</v>
      </c>
      <c r="S98" s="104"/>
      <c r="T98" s="105">
        <f t="shared" si="11"/>
        <v>120.00000000000028</v>
      </c>
      <c r="U98" s="105"/>
      <c r="V98" t="str">
        <f t="shared" si="14"/>
        <v/>
      </c>
      <c r="W98">
        <f t="shared" si="14"/>
        <v>0</v>
      </c>
      <c r="X98" s="37">
        <f t="shared" si="12"/>
        <v>2555904.4356508879</v>
      </c>
      <c r="Y98" s="38">
        <f t="shared" si="13"/>
        <v>0</v>
      </c>
    </row>
    <row r="99" spans="2:25">
      <c r="B99" s="60">
        <v>91</v>
      </c>
      <c r="C99" s="102">
        <f t="shared" si="8"/>
        <v>2668114.8742892197</v>
      </c>
      <c r="D99" s="102"/>
      <c r="E99" s="60"/>
      <c r="F99" s="8">
        <v>43821</v>
      </c>
      <c r="G99" s="60" t="s">
        <v>4</v>
      </c>
      <c r="H99" s="119">
        <v>78.09</v>
      </c>
      <c r="I99" s="119"/>
      <c r="J99" s="60">
        <v>42</v>
      </c>
      <c r="K99" s="106">
        <f t="shared" si="9"/>
        <v>80043.446228676592</v>
      </c>
      <c r="L99" s="107"/>
      <c r="M99" s="6">
        <f>IF(J99="","",(K99/J99)/LOOKUP(RIGHT($D$2,3),定数!$A$6:$A$13,定数!$B$6:$B$13))</f>
        <v>19.057963387780141</v>
      </c>
      <c r="N99" s="60"/>
      <c r="O99" s="8">
        <v>43827</v>
      </c>
      <c r="P99" s="119">
        <v>77.67</v>
      </c>
      <c r="Q99" s="119"/>
      <c r="R99" s="104">
        <f>IF(P99="","",T99*M99*LOOKUP(RIGHT($D$2,3),定数!$A$6:$A$13,定数!$B$6:$B$13))</f>
        <v>-80043.446228676912</v>
      </c>
      <c r="S99" s="104"/>
      <c r="T99" s="105">
        <f t="shared" si="11"/>
        <v>-42.000000000000171</v>
      </c>
      <c r="U99" s="105"/>
      <c r="V99" t="str">
        <f t="shared" si="14"/>
        <v/>
      </c>
      <c r="W99">
        <f t="shared" si="14"/>
        <v>1</v>
      </c>
      <c r="X99" s="37">
        <f t="shared" si="12"/>
        <v>2668114.8742892197</v>
      </c>
      <c r="Y99" s="38">
        <f t="shared" si="13"/>
        <v>0</v>
      </c>
    </row>
    <row r="100" spans="2:25">
      <c r="B100" s="60">
        <v>92</v>
      </c>
      <c r="C100" s="102">
        <f t="shared" si="8"/>
        <v>2588071.4280605428</v>
      </c>
      <c r="D100" s="102"/>
      <c r="E100" s="60">
        <v>2012</v>
      </c>
      <c r="F100" s="8">
        <v>43525</v>
      </c>
      <c r="G100" s="60" t="s">
        <v>4</v>
      </c>
      <c r="H100" s="119">
        <v>81.31</v>
      </c>
      <c r="I100" s="119"/>
      <c r="J100" s="60">
        <v>109</v>
      </c>
      <c r="K100" s="106">
        <f t="shared" si="9"/>
        <v>77642.142841816283</v>
      </c>
      <c r="L100" s="107"/>
      <c r="M100" s="6">
        <f>IF(J100="","",(K100/J100)/LOOKUP(RIGHT($D$2,3),定数!$A$6:$A$13,定数!$B$6:$B$13))</f>
        <v>7.1231323708088334</v>
      </c>
      <c r="N100" s="60">
        <v>2012</v>
      </c>
      <c r="O100" s="8">
        <v>43538</v>
      </c>
      <c r="P100" s="119">
        <v>83.23</v>
      </c>
      <c r="Q100" s="119"/>
      <c r="R100" s="104">
        <f>IF(P100="","",T100*M100*LOOKUP(RIGHT($D$2,3),定数!$A$6:$A$13,定数!$B$6:$B$13))</f>
        <v>136764.14151952972</v>
      </c>
      <c r="S100" s="104"/>
      <c r="T100" s="105">
        <f t="shared" si="11"/>
        <v>192.00000000000017</v>
      </c>
      <c r="U100" s="105"/>
      <c r="V100" t="str">
        <f t="shared" si="14"/>
        <v/>
      </c>
      <c r="W100">
        <f t="shared" si="14"/>
        <v>0</v>
      </c>
      <c r="X100" s="37">
        <f t="shared" si="12"/>
        <v>2668114.8742892197</v>
      </c>
      <c r="Y100" s="38">
        <f t="shared" si="13"/>
        <v>3.0000000000000138E-2</v>
      </c>
    </row>
    <row r="101" spans="2:25">
      <c r="B101" s="60">
        <v>93</v>
      </c>
      <c r="C101" s="102">
        <f t="shared" si="8"/>
        <v>2724835.5695800725</v>
      </c>
      <c r="D101" s="102"/>
      <c r="E101" s="60"/>
      <c r="F101" s="8">
        <v>43616</v>
      </c>
      <c r="G101" s="60" t="s">
        <v>3</v>
      </c>
      <c r="H101" s="119">
        <v>78.849999999999994</v>
      </c>
      <c r="I101" s="119"/>
      <c r="J101" s="60">
        <v>73</v>
      </c>
      <c r="K101" s="106">
        <f t="shared" si="9"/>
        <v>81745.067087402174</v>
      </c>
      <c r="L101" s="107"/>
      <c r="M101" s="6">
        <f>IF(J101="","",(K101/J101)/LOOKUP(RIGHT($D$2,3),定数!$A$6:$A$13,定数!$B$6:$B$13))</f>
        <v>11.197954395534543</v>
      </c>
      <c r="N101" s="60"/>
      <c r="O101" s="8">
        <v>43617</v>
      </c>
      <c r="P101" s="119">
        <v>77.709999999999994</v>
      </c>
      <c r="Q101" s="119"/>
      <c r="R101" s="104">
        <f>IF(P101="","",T101*M101*LOOKUP(RIGHT($D$2,3),定数!$A$6:$A$13,定数!$B$6:$B$13))</f>
        <v>127656.68010909385</v>
      </c>
      <c r="S101" s="104"/>
      <c r="T101" s="105">
        <f t="shared" si="11"/>
        <v>114.00000000000006</v>
      </c>
      <c r="U101" s="105"/>
      <c r="V101" t="str">
        <f t="shared" si="14"/>
        <v/>
      </c>
      <c r="W101">
        <f t="shared" si="14"/>
        <v>0</v>
      </c>
      <c r="X101" s="37">
        <f t="shared" si="12"/>
        <v>2724835.5695800725</v>
      </c>
      <c r="Y101" s="38">
        <f t="shared" si="13"/>
        <v>0</v>
      </c>
    </row>
    <row r="102" spans="2:25">
      <c r="B102" s="60">
        <v>94</v>
      </c>
      <c r="C102" s="102">
        <f t="shared" si="8"/>
        <v>2852492.2496891664</v>
      </c>
      <c r="D102" s="102"/>
      <c r="E102" s="60"/>
      <c r="F102" s="8">
        <v>43677</v>
      </c>
      <c r="G102" s="60" t="s">
        <v>3</v>
      </c>
      <c r="H102" s="119">
        <v>78.099999999999994</v>
      </c>
      <c r="I102" s="119"/>
      <c r="J102" s="60">
        <v>45</v>
      </c>
      <c r="K102" s="106">
        <f t="shared" si="9"/>
        <v>85574.767490674989</v>
      </c>
      <c r="L102" s="107"/>
      <c r="M102" s="6">
        <f>IF(J102="","",(K102/J102)/LOOKUP(RIGHT($D$2,3),定数!$A$6:$A$13,定数!$B$6:$B$13))</f>
        <v>19.016614997927775</v>
      </c>
      <c r="N102" s="60"/>
      <c r="O102" s="8">
        <v>43680</v>
      </c>
      <c r="P102" s="119">
        <v>78.55</v>
      </c>
      <c r="Q102" s="119"/>
      <c r="R102" s="104">
        <f>IF(P102="","",T102*M102*LOOKUP(RIGHT($D$2,3),定数!$A$6:$A$13,定数!$B$6:$B$13))</f>
        <v>-85574.767490675527</v>
      </c>
      <c r="S102" s="104"/>
      <c r="T102" s="105">
        <f t="shared" si="11"/>
        <v>-45.000000000000284</v>
      </c>
      <c r="U102" s="105"/>
      <c r="V102" t="str">
        <f t="shared" si="14"/>
        <v/>
      </c>
      <c r="W102">
        <f t="shared" si="14"/>
        <v>1</v>
      </c>
      <c r="X102" s="37">
        <f t="shared" si="12"/>
        <v>2852492.2496891664</v>
      </c>
      <c r="Y102" s="38">
        <f t="shared" si="13"/>
        <v>0</v>
      </c>
    </row>
    <row r="103" spans="2:25">
      <c r="B103" s="60">
        <v>95</v>
      </c>
      <c r="C103" s="102">
        <f>IF(R102="","",C102+R102)</f>
        <v>2766917.4821984908</v>
      </c>
      <c r="D103" s="102"/>
      <c r="E103" s="60"/>
      <c r="F103" s="8">
        <v>43805</v>
      </c>
      <c r="G103" s="60" t="s">
        <v>4</v>
      </c>
      <c r="H103" s="119">
        <v>82.44</v>
      </c>
      <c r="I103" s="119"/>
      <c r="J103" s="60">
        <v>66</v>
      </c>
      <c r="K103" s="106">
        <f t="shared" si="9"/>
        <v>83007.524465954717</v>
      </c>
      <c r="L103" s="107"/>
      <c r="M103" s="6">
        <f>IF(J103="","",(K103/J103)/LOOKUP(RIGHT($D$2,3),定数!$A$6:$A$13,定数!$B$6:$B$13))</f>
        <v>12.576897646356775</v>
      </c>
      <c r="N103" s="60"/>
      <c r="O103" s="8">
        <v>43812</v>
      </c>
      <c r="P103" s="119">
        <v>83.52</v>
      </c>
      <c r="Q103" s="119"/>
      <c r="R103" s="104">
        <f>IF(P103="","",T103*M103*LOOKUP(RIGHT($D$2,3),定数!$A$6:$A$13,定数!$B$6:$B$13))</f>
        <v>135830.49458065294</v>
      </c>
      <c r="S103" s="104"/>
      <c r="T103" s="105">
        <f t="shared" si="11"/>
        <v>107.99999999999983</v>
      </c>
      <c r="U103" s="105"/>
      <c r="V103" t="str">
        <f t="shared" si="14"/>
        <v/>
      </c>
      <c r="W103">
        <f t="shared" si="14"/>
        <v>0</v>
      </c>
      <c r="X103" s="37">
        <f t="shared" si="12"/>
        <v>2852492.2496891664</v>
      </c>
      <c r="Y103" s="38">
        <f t="shared" si="13"/>
        <v>3.0000000000000249E-2</v>
      </c>
    </row>
    <row r="104" spans="2:25">
      <c r="B104" s="60">
        <v>96</v>
      </c>
      <c r="C104" s="102">
        <f t="shared" si="8"/>
        <v>2902747.9767791438</v>
      </c>
      <c r="D104" s="102"/>
      <c r="E104" s="60">
        <v>2013</v>
      </c>
      <c r="F104" s="8">
        <v>43475</v>
      </c>
      <c r="G104" s="60" t="s">
        <v>4</v>
      </c>
      <c r="H104" s="119">
        <v>88.02</v>
      </c>
      <c r="I104" s="119"/>
      <c r="J104" s="60">
        <v>121</v>
      </c>
      <c r="K104" s="106">
        <f t="shared" si="9"/>
        <v>87082.439303374311</v>
      </c>
      <c r="L104" s="107"/>
      <c r="M104" s="6">
        <f>IF(J104="","",(K104/J104)/LOOKUP(RIGHT($D$2,3),定数!$A$6:$A$13,定数!$B$6:$B$13))</f>
        <v>7.1968958101962244</v>
      </c>
      <c r="N104" s="60">
        <v>2013</v>
      </c>
      <c r="O104" s="8">
        <v>43482</v>
      </c>
      <c r="P104" s="119">
        <v>89.78</v>
      </c>
      <c r="Q104" s="119"/>
      <c r="R104" s="104">
        <f>IF(P104="","",T104*M104*LOOKUP(RIGHT($D$2,3),定数!$A$6:$A$13,定数!$B$6:$B$13))</f>
        <v>126665.36625945391</v>
      </c>
      <c r="S104" s="104"/>
      <c r="T104" s="105">
        <f t="shared" si="11"/>
        <v>176.00000000000051</v>
      </c>
      <c r="U104" s="105"/>
      <c r="V104" t="str">
        <f t="shared" si="14"/>
        <v/>
      </c>
      <c r="W104">
        <f t="shared" si="14"/>
        <v>0</v>
      </c>
      <c r="X104" s="37">
        <f t="shared" si="12"/>
        <v>2902747.9767791438</v>
      </c>
      <c r="Y104" s="38">
        <f t="shared" si="13"/>
        <v>0</v>
      </c>
    </row>
    <row r="105" spans="2:25">
      <c r="B105" s="60">
        <v>97</v>
      </c>
      <c r="C105" s="102">
        <f t="shared" si="8"/>
        <v>3029413.3430385976</v>
      </c>
      <c r="D105" s="102"/>
      <c r="E105" s="60"/>
      <c r="F105" s="8">
        <v>43508</v>
      </c>
      <c r="G105" s="60" t="s">
        <v>4</v>
      </c>
      <c r="H105" s="119">
        <v>93.98</v>
      </c>
      <c r="I105" s="119"/>
      <c r="J105" s="60">
        <v>154</v>
      </c>
      <c r="K105" s="106">
        <f t="shared" si="9"/>
        <v>90882.40029115793</v>
      </c>
      <c r="L105" s="107"/>
      <c r="M105" s="6">
        <f>IF(J105="","",(K105/J105)/LOOKUP(RIGHT($D$2,3),定数!$A$6:$A$13,定数!$B$6:$B$13))</f>
        <v>5.901454564360904</v>
      </c>
      <c r="N105" s="60"/>
      <c r="O105" s="8">
        <v>43511</v>
      </c>
      <c r="P105" s="119">
        <v>92.44</v>
      </c>
      <c r="Q105" s="119"/>
      <c r="R105" s="104">
        <f>IF(P105="","",T105*M105*LOOKUP(RIGHT($D$2,3),定数!$A$6:$A$13,定数!$B$6:$B$13))</f>
        <v>-90882.400291158279</v>
      </c>
      <c r="S105" s="104"/>
      <c r="T105" s="105">
        <f t="shared" si="11"/>
        <v>-154.00000000000063</v>
      </c>
      <c r="U105" s="105"/>
      <c r="V105" t="str">
        <f t="shared" si="14"/>
        <v/>
      </c>
      <c r="W105">
        <f t="shared" si="14"/>
        <v>1</v>
      </c>
      <c r="X105" s="37">
        <f t="shared" si="12"/>
        <v>3029413.3430385976</v>
      </c>
      <c r="Y105" s="38">
        <f t="shared" si="13"/>
        <v>0</v>
      </c>
    </row>
    <row r="106" spans="2:25">
      <c r="B106" s="60">
        <v>98</v>
      </c>
      <c r="C106" s="102">
        <f t="shared" si="8"/>
        <v>2938530.9427474393</v>
      </c>
      <c r="D106" s="102"/>
      <c r="E106" s="60"/>
      <c r="F106" s="8">
        <v>43556</v>
      </c>
      <c r="G106" s="60" t="s">
        <v>3</v>
      </c>
      <c r="H106" s="119">
        <v>93.87</v>
      </c>
      <c r="I106" s="119"/>
      <c r="J106" s="60">
        <v>63</v>
      </c>
      <c r="K106" s="106">
        <f t="shared" si="9"/>
        <v>88155.928282423178</v>
      </c>
      <c r="L106" s="107"/>
      <c r="M106" s="6">
        <f>IF(J106="","",(K106/J106)/LOOKUP(RIGHT($D$2,3),定数!$A$6:$A$13,定数!$B$6:$B$13))</f>
        <v>13.993004489273522</v>
      </c>
      <c r="N106" s="60"/>
      <c r="O106" s="8">
        <v>43559</v>
      </c>
      <c r="P106" s="119">
        <v>94.5</v>
      </c>
      <c r="Q106" s="119"/>
      <c r="R106" s="104">
        <f>IF(P106="","",T106*M106*LOOKUP(RIGHT($D$2,3),定数!$A$6:$A$13,定数!$B$6:$B$13))</f>
        <v>-88155.928282422552</v>
      </c>
      <c r="S106" s="104"/>
      <c r="T106" s="105">
        <f t="shared" si="11"/>
        <v>-62.999999999999545</v>
      </c>
      <c r="U106" s="105"/>
      <c r="V106" t="str">
        <f t="shared" si="14"/>
        <v/>
      </c>
      <c r="W106">
        <f t="shared" si="14"/>
        <v>2</v>
      </c>
      <c r="X106" s="37">
        <f t="shared" si="12"/>
        <v>3029413.3430385976</v>
      </c>
      <c r="Y106" s="38">
        <f t="shared" si="13"/>
        <v>3.0000000000000138E-2</v>
      </c>
    </row>
    <row r="107" spans="2:25">
      <c r="B107" s="60">
        <v>99</v>
      </c>
      <c r="C107" s="102">
        <f t="shared" si="8"/>
        <v>2850375.0144650168</v>
      </c>
      <c r="D107" s="102"/>
      <c r="E107" s="60"/>
      <c r="F107" s="8">
        <v>43628</v>
      </c>
      <c r="G107" s="60" t="s">
        <v>3</v>
      </c>
      <c r="H107" s="119">
        <v>95.59</v>
      </c>
      <c r="I107" s="119"/>
      <c r="J107" s="60">
        <v>348</v>
      </c>
      <c r="K107" s="106">
        <f t="shared" si="9"/>
        <v>85511.250433950496</v>
      </c>
      <c r="L107" s="107"/>
      <c r="M107" s="6">
        <f>IF(J107="","",(K107/J107)/LOOKUP(RIGHT($D$2,3),定数!$A$6:$A$13,定数!$B$6:$B$13))</f>
        <v>2.4572198400560485</v>
      </c>
      <c r="N107" s="60"/>
      <c r="O107" s="8">
        <v>43644</v>
      </c>
      <c r="P107" s="119">
        <v>99.04</v>
      </c>
      <c r="Q107" s="119"/>
      <c r="R107" s="104">
        <f>IF(P107="","",T107*M107*LOOKUP(RIGHT($D$2,3),定数!$A$6:$A$13,定数!$B$6:$B$13))</f>
        <v>-84774.084481933751</v>
      </c>
      <c r="S107" s="104"/>
      <c r="T107" s="105">
        <f t="shared" si="11"/>
        <v>-345.00000000000028</v>
      </c>
      <c r="U107" s="105"/>
      <c r="V107" t="str">
        <f>IF(S107&lt;&gt;"",IF(S107&lt;0,1+V106,0),"")</f>
        <v/>
      </c>
      <c r="W107">
        <f>IF(T107&lt;&gt;"",IF(T107&lt;0,1+W106,0),"")</f>
        <v>3</v>
      </c>
      <c r="X107" s="37">
        <f t="shared" si="12"/>
        <v>3029413.3430385976</v>
      </c>
      <c r="Y107" s="38">
        <f t="shared" si="13"/>
        <v>5.909999999999993E-2</v>
      </c>
    </row>
    <row r="108" spans="2:25">
      <c r="B108" s="60">
        <v>100</v>
      </c>
      <c r="C108" s="102">
        <f t="shared" si="8"/>
        <v>2765600.9299830832</v>
      </c>
      <c r="D108" s="102"/>
      <c r="E108" s="60"/>
      <c r="F108" s="8">
        <v>43738</v>
      </c>
      <c r="G108" s="60" t="s">
        <v>3</v>
      </c>
      <c r="H108" s="119">
        <v>98.08</v>
      </c>
      <c r="I108" s="119"/>
      <c r="J108" s="60">
        <v>97</v>
      </c>
      <c r="K108" s="106">
        <f t="shared" si="9"/>
        <v>82968.027899492488</v>
      </c>
      <c r="L108" s="107"/>
      <c r="M108" s="6">
        <f>IF(J108="","",(K108/J108)/LOOKUP(RIGHT($D$2,3),定数!$A$6:$A$13,定数!$B$6:$B$13))</f>
        <v>8.5534049380920081</v>
      </c>
      <c r="N108" s="60"/>
      <c r="O108" s="8">
        <v>43776</v>
      </c>
      <c r="P108" s="119">
        <v>99.05</v>
      </c>
      <c r="Q108" s="119"/>
      <c r="R108" s="104">
        <f>IF(P108="","",T108*M108*LOOKUP(RIGHT($D$2,3),定数!$A$6:$A$13,定数!$B$6:$B$13))</f>
        <v>-82968.027899492386</v>
      </c>
      <c r="S108" s="104"/>
      <c r="T108" s="105">
        <f t="shared" si="11"/>
        <v>-96.999999999999886</v>
      </c>
      <c r="U108" s="105"/>
      <c r="V108" t="str">
        <f>IF(S108&lt;&gt;"",IF(S108&lt;0,1+V107,0),"")</f>
        <v/>
      </c>
      <c r="W108">
        <f>IF(T108&lt;&gt;"",IF(T108&lt;0,1+W107,0),"")</f>
        <v>4</v>
      </c>
      <c r="X108" s="37">
        <f t="shared" si="12"/>
        <v>3029413.3430385976</v>
      </c>
      <c r="Y108" s="38">
        <f t="shared" si="13"/>
        <v>8.7083663793103283E-2</v>
      </c>
    </row>
    <row r="109" spans="2:2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15" priority="7" stopIfTrue="1" operator="equal">
      <formula>"買"</formula>
    </cfRule>
    <cfRule type="cellIs" dxfId="14" priority="8" stopIfTrue="1" operator="equal">
      <formula>"売"</formula>
    </cfRule>
  </conditionalFormatting>
  <conditionalFormatting sqref="G9:G108">
    <cfRule type="cellIs" dxfId="13" priority="5" stopIfTrue="1" operator="equal">
      <formula>"買"</formula>
    </cfRule>
    <cfRule type="cellIs" dxfId="12" priority="6" stopIfTrue="1" operator="equal">
      <formula>"売"</formula>
    </cfRule>
  </conditionalFormatting>
  <conditionalFormatting sqref="G12 G14 G16 G18 G20 G22 G24 G26 G28 G30 G32 G34 G36 G38 G40 G42 G44 G46 G48 G50 G52 G54 G56 G58 G60 G62 G64 G66 G68 G70 G72 G74 G76 G78 G80 G82 G84 G86 G88 G90 G92 G94 G96 G98 G100 G102 G104 G106 G108">
    <cfRule type="cellIs" dxfId="11" priority="3" stopIfTrue="1" operator="equal">
      <formula>"買"</formula>
    </cfRule>
    <cfRule type="cellIs" dxfId="10" priority="4" stopIfTrue="1" operator="equal">
      <formula>"売"</formula>
    </cfRule>
  </conditionalFormatting>
  <conditionalFormatting sqref="G13 G15 G17 G19 G21 G23 G25 G27 G29 G31 G33 G35 G37 G39 G41 G43 G45 G47 G49 G51 G53 G55 G57 G59 G61 G63 G65 G67 G69 G71 G73 G75 G77 G79 G81 G83 G85 G87 G89 G91 G93 G95 G97 G99 G101 G103 G105 G107">
    <cfRule type="cellIs" dxfId="9" priority="1" stopIfTrue="1" operator="equal">
      <formula>"買"</formula>
    </cfRule>
    <cfRule type="cellIs" dxfId="8" priority="2" stopIfTrue="1" operator="equal">
      <formula>"売"</formula>
    </cfRule>
  </conditionalFormatting>
  <dataValidations disablePrompts="1"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B2:Y109"/>
  <sheetViews>
    <sheetView zoomScale="115" zoomScaleNormal="115" workbookViewId="0">
      <pane ySplit="8" topLeftCell="A63" activePane="bottomLeft" state="frozen"/>
      <selection pane="bottomLeft" activeCell="Y71" sqref="Y71"/>
    </sheetView>
  </sheetViews>
  <sheetFormatPr defaultRowHeight="13.2"/>
  <cols>
    <col min="1" max="1" width="2.88671875" customWidth="1"/>
    <col min="2" max="18" width="6.6640625" customWidth="1"/>
    <col min="22" max="22" width="10.88671875" style="22" hidden="1" customWidth="1"/>
    <col min="23" max="23" width="0" hidden="1" customWidth="1"/>
  </cols>
  <sheetData>
    <row r="2" spans="2:25">
      <c r="B2" s="68" t="s">
        <v>5</v>
      </c>
      <c r="C2" s="68"/>
      <c r="D2" s="70" t="s">
        <v>96</v>
      </c>
      <c r="E2" s="70"/>
      <c r="F2" s="68" t="s">
        <v>6</v>
      </c>
      <c r="G2" s="68"/>
      <c r="H2" s="72" t="s">
        <v>36</v>
      </c>
      <c r="I2" s="72"/>
      <c r="J2" s="68" t="s">
        <v>7</v>
      </c>
      <c r="K2" s="68"/>
      <c r="L2" s="69">
        <v>1000000</v>
      </c>
      <c r="M2" s="70"/>
      <c r="N2" s="68" t="s">
        <v>8</v>
      </c>
      <c r="O2" s="68"/>
      <c r="P2" s="71">
        <f>SUM(L2,D4)</f>
        <v>3369629.5631872537</v>
      </c>
      <c r="Q2" s="72"/>
      <c r="R2" s="1"/>
      <c r="S2" s="1"/>
      <c r="T2" s="1"/>
    </row>
    <row r="3" spans="2:25" ht="57" customHeight="1">
      <c r="B3" s="68" t="s">
        <v>9</v>
      </c>
      <c r="C3" s="68"/>
      <c r="D3" s="73" t="s">
        <v>97</v>
      </c>
      <c r="E3" s="73"/>
      <c r="F3" s="73"/>
      <c r="G3" s="73"/>
      <c r="H3" s="73"/>
      <c r="I3" s="73"/>
      <c r="J3" s="68" t="s">
        <v>10</v>
      </c>
      <c r="K3" s="68"/>
      <c r="L3" s="73" t="s">
        <v>104</v>
      </c>
      <c r="M3" s="74"/>
      <c r="N3" s="74"/>
      <c r="O3" s="74"/>
      <c r="P3" s="74"/>
      <c r="Q3" s="74"/>
      <c r="R3" s="1"/>
      <c r="S3" s="1"/>
    </row>
    <row r="4" spans="2:25">
      <c r="B4" s="68" t="s">
        <v>11</v>
      </c>
      <c r="C4" s="68"/>
      <c r="D4" s="75">
        <f>SUM($R$9:$S$993)</f>
        <v>2369629.5631872537</v>
      </c>
      <c r="E4" s="75"/>
      <c r="F4" s="68" t="s">
        <v>12</v>
      </c>
      <c r="G4" s="68"/>
      <c r="H4" s="76">
        <f>SUM($T$9:$U$108)</f>
        <v>6470.0000000000036</v>
      </c>
      <c r="I4" s="72"/>
      <c r="J4" s="77"/>
      <c r="K4" s="77"/>
      <c r="L4" s="71"/>
      <c r="M4" s="71"/>
      <c r="N4" s="77" t="s">
        <v>58</v>
      </c>
      <c r="O4" s="77"/>
      <c r="P4" s="78">
        <f>MAX(Y:Y)</f>
        <v>0.33716481056015868</v>
      </c>
      <c r="Q4" s="78"/>
      <c r="R4" s="1"/>
      <c r="S4" s="1"/>
      <c r="T4" s="1"/>
    </row>
    <row r="5" spans="2:25">
      <c r="B5" s="64" t="s">
        <v>15</v>
      </c>
      <c r="C5" s="62">
        <f>COUNTIF($R$9:$R$990,"&gt;0")</f>
        <v>45</v>
      </c>
      <c r="D5" s="61" t="s">
        <v>16</v>
      </c>
      <c r="E5" s="67">
        <f>COUNTIF($R$9:$R$990,"&lt;0")</f>
        <v>55</v>
      </c>
      <c r="F5" s="61" t="s">
        <v>17</v>
      </c>
      <c r="G5" s="62">
        <f>COUNTIF($R$9:$R$990,"=0")</f>
        <v>0</v>
      </c>
      <c r="H5" s="61" t="s">
        <v>18</v>
      </c>
      <c r="I5" s="63">
        <f>C5/SUM(C5,E5,G5)</f>
        <v>0.45</v>
      </c>
      <c r="J5" s="79" t="s">
        <v>19</v>
      </c>
      <c r="K5" s="68"/>
      <c r="L5" s="80">
        <f>MAX(V9:V993)</f>
        <v>2</v>
      </c>
      <c r="M5" s="81"/>
      <c r="N5" s="17" t="s">
        <v>20</v>
      </c>
      <c r="O5" s="9"/>
      <c r="P5" s="80">
        <f>MAX(W9:W993)</f>
        <v>9</v>
      </c>
      <c r="Q5" s="81"/>
      <c r="R5" s="1"/>
      <c r="S5" s="1"/>
      <c r="T5" s="1"/>
    </row>
    <row r="6" spans="2:25">
      <c r="B6" s="11"/>
      <c r="C6" s="13"/>
      <c r="D6" s="14"/>
      <c r="E6" s="10"/>
      <c r="F6" s="11"/>
      <c r="G6" s="10"/>
      <c r="H6" s="11"/>
      <c r="I6" s="16"/>
      <c r="J6" s="11"/>
      <c r="K6" s="11"/>
      <c r="L6" s="10"/>
      <c r="M6" s="10"/>
      <c r="N6" s="12"/>
      <c r="O6" s="12"/>
      <c r="P6" s="10"/>
      <c r="Q6" s="65"/>
      <c r="R6" s="1"/>
      <c r="S6" s="1"/>
      <c r="T6" s="1"/>
    </row>
    <row r="7" spans="2:25">
      <c r="B7" s="82" t="s">
        <v>21</v>
      </c>
      <c r="C7" s="84" t="s">
        <v>22</v>
      </c>
      <c r="D7" s="85"/>
      <c r="E7" s="88" t="s">
        <v>23</v>
      </c>
      <c r="F7" s="89"/>
      <c r="G7" s="89"/>
      <c r="H7" s="89"/>
      <c r="I7" s="90"/>
      <c r="J7" s="91" t="s">
        <v>24</v>
      </c>
      <c r="K7" s="92"/>
      <c r="L7" s="93"/>
      <c r="M7" s="94" t="s">
        <v>25</v>
      </c>
      <c r="N7" s="95" t="s">
        <v>26</v>
      </c>
      <c r="O7" s="96"/>
      <c r="P7" s="96"/>
      <c r="Q7" s="97"/>
      <c r="R7" s="98" t="s">
        <v>27</v>
      </c>
      <c r="S7" s="98"/>
      <c r="T7" s="98"/>
      <c r="U7" s="98"/>
    </row>
    <row r="8" spans="2:25">
      <c r="B8" s="83"/>
      <c r="C8" s="86"/>
      <c r="D8" s="87"/>
      <c r="E8" s="18" t="s">
        <v>28</v>
      </c>
      <c r="F8" s="18" t="s">
        <v>29</v>
      </c>
      <c r="G8" s="18" t="s">
        <v>30</v>
      </c>
      <c r="H8" s="99" t="s">
        <v>31</v>
      </c>
      <c r="I8" s="90"/>
      <c r="J8" s="4" t="s">
        <v>32</v>
      </c>
      <c r="K8" s="100" t="s">
        <v>33</v>
      </c>
      <c r="L8" s="93"/>
      <c r="M8" s="94"/>
      <c r="N8" s="5" t="s">
        <v>28</v>
      </c>
      <c r="O8" s="5" t="s">
        <v>29</v>
      </c>
      <c r="P8" s="101" t="s">
        <v>31</v>
      </c>
      <c r="Q8" s="97"/>
      <c r="R8" s="98" t="s">
        <v>34</v>
      </c>
      <c r="S8" s="98"/>
      <c r="T8" s="98" t="s">
        <v>32</v>
      </c>
      <c r="U8" s="98"/>
      <c r="Y8" t="s">
        <v>57</v>
      </c>
    </row>
    <row r="9" spans="2:25">
      <c r="B9" s="60">
        <v>1</v>
      </c>
      <c r="C9" s="102">
        <f>L2</f>
        <v>1000000</v>
      </c>
      <c r="D9" s="102"/>
      <c r="E9" s="60">
        <v>1995</v>
      </c>
      <c r="F9" s="8">
        <v>43681</v>
      </c>
      <c r="G9" s="60" t="s">
        <v>4</v>
      </c>
      <c r="H9" s="119">
        <v>91.34</v>
      </c>
      <c r="I9" s="119"/>
      <c r="J9" s="60">
        <v>360</v>
      </c>
      <c r="K9" s="102">
        <f>IF(J9="","",C9*0.03)</f>
        <v>30000</v>
      </c>
      <c r="L9" s="102"/>
      <c r="M9" s="6">
        <f>IF(J9="","",(K9/J9)/LOOKUP(RIGHT($D$2,3),定数!$A$6:$A$13,定数!$B$6:$B$13))</f>
        <v>0.83333333333333326</v>
      </c>
      <c r="N9" s="60">
        <v>1995</v>
      </c>
      <c r="O9" s="8">
        <v>43693</v>
      </c>
      <c r="P9" s="119">
        <v>98.47</v>
      </c>
      <c r="Q9" s="119"/>
      <c r="R9" s="104">
        <f>IF(P9="","",T9*M9*LOOKUP(RIGHT($D$2,3),定数!$A$6:$A$13,定数!$B$6:$B$13))</f>
        <v>59416.666666666628</v>
      </c>
      <c r="S9" s="104"/>
      <c r="T9" s="105">
        <f>IF(P9="","",IF(G9="買",(P9-H9),(H9-P9))*IF(RIGHT($D$2,3)="JPY",100,10000))</f>
        <v>712.99999999999955</v>
      </c>
      <c r="U9" s="105"/>
      <c r="V9" s="1">
        <f>IF(T9&lt;&gt;"",IF(T9&gt;0,1+V8,0),"")</f>
        <v>1</v>
      </c>
      <c r="W9">
        <f>IF(T9&lt;&gt;"",IF(T9&lt;0,1+W8,0),"")</f>
        <v>0</v>
      </c>
    </row>
    <row r="10" spans="2:25">
      <c r="B10" s="60">
        <v>2</v>
      </c>
      <c r="C10" s="102">
        <f t="shared" ref="C10:C73" si="0">IF(R9="","",C9+R9)</f>
        <v>1059416.6666666665</v>
      </c>
      <c r="D10" s="102"/>
      <c r="E10" s="60">
        <v>1996</v>
      </c>
      <c r="F10" s="8">
        <v>43489</v>
      </c>
      <c r="G10" s="60" t="s">
        <v>4</v>
      </c>
      <c r="H10" s="119">
        <v>106.22</v>
      </c>
      <c r="I10" s="119"/>
      <c r="J10" s="60">
        <v>100</v>
      </c>
      <c r="K10" s="106">
        <f>IF(J10="","",C10*0.03)</f>
        <v>31782.499999999993</v>
      </c>
      <c r="L10" s="107"/>
      <c r="M10" s="6">
        <f>IF(J10="","",(K10/J10)/LOOKUP(RIGHT($D$2,3),定数!$A$6:$A$13,定数!$B$6:$B$13))</f>
        <v>3.1782499999999994</v>
      </c>
      <c r="N10" s="60">
        <v>1996</v>
      </c>
      <c r="O10" s="8">
        <v>43501</v>
      </c>
      <c r="P10" s="119">
        <v>105.22</v>
      </c>
      <c r="Q10" s="119"/>
      <c r="R10" s="104">
        <f>IF(P10="","",T10*M10*LOOKUP(RIGHT($D$2,3),定数!$A$6:$A$13,定数!$B$6:$B$13))</f>
        <v>-31782.499999999993</v>
      </c>
      <c r="S10" s="104"/>
      <c r="T10" s="105">
        <f>IF(P10="","",IF(G10="買",(P10-H10),(H10-P10))*IF(RIGHT($D$2,3)="JPY",100,10000))</f>
        <v>-100</v>
      </c>
      <c r="U10" s="105"/>
      <c r="V10" s="22">
        <f t="shared" ref="V10:V22" si="1">IF(T10&lt;&gt;"",IF(T10&gt;0,1+V9,0),"")</f>
        <v>0</v>
      </c>
      <c r="W10">
        <f t="shared" ref="W10:W73" si="2">IF(T10&lt;&gt;"",IF(T10&lt;0,1+W9,0),"")</f>
        <v>1</v>
      </c>
      <c r="X10" s="37">
        <f>IF(C10&lt;&gt;"",MAX(C10,C9),"")</f>
        <v>1059416.6666666665</v>
      </c>
    </row>
    <row r="11" spans="2:25">
      <c r="B11" s="60">
        <v>3</v>
      </c>
      <c r="C11" s="102">
        <f t="shared" si="0"/>
        <v>1027634.1666666665</v>
      </c>
      <c r="D11" s="102"/>
      <c r="E11" s="60"/>
      <c r="F11" s="8">
        <v>43551</v>
      </c>
      <c r="G11" s="60" t="s">
        <v>4</v>
      </c>
      <c r="H11" s="119">
        <v>106.76</v>
      </c>
      <c r="I11" s="119"/>
      <c r="J11" s="60">
        <v>89</v>
      </c>
      <c r="K11" s="106">
        <f t="shared" ref="K11:K74" si="3">IF(J11="","",C11*0.03)</f>
        <v>30829.024999999994</v>
      </c>
      <c r="L11" s="107"/>
      <c r="M11" s="6">
        <f>IF(J11="","",(K11/J11)/LOOKUP(RIGHT($D$2,3),定数!$A$6:$A$13,定数!$B$6:$B$13))</f>
        <v>3.4639353932584265</v>
      </c>
      <c r="N11" s="60"/>
      <c r="O11" s="8">
        <v>43565</v>
      </c>
      <c r="P11" s="119">
        <v>108.48</v>
      </c>
      <c r="Q11" s="119"/>
      <c r="R11" s="104">
        <f>IF(P11="","",T11*M11*LOOKUP(RIGHT($D$2,3),定数!$A$6:$A$13,定数!$B$6:$B$13))</f>
        <v>59579.688764044899</v>
      </c>
      <c r="S11" s="104"/>
      <c r="T11" s="105">
        <f>IF(P11="","",IF(G11="買",(P11-H11),(H11-P11))*IF(RIGHT($D$2,3)="JPY",100,10000))</f>
        <v>171.99999999999989</v>
      </c>
      <c r="U11" s="105"/>
      <c r="V11" s="22">
        <f t="shared" si="1"/>
        <v>1</v>
      </c>
      <c r="W11">
        <f t="shared" si="2"/>
        <v>0</v>
      </c>
      <c r="X11" s="37">
        <f>IF(C11&lt;&gt;"",MAX(X10,C11),"")</f>
        <v>1059416.6666666665</v>
      </c>
      <c r="Y11" s="38">
        <f>IF(X11&lt;&gt;"",1-(C11/X11),"")</f>
        <v>3.0000000000000027E-2</v>
      </c>
    </row>
    <row r="12" spans="2:25">
      <c r="B12" s="60">
        <v>4</v>
      </c>
      <c r="C12" s="102">
        <f t="shared" si="0"/>
        <v>1087213.8554307115</v>
      </c>
      <c r="D12" s="102"/>
      <c r="E12" s="60"/>
      <c r="F12" s="8">
        <v>43556</v>
      </c>
      <c r="G12" s="60" t="s">
        <v>4</v>
      </c>
      <c r="H12" s="119">
        <v>107.35</v>
      </c>
      <c r="I12" s="119"/>
      <c r="J12" s="60">
        <v>136</v>
      </c>
      <c r="K12" s="106">
        <f t="shared" si="3"/>
        <v>32616.415662921343</v>
      </c>
      <c r="L12" s="107"/>
      <c r="M12" s="6">
        <f>IF(J12="","",(K12/J12)/LOOKUP(RIGHT($D$2,3),定数!$A$6:$A$13,定数!$B$6:$B$13))</f>
        <v>2.398265857567746</v>
      </c>
      <c r="N12" s="60"/>
      <c r="O12" s="8">
        <v>43581</v>
      </c>
      <c r="P12" s="119">
        <v>105.99</v>
      </c>
      <c r="Q12" s="119"/>
      <c r="R12" s="104">
        <f>IF(P12="","",T12*M12*LOOKUP(RIGHT($D$2,3),定数!$A$6:$A$13,定数!$B$6:$B$13))</f>
        <v>-32616.415662921332</v>
      </c>
      <c r="S12" s="104"/>
      <c r="T12" s="105">
        <f t="shared" ref="T12:T75" si="4">IF(P12="","",IF(G12="買",(P12-H12),(H12-P12))*IF(RIGHT($D$2,3)="JPY",100,10000))</f>
        <v>-135.99999999999994</v>
      </c>
      <c r="U12" s="105"/>
      <c r="V12" s="22">
        <f t="shared" si="1"/>
        <v>0</v>
      </c>
      <c r="W12">
        <f t="shared" si="2"/>
        <v>1</v>
      </c>
      <c r="X12" s="37">
        <f t="shared" ref="X12:X75" si="5">IF(C12&lt;&gt;"",MAX(X11,C12),"")</f>
        <v>1087213.8554307115</v>
      </c>
      <c r="Y12" s="38">
        <f t="shared" ref="Y12:Y75" si="6">IF(X12&lt;&gt;"",1-(C12/X12),"")</f>
        <v>0</v>
      </c>
    </row>
    <row r="13" spans="2:25">
      <c r="B13" s="60">
        <v>5</v>
      </c>
      <c r="C13" s="102">
        <f t="shared" si="0"/>
        <v>1054597.4397677903</v>
      </c>
      <c r="D13" s="102"/>
      <c r="E13" s="60"/>
      <c r="F13" s="8">
        <v>43613</v>
      </c>
      <c r="G13" s="60" t="s">
        <v>4</v>
      </c>
      <c r="H13" s="119">
        <v>108.06</v>
      </c>
      <c r="I13" s="119"/>
      <c r="J13" s="60">
        <v>150</v>
      </c>
      <c r="K13" s="106">
        <f t="shared" si="3"/>
        <v>31637.923193033708</v>
      </c>
      <c r="L13" s="107"/>
      <c r="M13" s="6">
        <f>IF(J13="","",(K13/J13)/LOOKUP(RIGHT($D$2,3),定数!$A$6:$A$13,定数!$B$6:$B$13))</f>
        <v>2.1091948795355804</v>
      </c>
      <c r="N13" s="60"/>
      <c r="O13" s="8">
        <v>43651</v>
      </c>
      <c r="P13" s="119">
        <v>111.01</v>
      </c>
      <c r="Q13" s="119"/>
      <c r="R13" s="104">
        <f>IF(P13="","",T13*M13*LOOKUP(RIGHT($D$2,3),定数!$A$6:$A$13,定数!$B$6:$B$13))</f>
        <v>62221.248946299682</v>
      </c>
      <c r="S13" s="104"/>
      <c r="T13" s="105">
        <f t="shared" si="4"/>
        <v>295.00000000000028</v>
      </c>
      <c r="U13" s="105"/>
      <c r="V13" s="22">
        <f t="shared" si="1"/>
        <v>1</v>
      </c>
      <c r="W13">
        <f t="shared" si="2"/>
        <v>0</v>
      </c>
      <c r="X13" s="37">
        <f t="shared" si="5"/>
        <v>1087213.8554307115</v>
      </c>
      <c r="Y13" s="38">
        <f t="shared" si="6"/>
        <v>2.9999999999999916E-2</v>
      </c>
    </row>
    <row r="14" spans="2:25">
      <c r="B14" s="60">
        <v>6</v>
      </c>
      <c r="C14" s="102">
        <f t="shared" si="0"/>
        <v>1116818.68871409</v>
      </c>
      <c r="D14" s="102"/>
      <c r="E14" s="60"/>
      <c r="F14" s="8">
        <v>43617</v>
      </c>
      <c r="G14" s="60" t="s">
        <v>4</v>
      </c>
      <c r="H14" s="119">
        <v>108.73</v>
      </c>
      <c r="I14" s="119"/>
      <c r="J14" s="60">
        <v>209</v>
      </c>
      <c r="K14" s="106">
        <f t="shared" si="3"/>
        <v>33504.5606614227</v>
      </c>
      <c r="L14" s="107"/>
      <c r="M14" s="6">
        <f>IF(J14="","",(K14/J14)/LOOKUP(RIGHT($D$2,3),定数!$A$6:$A$13,定数!$B$6:$B$13))</f>
        <v>1.6030890268623301</v>
      </c>
      <c r="N14" s="60"/>
      <c r="O14" s="8">
        <v>43677</v>
      </c>
      <c r="P14" s="119">
        <v>106.64</v>
      </c>
      <c r="Q14" s="119"/>
      <c r="R14" s="104">
        <f>IF(P14="","",T14*M14*LOOKUP(RIGHT($D$2,3),定数!$A$6:$A$13,定数!$B$6:$B$13))</f>
        <v>-33504.560661422758</v>
      </c>
      <c r="S14" s="104"/>
      <c r="T14" s="105">
        <f t="shared" si="4"/>
        <v>-209.00000000000034</v>
      </c>
      <c r="U14" s="105"/>
      <c r="V14" s="22">
        <f t="shared" si="1"/>
        <v>0</v>
      </c>
      <c r="W14">
        <f t="shared" si="2"/>
        <v>1</v>
      </c>
      <c r="X14" s="37">
        <f t="shared" si="5"/>
        <v>1116818.68871409</v>
      </c>
      <c r="Y14" s="38">
        <f t="shared" si="6"/>
        <v>0</v>
      </c>
    </row>
    <row r="15" spans="2:25">
      <c r="B15" s="60">
        <v>7</v>
      </c>
      <c r="C15" s="102">
        <f t="shared" si="0"/>
        <v>1083314.1280526672</v>
      </c>
      <c r="D15" s="102"/>
      <c r="E15" s="60"/>
      <c r="F15" s="8">
        <v>43708</v>
      </c>
      <c r="G15" s="60" t="s">
        <v>4</v>
      </c>
      <c r="H15" s="119">
        <v>109.01</v>
      </c>
      <c r="I15" s="119"/>
      <c r="J15" s="60">
        <v>86</v>
      </c>
      <c r="K15" s="106">
        <f t="shared" si="3"/>
        <v>32499.423841580017</v>
      </c>
      <c r="L15" s="107"/>
      <c r="M15" s="6">
        <f>IF(J15="","",(K15/J15)/LOOKUP(RIGHT($D$2,3),定数!$A$6:$A$13,定数!$B$6:$B$13))</f>
        <v>3.7790027722767463</v>
      </c>
      <c r="N15" s="60"/>
      <c r="O15" s="8">
        <v>43734</v>
      </c>
      <c r="P15" s="119">
        <v>110.68</v>
      </c>
      <c r="Q15" s="119"/>
      <c r="R15" s="104">
        <f>IF(P15="","",T15*M15*LOOKUP(RIGHT($D$2,3),定数!$A$6:$A$13,定数!$B$6:$B$13))</f>
        <v>63109.34629702173</v>
      </c>
      <c r="S15" s="104"/>
      <c r="T15" s="105">
        <f t="shared" si="4"/>
        <v>167.00000000000017</v>
      </c>
      <c r="U15" s="105"/>
      <c r="V15" s="22">
        <f t="shared" si="1"/>
        <v>1</v>
      </c>
      <c r="W15">
        <f t="shared" si="2"/>
        <v>0</v>
      </c>
      <c r="X15" s="37">
        <f t="shared" si="5"/>
        <v>1116818.68871409</v>
      </c>
      <c r="Y15" s="38">
        <f t="shared" si="6"/>
        <v>3.0000000000000027E-2</v>
      </c>
    </row>
    <row r="16" spans="2:25">
      <c r="B16" s="60">
        <v>8</v>
      </c>
      <c r="C16" s="102">
        <f t="shared" si="0"/>
        <v>1146423.474349689</v>
      </c>
      <c r="D16" s="102"/>
      <c r="E16" s="60"/>
      <c r="F16" s="8">
        <v>43753</v>
      </c>
      <c r="G16" s="60" t="s">
        <v>4</v>
      </c>
      <c r="H16" s="119">
        <v>111.86</v>
      </c>
      <c r="I16" s="119"/>
      <c r="J16" s="60">
        <v>103</v>
      </c>
      <c r="K16" s="106">
        <f t="shared" si="3"/>
        <v>34392.704230490664</v>
      </c>
      <c r="L16" s="107"/>
      <c r="M16" s="6">
        <f>IF(J16="","",(K16/J16)/LOOKUP(RIGHT($D$2,3),定数!$A$6:$A$13,定数!$B$6:$B$13))</f>
        <v>3.3390974981058896</v>
      </c>
      <c r="N16" s="60"/>
      <c r="O16" s="8">
        <v>43766</v>
      </c>
      <c r="P16" s="119">
        <v>113.88</v>
      </c>
      <c r="Q16" s="119"/>
      <c r="R16" s="104">
        <f>IF(P16="","",T16*M16*LOOKUP(RIGHT($D$2,3),定数!$A$6:$A$13,定数!$B$6:$B$13))</f>
        <v>67449.769461738833</v>
      </c>
      <c r="S16" s="104"/>
      <c r="T16" s="105">
        <f t="shared" si="4"/>
        <v>201.9999999999996</v>
      </c>
      <c r="U16" s="105"/>
      <c r="V16" s="22">
        <f t="shared" si="1"/>
        <v>2</v>
      </c>
      <c r="W16">
        <f t="shared" si="2"/>
        <v>0</v>
      </c>
      <c r="X16" s="37">
        <f t="shared" si="5"/>
        <v>1146423.474349689</v>
      </c>
      <c r="Y16" s="38">
        <f t="shared" si="6"/>
        <v>0</v>
      </c>
    </row>
    <row r="17" spans="2:25">
      <c r="B17" s="60">
        <v>9</v>
      </c>
      <c r="C17" s="102">
        <f t="shared" si="0"/>
        <v>1213873.2438114278</v>
      </c>
      <c r="D17" s="102"/>
      <c r="E17" s="60"/>
      <c r="F17" s="8">
        <v>43763</v>
      </c>
      <c r="G17" s="60" t="s">
        <v>4</v>
      </c>
      <c r="H17" s="119">
        <v>113.24</v>
      </c>
      <c r="I17" s="119"/>
      <c r="J17" s="60">
        <v>132</v>
      </c>
      <c r="K17" s="106">
        <f t="shared" si="3"/>
        <v>36416.197314342833</v>
      </c>
      <c r="L17" s="107"/>
      <c r="M17" s="6">
        <f>IF(J17="","",(K17/J17)/LOOKUP(RIGHT($D$2,3),定数!$A$6:$A$13,定数!$B$6:$B$13))</f>
        <v>2.7588028268441542</v>
      </c>
      <c r="N17" s="60"/>
      <c r="O17" s="8">
        <v>43776</v>
      </c>
      <c r="P17" s="119">
        <v>111.92</v>
      </c>
      <c r="Q17" s="119"/>
      <c r="R17" s="104">
        <f>IF(P17="","",T17*M17*LOOKUP(RIGHT($D$2,3),定数!$A$6:$A$13,定数!$B$6:$B$13))</f>
        <v>-36416.197314342644</v>
      </c>
      <c r="S17" s="104"/>
      <c r="T17" s="105">
        <f t="shared" si="4"/>
        <v>-131.99999999999932</v>
      </c>
      <c r="U17" s="105"/>
      <c r="V17" s="22">
        <f t="shared" si="1"/>
        <v>0</v>
      </c>
      <c r="W17">
        <f t="shared" si="2"/>
        <v>1</v>
      </c>
      <c r="X17" s="37">
        <f t="shared" si="5"/>
        <v>1213873.2438114278</v>
      </c>
      <c r="Y17" s="38">
        <f t="shared" si="6"/>
        <v>0</v>
      </c>
    </row>
    <row r="18" spans="2:25">
      <c r="B18" s="60">
        <v>10</v>
      </c>
      <c r="C18" s="102">
        <f t="shared" si="0"/>
        <v>1177457.0464970851</v>
      </c>
      <c r="D18" s="102"/>
      <c r="E18" s="60">
        <v>1997</v>
      </c>
      <c r="F18" s="8">
        <v>43479</v>
      </c>
      <c r="G18" s="60" t="s">
        <v>4</v>
      </c>
      <c r="H18" s="119">
        <v>116.71</v>
      </c>
      <c r="I18" s="119"/>
      <c r="J18" s="60">
        <v>152</v>
      </c>
      <c r="K18" s="106">
        <f t="shared" si="3"/>
        <v>35323.711394912556</v>
      </c>
      <c r="L18" s="107"/>
      <c r="M18" s="6">
        <f>IF(J18="","",(K18/J18)/LOOKUP(RIGHT($D$2,3),定数!$A$6:$A$13,定数!$B$6:$B$13))</f>
        <v>2.3239283812442473</v>
      </c>
      <c r="N18" s="60">
        <v>1997</v>
      </c>
      <c r="O18" s="8">
        <v>43488</v>
      </c>
      <c r="P18" s="119">
        <v>119.7</v>
      </c>
      <c r="Q18" s="119"/>
      <c r="R18" s="104">
        <f>IF(P18="","",T18*M18*LOOKUP(RIGHT($D$2,3),定数!$A$6:$A$13,定数!$B$6:$B$13))</f>
        <v>69485.458599203208</v>
      </c>
      <c r="S18" s="104"/>
      <c r="T18" s="105">
        <f t="shared" si="4"/>
        <v>299.00000000000091</v>
      </c>
      <c r="U18" s="105"/>
      <c r="V18" s="22">
        <f t="shared" si="1"/>
        <v>1</v>
      </c>
      <c r="W18">
        <f t="shared" si="2"/>
        <v>0</v>
      </c>
      <c r="X18" s="37">
        <f t="shared" si="5"/>
        <v>1213873.2438114278</v>
      </c>
      <c r="Y18" s="38">
        <f t="shared" si="6"/>
        <v>2.9999999999999916E-2</v>
      </c>
    </row>
    <row r="19" spans="2:25">
      <c r="B19" s="60">
        <v>11</v>
      </c>
      <c r="C19" s="102">
        <f t="shared" si="0"/>
        <v>1246942.5050962884</v>
      </c>
      <c r="D19" s="102"/>
      <c r="E19" s="60"/>
      <c r="F19" s="8">
        <v>43485</v>
      </c>
      <c r="G19" s="60" t="s">
        <v>4</v>
      </c>
      <c r="H19" s="119">
        <v>117.56</v>
      </c>
      <c r="I19" s="119"/>
      <c r="J19" s="60">
        <v>127</v>
      </c>
      <c r="K19" s="106">
        <f t="shared" si="3"/>
        <v>37408.275152888651</v>
      </c>
      <c r="L19" s="107"/>
      <c r="M19" s="6">
        <f>IF(J19="","",(K19/J19)/LOOKUP(RIGHT($D$2,3),定数!$A$6:$A$13,定数!$B$6:$B$13))</f>
        <v>2.9455334766054055</v>
      </c>
      <c r="N19" s="60"/>
      <c r="O19" s="8">
        <v>43489</v>
      </c>
      <c r="P19" s="119">
        <v>120.06</v>
      </c>
      <c r="Q19" s="119"/>
      <c r="R19" s="104">
        <f>IF(P19="","",T19*M19*LOOKUP(RIGHT($D$2,3),定数!$A$6:$A$13,定数!$B$6:$B$13))</f>
        <v>73638.336915135136</v>
      </c>
      <c r="S19" s="104"/>
      <c r="T19" s="105">
        <f t="shared" si="4"/>
        <v>250</v>
      </c>
      <c r="U19" s="105"/>
      <c r="V19" s="22">
        <f t="shared" si="1"/>
        <v>2</v>
      </c>
      <c r="W19">
        <f t="shared" si="2"/>
        <v>0</v>
      </c>
      <c r="X19" s="37">
        <f t="shared" si="5"/>
        <v>1246942.5050962884</v>
      </c>
      <c r="Y19" s="38">
        <f t="shared" si="6"/>
        <v>0</v>
      </c>
    </row>
    <row r="20" spans="2:25">
      <c r="B20" s="60">
        <v>12</v>
      </c>
      <c r="C20" s="102">
        <f t="shared" si="0"/>
        <v>1320580.8420114235</v>
      </c>
      <c r="D20" s="102"/>
      <c r="E20" s="60"/>
      <c r="F20" s="8">
        <v>43516</v>
      </c>
      <c r="G20" s="60" t="s">
        <v>4</v>
      </c>
      <c r="H20" s="119">
        <v>124.69</v>
      </c>
      <c r="I20" s="119"/>
      <c r="J20" s="60">
        <v>130</v>
      </c>
      <c r="K20" s="106">
        <f t="shared" si="3"/>
        <v>39617.425260342708</v>
      </c>
      <c r="L20" s="107"/>
      <c r="M20" s="6">
        <f>IF(J20="","",(K20/J20)/LOOKUP(RIGHT($D$2,3),定数!$A$6:$A$13,定数!$B$6:$B$13))</f>
        <v>3.0474942507955927</v>
      </c>
      <c r="N20" s="60"/>
      <c r="O20" s="8">
        <v>43516</v>
      </c>
      <c r="P20" s="119">
        <v>123.4</v>
      </c>
      <c r="Q20" s="119"/>
      <c r="R20" s="104">
        <f>IF(P20="","",T20*M20*LOOKUP(RIGHT($D$2,3),定数!$A$6:$A$13,定数!$B$6:$B$13))</f>
        <v>-39312.675835262904</v>
      </c>
      <c r="S20" s="104"/>
      <c r="T20" s="105">
        <f t="shared" si="4"/>
        <v>-128.9999999999992</v>
      </c>
      <c r="U20" s="105"/>
      <c r="V20" s="22">
        <f t="shared" si="1"/>
        <v>0</v>
      </c>
      <c r="W20">
        <f t="shared" si="2"/>
        <v>1</v>
      </c>
      <c r="X20" s="37">
        <f t="shared" si="5"/>
        <v>1320580.8420114235</v>
      </c>
      <c r="Y20" s="38">
        <f t="shared" si="6"/>
        <v>0</v>
      </c>
    </row>
    <row r="21" spans="2:25">
      <c r="B21" s="60">
        <v>13</v>
      </c>
      <c r="C21" s="102">
        <f t="shared" si="0"/>
        <v>1281268.1661761606</v>
      </c>
      <c r="D21" s="102"/>
      <c r="E21" s="60"/>
      <c r="F21" s="8">
        <v>43577</v>
      </c>
      <c r="G21" s="60" t="s">
        <v>4</v>
      </c>
      <c r="H21" s="119">
        <v>126.24</v>
      </c>
      <c r="I21" s="119"/>
      <c r="J21" s="60">
        <v>139</v>
      </c>
      <c r="K21" s="106">
        <f t="shared" si="3"/>
        <v>38438.044985284818</v>
      </c>
      <c r="L21" s="107"/>
      <c r="M21" s="6">
        <f>IF(J21="","",(K21/J21)/LOOKUP(RIGHT($D$2,3),定数!$A$6:$A$13,定数!$B$6:$B$13))</f>
        <v>2.7653269773586198</v>
      </c>
      <c r="N21" s="60"/>
      <c r="O21" s="8">
        <v>43592</v>
      </c>
      <c r="P21" s="119">
        <v>125.02</v>
      </c>
      <c r="Q21" s="119"/>
      <c r="R21" s="104">
        <f>IF(P21="","",T21*M21*LOOKUP(RIGHT($D$2,3),定数!$A$6:$A$13,定数!$B$6:$B$13))</f>
        <v>-33736.989123775129</v>
      </c>
      <c r="S21" s="104"/>
      <c r="T21" s="105">
        <f t="shared" si="4"/>
        <v>-121.99999999999989</v>
      </c>
      <c r="U21" s="105"/>
      <c r="V21" s="22">
        <f t="shared" si="1"/>
        <v>0</v>
      </c>
      <c r="W21">
        <f t="shared" si="2"/>
        <v>2</v>
      </c>
      <c r="X21" s="37">
        <f t="shared" si="5"/>
        <v>1320580.8420114235</v>
      </c>
      <c r="Y21" s="38">
        <f t="shared" si="6"/>
        <v>2.9769230769230659E-2</v>
      </c>
    </row>
    <row r="22" spans="2:25">
      <c r="B22" s="60">
        <v>14</v>
      </c>
      <c r="C22" s="102">
        <f t="shared" si="0"/>
        <v>1247531.1770523854</v>
      </c>
      <c r="D22" s="102"/>
      <c r="E22" s="60"/>
      <c r="F22" s="8">
        <v>43578</v>
      </c>
      <c r="G22" s="60" t="s">
        <v>4</v>
      </c>
      <c r="H22" s="119">
        <v>126.51</v>
      </c>
      <c r="I22" s="119"/>
      <c r="J22" s="60">
        <v>147</v>
      </c>
      <c r="K22" s="106">
        <f t="shared" si="3"/>
        <v>37425.935311571564</v>
      </c>
      <c r="L22" s="107"/>
      <c r="M22" s="6">
        <f>IF(J22="","",(K22/J22)/LOOKUP(RIGHT($D$2,3),定数!$A$6:$A$13,定数!$B$6:$B$13))</f>
        <v>2.5459819939844603</v>
      </c>
      <c r="N22" s="60"/>
      <c r="O22" s="8">
        <v>43591</v>
      </c>
      <c r="P22" s="119">
        <v>125.28</v>
      </c>
      <c r="Q22" s="119"/>
      <c r="R22" s="104">
        <f>IF(P22="","",T22*M22*LOOKUP(RIGHT($D$2,3),定数!$A$6:$A$13,定数!$B$6:$B$13))</f>
        <v>-31315.578526008965</v>
      </c>
      <c r="S22" s="104"/>
      <c r="T22" s="105">
        <f t="shared" si="4"/>
        <v>-123.0000000000004</v>
      </c>
      <c r="U22" s="105"/>
      <c r="V22" s="22">
        <f t="shared" si="1"/>
        <v>0</v>
      </c>
      <c r="W22">
        <f t="shared" si="2"/>
        <v>3</v>
      </c>
      <c r="X22" s="37">
        <f t="shared" si="5"/>
        <v>1320580.8420114235</v>
      </c>
      <c r="Y22" s="38">
        <f t="shared" si="6"/>
        <v>5.5316314333148764E-2</v>
      </c>
    </row>
    <row r="23" spans="2:25">
      <c r="B23" s="60">
        <v>15</v>
      </c>
      <c r="C23" s="102">
        <f t="shared" si="0"/>
        <v>1216215.5985263765</v>
      </c>
      <c r="D23" s="102"/>
      <c r="E23" s="60"/>
      <c r="F23" s="8">
        <v>43622</v>
      </c>
      <c r="G23" s="60" t="s">
        <v>3</v>
      </c>
      <c r="H23" s="119">
        <v>115.37</v>
      </c>
      <c r="I23" s="119"/>
      <c r="J23" s="60">
        <v>129</v>
      </c>
      <c r="K23" s="106">
        <f t="shared" si="3"/>
        <v>36486.467955791297</v>
      </c>
      <c r="L23" s="107"/>
      <c r="M23" s="6">
        <f>IF(J23="","",(K23/J23)/LOOKUP(RIGHT($D$2,3),定数!$A$6:$A$13,定数!$B$6:$B$13))</f>
        <v>2.828408368665992</v>
      </c>
      <c r="N23" s="60"/>
      <c r="O23" s="8">
        <v>43625</v>
      </c>
      <c r="P23" s="119">
        <v>112.84</v>
      </c>
      <c r="Q23" s="119"/>
      <c r="R23" s="104">
        <f>IF(P23="","",T23*M23*LOOKUP(RIGHT($D$2,3),定数!$A$6:$A$13,定数!$B$6:$B$13))</f>
        <v>71558.731727249629</v>
      </c>
      <c r="S23" s="104"/>
      <c r="T23" s="105">
        <f t="shared" si="4"/>
        <v>253.00000000000011</v>
      </c>
      <c r="U23" s="105"/>
      <c r="V23" t="str">
        <f t="shared" ref="V23:W74" si="7">IF(S23&lt;&gt;"",IF(S23&lt;0,1+V22,0),"")</f>
        <v/>
      </c>
      <c r="W23">
        <f t="shared" si="2"/>
        <v>0</v>
      </c>
      <c r="X23" s="37">
        <f t="shared" si="5"/>
        <v>1320580.8420114235</v>
      </c>
      <c r="Y23" s="38">
        <f t="shared" si="6"/>
        <v>7.9029802769275848E-2</v>
      </c>
    </row>
    <row r="24" spans="2:25">
      <c r="B24" s="60">
        <v>16</v>
      </c>
      <c r="C24" s="102">
        <f t="shared" si="0"/>
        <v>1287774.3302536262</v>
      </c>
      <c r="D24" s="102"/>
      <c r="E24" s="60"/>
      <c r="F24" s="8">
        <v>43661</v>
      </c>
      <c r="G24" s="60" t="s">
        <v>4</v>
      </c>
      <c r="H24" s="119">
        <v>115.8</v>
      </c>
      <c r="I24" s="119"/>
      <c r="J24" s="60">
        <v>530</v>
      </c>
      <c r="K24" s="106">
        <f t="shared" si="3"/>
        <v>38633.229907608787</v>
      </c>
      <c r="L24" s="107"/>
      <c r="M24" s="6">
        <f>IF(J24="","",(K24/J24)/LOOKUP(RIGHT($D$2,3),定数!$A$6:$A$13,定数!$B$6:$B$13))</f>
        <v>0.72892886618129793</v>
      </c>
      <c r="N24" s="60"/>
      <c r="O24" s="8">
        <v>43781</v>
      </c>
      <c r="P24" s="119">
        <v>126.36</v>
      </c>
      <c r="Q24" s="119"/>
      <c r="R24" s="104">
        <f>IF(P24="","",T24*M24*LOOKUP(RIGHT($D$2,3),定数!$A$6:$A$13,定数!$B$6:$B$13))</f>
        <v>76974.888268745082</v>
      </c>
      <c r="S24" s="104"/>
      <c r="T24" s="105">
        <f t="shared" si="4"/>
        <v>1056.0000000000002</v>
      </c>
      <c r="U24" s="105"/>
      <c r="V24" t="str">
        <f t="shared" si="7"/>
        <v/>
      </c>
      <c r="W24">
        <f t="shared" si="2"/>
        <v>0</v>
      </c>
      <c r="X24" s="37">
        <f t="shared" si="5"/>
        <v>1320580.8420114235</v>
      </c>
      <c r="Y24" s="38">
        <f t="shared" si="6"/>
        <v>2.4842486513607542E-2</v>
      </c>
    </row>
    <row r="25" spans="2:25">
      <c r="B25" s="60">
        <v>17</v>
      </c>
      <c r="C25" s="102">
        <f t="shared" si="0"/>
        <v>1364749.2185223713</v>
      </c>
      <c r="D25" s="102"/>
      <c r="E25" s="60"/>
      <c r="F25" s="8">
        <v>43727</v>
      </c>
      <c r="G25" s="60" t="s">
        <v>4</v>
      </c>
      <c r="H25" s="119">
        <v>122.4</v>
      </c>
      <c r="I25" s="119"/>
      <c r="J25" s="60">
        <v>249</v>
      </c>
      <c r="K25" s="106">
        <f t="shared" si="3"/>
        <v>40942.476555671135</v>
      </c>
      <c r="L25" s="107"/>
      <c r="M25" s="6">
        <f>IF(J25="","",(K25/J25)/LOOKUP(RIGHT($D$2,3),定数!$A$6:$A$13,定数!$B$6:$B$13))</f>
        <v>1.6442761668944232</v>
      </c>
      <c r="N25" s="60"/>
      <c r="O25" s="8">
        <v>43732</v>
      </c>
      <c r="P25" s="119">
        <v>120.48</v>
      </c>
      <c r="Q25" s="119"/>
      <c r="R25" s="104">
        <f>IF(P25="","",T25*M25*LOOKUP(RIGHT($D$2,3),定数!$A$6:$A$13,定数!$B$6:$B$13))</f>
        <v>-31570.102404372956</v>
      </c>
      <c r="S25" s="104"/>
      <c r="T25" s="105">
        <f t="shared" si="4"/>
        <v>-192.00000000000017</v>
      </c>
      <c r="U25" s="105"/>
      <c r="V25" t="str">
        <f t="shared" si="7"/>
        <v/>
      </c>
      <c r="W25">
        <f t="shared" si="2"/>
        <v>1</v>
      </c>
      <c r="X25" s="37">
        <f t="shared" si="5"/>
        <v>1364749.2185223713</v>
      </c>
      <c r="Y25" s="38">
        <f t="shared" si="6"/>
        <v>0</v>
      </c>
    </row>
    <row r="26" spans="2:25">
      <c r="B26" s="60">
        <v>18</v>
      </c>
      <c r="C26" s="102">
        <f t="shared" si="0"/>
        <v>1333179.1161179983</v>
      </c>
      <c r="D26" s="102"/>
      <c r="E26" s="60"/>
      <c r="F26" s="8">
        <v>43800</v>
      </c>
      <c r="G26" s="60" t="s">
        <v>4</v>
      </c>
      <c r="H26" s="119">
        <v>127.96</v>
      </c>
      <c r="I26" s="119"/>
      <c r="J26" s="60">
        <v>127</v>
      </c>
      <c r="K26" s="106">
        <f t="shared" si="3"/>
        <v>39995.373483539945</v>
      </c>
      <c r="L26" s="107"/>
      <c r="M26" s="6">
        <f>IF(J26="","",(K26/J26)/LOOKUP(RIGHT($D$2,3),定数!$A$6:$A$13,定数!$B$6:$B$13))</f>
        <v>3.1492420065779481</v>
      </c>
      <c r="N26" s="60"/>
      <c r="O26" s="8">
        <v>43804</v>
      </c>
      <c r="P26" s="119">
        <v>130.44999999999999</v>
      </c>
      <c r="Q26" s="119"/>
      <c r="R26" s="104">
        <f>IF(P26="","",T26*M26*LOOKUP(RIGHT($D$2,3),定数!$A$6:$A$13,定数!$B$6:$B$13))</f>
        <v>78416.12596379075</v>
      </c>
      <c r="S26" s="104"/>
      <c r="T26" s="105">
        <f t="shared" si="4"/>
        <v>248.99999999999949</v>
      </c>
      <c r="U26" s="105"/>
      <c r="V26" t="str">
        <f t="shared" si="7"/>
        <v/>
      </c>
      <c r="W26">
        <f t="shared" si="2"/>
        <v>0</v>
      </c>
      <c r="X26" s="37">
        <f t="shared" si="5"/>
        <v>1364749.2185223713</v>
      </c>
      <c r="Y26" s="38">
        <f t="shared" si="6"/>
        <v>2.3132530120481998E-2</v>
      </c>
    </row>
    <row r="27" spans="2:25">
      <c r="B27" s="60">
        <v>19</v>
      </c>
      <c r="C27" s="102">
        <f t="shared" si="0"/>
        <v>1411595.2420817891</v>
      </c>
      <c r="D27" s="102"/>
      <c r="E27" s="60"/>
      <c r="F27" s="8">
        <v>43811</v>
      </c>
      <c r="G27" s="60" t="s">
        <v>4</v>
      </c>
      <c r="H27" s="119">
        <v>130.28</v>
      </c>
      <c r="I27" s="119"/>
      <c r="J27" s="60">
        <v>173</v>
      </c>
      <c r="K27" s="106">
        <f t="shared" si="3"/>
        <v>42347.857262453668</v>
      </c>
      <c r="L27" s="107"/>
      <c r="M27" s="6">
        <f>IF(J27="","",(K27/J27)/LOOKUP(RIGHT($D$2,3),定数!$A$6:$A$13,定数!$B$6:$B$13))</f>
        <v>2.4478530209510789</v>
      </c>
      <c r="N27" s="60">
        <v>1998</v>
      </c>
      <c r="O27" s="8">
        <v>43471</v>
      </c>
      <c r="P27" s="119">
        <v>134.31</v>
      </c>
      <c r="Q27" s="119"/>
      <c r="R27" s="104">
        <f>IF(P27="","",T27*M27*LOOKUP(RIGHT($D$2,3),定数!$A$6:$A$13,定数!$B$6:$B$13))</f>
        <v>98648.476744328509</v>
      </c>
      <c r="S27" s="104"/>
      <c r="T27" s="105">
        <f t="shared" si="4"/>
        <v>403.00000000000011</v>
      </c>
      <c r="U27" s="105"/>
      <c r="V27" t="str">
        <f t="shared" si="7"/>
        <v/>
      </c>
      <c r="W27">
        <f t="shared" si="2"/>
        <v>0</v>
      </c>
      <c r="X27" s="37">
        <f t="shared" si="5"/>
        <v>1411595.2420817891</v>
      </c>
      <c r="Y27" s="38">
        <f t="shared" si="6"/>
        <v>0</v>
      </c>
    </row>
    <row r="28" spans="2:25">
      <c r="B28" s="60">
        <v>20</v>
      </c>
      <c r="C28" s="102">
        <f>IF(R27="","",C27+R27)</f>
        <v>1510243.7188261175</v>
      </c>
      <c r="D28" s="102"/>
      <c r="E28" s="60">
        <v>1998</v>
      </c>
      <c r="F28" s="8">
        <v>43536</v>
      </c>
      <c r="G28" s="60" t="s">
        <v>4</v>
      </c>
      <c r="H28" s="119">
        <v>129.66999999999999</v>
      </c>
      <c r="I28" s="119"/>
      <c r="J28" s="60">
        <v>253</v>
      </c>
      <c r="K28" s="106">
        <f t="shared" si="3"/>
        <v>45307.311564783522</v>
      </c>
      <c r="L28" s="107"/>
      <c r="M28" s="6">
        <f>IF(J28="","",(K28/J28)/LOOKUP(RIGHT($D$2,3),定数!$A$6:$A$13,定数!$B$6:$B$13))</f>
        <v>1.7908028286475701</v>
      </c>
      <c r="N28" s="60"/>
      <c r="O28" s="8">
        <v>43558</v>
      </c>
      <c r="P28" s="119">
        <v>134.66999999999999</v>
      </c>
      <c r="Q28" s="119"/>
      <c r="R28" s="104">
        <f>IF(P28="","",T28*M28*LOOKUP(RIGHT($D$2,3),定数!$A$6:$A$13,定数!$B$6:$B$13))</f>
        <v>89540.141432378499</v>
      </c>
      <c r="S28" s="104"/>
      <c r="T28" s="105">
        <f t="shared" si="4"/>
        <v>500</v>
      </c>
      <c r="U28" s="105"/>
      <c r="V28" t="str">
        <f t="shared" si="7"/>
        <v/>
      </c>
      <c r="W28">
        <f t="shared" si="2"/>
        <v>0</v>
      </c>
      <c r="X28" s="37">
        <f t="shared" si="5"/>
        <v>1510243.7188261175</v>
      </c>
      <c r="Y28" s="38">
        <f t="shared" si="6"/>
        <v>0</v>
      </c>
    </row>
    <row r="29" spans="2:25">
      <c r="B29" s="60">
        <v>21</v>
      </c>
      <c r="C29" s="102">
        <f t="shared" si="0"/>
        <v>1599783.8602584959</v>
      </c>
      <c r="D29" s="102"/>
      <c r="E29" s="60"/>
      <c r="F29" s="8">
        <v>43598</v>
      </c>
      <c r="G29" s="60" t="s">
        <v>4</v>
      </c>
      <c r="H29" s="119">
        <v>134.19</v>
      </c>
      <c r="I29" s="119"/>
      <c r="J29" s="60">
        <v>164</v>
      </c>
      <c r="K29" s="106">
        <f t="shared" si="3"/>
        <v>47993.515807754877</v>
      </c>
      <c r="L29" s="107"/>
      <c r="M29" s="6">
        <f>IF(J29="","",(K29/J29)/LOOKUP(RIGHT($D$2,3),定数!$A$6:$A$13,定数!$B$6:$B$13))</f>
        <v>2.9264338907167611</v>
      </c>
      <c r="N29" s="60"/>
      <c r="O29" s="8">
        <v>43613</v>
      </c>
      <c r="P29" s="119">
        <v>138.13999999999999</v>
      </c>
      <c r="Q29" s="119"/>
      <c r="R29" s="104">
        <f>IF(P29="","",T29*M29*LOOKUP(RIGHT($D$2,3),定数!$A$6:$A$13,定数!$B$6:$B$13))</f>
        <v>115594.13868331173</v>
      </c>
      <c r="S29" s="104"/>
      <c r="T29" s="105">
        <f t="shared" si="4"/>
        <v>394.99999999999886</v>
      </c>
      <c r="U29" s="105"/>
      <c r="V29" t="str">
        <f t="shared" si="7"/>
        <v/>
      </c>
      <c r="W29">
        <f t="shared" si="2"/>
        <v>0</v>
      </c>
      <c r="X29" s="37">
        <f t="shared" si="5"/>
        <v>1599783.8602584959</v>
      </c>
      <c r="Y29" s="38">
        <f t="shared" si="6"/>
        <v>0</v>
      </c>
    </row>
    <row r="30" spans="2:25">
      <c r="B30" s="60">
        <v>22</v>
      </c>
      <c r="C30" s="102">
        <f>IF(R29="","",C29+R29)</f>
        <v>1715377.9989418075</v>
      </c>
      <c r="D30" s="102"/>
      <c r="E30" s="60"/>
      <c r="F30" s="8">
        <v>43624</v>
      </c>
      <c r="G30" s="60" t="s">
        <v>4</v>
      </c>
      <c r="H30" s="119">
        <v>140.02000000000001</v>
      </c>
      <c r="I30" s="119"/>
      <c r="J30" s="60">
        <v>189</v>
      </c>
      <c r="K30" s="106">
        <f t="shared" si="3"/>
        <v>51461.339968254222</v>
      </c>
      <c r="L30" s="107"/>
      <c r="M30" s="6">
        <f>IF(J30="","",(K30/J30)/LOOKUP(RIGHT($D$2,3),定数!$A$6:$A$13,定数!$B$6:$B$13))</f>
        <v>2.7228222205425516</v>
      </c>
      <c r="N30" s="60"/>
      <c r="O30" s="8">
        <v>43628</v>
      </c>
      <c r="P30" s="119">
        <v>144.21</v>
      </c>
      <c r="Q30" s="119"/>
      <c r="R30" s="104">
        <f>IF(P30="","",T30*M30*LOOKUP(RIGHT($D$2,3),定数!$A$6:$A$13,定数!$B$6:$B$13))</f>
        <v>114086.25104073285</v>
      </c>
      <c r="S30" s="104"/>
      <c r="T30" s="105">
        <f t="shared" si="4"/>
        <v>418.99999999999977</v>
      </c>
      <c r="U30" s="105"/>
      <c r="V30" t="str">
        <f t="shared" si="7"/>
        <v/>
      </c>
      <c r="W30">
        <f t="shared" si="2"/>
        <v>0</v>
      </c>
      <c r="X30" s="37">
        <f t="shared" si="5"/>
        <v>1715377.9989418075</v>
      </c>
      <c r="Y30" s="38">
        <f t="shared" si="6"/>
        <v>0</v>
      </c>
    </row>
    <row r="31" spans="2:25">
      <c r="B31" s="60">
        <v>23</v>
      </c>
      <c r="C31" s="102">
        <f t="shared" si="0"/>
        <v>1829464.2499825405</v>
      </c>
      <c r="D31" s="102"/>
      <c r="E31" s="60"/>
      <c r="F31" s="8">
        <v>43676</v>
      </c>
      <c r="G31" s="60" t="s">
        <v>4</v>
      </c>
      <c r="H31" s="119">
        <v>143.01</v>
      </c>
      <c r="I31" s="119"/>
      <c r="J31" s="60">
        <v>226</v>
      </c>
      <c r="K31" s="106">
        <f t="shared" si="3"/>
        <v>54883.927499476216</v>
      </c>
      <c r="L31" s="107"/>
      <c r="M31" s="6">
        <f>IF(J31="","",(K31/J31)/LOOKUP(RIGHT($D$2,3),定数!$A$6:$A$13,定数!$B$6:$B$13))</f>
        <v>2.4284923672334608</v>
      </c>
      <c r="N31" s="60"/>
      <c r="O31" s="8">
        <v>43688</v>
      </c>
      <c r="P31" s="119">
        <v>147.47999999999999</v>
      </c>
      <c r="Q31" s="119"/>
      <c r="R31" s="104">
        <f>IF(P31="","",T31*M31*LOOKUP(RIGHT($D$2,3),定数!$A$6:$A$13,定数!$B$6:$B$13))</f>
        <v>108553.60881533568</v>
      </c>
      <c r="S31" s="104"/>
      <c r="T31" s="105">
        <f t="shared" si="4"/>
        <v>446.99999999999989</v>
      </c>
      <c r="U31" s="105"/>
      <c r="V31" t="str">
        <f t="shared" si="7"/>
        <v/>
      </c>
      <c r="W31">
        <f t="shared" si="2"/>
        <v>0</v>
      </c>
      <c r="X31" s="37">
        <f t="shared" si="5"/>
        <v>1829464.2499825405</v>
      </c>
      <c r="Y31" s="38">
        <f t="shared" si="6"/>
        <v>0</v>
      </c>
    </row>
    <row r="32" spans="2:25">
      <c r="B32" s="60">
        <v>24</v>
      </c>
      <c r="C32" s="102">
        <f t="shared" si="0"/>
        <v>1938017.8587978762</v>
      </c>
      <c r="D32" s="102"/>
      <c r="E32" s="60"/>
      <c r="F32" s="8">
        <v>43694</v>
      </c>
      <c r="G32" s="60" t="s">
        <v>4</v>
      </c>
      <c r="H32" s="119">
        <v>146.47</v>
      </c>
      <c r="I32" s="119"/>
      <c r="J32" s="60">
        <v>218</v>
      </c>
      <c r="K32" s="106">
        <f t="shared" si="3"/>
        <v>58140.535763936285</v>
      </c>
      <c r="L32" s="107"/>
      <c r="M32" s="6">
        <f>IF(J32="","",(K32/J32)/LOOKUP(RIGHT($D$2,3),定数!$A$6:$A$13,定数!$B$6:$B$13))</f>
        <v>2.6669970533915728</v>
      </c>
      <c r="N32" s="60"/>
      <c r="O32" s="8">
        <v>43696</v>
      </c>
      <c r="P32" s="119">
        <v>144.29</v>
      </c>
      <c r="Q32" s="119"/>
      <c r="R32" s="104">
        <f>IF(P32="","",T32*M32*LOOKUP(RIGHT($D$2,3),定数!$A$6:$A$13,定数!$B$6:$B$13))</f>
        <v>-58140.535763936467</v>
      </c>
      <c r="S32" s="104"/>
      <c r="T32" s="105">
        <f t="shared" si="4"/>
        <v>-218.00000000000068</v>
      </c>
      <c r="U32" s="105"/>
      <c r="V32" t="str">
        <f t="shared" si="7"/>
        <v/>
      </c>
      <c r="W32">
        <f t="shared" si="2"/>
        <v>1</v>
      </c>
      <c r="X32" s="37">
        <f t="shared" si="5"/>
        <v>1938017.8587978762</v>
      </c>
      <c r="Y32" s="38">
        <f t="shared" si="6"/>
        <v>0</v>
      </c>
    </row>
    <row r="33" spans="2:25">
      <c r="B33" s="60">
        <v>25</v>
      </c>
      <c r="C33" s="102">
        <f t="shared" si="0"/>
        <v>1879877.3230339396</v>
      </c>
      <c r="D33" s="102"/>
      <c r="E33" s="60"/>
      <c r="F33" s="8">
        <v>43726</v>
      </c>
      <c r="G33" s="60" t="s">
        <v>3</v>
      </c>
      <c r="H33" s="119">
        <v>131.62</v>
      </c>
      <c r="I33" s="119"/>
      <c r="J33" s="60">
        <v>318</v>
      </c>
      <c r="K33" s="106">
        <f t="shared" si="3"/>
        <v>56396.319691018187</v>
      </c>
      <c r="L33" s="107"/>
      <c r="M33" s="6">
        <f>IF(J33="","",(K33/J33)/LOOKUP(RIGHT($D$2,3),定数!$A$6:$A$13,定数!$B$6:$B$13))</f>
        <v>1.7734691726735279</v>
      </c>
      <c r="N33" s="60"/>
      <c r="O33" s="8">
        <v>43730</v>
      </c>
      <c r="P33" s="119">
        <v>134.85</v>
      </c>
      <c r="Q33" s="119"/>
      <c r="R33" s="104">
        <f>IF(P33="","",T33*M33*LOOKUP(RIGHT($D$2,3),定数!$A$6:$A$13,定数!$B$6:$B$13))</f>
        <v>-57283.054277354764</v>
      </c>
      <c r="S33" s="104"/>
      <c r="T33" s="105">
        <f t="shared" si="4"/>
        <v>-322.99999999999898</v>
      </c>
      <c r="U33" s="105"/>
      <c r="V33" t="str">
        <f t="shared" si="7"/>
        <v/>
      </c>
      <c r="W33">
        <f t="shared" si="2"/>
        <v>2</v>
      </c>
      <c r="X33" s="37">
        <f t="shared" si="5"/>
        <v>1938017.8587978762</v>
      </c>
      <c r="Y33" s="38">
        <f t="shared" si="6"/>
        <v>3.0000000000000138E-2</v>
      </c>
    </row>
    <row r="34" spans="2:25">
      <c r="B34" s="60">
        <v>26</v>
      </c>
      <c r="C34" s="102">
        <f>IF(R33="","",C33+R33)</f>
        <v>1822594.2687565847</v>
      </c>
      <c r="D34" s="102"/>
      <c r="E34" s="60"/>
      <c r="F34" s="8">
        <v>43739</v>
      </c>
      <c r="G34" s="60" t="s">
        <v>4</v>
      </c>
      <c r="H34" s="119">
        <v>136.88999999999999</v>
      </c>
      <c r="I34" s="119"/>
      <c r="J34" s="60">
        <v>303</v>
      </c>
      <c r="K34" s="106">
        <f t="shared" si="3"/>
        <v>54677.828062697539</v>
      </c>
      <c r="L34" s="107"/>
      <c r="M34" s="6">
        <f>IF(J34="","",(K34/J34)/LOOKUP(RIGHT($D$2,3),定数!$A$6:$A$13,定数!$B$6:$B$13))</f>
        <v>1.8045487809471135</v>
      </c>
      <c r="N34" s="60"/>
      <c r="O34" s="8">
        <v>43740</v>
      </c>
      <c r="P34" s="119">
        <v>133.86000000000001</v>
      </c>
      <c r="Q34" s="119"/>
      <c r="R34" s="104">
        <f>IF(P34="","",T34*M34*LOOKUP(RIGHT($D$2,3),定数!$A$6:$A$13,定数!$B$6:$B$13))</f>
        <v>-54677.828062697037</v>
      </c>
      <c r="S34" s="104"/>
      <c r="T34" s="105">
        <f t="shared" si="4"/>
        <v>-302.99999999999727</v>
      </c>
      <c r="U34" s="105"/>
      <c r="V34" t="str">
        <f t="shared" si="7"/>
        <v/>
      </c>
      <c r="W34">
        <f t="shared" si="2"/>
        <v>3</v>
      </c>
      <c r="X34" s="37">
        <f t="shared" si="5"/>
        <v>1938017.8587978762</v>
      </c>
      <c r="Y34" s="38">
        <f t="shared" si="6"/>
        <v>5.9557547169811431E-2</v>
      </c>
    </row>
    <row r="35" spans="2:25">
      <c r="B35" s="60">
        <v>27</v>
      </c>
      <c r="C35" s="102">
        <f>IF(R34="","",C34+R34)</f>
        <v>1767916.4406938876</v>
      </c>
      <c r="D35" s="102"/>
      <c r="E35" s="60">
        <v>1999</v>
      </c>
      <c r="F35" s="8">
        <v>43493</v>
      </c>
      <c r="G35" s="60" t="s">
        <v>4</v>
      </c>
      <c r="H35" s="119">
        <v>116.15</v>
      </c>
      <c r="I35" s="119"/>
      <c r="J35" s="60">
        <v>271</v>
      </c>
      <c r="K35" s="106">
        <f t="shared" si="3"/>
        <v>53037.493220816628</v>
      </c>
      <c r="L35" s="107"/>
      <c r="M35" s="6">
        <f>IF(J35="","",(K35/J35)/LOOKUP(RIGHT($D$2,3),定数!$A$6:$A$13,定数!$B$6:$B$13))</f>
        <v>1.9571030708788424</v>
      </c>
      <c r="N35" s="60">
        <v>1999</v>
      </c>
      <c r="O35" s="8">
        <v>43498</v>
      </c>
      <c r="P35" s="119">
        <v>113.44</v>
      </c>
      <c r="Q35" s="119"/>
      <c r="R35" s="104">
        <f>IF(P35="","",T35*M35*LOOKUP(RIGHT($D$2,3),定数!$A$6:$A$13,定数!$B$6:$B$13))</f>
        <v>-53037.493220816781</v>
      </c>
      <c r="S35" s="104"/>
      <c r="T35" s="105">
        <f t="shared" si="4"/>
        <v>-271.0000000000008</v>
      </c>
      <c r="U35" s="105"/>
      <c r="V35" t="str">
        <f t="shared" si="7"/>
        <v/>
      </c>
      <c r="W35">
        <f t="shared" si="2"/>
        <v>4</v>
      </c>
      <c r="X35" s="37">
        <f t="shared" si="5"/>
        <v>1938017.8587978762</v>
      </c>
      <c r="Y35" s="38">
        <f t="shared" si="6"/>
        <v>8.7770820754716872E-2</v>
      </c>
    </row>
    <row r="36" spans="2:25">
      <c r="B36" s="60">
        <v>28</v>
      </c>
      <c r="C36" s="102">
        <f>IF(R35="","",C35+R35)</f>
        <v>1714878.9474730708</v>
      </c>
      <c r="D36" s="102"/>
      <c r="E36" s="60"/>
      <c r="F36" s="8">
        <v>43560</v>
      </c>
      <c r="G36" s="60" t="s">
        <v>4</v>
      </c>
      <c r="H36" s="119">
        <v>121.12</v>
      </c>
      <c r="I36" s="119"/>
      <c r="J36" s="60">
        <v>263</v>
      </c>
      <c r="K36" s="106">
        <f t="shared" si="3"/>
        <v>51446.368424192122</v>
      </c>
      <c r="L36" s="107"/>
      <c r="M36" s="6">
        <f>IF(J36="","",(K36/J36)/LOOKUP(RIGHT($D$2,3),定数!$A$6:$A$13,定数!$B$6:$B$13))</f>
        <v>1.9561356815282176</v>
      </c>
      <c r="N36" s="60"/>
      <c r="O36" s="8">
        <v>43570</v>
      </c>
      <c r="P36" s="119">
        <v>118.39</v>
      </c>
      <c r="Q36" s="119"/>
      <c r="R36" s="104">
        <f>IF(P36="","",T36*M36*LOOKUP(RIGHT($D$2,3),定数!$A$6:$A$13,定数!$B$6:$B$13))</f>
        <v>-53402.504105720414</v>
      </c>
      <c r="S36" s="104"/>
      <c r="T36" s="105">
        <f t="shared" si="4"/>
        <v>-273.0000000000004</v>
      </c>
      <c r="U36" s="105"/>
      <c r="V36" t="str">
        <f t="shared" si="7"/>
        <v/>
      </c>
      <c r="W36">
        <f t="shared" si="2"/>
        <v>5</v>
      </c>
      <c r="X36" s="37">
        <f t="shared" si="5"/>
        <v>1938017.8587978762</v>
      </c>
      <c r="Y36" s="38">
        <f t="shared" si="6"/>
        <v>0.11513769613207547</v>
      </c>
    </row>
    <row r="37" spans="2:25">
      <c r="B37" s="60">
        <v>29</v>
      </c>
      <c r="C37" s="102">
        <f t="shared" si="0"/>
        <v>1661476.4433673504</v>
      </c>
      <c r="D37" s="102"/>
      <c r="E37" s="60"/>
      <c r="F37" s="8">
        <v>43597</v>
      </c>
      <c r="G37" s="60" t="s">
        <v>4</v>
      </c>
      <c r="H37" s="119">
        <v>121.22</v>
      </c>
      <c r="I37" s="119"/>
      <c r="J37" s="60">
        <v>98</v>
      </c>
      <c r="K37" s="106">
        <f t="shared" si="3"/>
        <v>49844.293301020509</v>
      </c>
      <c r="L37" s="107"/>
      <c r="M37" s="6">
        <f>IF(J37="","",(K37/J37)/LOOKUP(RIGHT($D$2,3),定数!$A$6:$A$13,定数!$B$6:$B$13))</f>
        <v>5.0861523776551545</v>
      </c>
      <c r="N37" s="60"/>
      <c r="O37" s="8">
        <v>43602</v>
      </c>
      <c r="P37" s="119">
        <v>123.41</v>
      </c>
      <c r="Q37" s="119"/>
      <c r="R37" s="104">
        <f>IF(P37="","",T37*M37*LOOKUP(RIGHT($D$2,3),定数!$A$6:$A$13,定数!$B$6:$B$13))</f>
        <v>111386.73707064777</v>
      </c>
      <c r="S37" s="104"/>
      <c r="T37" s="105">
        <f t="shared" si="4"/>
        <v>218.99999999999977</v>
      </c>
      <c r="U37" s="105"/>
      <c r="V37" t="str">
        <f t="shared" si="7"/>
        <v/>
      </c>
      <c r="W37">
        <f t="shared" si="2"/>
        <v>0</v>
      </c>
      <c r="X37" s="37">
        <f t="shared" si="5"/>
        <v>1938017.8587978762</v>
      </c>
      <c r="Y37" s="38">
        <f t="shared" si="6"/>
        <v>0.14269291388370398</v>
      </c>
    </row>
    <row r="38" spans="2:25">
      <c r="B38" s="60">
        <v>30</v>
      </c>
      <c r="C38" s="102">
        <f>IF(R37="","",C37+R37)</f>
        <v>1772863.1804379981</v>
      </c>
      <c r="D38" s="102"/>
      <c r="E38" s="60">
        <v>2000</v>
      </c>
      <c r="F38" s="8">
        <v>43631</v>
      </c>
      <c r="G38" s="60" t="s">
        <v>3</v>
      </c>
      <c r="H38" s="119">
        <v>106.27</v>
      </c>
      <c r="I38" s="119"/>
      <c r="J38" s="60">
        <v>88</v>
      </c>
      <c r="K38" s="106">
        <f t="shared" si="3"/>
        <v>53185.895413139944</v>
      </c>
      <c r="L38" s="107"/>
      <c r="M38" s="6">
        <f>IF(J38="","",(K38/J38)/LOOKUP(RIGHT($D$2,3),定数!$A$6:$A$13,定数!$B$6:$B$13))</f>
        <v>6.0438517514931753</v>
      </c>
      <c r="N38" s="60">
        <v>2000</v>
      </c>
      <c r="O38" s="8">
        <v>43638</v>
      </c>
      <c r="P38" s="119">
        <v>104.23</v>
      </c>
      <c r="Q38" s="119"/>
      <c r="R38" s="104">
        <f>IF(P38="","",T38*M38*LOOKUP(RIGHT($D$2,3),定数!$A$6:$A$13,定数!$B$6:$B$13))</f>
        <v>123294.57573046029</v>
      </c>
      <c r="S38" s="104"/>
      <c r="T38" s="105">
        <f t="shared" si="4"/>
        <v>203.9999999999992</v>
      </c>
      <c r="U38" s="105"/>
      <c r="V38" t="str">
        <f t="shared" si="7"/>
        <v/>
      </c>
      <c r="W38">
        <f t="shared" si="2"/>
        <v>0</v>
      </c>
      <c r="X38" s="37">
        <f t="shared" si="5"/>
        <v>1938017.8587978762</v>
      </c>
      <c r="Y38" s="38">
        <f t="shared" si="6"/>
        <v>8.5218346987948279E-2</v>
      </c>
    </row>
    <row r="39" spans="2:25">
      <c r="B39" s="60">
        <v>31</v>
      </c>
      <c r="C39" s="102">
        <f t="shared" si="0"/>
        <v>1896157.7561684584</v>
      </c>
      <c r="D39" s="102"/>
      <c r="E39" s="60"/>
      <c r="F39" s="8">
        <v>43671</v>
      </c>
      <c r="G39" s="60" t="s">
        <v>4</v>
      </c>
      <c r="H39" s="119">
        <v>109.21</v>
      </c>
      <c r="I39" s="119"/>
      <c r="J39" s="60">
        <v>182</v>
      </c>
      <c r="K39" s="106">
        <f t="shared" si="3"/>
        <v>56884.73268505375</v>
      </c>
      <c r="L39" s="107"/>
      <c r="M39" s="6">
        <f>IF(J39="","",(K39/J39)/LOOKUP(RIGHT($D$2,3),定数!$A$6:$A$13,定数!$B$6:$B$13))</f>
        <v>3.1255347629150414</v>
      </c>
      <c r="N39" s="60"/>
      <c r="O39" s="8">
        <v>43700</v>
      </c>
      <c r="P39" s="119">
        <v>107.39</v>
      </c>
      <c r="Q39" s="119"/>
      <c r="R39" s="104">
        <f>IF(P39="","",T39*M39*LOOKUP(RIGHT($D$2,3),定数!$A$6:$A$13,定数!$B$6:$B$13))</f>
        <v>-56884.732685053539</v>
      </c>
      <c r="S39" s="104"/>
      <c r="T39" s="105">
        <f t="shared" si="4"/>
        <v>-181.99999999999932</v>
      </c>
      <c r="U39" s="105"/>
      <c r="V39" t="str">
        <f t="shared" si="7"/>
        <v/>
      </c>
      <c r="W39">
        <f t="shared" si="2"/>
        <v>1</v>
      </c>
      <c r="X39" s="37">
        <f t="shared" si="5"/>
        <v>1938017.8587978762</v>
      </c>
      <c r="Y39" s="38">
        <f t="shared" si="6"/>
        <v>2.1599441119383167E-2</v>
      </c>
    </row>
    <row r="40" spans="2:25">
      <c r="B40" s="60">
        <v>32</v>
      </c>
      <c r="C40" s="102">
        <f t="shared" si="0"/>
        <v>1839273.0234834049</v>
      </c>
      <c r="D40" s="102"/>
      <c r="E40" s="60"/>
      <c r="F40" s="8">
        <v>43812</v>
      </c>
      <c r="G40" s="60" t="s">
        <v>4</v>
      </c>
      <c r="H40" s="119">
        <v>111.78</v>
      </c>
      <c r="I40" s="119"/>
      <c r="J40" s="60">
        <v>112</v>
      </c>
      <c r="K40" s="106">
        <f t="shared" si="3"/>
        <v>55178.190704502143</v>
      </c>
      <c r="L40" s="107"/>
      <c r="M40" s="6">
        <f>IF(J40="","",(K40/J40)/LOOKUP(RIGHT($D$2,3),定数!$A$6:$A$13,定数!$B$6:$B$13))</f>
        <v>4.9266241700448345</v>
      </c>
      <c r="N40" s="60"/>
      <c r="O40" s="8">
        <v>43826</v>
      </c>
      <c r="P40" s="119">
        <v>114.23</v>
      </c>
      <c r="Q40" s="119"/>
      <c r="R40" s="104">
        <f>IF(P40="","",T40*M40*LOOKUP(RIGHT($D$2,3),定数!$A$6:$A$13,定数!$B$6:$B$13))</f>
        <v>120702.2921660986</v>
      </c>
      <c r="S40" s="104"/>
      <c r="T40" s="105">
        <f t="shared" si="4"/>
        <v>245.00000000000028</v>
      </c>
      <c r="U40" s="105"/>
      <c r="V40" t="str">
        <f t="shared" si="7"/>
        <v/>
      </c>
      <c r="W40">
        <f t="shared" si="2"/>
        <v>0</v>
      </c>
      <c r="X40" s="37">
        <f t="shared" si="5"/>
        <v>1938017.8587978762</v>
      </c>
      <c r="Y40" s="38">
        <f t="shared" si="6"/>
        <v>5.0951457885801577E-2</v>
      </c>
    </row>
    <row r="41" spans="2:25">
      <c r="B41" s="60">
        <v>33</v>
      </c>
      <c r="C41" s="102">
        <f t="shared" si="0"/>
        <v>1959975.3156495034</v>
      </c>
      <c r="D41" s="102"/>
      <c r="E41" s="60">
        <v>2001</v>
      </c>
      <c r="F41" s="8">
        <v>43470</v>
      </c>
      <c r="G41" s="60" t="s">
        <v>4</v>
      </c>
      <c r="H41" s="119">
        <v>115.81</v>
      </c>
      <c r="I41" s="119"/>
      <c r="J41" s="60">
        <v>225</v>
      </c>
      <c r="K41" s="106">
        <f t="shared" si="3"/>
        <v>58799.2594694851</v>
      </c>
      <c r="L41" s="107"/>
      <c r="M41" s="6">
        <f>IF(J41="","",(K41/J41)/LOOKUP(RIGHT($D$2,3),定数!$A$6:$A$13,定数!$B$6:$B$13))</f>
        <v>2.6133004208660044</v>
      </c>
      <c r="N41" s="60">
        <v>2001</v>
      </c>
      <c r="O41" s="8">
        <v>43532</v>
      </c>
      <c r="P41" s="119">
        <v>120.27</v>
      </c>
      <c r="Q41" s="119"/>
      <c r="R41" s="104">
        <f>IF(P41="","",T41*M41*LOOKUP(RIGHT($D$2,3),定数!$A$6:$A$13,定数!$B$6:$B$13))</f>
        <v>116553.19877062364</v>
      </c>
      <c r="S41" s="104"/>
      <c r="T41" s="105">
        <f t="shared" si="4"/>
        <v>445.99999999999937</v>
      </c>
      <c r="U41" s="105"/>
      <c r="V41" t="str">
        <f t="shared" si="7"/>
        <v/>
      </c>
      <c r="W41">
        <f t="shared" si="2"/>
        <v>0</v>
      </c>
      <c r="X41" s="37">
        <f t="shared" si="5"/>
        <v>1959975.3156495034</v>
      </c>
      <c r="Y41" s="38">
        <f t="shared" si="6"/>
        <v>0</v>
      </c>
    </row>
    <row r="42" spans="2:25">
      <c r="B42" s="60">
        <v>34</v>
      </c>
      <c r="C42" s="102">
        <f t="shared" si="0"/>
        <v>2076528.514420127</v>
      </c>
      <c r="D42" s="102"/>
      <c r="E42" s="60"/>
      <c r="F42" s="8">
        <v>43539</v>
      </c>
      <c r="G42" s="60" t="s">
        <v>4</v>
      </c>
      <c r="H42" s="119">
        <v>121.22</v>
      </c>
      <c r="I42" s="119"/>
      <c r="J42" s="60">
        <v>195</v>
      </c>
      <c r="K42" s="106">
        <f t="shared" si="3"/>
        <v>62295.855432603807</v>
      </c>
      <c r="L42" s="107"/>
      <c r="M42" s="6">
        <f>IF(J42="","",(K42/J42)/LOOKUP(RIGHT($D$2,3),定数!$A$6:$A$13,定数!$B$6:$B$13))</f>
        <v>3.1946592529540414</v>
      </c>
      <c r="N42" s="60"/>
      <c r="O42" s="8">
        <v>43554</v>
      </c>
      <c r="P42" s="119">
        <v>125.07</v>
      </c>
      <c r="Q42" s="119"/>
      <c r="R42" s="104">
        <f>IF(P42="","",T42*M42*LOOKUP(RIGHT($D$2,3),定数!$A$6:$A$13,定数!$B$6:$B$13))</f>
        <v>122994.38123873042</v>
      </c>
      <c r="S42" s="104"/>
      <c r="T42" s="105">
        <f t="shared" si="4"/>
        <v>384.99999999999943</v>
      </c>
      <c r="U42" s="105"/>
      <c r="V42" t="str">
        <f t="shared" si="7"/>
        <v/>
      </c>
      <c r="W42">
        <f t="shared" si="2"/>
        <v>0</v>
      </c>
      <c r="X42" s="37">
        <f t="shared" si="5"/>
        <v>2076528.514420127</v>
      </c>
      <c r="Y42" s="38">
        <f t="shared" si="6"/>
        <v>0</v>
      </c>
    </row>
    <row r="43" spans="2:25">
      <c r="B43" s="60">
        <v>35</v>
      </c>
      <c r="C43" s="102">
        <f t="shared" si="0"/>
        <v>2199522.8956588577</v>
      </c>
      <c r="D43" s="102"/>
      <c r="E43" s="60"/>
      <c r="F43" s="8">
        <v>43692</v>
      </c>
      <c r="G43" s="60" t="s">
        <v>3</v>
      </c>
      <c r="H43" s="119">
        <v>121.17</v>
      </c>
      <c r="I43" s="119"/>
      <c r="J43" s="60">
        <v>204</v>
      </c>
      <c r="K43" s="106">
        <f t="shared" si="3"/>
        <v>65985.686869765734</v>
      </c>
      <c r="L43" s="107"/>
      <c r="M43" s="6">
        <f>IF(J43="","",(K43/J43)/LOOKUP(RIGHT($D$2,3),定数!$A$6:$A$13,定数!$B$6:$B$13))</f>
        <v>3.2345924936159673</v>
      </c>
      <c r="N43" s="60"/>
      <c r="O43" s="8">
        <v>43719</v>
      </c>
      <c r="P43" s="119">
        <v>117.14</v>
      </c>
      <c r="Q43" s="119"/>
      <c r="R43" s="104">
        <f>IF(P43="","",T43*M43*LOOKUP(RIGHT($D$2,3),定数!$A$6:$A$13,定数!$B$6:$B$13))</f>
        <v>130354.07749272352</v>
      </c>
      <c r="S43" s="104"/>
      <c r="T43" s="105">
        <f t="shared" si="4"/>
        <v>403.00000000000011</v>
      </c>
      <c r="U43" s="105"/>
      <c r="V43" t="str">
        <f t="shared" si="7"/>
        <v/>
      </c>
      <c r="W43">
        <f t="shared" si="2"/>
        <v>0</v>
      </c>
      <c r="X43" s="37">
        <f t="shared" si="5"/>
        <v>2199522.8956588577</v>
      </c>
      <c r="Y43" s="38">
        <f t="shared" si="6"/>
        <v>0</v>
      </c>
    </row>
    <row r="44" spans="2:25">
      <c r="B44" s="60">
        <v>36</v>
      </c>
      <c r="C44" s="102">
        <f t="shared" si="0"/>
        <v>2329876.9731515814</v>
      </c>
      <c r="D44" s="102"/>
      <c r="E44" s="60"/>
      <c r="F44" s="8">
        <v>43760</v>
      </c>
      <c r="G44" s="60" t="s">
        <v>4</v>
      </c>
      <c r="H44" s="119">
        <v>121.93</v>
      </c>
      <c r="I44" s="119"/>
      <c r="J44" s="60">
        <v>134</v>
      </c>
      <c r="K44" s="106">
        <f t="shared" si="3"/>
        <v>69896.309194547444</v>
      </c>
      <c r="L44" s="107"/>
      <c r="M44" s="6">
        <f>IF(J44="","",(K44/J44)/LOOKUP(RIGHT($D$2,3),定数!$A$6:$A$13,定数!$B$6:$B$13))</f>
        <v>5.2161424772050324</v>
      </c>
      <c r="N44" s="60"/>
      <c r="O44" s="8">
        <v>43777</v>
      </c>
      <c r="P44" s="119">
        <v>120.59</v>
      </c>
      <c r="Q44" s="119"/>
      <c r="R44" s="104">
        <f>IF(P44="","",T44*M44*LOOKUP(RIGHT($D$2,3),定数!$A$6:$A$13,定数!$B$6:$B$13))</f>
        <v>-69896.309194547604</v>
      </c>
      <c r="S44" s="104"/>
      <c r="T44" s="105">
        <f t="shared" si="4"/>
        <v>-134.00000000000034</v>
      </c>
      <c r="U44" s="105"/>
      <c r="V44" t="str">
        <f t="shared" si="7"/>
        <v/>
      </c>
      <c r="W44">
        <f t="shared" si="2"/>
        <v>1</v>
      </c>
      <c r="X44" s="37">
        <f t="shared" si="5"/>
        <v>2329876.9731515814</v>
      </c>
      <c r="Y44" s="38">
        <f t="shared" si="6"/>
        <v>0</v>
      </c>
    </row>
    <row r="45" spans="2:25">
      <c r="B45" s="60">
        <v>37</v>
      </c>
      <c r="C45" s="102">
        <f t="shared" si="0"/>
        <v>2259980.6639570338</v>
      </c>
      <c r="D45" s="102"/>
      <c r="E45" s="60">
        <v>2002</v>
      </c>
      <c r="F45" s="8">
        <v>43556</v>
      </c>
      <c r="G45" s="60" t="s">
        <v>4</v>
      </c>
      <c r="H45" s="119">
        <v>133.26</v>
      </c>
      <c r="I45" s="119"/>
      <c r="J45" s="60">
        <v>105</v>
      </c>
      <c r="K45" s="106">
        <f t="shared" si="3"/>
        <v>67799.419918711006</v>
      </c>
      <c r="L45" s="107"/>
      <c r="M45" s="6">
        <f>IF(J45="","",(K45/J45)/LOOKUP(RIGHT($D$2,3),定数!$A$6:$A$13,定数!$B$6:$B$13))</f>
        <v>6.45708761130581</v>
      </c>
      <c r="N45" s="60">
        <v>2002</v>
      </c>
      <c r="O45" s="8">
        <v>43559</v>
      </c>
      <c r="P45" s="119">
        <v>132.21</v>
      </c>
      <c r="Q45" s="119"/>
      <c r="R45" s="104">
        <f>IF(P45="","",T45*M45*LOOKUP(RIGHT($D$2,3),定数!$A$6:$A$13,定数!$B$6:$B$13))</f>
        <v>-67799.4199187099</v>
      </c>
      <c r="S45" s="104"/>
      <c r="T45" s="105">
        <f t="shared" si="4"/>
        <v>-104.99999999999829</v>
      </c>
      <c r="U45" s="105"/>
      <c r="V45" t="str">
        <f t="shared" si="7"/>
        <v/>
      </c>
      <c r="W45">
        <f t="shared" si="2"/>
        <v>2</v>
      </c>
      <c r="X45" s="37">
        <f t="shared" si="5"/>
        <v>2329876.9731515814</v>
      </c>
      <c r="Y45" s="38">
        <f t="shared" si="6"/>
        <v>3.0000000000000027E-2</v>
      </c>
    </row>
    <row r="46" spans="2:25">
      <c r="B46" s="60">
        <v>38</v>
      </c>
      <c r="C46" s="102">
        <f t="shared" si="0"/>
        <v>2192181.2440383239</v>
      </c>
      <c r="D46" s="102"/>
      <c r="E46" s="60"/>
      <c r="F46" s="8">
        <v>43731</v>
      </c>
      <c r="G46" s="60" t="s">
        <v>4</v>
      </c>
      <c r="H46" s="119">
        <v>123.75</v>
      </c>
      <c r="I46" s="119"/>
      <c r="J46" s="60">
        <v>250</v>
      </c>
      <c r="K46" s="106">
        <f t="shared" si="3"/>
        <v>65765.437321149715</v>
      </c>
      <c r="L46" s="107"/>
      <c r="M46" s="6">
        <f>IF(J46="","",(K46/J46)/LOOKUP(RIGHT($D$2,3),定数!$A$6:$A$13,定数!$B$6:$B$13))</f>
        <v>2.6306174928459889</v>
      </c>
      <c r="N46" s="60"/>
      <c r="O46" s="8">
        <v>43738</v>
      </c>
      <c r="P46" s="119">
        <v>121.25</v>
      </c>
      <c r="Q46" s="119"/>
      <c r="R46" s="104">
        <f>IF(P46="","",T46*M46*LOOKUP(RIGHT($D$2,3),定数!$A$6:$A$13,定数!$B$6:$B$13))</f>
        <v>-65765.43732114973</v>
      </c>
      <c r="S46" s="104"/>
      <c r="T46" s="105">
        <f t="shared" si="4"/>
        <v>-250</v>
      </c>
      <c r="U46" s="105"/>
      <c r="V46" t="str">
        <f t="shared" si="7"/>
        <v/>
      </c>
      <c r="W46">
        <f t="shared" si="2"/>
        <v>3</v>
      </c>
      <c r="X46" s="37">
        <f t="shared" si="5"/>
        <v>2329876.9731515814</v>
      </c>
      <c r="Y46" s="38">
        <f t="shared" si="6"/>
        <v>5.9099999999999597E-2</v>
      </c>
    </row>
    <row r="47" spans="2:25">
      <c r="B47" s="60">
        <v>39</v>
      </c>
      <c r="C47" s="102">
        <f t="shared" si="0"/>
        <v>2126415.8067171741</v>
      </c>
      <c r="D47" s="102"/>
      <c r="E47" s="60"/>
      <c r="F47" s="8">
        <v>43745</v>
      </c>
      <c r="G47" s="60" t="s">
        <v>4</v>
      </c>
      <c r="H47" s="119">
        <v>123.36</v>
      </c>
      <c r="I47" s="119"/>
      <c r="J47" s="60">
        <v>106</v>
      </c>
      <c r="K47" s="106">
        <f t="shared" si="3"/>
        <v>63792.474201515222</v>
      </c>
      <c r="L47" s="107"/>
      <c r="M47" s="6">
        <f>IF(J47="","",(K47/J47)/LOOKUP(RIGHT($D$2,3),定数!$A$6:$A$13,定数!$B$6:$B$13))</f>
        <v>6.0181579435391725</v>
      </c>
      <c r="N47" s="60"/>
      <c r="O47" s="8">
        <v>43756</v>
      </c>
      <c r="P47" s="119">
        <v>125.42</v>
      </c>
      <c r="Q47" s="119"/>
      <c r="R47" s="104">
        <f>IF(P47="","",T47*M47*LOOKUP(RIGHT($D$2,3),定数!$A$6:$A$13,定数!$B$6:$B$13))</f>
        <v>123974.05363690709</v>
      </c>
      <c r="S47" s="104"/>
      <c r="T47" s="105">
        <f t="shared" si="4"/>
        <v>206.00000000000023</v>
      </c>
      <c r="U47" s="105"/>
      <c r="V47" t="str">
        <f t="shared" si="7"/>
        <v/>
      </c>
      <c r="W47">
        <f t="shared" si="2"/>
        <v>0</v>
      </c>
      <c r="X47" s="37">
        <f t="shared" si="5"/>
        <v>2329876.9731515814</v>
      </c>
      <c r="Y47" s="38">
        <f t="shared" si="6"/>
        <v>8.7326999999999599E-2</v>
      </c>
    </row>
    <row r="48" spans="2:25">
      <c r="B48" s="60">
        <v>40</v>
      </c>
      <c r="C48" s="102">
        <f t="shared" si="0"/>
        <v>2250389.8603540813</v>
      </c>
      <c r="D48" s="102"/>
      <c r="E48" s="60"/>
      <c r="F48" s="8">
        <v>43797</v>
      </c>
      <c r="G48" s="60" t="s">
        <v>4</v>
      </c>
      <c r="H48" s="119">
        <v>122.46</v>
      </c>
      <c r="I48" s="119"/>
      <c r="J48" s="60">
        <v>115</v>
      </c>
      <c r="K48" s="106">
        <f t="shared" si="3"/>
        <v>67511.695810622434</v>
      </c>
      <c r="L48" s="107"/>
      <c r="M48" s="6">
        <f>IF(J48="","",(K48/J48)/LOOKUP(RIGHT($D$2,3),定数!$A$6:$A$13,定数!$B$6:$B$13))</f>
        <v>5.8705822444019509</v>
      </c>
      <c r="N48" s="60"/>
      <c r="O48" s="8">
        <v>43801</v>
      </c>
      <c r="P48" s="119">
        <v>124.71</v>
      </c>
      <c r="Q48" s="119"/>
      <c r="R48" s="104">
        <f>IF(P48="","",T48*M48*LOOKUP(RIGHT($D$2,3),定数!$A$6:$A$13,定数!$B$6:$B$13))</f>
        <v>132088.10049904388</v>
      </c>
      <c r="S48" s="104"/>
      <c r="T48" s="105">
        <f t="shared" si="4"/>
        <v>225</v>
      </c>
      <c r="U48" s="105"/>
      <c r="V48" t="str">
        <f t="shared" si="7"/>
        <v/>
      </c>
      <c r="W48">
        <f t="shared" si="2"/>
        <v>0</v>
      </c>
      <c r="X48" s="37">
        <f t="shared" si="5"/>
        <v>2329876.9731515814</v>
      </c>
      <c r="Y48" s="38">
        <f t="shared" si="6"/>
        <v>3.4116442075471154E-2</v>
      </c>
    </row>
    <row r="49" spans="2:25">
      <c r="B49" s="60">
        <v>41</v>
      </c>
      <c r="C49" s="102">
        <f t="shared" si="0"/>
        <v>2382477.960853125</v>
      </c>
      <c r="D49" s="102"/>
      <c r="E49" s="60">
        <v>2003</v>
      </c>
      <c r="F49" s="8">
        <v>43506</v>
      </c>
      <c r="G49" s="60" t="s">
        <v>4</v>
      </c>
      <c r="H49" s="119">
        <v>120.46</v>
      </c>
      <c r="I49" s="119"/>
      <c r="J49" s="60">
        <v>91</v>
      </c>
      <c r="K49" s="106">
        <f t="shared" si="3"/>
        <v>71474.338825593746</v>
      </c>
      <c r="L49" s="107"/>
      <c r="M49" s="6">
        <f>IF(J49="","",(K49/J49)/LOOKUP(RIGHT($D$2,3),定数!$A$6:$A$13,定数!$B$6:$B$13))</f>
        <v>7.8543229478674448</v>
      </c>
      <c r="N49" s="60">
        <v>2003</v>
      </c>
      <c r="O49" s="8">
        <v>43514</v>
      </c>
      <c r="P49" s="119">
        <v>119.55</v>
      </c>
      <c r="Q49" s="119"/>
      <c r="R49" s="104">
        <f>IF(P49="","",T49*M49*LOOKUP(RIGHT($D$2,3),定数!$A$6:$A$13,定数!$B$6:$B$13))</f>
        <v>-71474.33882559347</v>
      </c>
      <c r="S49" s="104"/>
      <c r="T49" s="105">
        <f t="shared" si="4"/>
        <v>-90.999999999999659</v>
      </c>
      <c r="U49" s="105"/>
      <c r="V49" t="str">
        <f t="shared" si="7"/>
        <v/>
      </c>
      <c r="W49">
        <f t="shared" si="2"/>
        <v>1</v>
      </c>
      <c r="X49" s="37">
        <f t="shared" si="5"/>
        <v>2382477.960853125</v>
      </c>
      <c r="Y49" s="38">
        <f t="shared" si="6"/>
        <v>0</v>
      </c>
    </row>
    <row r="50" spans="2:25">
      <c r="B50" s="60">
        <v>42</v>
      </c>
      <c r="C50" s="102">
        <f t="shared" si="0"/>
        <v>2311003.6220275313</v>
      </c>
      <c r="D50" s="102"/>
      <c r="E50" s="60"/>
      <c r="F50" s="8">
        <v>43529</v>
      </c>
      <c r="G50" s="60" t="s">
        <v>3</v>
      </c>
      <c r="H50" s="119">
        <v>117.06</v>
      </c>
      <c r="I50" s="119"/>
      <c r="J50" s="60">
        <v>130</v>
      </c>
      <c r="K50" s="106">
        <f t="shared" si="3"/>
        <v>69330.108660825936</v>
      </c>
      <c r="L50" s="107"/>
      <c r="M50" s="6">
        <f>IF(J50="","",(K50/J50)/LOOKUP(RIGHT($D$2,3),定数!$A$6:$A$13,定数!$B$6:$B$13))</f>
        <v>5.3330852816019956</v>
      </c>
      <c r="N50" s="60"/>
      <c r="O50" s="8">
        <v>43537</v>
      </c>
      <c r="P50" s="119">
        <v>118.36</v>
      </c>
      <c r="Q50" s="119"/>
      <c r="R50" s="104">
        <f>IF(P50="","",T50*M50*LOOKUP(RIGHT($D$2,3),定数!$A$6:$A$13,定数!$B$6:$B$13))</f>
        <v>-69330.10866082579</v>
      </c>
      <c r="S50" s="104"/>
      <c r="T50" s="105">
        <f t="shared" si="4"/>
        <v>-129.99999999999972</v>
      </c>
      <c r="U50" s="105"/>
      <c r="V50" t="str">
        <f t="shared" si="7"/>
        <v/>
      </c>
      <c r="W50">
        <f t="shared" si="2"/>
        <v>2</v>
      </c>
      <c r="X50" s="37">
        <f t="shared" si="5"/>
        <v>2382477.960853125</v>
      </c>
      <c r="Y50" s="38">
        <f t="shared" si="6"/>
        <v>3.0000000000000027E-2</v>
      </c>
    </row>
    <row r="51" spans="2:25">
      <c r="B51" s="60">
        <v>43</v>
      </c>
      <c r="C51" s="102">
        <f t="shared" si="0"/>
        <v>2241673.5133667053</v>
      </c>
      <c r="D51" s="102"/>
      <c r="E51" s="60"/>
      <c r="F51" s="8">
        <v>43697</v>
      </c>
      <c r="G51" s="60" t="s">
        <v>3</v>
      </c>
      <c r="H51" s="119">
        <v>118.19</v>
      </c>
      <c r="I51" s="119"/>
      <c r="J51" s="60">
        <v>166</v>
      </c>
      <c r="K51" s="106">
        <f t="shared" si="3"/>
        <v>67250.205401001149</v>
      </c>
      <c r="L51" s="107"/>
      <c r="M51" s="6">
        <f>IF(J51="","",(K51/J51)/LOOKUP(RIGHT($D$2,3),定数!$A$6:$A$13,定数!$B$6:$B$13))</f>
        <v>4.0512171928313947</v>
      </c>
      <c r="N51" s="60"/>
      <c r="O51" s="8">
        <v>43726</v>
      </c>
      <c r="P51" s="119">
        <v>114.77</v>
      </c>
      <c r="Q51" s="119"/>
      <c r="R51" s="104">
        <f>IF(P51="","",T51*M51*LOOKUP(RIGHT($D$2,3),定数!$A$6:$A$13,定数!$B$6:$B$13))</f>
        <v>138551.62799483375</v>
      </c>
      <c r="S51" s="104"/>
      <c r="T51" s="105">
        <f t="shared" si="4"/>
        <v>342.00000000000017</v>
      </c>
      <c r="U51" s="105"/>
      <c r="V51" t="str">
        <f t="shared" si="7"/>
        <v/>
      </c>
      <c r="W51">
        <f t="shared" si="2"/>
        <v>0</v>
      </c>
      <c r="X51" s="37">
        <f t="shared" si="5"/>
        <v>2382477.960853125</v>
      </c>
      <c r="Y51" s="38">
        <f t="shared" si="6"/>
        <v>5.9100000000000041E-2</v>
      </c>
    </row>
    <row r="52" spans="2:25">
      <c r="B52" s="60">
        <v>44</v>
      </c>
      <c r="C52" s="102">
        <f t="shared" si="0"/>
        <v>2380225.1413615393</v>
      </c>
      <c r="D52" s="102"/>
      <c r="E52" s="60"/>
      <c r="F52" s="8">
        <v>43747</v>
      </c>
      <c r="G52" s="60" t="s">
        <v>3</v>
      </c>
      <c r="H52" s="119">
        <v>109.33</v>
      </c>
      <c r="I52" s="119"/>
      <c r="J52" s="60">
        <v>189</v>
      </c>
      <c r="K52" s="106">
        <f t="shared" si="3"/>
        <v>71406.754240846174</v>
      </c>
      <c r="L52" s="107"/>
      <c r="M52" s="6">
        <f>IF(J52="","",(K52/J52)/LOOKUP(RIGHT($D$2,3),定数!$A$6:$A$13,定数!$B$6:$B$13))</f>
        <v>3.7781351450183163</v>
      </c>
      <c r="N52" s="60"/>
      <c r="O52" s="8">
        <v>43772</v>
      </c>
      <c r="P52" s="119">
        <v>111.22</v>
      </c>
      <c r="Q52" s="119"/>
      <c r="R52" s="104">
        <f>IF(P52="","",T52*M52*LOOKUP(RIGHT($D$2,3),定数!$A$6:$A$13,定数!$B$6:$B$13))</f>
        <v>-71406.754240846203</v>
      </c>
      <c r="S52" s="104"/>
      <c r="T52" s="105">
        <f t="shared" si="4"/>
        <v>-189.00000000000006</v>
      </c>
      <c r="U52" s="105"/>
      <c r="V52" t="str">
        <f t="shared" si="7"/>
        <v/>
      </c>
      <c r="W52">
        <f t="shared" si="2"/>
        <v>1</v>
      </c>
      <c r="X52" s="37">
        <f t="shared" si="5"/>
        <v>2382477.960853125</v>
      </c>
      <c r="Y52" s="38">
        <f t="shared" si="6"/>
        <v>9.4557831325292607E-4</v>
      </c>
    </row>
    <row r="53" spans="2:25">
      <c r="B53" s="60">
        <v>45</v>
      </c>
      <c r="C53" s="102">
        <f t="shared" si="0"/>
        <v>2308818.387120693</v>
      </c>
      <c r="D53" s="102"/>
      <c r="E53" s="60"/>
      <c r="F53" s="8">
        <v>43816</v>
      </c>
      <c r="G53" s="60" t="s">
        <v>3</v>
      </c>
      <c r="H53" s="119">
        <v>107.35</v>
      </c>
      <c r="I53" s="119"/>
      <c r="J53" s="60">
        <v>97</v>
      </c>
      <c r="K53" s="106">
        <f t="shared" si="3"/>
        <v>69264.551613620788</v>
      </c>
      <c r="L53" s="107"/>
      <c r="M53" s="6">
        <f>IF(J53="","",(K53/J53)/LOOKUP(RIGHT($D$2,3),定数!$A$6:$A$13,定数!$B$6:$B$13))</f>
        <v>7.1406754240846171</v>
      </c>
      <c r="N53" s="60">
        <v>2004</v>
      </c>
      <c r="O53" s="8">
        <v>43492</v>
      </c>
      <c r="P53" s="119">
        <v>105.45</v>
      </c>
      <c r="Q53" s="119"/>
      <c r="R53" s="104">
        <f>IF(P53="","",T53*M53*LOOKUP(RIGHT($D$2,3),定数!$A$6:$A$13,定数!$B$6:$B$13))</f>
        <v>135672.83305760712</v>
      </c>
      <c r="S53" s="104"/>
      <c r="T53" s="105">
        <f t="shared" si="4"/>
        <v>189.99999999999915</v>
      </c>
      <c r="U53" s="105"/>
      <c r="V53" t="str">
        <f t="shared" si="7"/>
        <v/>
      </c>
      <c r="W53">
        <f t="shared" si="2"/>
        <v>0</v>
      </c>
      <c r="X53" s="37">
        <f t="shared" si="5"/>
        <v>2382477.960853125</v>
      </c>
      <c r="Y53" s="38">
        <f t="shared" si="6"/>
        <v>3.0917210963855357E-2</v>
      </c>
    </row>
    <row r="54" spans="2:25">
      <c r="B54" s="60">
        <v>46</v>
      </c>
      <c r="C54" s="102">
        <f t="shared" si="0"/>
        <v>2444491.2201783</v>
      </c>
      <c r="D54" s="102"/>
      <c r="E54" s="60">
        <v>2004</v>
      </c>
      <c r="F54" s="8">
        <v>43512</v>
      </c>
      <c r="G54" s="60" t="s">
        <v>3</v>
      </c>
      <c r="H54" s="119">
        <v>105.33</v>
      </c>
      <c r="I54" s="119"/>
      <c r="J54" s="60">
        <v>28</v>
      </c>
      <c r="K54" s="106">
        <f t="shared" si="3"/>
        <v>73334.736605348997</v>
      </c>
      <c r="L54" s="107"/>
      <c r="M54" s="6">
        <f>IF(J54="","",(K54/J54)/LOOKUP(RIGHT($D$2,3),定数!$A$6:$A$13,定数!$B$6:$B$13))</f>
        <v>26.190977359053214</v>
      </c>
      <c r="N54" s="60"/>
      <c r="O54" s="8">
        <v>43513</v>
      </c>
      <c r="P54" s="119">
        <v>105.6</v>
      </c>
      <c r="Q54" s="119"/>
      <c r="R54" s="104">
        <f>IF(P54="","",T54*M54*LOOKUP(RIGHT($D$2,3),定数!$A$6:$A$13,定数!$B$6:$B$13))</f>
        <v>-70715.638869442642</v>
      </c>
      <c r="S54" s="104"/>
      <c r="T54" s="105">
        <f t="shared" si="4"/>
        <v>-26.999999999999602</v>
      </c>
      <c r="U54" s="105"/>
      <c r="V54" t="str">
        <f t="shared" si="7"/>
        <v/>
      </c>
      <c r="W54">
        <f t="shared" si="2"/>
        <v>1</v>
      </c>
      <c r="X54" s="37">
        <f t="shared" si="5"/>
        <v>2444491.2201783</v>
      </c>
      <c r="Y54" s="38">
        <f t="shared" si="6"/>
        <v>0</v>
      </c>
    </row>
    <row r="55" spans="2:25">
      <c r="B55" s="60">
        <v>47</v>
      </c>
      <c r="C55" s="102">
        <f t="shared" si="0"/>
        <v>2373775.5813088575</v>
      </c>
      <c r="D55" s="102"/>
      <c r="E55" s="60"/>
      <c r="F55" s="8">
        <v>43527</v>
      </c>
      <c r="G55" s="60" t="s">
        <v>4</v>
      </c>
      <c r="H55" s="119">
        <v>110.46</v>
      </c>
      <c r="I55" s="119"/>
      <c r="J55" s="60">
        <v>157</v>
      </c>
      <c r="K55" s="106">
        <f t="shared" si="3"/>
        <v>71213.267439265721</v>
      </c>
      <c r="L55" s="107"/>
      <c r="M55" s="6">
        <f>IF(J55="","",(K55/J55)/LOOKUP(RIGHT($D$2,3),定数!$A$6:$A$13,定数!$B$6:$B$13))</f>
        <v>4.5358769069595999</v>
      </c>
      <c r="N55" s="60"/>
      <c r="O55" s="8">
        <v>43540</v>
      </c>
      <c r="P55" s="119">
        <v>108.89</v>
      </c>
      <c r="Q55" s="119"/>
      <c r="R55" s="104">
        <f>IF(P55="","",T55*M55*LOOKUP(RIGHT($D$2,3),定数!$A$6:$A$13,定数!$B$6:$B$13))</f>
        <v>-71213.267439265401</v>
      </c>
      <c r="S55" s="104"/>
      <c r="T55" s="105">
        <f t="shared" si="4"/>
        <v>-156.99999999999932</v>
      </c>
      <c r="U55" s="105"/>
      <c r="V55" t="str">
        <f t="shared" si="7"/>
        <v/>
      </c>
      <c r="W55">
        <f t="shared" si="2"/>
        <v>2</v>
      </c>
      <c r="X55" s="37">
        <f t="shared" si="5"/>
        <v>2444491.2201783</v>
      </c>
      <c r="Y55" s="38">
        <f t="shared" si="6"/>
        <v>2.8928571428570971E-2</v>
      </c>
    </row>
    <row r="56" spans="2:25">
      <c r="B56" s="60">
        <v>48</v>
      </c>
      <c r="C56" s="102">
        <f t="shared" si="0"/>
        <v>2302562.3138695923</v>
      </c>
      <c r="D56" s="102"/>
      <c r="E56" s="60"/>
      <c r="F56" s="8">
        <v>43583</v>
      </c>
      <c r="G56" s="60" t="s">
        <v>4</v>
      </c>
      <c r="H56" s="119">
        <v>109.89</v>
      </c>
      <c r="I56" s="119"/>
      <c r="J56" s="60">
        <v>154</v>
      </c>
      <c r="K56" s="106">
        <f t="shared" si="3"/>
        <v>69076.869416087764</v>
      </c>
      <c r="L56" s="107"/>
      <c r="M56" s="6">
        <f>IF(J56="","",(K56/J56)/LOOKUP(RIGHT($D$2,3),定数!$A$6:$A$13,定数!$B$6:$B$13))</f>
        <v>4.4855110010446602</v>
      </c>
      <c r="N56" s="60"/>
      <c r="O56" s="8">
        <v>43590</v>
      </c>
      <c r="P56" s="119">
        <v>108.35</v>
      </c>
      <c r="Q56" s="119"/>
      <c r="R56" s="104">
        <f>IF(P56="","",T56*M56*LOOKUP(RIGHT($D$2,3),定数!$A$6:$A$13,定数!$B$6:$B$13))</f>
        <v>-69076.869416088055</v>
      </c>
      <c r="S56" s="104"/>
      <c r="T56" s="105">
        <f t="shared" si="4"/>
        <v>-154.00000000000063</v>
      </c>
      <c r="U56" s="105"/>
      <c r="V56" t="str">
        <f t="shared" si="7"/>
        <v/>
      </c>
      <c r="W56">
        <f t="shared" si="2"/>
        <v>3</v>
      </c>
      <c r="X56" s="37">
        <f t="shared" si="5"/>
        <v>2444491.2201783</v>
      </c>
      <c r="Y56" s="38">
        <f t="shared" si="6"/>
        <v>5.8060714285713688E-2</v>
      </c>
    </row>
    <row r="57" spans="2:25">
      <c r="B57" s="60">
        <v>49</v>
      </c>
      <c r="C57" s="102">
        <f t="shared" si="0"/>
        <v>2233485.4444535044</v>
      </c>
      <c r="D57" s="102"/>
      <c r="E57" s="60"/>
      <c r="F57" s="8">
        <v>43801</v>
      </c>
      <c r="G57" s="60" t="s">
        <v>3</v>
      </c>
      <c r="H57" s="119">
        <v>102.59</v>
      </c>
      <c r="I57" s="119"/>
      <c r="J57" s="60">
        <v>51</v>
      </c>
      <c r="K57" s="106">
        <f t="shared" si="3"/>
        <v>67004.563333605125</v>
      </c>
      <c r="L57" s="107"/>
      <c r="M57" s="6">
        <f>IF(J57="","",(K57/J57)/LOOKUP(RIGHT($D$2,3),定数!$A$6:$A$13,定数!$B$6:$B$13))</f>
        <v>13.138149673255906</v>
      </c>
      <c r="N57" s="60"/>
      <c r="O57" s="8">
        <v>43801</v>
      </c>
      <c r="P57" s="119">
        <v>103.1</v>
      </c>
      <c r="Q57" s="119"/>
      <c r="R57" s="104">
        <f>IF(P57="","",T57*M57*LOOKUP(RIGHT($D$2,3),定数!$A$6:$A$13,定数!$B$6:$B$13))</f>
        <v>-67004.563333603932</v>
      </c>
      <c r="S57" s="104"/>
      <c r="T57" s="105">
        <f t="shared" si="4"/>
        <v>-50.999999999999091</v>
      </c>
      <c r="U57" s="105"/>
      <c r="V57" t="str">
        <f t="shared" si="7"/>
        <v/>
      </c>
      <c r="W57">
        <f t="shared" si="2"/>
        <v>4</v>
      </c>
      <c r="X57" s="37">
        <f t="shared" si="5"/>
        <v>2444491.2201783</v>
      </c>
      <c r="Y57" s="38">
        <f t="shared" si="6"/>
        <v>8.6318892857142226E-2</v>
      </c>
    </row>
    <row r="58" spans="2:25">
      <c r="B58" s="60">
        <v>50</v>
      </c>
      <c r="C58" s="102">
        <f t="shared" si="0"/>
        <v>2166480.8811199004</v>
      </c>
      <c r="D58" s="102"/>
      <c r="E58" s="60">
        <v>2005</v>
      </c>
      <c r="F58" s="8">
        <v>43559</v>
      </c>
      <c r="G58" s="60" t="s">
        <v>4</v>
      </c>
      <c r="H58" s="119">
        <v>107.8</v>
      </c>
      <c r="I58" s="119"/>
      <c r="J58" s="60">
        <v>107</v>
      </c>
      <c r="K58" s="106">
        <f t="shared" si="3"/>
        <v>64994.426433597007</v>
      </c>
      <c r="L58" s="107"/>
      <c r="M58" s="6">
        <f>IF(J58="","",(K58/J58)/LOOKUP(RIGHT($D$2,3),定数!$A$6:$A$13,定数!$B$6:$B$13))</f>
        <v>6.0742454610838319</v>
      </c>
      <c r="N58" s="60">
        <v>2005</v>
      </c>
      <c r="O58" s="8">
        <v>43574</v>
      </c>
      <c r="P58" s="119">
        <v>106.73</v>
      </c>
      <c r="Q58" s="119"/>
      <c r="R58" s="104">
        <f>IF(P58="","",T58*M58*LOOKUP(RIGHT($D$2,3),定数!$A$6:$A$13,定数!$B$6:$B$13))</f>
        <v>-64994.426433596585</v>
      </c>
      <c r="S58" s="104"/>
      <c r="T58" s="105">
        <f t="shared" si="4"/>
        <v>-106.99999999999932</v>
      </c>
      <c r="U58" s="105"/>
      <c r="V58" t="str">
        <f t="shared" si="7"/>
        <v/>
      </c>
      <c r="W58">
        <f t="shared" si="2"/>
        <v>5</v>
      </c>
      <c r="X58" s="37">
        <f t="shared" si="5"/>
        <v>2444491.2201783</v>
      </c>
      <c r="Y58" s="38">
        <f t="shared" si="6"/>
        <v>0.11372932607142749</v>
      </c>
    </row>
    <row r="59" spans="2:25">
      <c r="B59" s="60">
        <v>51</v>
      </c>
      <c r="C59" s="102">
        <f t="shared" si="0"/>
        <v>2101486.4546863036</v>
      </c>
      <c r="D59" s="102"/>
      <c r="E59" s="60"/>
      <c r="F59" s="8">
        <v>43589</v>
      </c>
      <c r="G59" s="60" t="s">
        <v>3</v>
      </c>
      <c r="H59" s="119">
        <v>104.61</v>
      </c>
      <c r="I59" s="119"/>
      <c r="J59" s="60">
        <v>157</v>
      </c>
      <c r="K59" s="106">
        <f t="shared" si="3"/>
        <v>63044.593640589104</v>
      </c>
      <c r="L59" s="107"/>
      <c r="M59" s="6">
        <f>IF(J59="","",(K59/J59)/LOOKUP(RIGHT($D$2,3),定数!$A$6:$A$13,定数!$B$6:$B$13))</f>
        <v>4.0155792127763759</v>
      </c>
      <c r="N59" s="60"/>
      <c r="O59" s="8">
        <v>43597</v>
      </c>
      <c r="P59" s="119">
        <v>106.18</v>
      </c>
      <c r="Q59" s="119"/>
      <c r="R59" s="104">
        <f>IF(P59="","",T59*M59*LOOKUP(RIGHT($D$2,3),定数!$A$6:$A$13,定数!$B$6:$B$13))</f>
        <v>-63044.593640589403</v>
      </c>
      <c r="S59" s="104"/>
      <c r="T59" s="105">
        <f t="shared" si="4"/>
        <v>-157.00000000000074</v>
      </c>
      <c r="U59" s="105"/>
      <c r="V59" t="str">
        <f t="shared" si="7"/>
        <v/>
      </c>
      <c r="W59">
        <f t="shared" si="2"/>
        <v>6</v>
      </c>
      <c r="X59" s="37">
        <f t="shared" si="5"/>
        <v>2444491.2201783</v>
      </c>
      <c r="Y59" s="38">
        <f t="shared" si="6"/>
        <v>0.14031744628928466</v>
      </c>
    </row>
    <row r="60" spans="2:25">
      <c r="B60" s="60">
        <v>52</v>
      </c>
      <c r="C60" s="102">
        <f t="shared" si="0"/>
        <v>2038441.8610457142</v>
      </c>
      <c r="D60" s="102"/>
      <c r="E60" s="60"/>
      <c r="F60" s="8">
        <v>43660</v>
      </c>
      <c r="G60" s="60" t="s">
        <v>4</v>
      </c>
      <c r="H60" s="119">
        <v>112.32</v>
      </c>
      <c r="I60" s="119"/>
      <c r="J60" s="60">
        <v>156</v>
      </c>
      <c r="K60" s="106">
        <f t="shared" si="3"/>
        <v>61153.255831371425</v>
      </c>
      <c r="L60" s="107"/>
      <c r="M60" s="6">
        <f>IF(J60="","",(K60/J60)/LOOKUP(RIGHT($D$2,3),定数!$A$6:$A$13,定数!$B$6:$B$13))</f>
        <v>3.9200805020109883</v>
      </c>
      <c r="N60" s="60"/>
      <c r="O60" s="8">
        <v>43667</v>
      </c>
      <c r="P60" s="119">
        <v>110.76</v>
      </c>
      <c r="Q60" s="119"/>
      <c r="R60" s="104">
        <f>IF(P60="","",T60*M60*LOOKUP(RIGHT($D$2,3),定数!$A$6:$A$13,定数!$B$6:$B$13))</f>
        <v>-61153.255831370952</v>
      </c>
      <c r="S60" s="104"/>
      <c r="T60" s="105">
        <f t="shared" si="4"/>
        <v>-155.99999999999881</v>
      </c>
      <c r="U60" s="105"/>
      <c r="V60" t="str">
        <f t="shared" si="7"/>
        <v/>
      </c>
      <c r="W60">
        <f t="shared" si="2"/>
        <v>7</v>
      </c>
      <c r="X60" s="37">
        <f t="shared" si="5"/>
        <v>2444491.2201783</v>
      </c>
      <c r="Y60" s="38">
        <f t="shared" si="6"/>
        <v>0.16610792290060616</v>
      </c>
    </row>
    <row r="61" spans="2:25">
      <c r="B61" s="60">
        <v>53</v>
      </c>
      <c r="C61" s="102">
        <f t="shared" si="0"/>
        <v>1977288.6052143432</v>
      </c>
      <c r="D61" s="102"/>
      <c r="E61" s="60"/>
      <c r="F61" s="8">
        <v>43739</v>
      </c>
      <c r="G61" s="60" t="s">
        <v>4</v>
      </c>
      <c r="H61" s="119">
        <v>113.73</v>
      </c>
      <c r="I61" s="119"/>
      <c r="J61" s="60">
        <v>83</v>
      </c>
      <c r="K61" s="106">
        <f t="shared" si="3"/>
        <v>59318.658156430291</v>
      </c>
      <c r="L61" s="107"/>
      <c r="M61" s="6">
        <f>IF(J61="","",(K61/J61)/LOOKUP(RIGHT($D$2,3),定数!$A$6:$A$13,定数!$B$6:$B$13))</f>
        <v>7.1468262839072629</v>
      </c>
      <c r="N61" s="60"/>
      <c r="O61" s="8">
        <v>43756</v>
      </c>
      <c r="P61" s="119">
        <v>115.83</v>
      </c>
      <c r="Q61" s="119"/>
      <c r="R61" s="104">
        <f>IF(P61="","",T61*M61*LOOKUP(RIGHT($D$2,3),定数!$A$6:$A$13,定数!$B$6:$B$13))</f>
        <v>150083.35196205211</v>
      </c>
      <c r="S61" s="104"/>
      <c r="T61" s="105">
        <f t="shared" si="4"/>
        <v>209.99999999999943</v>
      </c>
      <c r="U61" s="105"/>
      <c r="V61" t="str">
        <f t="shared" si="7"/>
        <v/>
      </c>
      <c r="W61">
        <f t="shared" si="2"/>
        <v>0</v>
      </c>
      <c r="X61" s="37">
        <f t="shared" si="5"/>
        <v>2444491.2201783</v>
      </c>
      <c r="Y61" s="38">
        <f t="shared" si="6"/>
        <v>0.19112468521358783</v>
      </c>
    </row>
    <row r="62" spans="2:25">
      <c r="B62" s="60">
        <v>54</v>
      </c>
      <c r="C62" s="102">
        <f>IF(R61="","",C61+R61)</f>
        <v>2127371.9571763952</v>
      </c>
      <c r="D62" s="102"/>
      <c r="E62" s="60"/>
      <c r="F62" s="8">
        <v>43765</v>
      </c>
      <c r="G62" s="60" t="s">
        <v>4</v>
      </c>
      <c r="H62" s="119">
        <v>115.96</v>
      </c>
      <c r="I62" s="119"/>
      <c r="J62" s="60">
        <v>106</v>
      </c>
      <c r="K62" s="106">
        <f t="shared" si="3"/>
        <v>63821.158715291851</v>
      </c>
      <c r="L62" s="107"/>
      <c r="M62" s="6">
        <f>IF(J62="","",(K62/J62)/LOOKUP(RIGHT($D$2,3),定数!$A$6:$A$13,定数!$B$6:$B$13))</f>
        <v>6.020864029744514</v>
      </c>
      <c r="N62" s="60"/>
      <c r="O62" s="8">
        <v>43765</v>
      </c>
      <c r="P62" s="119">
        <v>114.9</v>
      </c>
      <c r="Q62" s="119"/>
      <c r="R62" s="104">
        <f>IF(P62="","",T62*M62*LOOKUP(RIGHT($D$2,3),定数!$A$6:$A$13,定数!$B$6:$B$13))</f>
        <v>-63821.158715291131</v>
      </c>
      <c r="S62" s="104"/>
      <c r="T62" s="105">
        <f t="shared" si="4"/>
        <v>-105.99999999999881</v>
      </c>
      <c r="U62" s="105"/>
      <c r="V62" t="str">
        <f t="shared" si="7"/>
        <v/>
      </c>
      <c r="W62">
        <f t="shared" si="2"/>
        <v>1</v>
      </c>
      <c r="X62" s="37">
        <f t="shared" si="5"/>
        <v>2444491.2201783</v>
      </c>
      <c r="Y62" s="38">
        <f t="shared" si="6"/>
        <v>0.1297281251755833</v>
      </c>
    </row>
    <row r="63" spans="2:25">
      <c r="B63" s="60">
        <v>55</v>
      </c>
      <c r="C63" s="102">
        <f t="shared" si="0"/>
        <v>2063550.798461104</v>
      </c>
      <c r="D63" s="102"/>
      <c r="E63" s="60"/>
      <c r="F63" s="8">
        <v>43794</v>
      </c>
      <c r="G63" s="60" t="s">
        <v>4</v>
      </c>
      <c r="H63" s="119">
        <v>119</v>
      </c>
      <c r="I63" s="119"/>
      <c r="J63" s="60">
        <v>49</v>
      </c>
      <c r="K63" s="106">
        <f t="shared" si="3"/>
        <v>61906.523953833123</v>
      </c>
      <c r="L63" s="107"/>
      <c r="M63" s="6">
        <f>IF(J63="","",(K63/J63)/LOOKUP(RIGHT($D$2,3),定数!$A$6:$A$13,定数!$B$6:$B$13))</f>
        <v>12.633984480374107</v>
      </c>
      <c r="N63" s="60"/>
      <c r="O63" s="8">
        <v>43797</v>
      </c>
      <c r="P63" s="119">
        <v>118.52</v>
      </c>
      <c r="Q63" s="119"/>
      <c r="R63" s="104">
        <f>IF(P63="","",T63*M63*LOOKUP(RIGHT($D$2,3),定数!$A$6:$A$13,定数!$B$6:$B$13))</f>
        <v>-60643.125505796219</v>
      </c>
      <c r="S63" s="104"/>
      <c r="T63" s="105">
        <f t="shared" si="4"/>
        <v>-48.000000000000398</v>
      </c>
      <c r="U63" s="105"/>
      <c r="V63" t="str">
        <f t="shared" si="7"/>
        <v/>
      </c>
      <c r="W63">
        <f t="shared" si="2"/>
        <v>2</v>
      </c>
      <c r="X63" s="37">
        <f t="shared" si="5"/>
        <v>2444491.2201783</v>
      </c>
      <c r="Y63" s="38">
        <f t="shared" si="6"/>
        <v>0.15583628142031547</v>
      </c>
    </row>
    <row r="64" spans="2:25">
      <c r="B64" s="60">
        <v>56</v>
      </c>
      <c r="C64" s="102">
        <f>IF(R63="","",C63+R63)</f>
        <v>2002907.6729553079</v>
      </c>
      <c r="D64" s="102"/>
      <c r="E64" s="60"/>
      <c r="F64" s="8">
        <v>43822</v>
      </c>
      <c r="G64" s="60" t="s">
        <v>3</v>
      </c>
      <c r="H64" s="119">
        <v>116.4</v>
      </c>
      <c r="I64" s="119"/>
      <c r="J64" s="60">
        <v>128</v>
      </c>
      <c r="K64" s="106">
        <f t="shared" si="3"/>
        <v>60087.230188659232</v>
      </c>
      <c r="L64" s="107"/>
      <c r="M64" s="6">
        <f>IF(J64="","",(K64/J64)/LOOKUP(RIGHT($D$2,3),定数!$A$6:$A$13,定数!$B$6:$B$13))</f>
        <v>4.6943148584890029</v>
      </c>
      <c r="N64" s="60"/>
      <c r="O64" s="8">
        <v>43827</v>
      </c>
      <c r="P64" s="119">
        <v>117.68</v>
      </c>
      <c r="Q64" s="119"/>
      <c r="R64" s="104">
        <f>IF(P64="","",T64*M64*LOOKUP(RIGHT($D$2,3),定数!$A$6:$A$13,定数!$B$6:$B$13))</f>
        <v>-60087.23018865929</v>
      </c>
      <c r="S64" s="104"/>
      <c r="T64" s="105">
        <f t="shared" si="4"/>
        <v>-128.00000000000011</v>
      </c>
      <c r="U64" s="105"/>
      <c r="V64" t="str">
        <f t="shared" si="7"/>
        <v/>
      </c>
      <c r="W64">
        <f t="shared" si="2"/>
        <v>3</v>
      </c>
      <c r="X64" s="37">
        <f t="shared" si="5"/>
        <v>2444491.2201783</v>
      </c>
      <c r="Y64" s="38">
        <f t="shared" si="6"/>
        <v>0.18064435804796353</v>
      </c>
    </row>
    <row r="65" spans="2:25">
      <c r="B65" s="60">
        <v>57</v>
      </c>
      <c r="C65" s="102">
        <f>IF(R64="","",C64+R64)</f>
        <v>1942820.4427666485</v>
      </c>
      <c r="D65" s="102"/>
      <c r="E65" s="60">
        <v>2006</v>
      </c>
      <c r="F65" s="8">
        <v>43562</v>
      </c>
      <c r="G65" s="60" t="s">
        <v>4</v>
      </c>
      <c r="H65" s="119">
        <v>118.01</v>
      </c>
      <c r="I65" s="119"/>
      <c r="J65" s="60">
        <v>75</v>
      </c>
      <c r="K65" s="106">
        <f t="shared" si="3"/>
        <v>58284.613282999453</v>
      </c>
      <c r="L65" s="107"/>
      <c r="M65" s="6">
        <f>IF(J65="","",(K65/J65)/LOOKUP(RIGHT($D$2,3),定数!$A$6:$A$13,定数!$B$6:$B$13))</f>
        <v>7.7712817710665938</v>
      </c>
      <c r="N65" s="60">
        <v>2006</v>
      </c>
      <c r="O65" s="8">
        <v>43573</v>
      </c>
      <c r="P65" s="119">
        <v>117.25</v>
      </c>
      <c r="Q65" s="119"/>
      <c r="R65" s="104">
        <f>IF(P65="","",T65*M65*LOOKUP(RIGHT($D$2,3),定数!$A$6:$A$13,定数!$B$6:$B$13))</f>
        <v>-59061.74146010651</v>
      </c>
      <c r="S65" s="104"/>
      <c r="T65" s="105">
        <f t="shared" si="4"/>
        <v>-76.000000000000512</v>
      </c>
      <c r="U65" s="105"/>
      <c r="V65" t="str">
        <f t="shared" si="7"/>
        <v/>
      </c>
      <c r="W65">
        <f t="shared" si="2"/>
        <v>4</v>
      </c>
      <c r="X65" s="37">
        <f t="shared" si="5"/>
        <v>2444491.2201783</v>
      </c>
      <c r="Y65" s="38">
        <f t="shared" si="6"/>
        <v>0.2052250273065247</v>
      </c>
    </row>
    <row r="66" spans="2:25">
      <c r="B66" s="60">
        <v>58</v>
      </c>
      <c r="C66" s="102">
        <f t="shared" si="0"/>
        <v>1883758.7013065419</v>
      </c>
      <c r="D66" s="102"/>
      <c r="E66" s="60"/>
      <c r="F66" s="8">
        <v>43593</v>
      </c>
      <c r="G66" s="60" t="s">
        <v>3</v>
      </c>
      <c r="H66" s="119">
        <v>112.25</v>
      </c>
      <c r="I66" s="119"/>
      <c r="J66" s="60">
        <v>189</v>
      </c>
      <c r="K66" s="106">
        <f t="shared" si="3"/>
        <v>56512.761039196259</v>
      </c>
      <c r="L66" s="107"/>
      <c r="M66" s="6">
        <f>IF(J66="","",(K66/J66)/LOOKUP(RIGHT($D$2,3),定数!$A$6:$A$13,定数!$B$6:$B$13))</f>
        <v>2.9900931766770511</v>
      </c>
      <c r="N66" s="60"/>
      <c r="O66" s="8">
        <v>43624</v>
      </c>
      <c r="P66" s="119">
        <v>114.04</v>
      </c>
      <c r="Q66" s="119"/>
      <c r="R66" s="104">
        <f>IF(P66="","",T66*M66*LOOKUP(RIGHT($D$2,3),定数!$A$6:$A$13,定数!$B$6:$B$13))</f>
        <v>-53522.667862519404</v>
      </c>
      <c r="S66" s="104"/>
      <c r="T66" s="105">
        <f t="shared" si="4"/>
        <v>-179.00000000000063</v>
      </c>
      <c r="U66" s="105"/>
      <c r="V66" t="str">
        <f t="shared" si="7"/>
        <v/>
      </c>
      <c r="W66">
        <f t="shared" si="2"/>
        <v>5</v>
      </c>
      <c r="X66" s="37">
        <f t="shared" si="5"/>
        <v>2444491.2201783</v>
      </c>
      <c r="Y66" s="38">
        <f t="shared" si="6"/>
        <v>0.22938618647640652</v>
      </c>
    </row>
    <row r="67" spans="2:25">
      <c r="B67" s="60">
        <v>59</v>
      </c>
      <c r="C67" s="102">
        <f t="shared" si="0"/>
        <v>1830236.0334440225</v>
      </c>
      <c r="D67" s="102"/>
      <c r="E67" s="60"/>
      <c r="F67" s="8">
        <v>43702</v>
      </c>
      <c r="G67" s="60" t="s">
        <v>4</v>
      </c>
      <c r="H67" s="119">
        <v>116.62</v>
      </c>
      <c r="I67" s="119"/>
      <c r="J67" s="60">
        <v>48</v>
      </c>
      <c r="K67" s="106">
        <f t="shared" si="3"/>
        <v>54907.081003320673</v>
      </c>
      <c r="L67" s="107"/>
      <c r="M67" s="6">
        <f>IF(J67="","",(K67/J67)/LOOKUP(RIGHT($D$2,3),定数!$A$6:$A$13,定数!$B$6:$B$13))</f>
        <v>11.438975209025141</v>
      </c>
      <c r="N67" s="60"/>
      <c r="O67" s="8">
        <v>43712</v>
      </c>
      <c r="P67" s="119">
        <v>116.14</v>
      </c>
      <c r="Q67" s="119"/>
      <c r="R67" s="104">
        <f>IF(P67="","",T67*M67*LOOKUP(RIGHT($D$2,3),定数!$A$6:$A$13,定数!$B$6:$B$13))</f>
        <v>-54907.081003321138</v>
      </c>
      <c r="S67" s="104"/>
      <c r="T67" s="105">
        <f t="shared" si="4"/>
        <v>-48.000000000000398</v>
      </c>
      <c r="U67" s="105"/>
      <c r="V67" t="str">
        <f t="shared" si="7"/>
        <v/>
      </c>
      <c r="W67">
        <f t="shared" si="2"/>
        <v>6</v>
      </c>
      <c r="X67" s="37">
        <f t="shared" si="5"/>
        <v>2444491.2201783</v>
      </c>
      <c r="Y67" s="38">
        <f t="shared" si="6"/>
        <v>0.25128140435271196</v>
      </c>
    </row>
    <row r="68" spans="2:25">
      <c r="B68" s="60">
        <v>60</v>
      </c>
      <c r="C68" s="102">
        <f>IF(R67="","",C67+R67)</f>
        <v>1775328.9524407014</v>
      </c>
      <c r="D68" s="102"/>
      <c r="E68" s="60"/>
      <c r="F68" s="8">
        <v>43747</v>
      </c>
      <c r="G68" s="60" t="s">
        <v>4</v>
      </c>
      <c r="H68" s="119">
        <v>119.09</v>
      </c>
      <c r="I68" s="119"/>
      <c r="J68" s="60">
        <v>146</v>
      </c>
      <c r="K68" s="106">
        <f t="shared" si="3"/>
        <v>53259.868573221043</v>
      </c>
      <c r="L68" s="107"/>
      <c r="M68" s="6">
        <f>IF(J68="","",(K68/J68)/LOOKUP(RIGHT($D$2,3),定数!$A$6:$A$13,定数!$B$6:$B$13))</f>
        <v>3.6479362036452767</v>
      </c>
      <c r="N68" s="60"/>
      <c r="O68" s="8">
        <v>43765</v>
      </c>
      <c r="P68" s="119">
        <v>117.63</v>
      </c>
      <c r="Q68" s="119"/>
      <c r="R68" s="104">
        <f>IF(P68="","",T68*M68*LOOKUP(RIGHT($D$2,3),定数!$A$6:$A$13,定数!$B$6:$B$13))</f>
        <v>-53259.868573221334</v>
      </c>
      <c r="S68" s="104"/>
      <c r="T68" s="105">
        <f t="shared" si="4"/>
        <v>-146.0000000000008</v>
      </c>
      <c r="U68" s="105"/>
      <c r="V68" t="str">
        <f t="shared" si="7"/>
        <v/>
      </c>
      <c r="W68">
        <f t="shared" si="2"/>
        <v>7</v>
      </c>
      <c r="X68" s="37">
        <f t="shared" si="5"/>
        <v>2444491.2201783</v>
      </c>
      <c r="Y68" s="38">
        <f t="shared" si="6"/>
        <v>0.27374296222213068</v>
      </c>
    </row>
    <row r="69" spans="2:25">
      <c r="B69" s="60">
        <v>61</v>
      </c>
      <c r="C69" s="102">
        <f t="shared" si="0"/>
        <v>1722069.08386748</v>
      </c>
      <c r="D69" s="102"/>
      <c r="E69" s="60"/>
      <c r="F69" s="8">
        <v>43800</v>
      </c>
      <c r="G69" s="60" t="s">
        <v>3</v>
      </c>
      <c r="H69" s="119">
        <v>115.5</v>
      </c>
      <c r="I69" s="119"/>
      <c r="J69" s="60">
        <v>105</v>
      </c>
      <c r="K69" s="106">
        <f t="shared" si="3"/>
        <v>51662.072516024396</v>
      </c>
      <c r="L69" s="107"/>
      <c r="M69" s="6">
        <f>IF(J69="","",(K69/J69)/LOOKUP(RIGHT($D$2,3),定数!$A$6:$A$13,定数!$B$6:$B$13))</f>
        <v>4.9201973824785146</v>
      </c>
      <c r="N69" s="60"/>
      <c r="O69" s="8">
        <v>43810</v>
      </c>
      <c r="P69" s="119">
        <v>116.55</v>
      </c>
      <c r="Q69" s="119"/>
      <c r="R69" s="104">
        <f>IF(P69="","",T69*M69*LOOKUP(RIGHT($D$2,3),定数!$A$6:$A$13,定数!$B$6:$B$13))</f>
        <v>-51662.072516024258</v>
      </c>
      <c r="S69" s="104"/>
      <c r="T69" s="105">
        <f t="shared" si="4"/>
        <v>-104.99999999999972</v>
      </c>
      <c r="U69" s="105"/>
      <c r="V69" t="str">
        <f t="shared" si="7"/>
        <v/>
      </c>
      <c r="W69">
        <f t="shared" si="2"/>
        <v>8</v>
      </c>
      <c r="X69" s="37">
        <f t="shared" si="5"/>
        <v>2444491.2201783</v>
      </c>
      <c r="Y69" s="38">
        <f t="shared" si="6"/>
        <v>0.2955306733554669</v>
      </c>
    </row>
    <row r="70" spans="2:25">
      <c r="B70" s="60">
        <v>62</v>
      </c>
      <c r="C70" s="102">
        <f t="shared" si="0"/>
        <v>1670407.0113514557</v>
      </c>
      <c r="D70" s="102"/>
      <c r="E70" s="60">
        <v>2007</v>
      </c>
      <c r="F70" s="8">
        <v>43543</v>
      </c>
      <c r="G70" s="60" t="s">
        <v>3</v>
      </c>
      <c r="H70" s="119">
        <v>116.47</v>
      </c>
      <c r="I70" s="119"/>
      <c r="J70" s="60">
        <v>113</v>
      </c>
      <c r="K70" s="106">
        <f t="shared" si="3"/>
        <v>50112.210340543672</v>
      </c>
      <c r="L70" s="107"/>
      <c r="M70" s="6">
        <f>IF(J70="","",(K70/J70)/LOOKUP(RIGHT($D$2,3),定数!$A$6:$A$13,定数!$B$6:$B$13))</f>
        <v>4.4347088796941305</v>
      </c>
      <c r="N70" s="60">
        <v>2007</v>
      </c>
      <c r="O70" s="8">
        <v>43543</v>
      </c>
      <c r="P70" s="119">
        <v>117.6</v>
      </c>
      <c r="Q70" s="119"/>
      <c r="R70" s="104">
        <f>IF(P70="","",T70*M70*LOOKUP(RIGHT($D$2,3),定数!$A$6:$A$13,定数!$B$6:$B$13))</f>
        <v>-50112.210340543475</v>
      </c>
      <c r="S70" s="104"/>
      <c r="T70" s="105">
        <f t="shared" si="4"/>
        <v>-112.99999999999955</v>
      </c>
      <c r="U70" s="105"/>
      <c r="V70" t="str">
        <f t="shared" si="7"/>
        <v/>
      </c>
      <c r="W70">
        <f t="shared" si="2"/>
        <v>9</v>
      </c>
      <c r="X70" s="37">
        <f t="shared" si="5"/>
        <v>2444491.2201783</v>
      </c>
      <c r="Y70" s="38">
        <f t="shared" si="6"/>
        <v>0.31666475315480291</v>
      </c>
    </row>
    <row r="71" spans="2:25">
      <c r="B71" s="60">
        <v>63</v>
      </c>
      <c r="C71" s="102">
        <f t="shared" si="0"/>
        <v>1620294.8010109123</v>
      </c>
      <c r="D71" s="102"/>
      <c r="E71" s="60"/>
      <c r="F71" s="8">
        <v>43599</v>
      </c>
      <c r="G71" s="60" t="s">
        <v>4</v>
      </c>
      <c r="H71" s="119">
        <v>120.23</v>
      </c>
      <c r="I71" s="119"/>
      <c r="J71" s="60">
        <v>81</v>
      </c>
      <c r="K71" s="106">
        <f t="shared" si="3"/>
        <v>48608.844030327367</v>
      </c>
      <c r="L71" s="107"/>
      <c r="M71" s="6">
        <f>IF(J71="","",(K71/J71)/LOOKUP(RIGHT($D$2,3),定数!$A$6:$A$13,定数!$B$6:$B$13))</f>
        <v>6.0010918555959707</v>
      </c>
      <c r="N71" s="60"/>
      <c r="O71" s="8">
        <v>43629</v>
      </c>
      <c r="P71" s="119">
        <v>122.63</v>
      </c>
      <c r="Q71" s="119"/>
      <c r="R71" s="104">
        <f>IF(P71="","",T71*M71*LOOKUP(RIGHT($D$2,3),定数!$A$6:$A$13,定数!$B$6:$B$13))</f>
        <v>144026.20453430279</v>
      </c>
      <c r="S71" s="104"/>
      <c r="T71" s="105">
        <f t="shared" si="4"/>
        <v>239.99999999999915</v>
      </c>
      <c r="U71" s="105"/>
      <c r="V71" t="str">
        <f t="shared" si="7"/>
        <v/>
      </c>
      <c r="W71">
        <f t="shared" si="2"/>
        <v>0</v>
      </c>
      <c r="X71" s="37">
        <f t="shared" si="5"/>
        <v>2444491.2201783</v>
      </c>
      <c r="Y71" s="38">
        <f t="shared" si="6"/>
        <v>0.33716481056015868</v>
      </c>
    </row>
    <row r="72" spans="2:25">
      <c r="B72" s="60">
        <v>64</v>
      </c>
      <c r="C72" s="102">
        <f t="shared" si="0"/>
        <v>1764321.005545215</v>
      </c>
      <c r="D72" s="102"/>
      <c r="E72" s="60"/>
      <c r="F72" s="8">
        <v>43669</v>
      </c>
      <c r="G72" s="60" t="s">
        <v>3</v>
      </c>
      <c r="H72" s="119">
        <v>120.82</v>
      </c>
      <c r="I72" s="119"/>
      <c r="J72" s="60">
        <v>159</v>
      </c>
      <c r="K72" s="106">
        <f t="shared" si="3"/>
        <v>52929.630166356445</v>
      </c>
      <c r="L72" s="107"/>
      <c r="M72" s="6">
        <f>IF(J72="","",(K72/J72)/LOOKUP(RIGHT($D$2,3),定数!$A$6:$A$13,定数!$B$6:$B$13))</f>
        <v>3.3289075576324807</v>
      </c>
      <c r="N72" s="60"/>
      <c r="O72" s="8">
        <v>43678</v>
      </c>
      <c r="P72" s="119">
        <v>117.68</v>
      </c>
      <c r="Q72" s="119"/>
      <c r="R72" s="104">
        <f>IF(P72="","",T72*M72*LOOKUP(RIGHT($D$2,3),定数!$A$6:$A$13,定数!$B$6:$B$13))</f>
        <v>104527.69730965944</v>
      </c>
      <c r="S72" s="104"/>
      <c r="T72" s="105">
        <f t="shared" si="4"/>
        <v>313.99999999999864</v>
      </c>
      <c r="U72" s="105"/>
      <c r="V72" t="str">
        <f t="shared" si="7"/>
        <v/>
      </c>
      <c r="W72">
        <f t="shared" si="2"/>
        <v>0</v>
      </c>
      <c r="X72" s="37">
        <f t="shared" si="5"/>
        <v>2444491.2201783</v>
      </c>
      <c r="Y72" s="38">
        <f t="shared" si="6"/>
        <v>0.27824612705439533</v>
      </c>
    </row>
    <row r="73" spans="2:25">
      <c r="B73" s="60">
        <v>65</v>
      </c>
      <c r="C73" s="102">
        <f t="shared" si="0"/>
        <v>1868848.7028548745</v>
      </c>
      <c r="D73" s="102"/>
      <c r="E73" s="60"/>
      <c r="F73" s="8">
        <v>43683</v>
      </c>
      <c r="G73" s="60" t="s">
        <v>3</v>
      </c>
      <c r="H73" s="119">
        <v>117.9</v>
      </c>
      <c r="I73" s="119"/>
      <c r="J73" s="60">
        <v>141</v>
      </c>
      <c r="K73" s="106">
        <f t="shared" si="3"/>
        <v>56065.461085646231</v>
      </c>
      <c r="L73" s="107"/>
      <c r="M73" s="6">
        <f>IF(J73="","",(K73/J73)/LOOKUP(RIGHT($D$2,3),定数!$A$6:$A$13,定数!$B$6:$B$13))</f>
        <v>3.9762738358614347</v>
      </c>
      <c r="N73" s="60"/>
      <c r="O73" s="8">
        <v>43685</v>
      </c>
      <c r="P73" s="119">
        <v>119.31</v>
      </c>
      <c r="Q73" s="119"/>
      <c r="R73" s="104">
        <f>IF(P73="","",T73*M73*LOOKUP(RIGHT($D$2,3),定数!$A$6:$A$13,定数!$B$6:$B$13))</f>
        <v>-56065.4610856461</v>
      </c>
      <c r="S73" s="104"/>
      <c r="T73" s="105">
        <f t="shared" si="4"/>
        <v>-140.99999999999966</v>
      </c>
      <c r="U73" s="105"/>
      <c r="V73" t="str">
        <f t="shared" si="7"/>
        <v/>
      </c>
      <c r="W73">
        <f t="shared" si="2"/>
        <v>1</v>
      </c>
      <c r="X73" s="37">
        <f t="shared" si="5"/>
        <v>2444491.2201783</v>
      </c>
      <c r="Y73" s="38">
        <f t="shared" si="6"/>
        <v>0.23548561458176909</v>
      </c>
    </row>
    <row r="74" spans="2:25">
      <c r="B74" s="60">
        <v>66</v>
      </c>
      <c r="C74" s="102">
        <f t="shared" ref="C74:C108" si="8">IF(R73="","",C73+R73)</f>
        <v>1812783.2417692284</v>
      </c>
      <c r="D74" s="102"/>
      <c r="E74" s="60"/>
      <c r="F74" s="8">
        <v>43687</v>
      </c>
      <c r="G74" s="60" t="s">
        <v>3</v>
      </c>
      <c r="H74" s="119">
        <v>118.09</v>
      </c>
      <c r="I74" s="119"/>
      <c r="J74" s="60">
        <v>167</v>
      </c>
      <c r="K74" s="106">
        <f t="shared" si="3"/>
        <v>54383.49725307685</v>
      </c>
      <c r="L74" s="107"/>
      <c r="M74" s="6">
        <f>IF(J74="","",(K74/J74)/LOOKUP(RIGHT($D$2,3),定数!$A$6:$A$13,定数!$B$6:$B$13))</f>
        <v>3.2564968415016078</v>
      </c>
      <c r="N74" s="60"/>
      <c r="O74" s="8">
        <v>43693</v>
      </c>
      <c r="P74" s="119">
        <v>114.71</v>
      </c>
      <c r="Q74" s="119"/>
      <c r="R74" s="104">
        <f>IF(P74="","",T74*M74*LOOKUP(RIGHT($D$2,3),定数!$A$6:$A$13,定数!$B$6:$B$13))</f>
        <v>110069.59324275465</v>
      </c>
      <c r="S74" s="104"/>
      <c r="T74" s="105">
        <f t="shared" si="4"/>
        <v>338.00000000000097</v>
      </c>
      <c r="U74" s="105"/>
      <c r="V74" t="str">
        <f t="shared" si="7"/>
        <v/>
      </c>
      <c r="W74">
        <f t="shared" si="7"/>
        <v>0</v>
      </c>
      <c r="X74" s="37">
        <f t="shared" si="5"/>
        <v>2444491.2201783</v>
      </c>
      <c r="Y74" s="38">
        <f t="shared" si="6"/>
        <v>0.25842104614431594</v>
      </c>
    </row>
    <row r="75" spans="2:25">
      <c r="B75" s="60">
        <v>67</v>
      </c>
      <c r="C75" s="102">
        <f t="shared" si="8"/>
        <v>1922852.8350119831</v>
      </c>
      <c r="D75" s="102"/>
      <c r="E75" s="60"/>
      <c r="F75" s="8">
        <v>43705</v>
      </c>
      <c r="G75" s="60" t="s">
        <v>3</v>
      </c>
      <c r="H75" s="119">
        <v>115.81</v>
      </c>
      <c r="I75" s="119"/>
      <c r="J75" s="60">
        <v>92</v>
      </c>
      <c r="K75" s="106">
        <f t="shared" ref="K75:K108" si="9">IF(J75="","",C75*0.03)</f>
        <v>57685.585050359492</v>
      </c>
      <c r="L75" s="107"/>
      <c r="M75" s="6">
        <f>IF(J75="","",(K75/J75)/LOOKUP(RIGHT($D$2,3),定数!$A$6:$A$13,定数!$B$6:$B$13))</f>
        <v>6.2701722880825539</v>
      </c>
      <c r="N75" s="60"/>
      <c r="O75" s="8">
        <v>43718</v>
      </c>
      <c r="P75" s="119">
        <v>113.01</v>
      </c>
      <c r="Q75" s="119"/>
      <c r="R75" s="104">
        <f>IF(P75="","",T75*M75*LOOKUP(RIGHT($D$2,3),定数!$A$6:$A$13,定数!$B$6:$B$13))</f>
        <v>175564.82406631132</v>
      </c>
      <c r="S75" s="104"/>
      <c r="T75" s="105">
        <f t="shared" si="4"/>
        <v>279.99999999999972</v>
      </c>
      <c r="U75" s="105"/>
      <c r="V75" t="str">
        <f t="shared" ref="V75:W90" si="10">IF(S75&lt;&gt;"",IF(S75&lt;0,1+V74,0),"")</f>
        <v/>
      </c>
      <c r="W75">
        <f t="shared" si="10"/>
        <v>0</v>
      </c>
      <c r="X75" s="37">
        <f t="shared" si="5"/>
        <v>2444491.2201783</v>
      </c>
      <c r="Y75" s="38">
        <f t="shared" si="6"/>
        <v>0.2133934378084078</v>
      </c>
    </row>
    <row r="76" spans="2:25">
      <c r="B76" s="60">
        <v>68</v>
      </c>
      <c r="C76" s="102">
        <f t="shared" si="8"/>
        <v>2098417.6590782944</v>
      </c>
      <c r="D76" s="102"/>
      <c r="E76" s="60"/>
      <c r="F76" s="8">
        <v>43777</v>
      </c>
      <c r="G76" s="60" t="s">
        <v>3</v>
      </c>
      <c r="H76" s="119">
        <v>112.73</v>
      </c>
      <c r="I76" s="119"/>
      <c r="J76" s="60">
        <v>205</v>
      </c>
      <c r="K76" s="106">
        <f t="shared" si="9"/>
        <v>62952.529772348833</v>
      </c>
      <c r="L76" s="107"/>
      <c r="M76" s="6">
        <f>IF(J76="","",(K76/J76)/LOOKUP(RIGHT($D$2,3),定数!$A$6:$A$13,定数!$B$6:$B$13))</f>
        <v>3.0708551108462849</v>
      </c>
      <c r="N76" s="60"/>
      <c r="O76" s="8">
        <v>43790</v>
      </c>
      <c r="P76" s="119">
        <v>108.68</v>
      </c>
      <c r="Q76" s="119"/>
      <c r="R76" s="104">
        <f>IF(P76="","",T76*M76*LOOKUP(RIGHT($D$2,3),定数!$A$6:$A$13,定数!$B$6:$B$13))</f>
        <v>124369.63198927445</v>
      </c>
      <c r="S76" s="104"/>
      <c r="T76" s="105">
        <f t="shared" ref="T76:T108" si="11">IF(P76="","",IF(G76="買",(P76-H76),(H76-P76))*IF(RIGHT($D$2,3)="JPY",100,10000))</f>
        <v>404.99999999999972</v>
      </c>
      <c r="U76" s="105"/>
      <c r="V76" t="str">
        <f t="shared" si="10"/>
        <v/>
      </c>
      <c r="W76">
        <f t="shared" si="10"/>
        <v>0</v>
      </c>
      <c r="X76" s="37">
        <f t="shared" ref="X76:X108" si="12">IF(C76&lt;&gt;"",MAX(X75,C76),"")</f>
        <v>2444491.2201783</v>
      </c>
      <c r="Y76" s="38">
        <f t="shared" ref="Y76:Y108" si="13">IF(X76&lt;&gt;"",1-(C76/X76),"")</f>
        <v>0.14157283865178427</v>
      </c>
    </row>
    <row r="77" spans="2:25">
      <c r="B77" s="60">
        <v>69</v>
      </c>
      <c r="C77" s="102">
        <f t="shared" si="8"/>
        <v>2222787.2910675691</v>
      </c>
      <c r="D77" s="102"/>
      <c r="E77" s="60"/>
      <c r="F77" s="8">
        <v>43813</v>
      </c>
      <c r="G77" s="60" t="s">
        <v>4</v>
      </c>
      <c r="H77" s="119">
        <v>112.44</v>
      </c>
      <c r="I77" s="119"/>
      <c r="J77" s="60">
        <v>196</v>
      </c>
      <c r="K77" s="106">
        <f t="shared" si="9"/>
        <v>66683.618732027069</v>
      </c>
      <c r="L77" s="107"/>
      <c r="M77" s="6">
        <f>IF(J77="","",(K77/J77)/LOOKUP(RIGHT($D$2,3),定数!$A$6:$A$13,定数!$B$6:$B$13))</f>
        <v>3.4022254455115855</v>
      </c>
      <c r="N77" s="60">
        <v>2008</v>
      </c>
      <c r="O77" s="8">
        <v>43467</v>
      </c>
      <c r="P77" s="119">
        <v>110.4</v>
      </c>
      <c r="Q77" s="119"/>
      <c r="R77" s="104">
        <f>IF(P77="","",T77*M77*LOOKUP(RIGHT($D$2,3),定数!$A$6:$A$13,定数!$B$6:$B$13))</f>
        <v>-69405.399088436068</v>
      </c>
      <c r="S77" s="104"/>
      <c r="T77" s="105">
        <f t="shared" si="11"/>
        <v>-203.9999999999992</v>
      </c>
      <c r="U77" s="105"/>
      <c r="V77" t="str">
        <f t="shared" si="10"/>
        <v/>
      </c>
      <c r="W77">
        <f t="shared" si="10"/>
        <v>1</v>
      </c>
      <c r="X77" s="37">
        <f t="shared" si="12"/>
        <v>2444491.2201783</v>
      </c>
      <c r="Y77" s="38">
        <f t="shared" si="13"/>
        <v>9.0695326406024068E-2</v>
      </c>
    </row>
    <row r="78" spans="2:25">
      <c r="B78" s="60">
        <v>70</v>
      </c>
      <c r="C78" s="102">
        <f>IF(R77="","",C77+R77)</f>
        <v>2153381.8919791328</v>
      </c>
      <c r="D78" s="102"/>
      <c r="E78" s="60">
        <v>2008</v>
      </c>
      <c r="F78" s="8">
        <v>43496</v>
      </c>
      <c r="G78" s="60" t="s">
        <v>3</v>
      </c>
      <c r="H78" s="119">
        <v>106.29</v>
      </c>
      <c r="I78" s="119"/>
      <c r="J78" s="60">
        <v>117</v>
      </c>
      <c r="K78" s="106">
        <f t="shared" si="9"/>
        <v>64601.456759373978</v>
      </c>
      <c r="L78" s="107"/>
      <c r="M78" s="6">
        <f>IF(J78="","",(K78/J78)/LOOKUP(RIGHT($D$2,3),定数!$A$6:$A$13,定数!$B$6:$B$13))</f>
        <v>5.5214920307157236</v>
      </c>
      <c r="N78" s="60"/>
      <c r="O78" s="8">
        <v>43501</v>
      </c>
      <c r="P78" s="119">
        <v>107.46</v>
      </c>
      <c r="Q78" s="119"/>
      <c r="R78" s="104">
        <f>IF(P78="","",T78*M78*LOOKUP(RIGHT($D$2,3),定数!$A$6:$A$13,定数!$B$6:$B$13))</f>
        <v>-64601.456759373272</v>
      </c>
      <c r="S78" s="104"/>
      <c r="T78" s="105">
        <f t="shared" si="11"/>
        <v>-116.99999999999875</v>
      </c>
      <c r="U78" s="105"/>
      <c r="V78" t="str">
        <f t="shared" si="10"/>
        <v/>
      </c>
      <c r="W78">
        <f t="shared" si="10"/>
        <v>2</v>
      </c>
      <c r="X78" s="37">
        <f t="shared" si="12"/>
        <v>2444491.2201783</v>
      </c>
      <c r="Y78" s="38">
        <f t="shared" si="13"/>
        <v>0.11908790090804</v>
      </c>
    </row>
    <row r="79" spans="2:25">
      <c r="B79" s="60">
        <v>71</v>
      </c>
      <c r="C79" s="102">
        <f t="shared" si="8"/>
        <v>2088780.4352197596</v>
      </c>
      <c r="D79" s="102"/>
      <c r="E79" s="60"/>
      <c r="F79" s="8">
        <v>43587</v>
      </c>
      <c r="G79" s="60" t="s">
        <v>4</v>
      </c>
      <c r="H79" s="119">
        <v>104.6</v>
      </c>
      <c r="I79" s="119"/>
      <c r="J79" s="60">
        <v>108</v>
      </c>
      <c r="K79" s="106">
        <f t="shared" si="9"/>
        <v>62663.413056592784</v>
      </c>
      <c r="L79" s="107"/>
      <c r="M79" s="6">
        <f>IF(J79="","",(K79/J79)/LOOKUP(RIGHT($D$2,3),定数!$A$6:$A$13,定数!$B$6:$B$13))</f>
        <v>5.8021678756104427</v>
      </c>
      <c r="N79" s="60"/>
      <c r="O79" s="8">
        <v>43593</v>
      </c>
      <c r="P79" s="119">
        <v>103.52</v>
      </c>
      <c r="Q79" s="119"/>
      <c r="R79" s="104">
        <f>IF(P79="","",T79*M79*LOOKUP(RIGHT($D$2,3),定数!$A$6:$A$13,定数!$B$6:$B$13))</f>
        <v>-62663.413056592683</v>
      </c>
      <c r="S79" s="104"/>
      <c r="T79" s="105">
        <f t="shared" si="11"/>
        <v>-107.99999999999983</v>
      </c>
      <c r="U79" s="105"/>
      <c r="V79" t="str">
        <f t="shared" si="10"/>
        <v/>
      </c>
      <c r="W79">
        <f t="shared" si="10"/>
        <v>3</v>
      </c>
      <c r="X79" s="37">
        <f t="shared" si="12"/>
        <v>2444491.2201783</v>
      </c>
      <c r="Y79" s="38">
        <f t="shared" si="13"/>
        <v>0.1455152638807985</v>
      </c>
    </row>
    <row r="80" spans="2:25">
      <c r="B80" s="60">
        <v>72</v>
      </c>
      <c r="C80" s="102">
        <f t="shared" si="8"/>
        <v>2026117.0221631669</v>
      </c>
      <c r="D80" s="102"/>
      <c r="E80" s="60"/>
      <c r="F80" s="8">
        <v>43661</v>
      </c>
      <c r="G80" s="60" t="s">
        <v>3</v>
      </c>
      <c r="H80" s="119">
        <v>105.62</v>
      </c>
      <c r="I80" s="119"/>
      <c r="J80" s="60">
        <v>169</v>
      </c>
      <c r="K80" s="106">
        <f t="shared" si="9"/>
        <v>60783.510664895002</v>
      </c>
      <c r="L80" s="107"/>
      <c r="M80" s="6">
        <f>IF(J80="","",(K80/J80)/LOOKUP(RIGHT($D$2,3),定数!$A$6:$A$13,定数!$B$6:$B$13))</f>
        <v>3.5966574357926038</v>
      </c>
      <c r="N80" s="60"/>
      <c r="O80" s="8">
        <v>43668</v>
      </c>
      <c r="P80" s="119">
        <v>107.31</v>
      </c>
      <c r="Q80" s="119"/>
      <c r="R80" s="104">
        <f>IF(P80="","",T80*M80*LOOKUP(RIGHT($D$2,3),定数!$A$6:$A$13,定数!$B$6:$B$13))</f>
        <v>-60783.510664894922</v>
      </c>
      <c r="S80" s="104"/>
      <c r="T80" s="105">
        <f t="shared" si="11"/>
        <v>-168.99999999999977</v>
      </c>
      <c r="U80" s="105"/>
      <c r="V80" t="str">
        <f t="shared" si="10"/>
        <v/>
      </c>
      <c r="W80">
        <f t="shared" si="10"/>
        <v>4</v>
      </c>
      <c r="X80" s="37">
        <f t="shared" si="12"/>
        <v>2444491.2201783</v>
      </c>
      <c r="Y80" s="38">
        <f t="shared" si="13"/>
        <v>0.17114980596437457</v>
      </c>
    </row>
    <row r="81" spans="2:25">
      <c r="B81" s="60">
        <v>73</v>
      </c>
      <c r="C81" s="102">
        <f t="shared" si="8"/>
        <v>1965333.511498272</v>
      </c>
      <c r="D81" s="102"/>
      <c r="E81" s="60"/>
      <c r="F81" s="8">
        <v>43682</v>
      </c>
      <c r="G81" s="60" t="s">
        <v>4</v>
      </c>
      <c r="H81" s="119">
        <v>108.31</v>
      </c>
      <c r="I81" s="119"/>
      <c r="J81" s="60">
        <v>87</v>
      </c>
      <c r="K81" s="106">
        <f t="shared" si="9"/>
        <v>58960.005344948157</v>
      </c>
      <c r="L81" s="107"/>
      <c r="M81" s="6">
        <f>IF(J81="","",(K81/J81)/LOOKUP(RIGHT($D$2,3),定数!$A$6:$A$13,定数!$B$6:$B$13))</f>
        <v>6.7770121086147306</v>
      </c>
      <c r="N81" s="60"/>
      <c r="O81" s="8">
        <v>43685</v>
      </c>
      <c r="P81" s="119">
        <v>110.33</v>
      </c>
      <c r="Q81" s="119"/>
      <c r="R81" s="104">
        <f>IF(P81="","",T81*M81*LOOKUP(RIGHT($D$2,3),定数!$A$6:$A$13,定数!$B$6:$B$13))</f>
        <v>136895.6445940173</v>
      </c>
      <c r="S81" s="104"/>
      <c r="T81" s="105">
        <f t="shared" si="11"/>
        <v>201.9999999999996</v>
      </c>
      <c r="U81" s="105"/>
      <c r="V81" t="str">
        <f t="shared" si="10"/>
        <v/>
      </c>
      <c r="W81">
        <f t="shared" si="10"/>
        <v>0</v>
      </c>
      <c r="X81" s="37">
        <f t="shared" si="12"/>
        <v>2444491.2201783</v>
      </c>
      <c r="Y81" s="38">
        <f t="shared" si="13"/>
        <v>0.19601531178544329</v>
      </c>
    </row>
    <row r="82" spans="2:25">
      <c r="B82" s="60">
        <v>74</v>
      </c>
      <c r="C82" s="102">
        <f t="shared" si="8"/>
        <v>2102229.1560922894</v>
      </c>
      <c r="D82" s="102"/>
      <c r="E82" s="60"/>
      <c r="F82" s="8">
        <v>43754</v>
      </c>
      <c r="G82" s="60" t="s">
        <v>3</v>
      </c>
      <c r="H82" s="119">
        <v>99.86</v>
      </c>
      <c r="I82" s="119"/>
      <c r="J82" s="60">
        <v>241</v>
      </c>
      <c r="K82" s="106">
        <f t="shared" si="9"/>
        <v>63066.874682768677</v>
      </c>
      <c r="L82" s="107"/>
      <c r="M82" s="6">
        <f>IF(J82="","",(K82/J82)/LOOKUP(RIGHT($D$2,3),定数!$A$6:$A$13,定数!$B$6:$B$13))</f>
        <v>2.6168827669198622</v>
      </c>
      <c r="N82" s="60"/>
      <c r="O82" s="8">
        <v>43758</v>
      </c>
      <c r="P82" s="119">
        <v>102.27</v>
      </c>
      <c r="Q82" s="119"/>
      <c r="R82" s="104">
        <f>IF(P82="","",T82*M82*LOOKUP(RIGHT($D$2,3),定数!$A$6:$A$13,定数!$B$6:$B$13))</f>
        <v>-63066.874682768597</v>
      </c>
      <c r="S82" s="104"/>
      <c r="T82" s="105">
        <f t="shared" si="11"/>
        <v>-240.99999999999966</v>
      </c>
      <c r="U82" s="105"/>
      <c r="V82" t="str">
        <f t="shared" si="10"/>
        <v/>
      </c>
      <c r="W82">
        <f t="shared" si="10"/>
        <v>1</v>
      </c>
      <c r="X82" s="37">
        <f t="shared" si="12"/>
        <v>2444491.2201783</v>
      </c>
      <c r="Y82" s="38">
        <f t="shared" si="13"/>
        <v>0.14001361970980863</v>
      </c>
    </row>
    <row r="83" spans="2:25">
      <c r="B83" s="60">
        <v>75</v>
      </c>
      <c r="C83" s="102">
        <f>IF(R82="","",C82+R82)</f>
        <v>2039162.2814095207</v>
      </c>
      <c r="D83" s="102"/>
      <c r="E83" s="60"/>
      <c r="F83" s="8">
        <v>43760</v>
      </c>
      <c r="G83" s="60" t="s">
        <v>3</v>
      </c>
      <c r="H83" s="119">
        <v>100.05</v>
      </c>
      <c r="I83" s="119"/>
      <c r="J83" s="60">
        <v>213</v>
      </c>
      <c r="K83" s="106">
        <f t="shared" si="9"/>
        <v>61174.868442285617</v>
      </c>
      <c r="L83" s="107"/>
      <c r="M83" s="6">
        <f>IF(J83="","",(K83/J83)/LOOKUP(RIGHT($D$2,3),定数!$A$6:$A$13,定数!$B$6:$B$13))</f>
        <v>2.8720595512810148</v>
      </c>
      <c r="N83" s="60"/>
      <c r="O83" s="8">
        <v>43762</v>
      </c>
      <c r="P83" s="119">
        <v>95.35</v>
      </c>
      <c r="Q83" s="119"/>
      <c r="R83" s="104">
        <f>IF(P83="","",T83*M83*LOOKUP(RIGHT($D$2,3),定数!$A$6:$A$13,定数!$B$6:$B$13))</f>
        <v>134986.79891020776</v>
      </c>
      <c r="S83" s="104"/>
      <c r="T83" s="105">
        <f t="shared" si="11"/>
        <v>470.00000000000028</v>
      </c>
      <c r="U83" s="105"/>
      <c r="V83" t="str">
        <f t="shared" si="10"/>
        <v/>
      </c>
      <c r="W83">
        <f t="shared" si="10"/>
        <v>0</v>
      </c>
      <c r="X83" s="37">
        <f t="shared" si="12"/>
        <v>2444491.2201783</v>
      </c>
      <c r="Y83" s="38">
        <f t="shared" si="13"/>
        <v>0.16581321111851444</v>
      </c>
    </row>
    <row r="84" spans="2:25">
      <c r="B84" s="60">
        <v>76</v>
      </c>
      <c r="C84" s="102">
        <f>IF(R83="","",C83+R83)</f>
        <v>2174149.0803197282</v>
      </c>
      <c r="D84" s="102"/>
      <c r="E84" s="60"/>
      <c r="F84" s="8">
        <v>43789</v>
      </c>
      <c r="G84" s="60" t="s">
        <v>3</v>
      </c>
      <c r="H84" s="119">
        <v>95.67</v>
      </c>
      <c r="I84" s="119"/>
      <c r="J84" s="60">
        <v>150</v>
      </c>
      <c r="K84" s="106">
        <f t="shared" si="9"/>
        <v>65224.472409591843</v>
      </c>
      <c r="L84" s="107"/>
      <c r="M84" s="6">
        <f>IF(J84="","",(K84/J84)/LOOKUP(RIGHT($D$2,3),定数!$A$6:$A$13,定数!$B$6:$B$13))</f>
        <v>4.3482981606394562</v>
      </c>
      <c r="N84" s="60"/>
      <c r="O84" s="8">
        <v>43794</v>
      </c>
      <c r="P84" s="119">
        <v>97.17</v>
      </c>
      <c r="Q84" s="119"/>
      <c r="R84" s="104">
        <f>IF(P84="","",T84*M84*LOOKUP(RIGHT($D$2,3),定数!$A$6:$A$13,定数!$B$6:$B$13))</f>
        <v>-65224.472409591843</v>
      </c>
      <c r="S84" s="104"/>
      <c r="T84" s="105">
        <f t="shared" si="11"/>
        <v>-150</v>
      </c>
      <c r="U84" s="105"/>
      <c r="V84" t="str">
        <f t="shared" si="10"/>
        <v/>
      </c>
      <c r="W84">
        <f t="shared" si="10"/>
        <v>1</v>
      </c>
      <c r="X84" s="37">
        <f t="shared" si="12"/>
        <v>2444491.2201783</v>
      </c>
      <c r="Y84" s="38">
        <f t="shared" si="13"/>
        <v>0.11059239551650069</v>
      </c>
    </row>
    <row r="85" spans="2:25">
      <c r="B85" s="60">
        <v>77</v>
      </c>
      <c r="C85" s="102">
        <f t="shared" si="8"/>
        <v>2108924.6079101362</v>
      </c>
      <c r="D85" s="102"/>
      <c r="E85" s="60"/>
      <c r="F85" s="8">
        <v>43795</v>
      </c>
      <c r="G85" s="60" t="s">
        <v>3</v>
      </c>
      <c r="H85" s="119">
        <v>94.93</v>
      </c>
      <c r="I85" s="119"/>
      <c r="J85" s="60">
        <v>251</v>
      </c>
      <c r="K85" s="106">
        <f t="shared" si="9"/>
        <v>63267.738237304082</v>
      </c>
      <c r="L85" s="107"/>
      <c r="M85" s="6">
        <f>IF(J85="","",(K85/J85)/LOOKUP(RIGHT($D$2,3),定数!$A$6:$A$13,定数!$B$6:$B$13))</f>
        <v>2.5206270214065372</v>
      </c>
      <c r="N85" s="60"/>
      <c r="O85" s="8">
        <v>43811</v>
      </c>
      <c r="P85" s="119">
        <v>89.96</v>
      </c>
      <c r="Q85" s="119"/>
      <c r="R85" s="104">
        <f>IF(P85="","",T85*M85*LOOKUP(RIGHT($D$2,3),定数!$A$6:$A$13,定数!$B$6:$B$13))</f>
        <v>125275.16296390523</v>
      </c>
      <c r="S85" s="104"/>
      <c r="T85" s="105">
        <f t="shared" si="11"/>
        <v>497.00000000000131</v>
      </c>
      <c r="U85" s="105"/>
      <c r="V85" t="str">
        <f t="shared" si="10"/>
        <v/>
      </c>
      <c r="W85">
        <f t="shared" si="10"/>
        <v>0</v>
      </c>
      <c r="X85" s="37">
        <f t="shared" si="12"/>
        <v>2444491.2201783</v>
      </c>
      <c r="Y85" s="38">
        <f t="shared" si="13"/>
        <v>0.13727462365100573</v>
      </c>
    </row>
    <row r="86" spans="2:25">
      <c r="B86" s="60">
        <v>78</v>
      </c>
      <c r="C86" s="102">
        <f t="shared" si="8"/>
        <v>2234199.7708740416</v>
      </c>
      <c r="D86" s="102"/>
      <c r="E86" s="60">
        <v>2009</v>
      </c>
      <c r="F86" s="8">
        <v>43649</v>
      </c>
      <c r="G86" s="60" t="s">
        <v>3</v>
      </c>
      <c r="H86" s="119">
        <v>95.7</v>
      </c>
      <c r="I86" s="119"/>
      <c r="J86" s="60">
        <v>119</v>
      </c>
      <c r="K86" s="106">
        <f t="shared" si="9"/>
        <v>67025.993126221249</v>
      </c>
      <c r="L86" s="107"/>
      <c r="M86" s="6">
        <f>IF(J86="","",(K86/J86)/LOOKUP(RIGHT($D$2,3),定数!$A$6:$A$13,定数!$B$6:$B$13))</f>
        <v>5.6324363971614488</v>
      </c>
      <c r="N86" s="60">
        <v>2009</v>
      </c>
      <c r="O86" s="8">
        <v>43654</v>
      </c>
      <c r="P86" s="119">
        <v>93.2</v>
      </c>
      <c r="Q86" s="119"/>
      <c r="R86" s="104">
        <f>IF(P86="","",T86*M86*LOOKUP(RIGHT($D$2,3),定数!$A$6:$A$13,定数!$B$6:$B$13))</f>
        <v>140810.90992903622</v>
      </c>
      <c r="S86" s="104"/>
      <c r="T86" s="105">
        <f t="shared" si="11"/>
        <v>250</v>
      </c>
      <c r="U86" s="105"/>
      <c r="V86" t="str">
        <f t="shared" si="10"/>
        <v/>
      </c>
      <c r="W86">
        <f t="shared" si="10"/>
        <v>0</v>
      </c>
      <c r="X86" s="37">
        <f t="shared" si="12"/>
        <v>2444491.2201783</v>
      </c>
      <c r="Y86" s="38">
        <f t="shared" si="13"/>
        <v>8.6026674004138992E-2</v>
      </c>
    </row>
    <row r="87" spans="2:25">
      <c r="B87" s="60">
        <v>79</v>
      </c>
      <c r="C87" s="102">
        <f>IF(R86="","",C86+R86)</f>
        <v>2375010.6808030778</v>
      </c>
      <c r="D87" s="102"/>
      <c r="E87" s="60"/>
      <c r="F87" s="8">
        <v>43684</v>
      </c>
      <c r="G87" s="60" t="s">
        <v>4</v>
      </c>
      <c r="H87" s="119">
        <v>95.83</v>
      </c>
      <c r="I87" s="119"/>
      <c r="J87" s="60">
        <v>107</v>
      </c>
      <c r="K87" s="106">
        <f t="shared" si="9"/>
        <v>71250.320424092337</v>
      </c>
      <c r="L87" s="107"/>
      <c r="M87" s="6">
        <f>IF(J87="","",(K87/J87)/LOOKUP(RIGHT($D$2,3),定数!$A$6:$A$13,定数!$B$6:$B$13))</f>
        <v>6.6589084508497516</v>
      </c>
      <c r="N87" s="60"/>
      <c r="O87" s="8">
        <v>43691</v>
      </c>
      <c r="P87" s="119">
        <v>94.76</v>
      </c>
      <c r="Q87" s="119"/>
      <c r="R87" s="104">
        <f>IF(P87="","",T87*M87*LOOKUP(RIGHT($D$2,3),定数!$A$6:$A$13,定数!$B$6:$B$13))</f>
        <v>-71250.320424091886</v>
      </c>
      <c r="S87" s="104"/>
      <c r="T87" s="105">
        <f t="shared" si="11"/>
        <v>-106.99999999999932</v>
      </c>
      <c r="U87" s="105"/>
      <c r="V87" t="str">
        <f t="shared" si="10"/>
        <v/>
      </c>
      <c r="W87">
        <f t="shared" si="10"/>
        <v>1</v>
      </c>
      <c r="X87" s="37">
        <f t="shared" si="12"/>
        <v>2444491.2201783</v>
      </c>
      <c r="Y87" s="38">
        <f t="shared" si="13"/>
        <v>2.8423313122046934E-2</v>
      </c>
    </row>
    <row r="88" spans="2:25">
      <c r="B88" s="60">
        <v>80</v>
      </c>
      <c r="C88" s="102">
        <f t="shared" si="8"/>
        <v>2303760.3603789858</v>
      </c>
      <c r="D88" s="102"/>
      <c r="E88" s="60"/>
      <c r="F88" s="8">
        <v>43704</v>
      </c>
      <c r="G88" s="60" t="s">
        <v>3</v>
      </c>
      <c r="H88" s="119">
        <v>93.79</v>
      </c>
      <c r="I88" s="119"/>
      <c r="J88" s="60">
        <v>86</v>
      </c>
      <c r="K88" s="106">
        <f t="shared" si="9"/>
        <v>69112.810811369563</v>
      </c>
      <c r="L88" s="107"/>
      <c r="M88" s="6">
        <f>IF(J88="","",(K88/J88)/LOOKUP(RIGHT($D$2,3),定数!$A$6:$A$13,定数!$B$6:$B$13))</f>
        <v>8.036373350159252</v>
      </c>
      <c r="N88" s="60"/>
      <c r="O88" s="8">
        <v>43719</v>
      </c>
      <c r="P88" s="119">
        <v>91.28</v>
      </c>
      <c r="Q88" s="119"/>
      <c r="R88" s="104">
        <f>IF(P88="","",T88*M88*LOOKUP(RIGHT($D$2,3),定数!$A$6:$A$13,定数!$B$6:$B$13))</f>
        <v>201712.97108899764</v>
      </c>
      <c r="S88" s="104"/>
      <c r="T88" s="105">
        <f t="shared" si="11"/>
        <v>251.00000000000051</v>
      </c>
      <c r="U88" s="105"/>
      <c r="V88" t="str">
        <f t="shared" si="10"/>
        <v/>
      </c>
      <c r="W88">
        <f t="shared" si="10"/>
        <v>0</v>
      </c>
      <c r="X88" s="37">
        <f t="shared" si="12"/>
        <v>2444491.2201783</v>
      </c>
      <c r="Y88" s="38">
        <f t="shared" si="13"/>
        <v>5.7570613728385345E-2</v>
      </c>
    </row>
    <row r="89" spans="2:25">
      <c r="B89" s="60">
        <v>81</v>
      </c>
      <c r="C89" s="102">
        <f t="shared" si="8"/>
        <v>2505473.3314679833</v>
      </c>
      <c r="D89" s="102"/>
      <c r="E89" s="60"/>
      <c r="F89" s="8">
        <v>43731</v>
      </c>
      <c r="G89" s="60" t="s">
        <v>3</v>
      </c>
      <c r="H89" s="119">
        <v>90.91</v>
      </c>
      <c r="I89" s="119"/>
      <c r="J89" s="60">
        <v>118</v>
      </c>
      <c r="K89" s="106">
        <f t="shared" si="9"/>
        <v>75164.199944039501</v>
      </c>
      <c r="L89" s="107"/>
      <c r="M89" s="6">
        <f>IF(J89="","",(K89/J89)/LOOKUP(RIGHT($D$2,3),定数!$A$6:$A$13,定数!$B$6:$B$13))</f>
        <v>6.3698474528847031</v>
      </c>
      <c r="N89" s="60"/>
      <c r="O89" s="8">
        <v>43761</v>
      </c>
      <c r="P89" s="119">
        <v>92.09</v>
      </c>
      <c r="Q89" s="119"/>
      <c r="R89" s="104">
        <f>IF(P89="","",T89*M89*LOOKUP(RIGHT($D$2,3),定数!$A$6:$A$13,定数!$B$6:$B$13))</f>
        <v>-75164.199944039938</v>
      </c>
      <c r="S89" s="104"/>
      <c r="T89" s="105">
        <f t="shared" si="11"/>
        <v>-118.00000000000068</v>
      </c>
      <c r="U89" s="105"/>
      <c r="V89" t="str">
        <f t="shared" si="10"/>
        <v/>
      </c>
      <c r="W89">
        <f t="shared" si="10"/>
        <v>1</v>
      </c>
      <c r="X89" s="37">
        <f t="shared" si="12"/>
        <v>2505473.3314679833</v>
      </c>
      <c r="Y89" s="38">
        <f t="shared" si="13"/>
        <v>0</v>
      </c>
    </row>
    <row r="90" spans="2:25">
      <c r="B90" s="60">
        <v>82</v>
      </c>
      <c r="C90" s="102">
        <f t="shared" si="8"/>
        <v>2430309.1315239435</v>
      </c>
      <c r="D90" s="102"/>
      <c r="E90" s="60"/>
      <c r="F90" s="8">
        <v>43785</v>
      </c>
      <c r="G90" s="60" t="s">
        <v>3</v>
      </c>
      <c r="H90" s="119">
        <v>89.44</v>
      </c>
      <c r="I90" s="119"/>
      <c r="J90" s="60">
        <v>100</v>
      </c>
      <c r="K90" s="106">
        <f t="shared" si="9"/>
        <v>72909.273945718305</v>
      </c>
      <c r="L90" s="107"/>
      <c r="M90" s="6">
        <f>IF(J90="","",(K90/J90)/LOOKUP(RIGHT($D$2,3),定数!$A$6:$A$13,定数!$B$6:$B$13))</f>
        <v>7.2909273945718303</v>
      </c>
      <c r="N90" s="60"/>
      <c r="O90" s="8">
        <v>43795</v>
      </c>
      <c r="P90" s="119">
        <v>87.16</v>
      </c>
      <c r="Q90" s="119"/>
      <c r="R90" s="104">
        <f>IF(P90="","",T90*M90*LOOKUP(RIGHT($D$2,3),定数!$A$6:$A$13,定数!$B$6:$B$13))</f>
        <v>166233.14459623783</v>
      </c>
      <c r="S90" s="104"/>
      <c r="T90" s="105">
        <f t="shared" si="11"/>
        <v>228.00000000000011</v>
      </c>
      <c r="U90" s="105"/>
      <c r="V90" t="str">
        <f t="shared" si="10"/>
        <v/>
      </c>
      <c r="W90">
        <f t="shared" si="10"/>
        <v>0</v>
      </c>
      <c r="X90" s="37">
        <f t="shared" si="12"/>
        <v>2505473.3314679833</v>
      </c>
      <c r="Y90" s="38">
        <f t="shared" si="13"/>
        <v>3.0000000000000138E-2</v>
      </c>
    </row>
    <row r="91" spans="2:25">
      <c r="B91" s="60">
        <v>83</v>
      </c>
      <c r="C91" s="102">
        <f t="shared" si="8"/>
        <v>2596542.2761201812</v>
      </c>
      <c r="D91" s="102"/>
      <c r="E91" s="60"/>
      <c r="F91" s="8">
        <v>43815</v>
      </c>
      <c r="G91" s="60" t="s">
        <v>4</v>
      </c>
      <c r="H91" s="119">
        <v>89.95</v>
      </c>
      <c r="I91" s="119"/>
      <c r="J91" s="60">
        <v>147</v>
      </c>
      <c r="K91" s="106">
        <f t="shared" si="9"/>
        <v>77896.26828360543</v>
      </c>
      <c r="L91" s="107"/>
      <c r="M91" s="6">
        <f>IF(J91="","",(K91/J91)/LOOKUP(RIGHT($D$2,3),定数!$A$6:$A$13,定数!$B$6:$B$13))</f>
        <v>5.2990658696330231</v>
      </c>
      <c r="N91" s="60">
        <v>2010</v>
      </c>
      <c r="O91" s="8">
        <v>43469</v>
      </c>
      <c r="P91" s="119">
        <v>93.19</v>
      </c>
      <c r="Q91" s="119"/>
      <c r="R91" s="104">
        <f>IF(P91="","",T91*M91*LOOKUP(RIGHT($D$2,3),定数!$A$6:$A$13,定数!$B$6:$B$13))</f>
        <v>171689.73417610969</v>
      </c>
      <c r="S91" s="104"/>
      <c r="T91" s="105">
        <f t="shared" si="11"/>
        <v>323.99999999999949</v>
      </c>
      <c r="U91" s="105"/>
      <c r="V91" t="str">
        <f t="shared" ref="V91:W106" si="14">IF(S91&lt;&gt;"",IF(S91&lt;0,1+V90,0),"")</f>
        <v/>
      </c>
      <c r="W91">
        <f t="shared" si="14"/>
        <v>0</v>
      </c>
      <c r="X91" s="37">
        <f t="shared" si="12"/>
        <v>2596542.2761201812</v>
      </c>
      <c r="Y91" s="38">
        <f t="shared" si="13"/>
        <v>0</v>
      </c>
    </row>
    <row r="92" spans="2:25">
      <c r="B92" s="60">
        <v>84</v>
      </c>
      <c r="C92" s="102">
        <f t="shared" si="8"/>
        <v>2768232.0102962907</v>
      </c>
      <c r="D92" s="102"/>
      <c r="E92" s="60">
        <v>2010</v>
      </c>
      <c r="F92" s="8">
        <v>43487</v>
      </c>
      <c r="G92" s="60" t="s">
        <v>3</v>
      </c>
      <c r="H92" s="119">
        <v>90.09</v>
      </c>
      <c r="I92" s="119"/>
      <c r="J92" s="60">
        <v>179</v>
      </c>
      <c r="K92" s="106">
        <f t="shared" si="9"/>
        <v>83046.960308888723</v>
      </c>
      <c r="L92" s="107"/>
      <c r="M92" s="6">
        <f>IF(J92="","",(K92/J92)/LOOKUP(RIGHT($D$2,3),定数!$A$6:$A$13,定数!$B$6:$B$13))</f>
        <v>4.6394949893233921</v>
      </c>
      <c r="N92" s="60"/>
      <c r="O92" s="8">
        <v>43515</v>
      </c>
      <c r="P92" s="119">
        <v>91.88</v>
      </c>
      <c r="Q92" s="119"/>
      <c r="R92" s="104">
        <f>IF(P92="","",T92*M92*LOOKUP(RIGHT($D$2,3),定数!$A$6:$A$13,定数!$B$6:$B$13))</f>
        <v>-83046.960308888345</v>
      </c>
      <c r="S92" s="104"/>
      <c r="T92" s="105">
        <f t="shared" si="11"/>
        <v>-178.9999999999992</v>
      </c>
      <c r="U92" s="105"/>
      <c r="V92" t="str">
        <f t="shared" si="14"/>
        <v/>
      </c>
      <c r="W92">
        <f t="shared" si="14"/>
        <v>1</v>
      </c>
      <c r="X92" s="37">
        <f t="shared" si="12"/>
        <v>2768232.0102962907</v>
      </c>
      <c r="Y92" s="38">
        <f t="shared" si="13"/>
        <v>0</v>
      </c>
    </row>
    <row r="93" spans="2:25">
      <c r="B93" s="60">
        <v>85</v>
      </c>
      <c r="C93" s="102">
        <f t="shared" si="8"/>
        <v>2685185.0499874023</v>
      </c>
      <c r="D93" s="102"/>
      <c r="E93" s="60"/>
      <c r="F93" s="8">
        <v>43604</v>
      </c>
      <c r="G93" s="60" t="s">
        <v>3</v>
      </c>
      <c r="H93" s="119">
        <v>92.09</v>
      </c>
      <c r="I93" s="119"/>
      <c r="J93" s="60">
        <v>88</v>
      </c>
      <c r="K93" s="106">
        <f t="shared" si="9"/>
        <v>80555.551499622059</v>
      </c>
      <c r="L93" s="107"/>
      <c r="M93" s="6">
        <f>IF(J93="","",(K93/J93)/LOOKUP(RIGHT($D$2,3),定数!$A$6:$A$13,定数!$B$6:$B$13))</f>
        <v>9.1540399431388693</v>
      </c>
      <c r="N93" s="60"/>
      <c r="O93" s="8">
        <v>43605</v>
      </c>
      <c r="P93" s="119">
        <v>89.35</v>
      </c>
      <c r="Q93" s="119"/>
      <c r="R93" s="104">
        <f>IF(P93="","",T93*M93*LOOKUP(RIGHT($D$2,3),定数!$A$6:$A$13,定数!$B$6:$B$13))</f>
        <v>250820.69444200583</v>
      </c>
      <c r="S93" s="104"/>
      <c r="T93" s="105">
        <f t="shared" si="11"/>
        <v>274.00000000000091</v>
      </c>
      <c r="U93" s="105"/>
      <c r="V93" t="str">
        <f t="shared" si="14"/>
        <v/>
      </c>
      <c r="W93">
        <f t="shared" si="14"/>
        <v>0</v>
      </c>
      <c r="X93" s="37">
        <f t="shared" si="12"/>
        <v>2768232.0102962907</v>
      </c>
      <c r="Y93" s="38">
        <f t="shared" si="13"/>
        <v>2.9999999999999916E-2</v>
      </c>
    </row>
    <row r="94" spans="2:25">
      <c r="B94" s="60">
        <v>86</v>
      </c>
      <c r="C94" s="102">
        <f>IF(R93="","",C93+R93)</f>
        <v>2936005.7444294081</v>
      </c>
      <c r="D94" s="102"/>
      <c r="E94" s="60"/>
      <c r="F94" s="8">
        <v>43694</v>
      </c>
      <c r="G94" s="60" t="s">
        <v>3</v>
      </c>
      <c r="H94" s="119">
        <v>85.19</v>
      </c>
      <c r="I94" s="119"/>
      <c r="J94" s="60">
        <v>98</v>
      </c>
      <c r="K94" s="106">
        <f t="shared" si="9"/>
        <v>88080.172332882241</v>
      </c>
      <c r="L94" s="107"/>
      <c r="M94" s="6">
        <f>IF(J94="","",(K94/J94)/LOOKUP(RIGHT($D$2,3),定数!$A$6:$A$13,定数!$B$6:$B$13))</f>
        <v>8.9877726870288015</v>
      </c>
      <c r="N94" s="60"/>
      <c r="O94" s="8">
        <v>43723</v>
      </c>
      <c r="P94" s="119">
        <v>82.88</v>
      </c>
      <c r="Q94" s="119"/>
      <c r="R94" s="104">
        <f>IF(P94="","",T94*M94*LOOKUP(RIGHT($D$2,3),定数!$A$6:$A$13,定数!$B$6:$B$13))</f>
        <v>207617.54907036552</v>
      </c>
      <c r="S94" s="104"/>
      <c r="T94" s="105">
        <f t="shared" si="11"/>
        <v>231.00000000000023</v>
      </c>
      <c r="U94" s="105"/>
      <c r="V94" t="str">
        <f t="shared" si="14"/>
        <v/>
      </c>
      <c r="W94">
        <f t="shared" si="14"/>
        <v>0</v>
      </c>
      <c r="X94" s="37">
        <f t="shared" si="12"/>
        <v>2936005.7444294081</v>
      </c>
      <c r="Y94" s="38">
        <f t="shared" si="13"/>
        <v>0</v>
      </c>
    </row>
    <row r="95" spans="2:25">
      <c r="B95" s="60">
        <v>87</v>
      </c>
      <c r="C95" s="102">
        <f t="shared" si="8"/>
        <v>3143623.2934997738</v>
      </c>
      <c r="D95" s="102"/>
      <c r="E95" s="60"/>
      <c r="F95" s="8">
        <v>43744</v>
      </c>
      <c r="G95" s="60" t="s">
        <v>3</v>
      </c>
      <c r="H95" s="119">
        <v>82.95</v>
      </c>
      <c r="I95" s="119"/>
      <c r="J95" s="60">
        <v>103</v>
      </c>
      <c r="K95" s="106">
        <f t="shared" si="9"/>
        <v>94308.698804993212</v>
      </c>
      <c r="L95" s="107"/>
      <c r="M95" s="6">
        <f>IF(J95="","",(K95/J95)/LOOKUP(RIGHT($D$2,3),定数!$A$6:$A$13,定数!$B$6:$B$13))</f>
        <v>9.1561843499993412</v>
      </c>
      <c r="N95" s="60"/>
      <c r="O95" s="8">
        <v>43752</v>
      </c>
      <c r="P95" s="119">
        <v>80.92</v>
      </c>
      <c r="Q95" s="119"/>
      <c r="R95" s="104">
        <f>IF(P95="","",T95*M95*LOOKUP(RIGHT($D$2,3),定数!$A$6:$A$13,定数!$B$6:$B$13))</f>
        <v>185870.54230498674</v>
      </c>
      <c r="S95" s="104"/>
      <c r="T95" s="105">
        <f t="shared" si="11"/>
        <v>203.00000000000011</v>
      </c>
      <c r="U95" s="105"/>
      <c r="V95" t="str">
        <f t="shared" si="14"/>
        <v/>
      </c>
      <c r="W95">
        <f t="shared" si="14"/>
        <v>0</v>
      </c>
      <c r="X95" s="37">
        <f t="shared" si="12"/>
        <v>3143623.2934997738</v>
      </c>
      <c r="Y95" s="38">
        <f t="shared" si="13"/>
        <v>0</v>
      </c>
    </row>
    <row r="96" spans="2:25">
      <c r="B96" s="60">
        <v>88</v>
      </c>
      <c r="C96" s="102">
        <f t="shared" si="8"/>
        <v>3329493.8358047605</v>
      </c>
      <c r="D96" s="102"/>
      <c r="E96" s="60"/>
      <c r="F96" s="8">
        <v>43794</v>
      </c>
      <c r="G96" s="60" t="s">
        <v>4</v>
      </c>
      <c r="H96" s="119">
        <v>83.66</v>
      </c>
      <c r="I96" s="119"/>
      <c r="J96" s="60">
        <v>73</v>
      </c>
      <c r="K96" s="106">
        <f t="shared" si="9"/>
        <v>99884.815074142811</v>
      </c>
      <c r="L96" s="107"/>
      <c r="M96" s="6">
        <f>IF(J96="","",(K96/J96)/LOOKUP(RIGHT($D$2,3),定数!$A$6:$A$13,定数!$B$6:$B$13))</f>
        <v>13.682851380019564</v>
      </c>
      <c r="N96" s="60"/>
      <c r="O96" s="8">
        <v>43802</v>
      </c>
      <c r="P96" s="119">
        <v>82.93</v>
      </c>
      <c r="Q96" s="119"/>
      <c r="R96" s="104">
        <f>IF(P96="","",T96*M96*LOOKUP(RIGHT($D$2,3),定数!$A$6:$A$13,定数!$B$6:$B$13))</f>
        <v>-99884.815074141414</v>
      </c>
      <c r="S96" s="104"/>
      <c r="T96" s="105">
        <f t="shared" si="11"/>
        <v>-72.999999999998977</v>
      </c>
      <c r="U96" s="105"/>
      <c r="V96" t="str">
        <f t="shared" si="14"/>
        <v/>
      </c>
      <c r="W96">
        <f t="shared" si="14"/>
        <v>1</v>
      </c>
      <c r="X96" s="37">
        <f t="shared" si="12"/>
        <v>3329493.8358047605</v>
      </c>
      <c r="Y96" s="38">
        <f t="shared" si="13"/>
        <v>0</v>
      </c>
    </row>
    <row r="97" spans="2:25">
      <c r="B97" s="60">
        <v>89</v>
      </c>
      <c r="C97" s="102">
        <f t="shared" si="8"/>
        <v>3229609.0207306189</v>
      </c>
      <c r="D97" s="102"/>
      <c r="E97" s="60">
        <v>2011</v>
      </c>
      <c r="F97" s="8">
        <v>43584</v>
      </c>
      <c r="G97" s="60" t="s">
        <v>3</v>
      </c>
      <c r="H97" s="119">
        <v>81.38</v>
      </c>
      <c r="I97" s="119"/>
      <c r="J97" s="60">
        <v>91</v>
      </c>
      <c r="K97" s="106">
        <f t="shared" si="9"/>
        <v>96888.270621918564</v>
      </c>
      <c r="L97" s="107"/>
      <c r="M97" s="6">
        <f>IF(J97="","",(K97/J97)/LOOKUP(RIGHT($D$2,3),定数!$A$6:$A$13,定数!$B$6:$B$13))</f>
        <v>10.647062705705336</v>
      </c>
      <c r="N97" s="60">
        <v>2011</v>
      </c>
      <c r="O97" s="8">
        <v>43668</v>
      </c>
      <c r="P97" s="119">
        <v>78.28</v>
      </c>
      <c r="Q97" s="119"/>
      <c r="R97" s="104">
        <f>IF(P97="","",T97*M97*LOOKUP(RIGHT($D$2,3),定数!$A$6:$A$13,定数!$B$6:$B$13))</f>
        <v>330058.9438768648</v>
      </c>
      <c r="S97" s="104"/>
      <c r="T97" s="105">
        <f t="shared" si="11"/>
        <v>309.99999999999943</v>
      </c>
      <c r="U97" s="105"/>
      <c r="V97" t="str">
        <f t="shared" si="14"/>
        <v/>
      </c>
      <c r="W97">
        <f t="shared" si="14"/>
        <v>0</v>
      </c>
      <c r="X97" s="37">
        <f t="shared" si="12"/>
        <v>3329493.8358047605</v>
      </c>
      <c r="Y97" s="38">
        <f t="shared" si="13"/>
        <v>2.9999999999999583E-2</v>
      </c>
    </row>
    <row r="98" spans="2:25">
      <c r="B98" s="60">
        <v>90</v>
      </c>
      <c r="C98" s="102">
        <f t="shared" si="8"/>
        <v>3559667.9646074837</v>
      </c>
      <c r="D98" s="102"/>
      <c r="E98" s="60"/>
      <c r="F98" s="8">
        <v>43673</v>
      </c>
      <c r="G98" s="60" t="s">
        <v>3</v>
      </c>
      <c r="H98" s="119">
        <v>77.83</v>
      </c>
      <c r="I98" s="119"/>
      <c r="J98" s="60">
        <v>82</v>
      </c>
      <c r="K98" s="106">
        <f t="shared" si="9"/>
        <v>106790.0389382245</v>
      </c>
      <c r="L98" s="107"/>
      <c r="M98" s="6">
        <f>IF(J98="","",(K98/J98)/LOOKUP(RIGHT($D$2,3),定数!$A$6:$A$13,定数!$B$6:$B$13))</f>
        <v>13.023175480271282</v>
      </c>
      <c r="N98" s="60"/>
      <c r="O98" s="8">
        <v>43681</v>
      </c>
      <c r="P98" s="119">
        <v>78.650000000000006</v>
      </c>
      <c r="Q98" s="119"/>
      <c r="R98" s="104">
        <f>IF(P98="","",T98*M98*LOOKUP(RIGHT($D$2,3),定数!$A$6:$A$13,定数!$B$6:$B$13))</f>
        <v>-106790.03893822548</v>
      </c>
      <c r="S98" s="104"/>
      <c r="T98" s="105">
        <f t="shared" si="11"/>
        <v>-82.000000000000739</v>
      </c>
      <c r="U98" s="105"/>
      <c r="V98" t="str">
        <f t="shared" si="14"/>
        <v/>
      </c>
      <c r="W98">
        <f t="shared" si="14"/>
        <v>1</v>
      </c>
      <c r="X98" s="37">
        <f t="shared" si="12"/>
        <v>3559667.9646074837</v>
      </c>
      <c r="Y98" s="38">
        <f t="shared" si="13"/>
        <v>0</v>
      </c>
    </row>
    <row r="99" spans="2:25">
      <c r="B99" s="60">
        <v>91</v>
      </c>
      <c r="C99" s="102">
        <f t="shared" si="8"/>
        <v>3452877.9256692585</v>
      </c>
      <c r="D99" s="102"/>
      <c r="E99" s="60"/>
      <c r="F99" s="8">
        <v>43821</v>
      </c>
      <c r="G99" s="60" t="s">
        <v>4</v>
      </c>
      <c r="H99" s="119">
        <v>78.09</v>
      </c>
      <c r="I99" s="119"/>
      <c r="J99" s="60">
        <v>42</v>
      </c>
      <c r="K99" s="106">
        <f t="shared" si="9"/>
        <v>103586.33777007775</v>
      </c>
      <c r="L99" s="107"/>
      <c r="M99" s="6">
        <f>IF(J99="","",(K99/J99)/LOOKUP(RIGHT($D$2,3),定数!$A$6:$A$13,定数!$B$6:$B$13))</f>
        <v>24.663413754780418</v>
      </c>
      <c r="N99" s="60"/>
      <c r="O99" s="8">
        <v>43827</v>
      </c>
      <c r="P99" s="119">
        <v>77.67</v>
      </c>
      <c r="Q99" s="119"/>
      <c r="R99" s="104">
        <f>IF(P99="","",T99*M99*LOOKUP(RIGHT($D$2,3),定数!$A$6:$A$13,定数!$B$6:$B$13))</f>
        <v>-103586.33777007817</v>
      </c>
      <c r="S99" s="104"/>
      <c r="T99" s="105">
        <f t="shared" si="11"/>
        <v>-42.000000000000171</v>
      </c>
      <c r="U99" s="105"/>
      <c r="V99" t="str">
        <f t="shared" si="14"/>
        <v/>
      </c>
      <c r="W99">
        <f t="shared" si="14"/>
        <v>2</v>
      </c>
      <c r="X99" s="37">
        <f t="shared" si="12"/>
        <v>3559667.9646074837</v>
      </c>
      <c r="Y99" s="38">
        <f t="shared" si="13"/>
        <v>3.0000000000000249E-2</v>
      </c>
    </row>
    <row r="100" spans="2:25">
      <c r="B100" s="60">
        <v>92</v>
      </c>
      <c r="C100" s="102">
        <f t="shared" si="8"/>
        <v>3349291.5878991801</v>
      </c>
      <c r="D100" s="102"/>
      <c r="E100" s="60">
        <v>2012</v>
      </c>
      <c r="F100" s="8">
        <v>43525</v>
      </c>
      <c r="G100" s="60" t="s">
        <v>4</v>
      </c>
      <c r="H100" s="119">
        <v>81.31</v>
      </c>
      <c r="I100" s="119"/>
      <c r="J100" s="60">
        <v>109</v>
      </c>
      <c r="K100" s="106">
        <f t="shared" si="9"/>
        <v>100478.7476369754</v>
      </c>
      <c r="L100" s="107"/>
      <c r="M100" s="6">
        <f>IF(J100="","",(K100/J100)/LOOKUP(RIGHT($D$2,3),定数!$A$6:$A$13,定数!$B$6:$B$13))</f>
        <v>9.2182337281628808</v>
      </c>
      <c r="N100" s="60">
        <v>2012</v>
      </c>
      <c r="O100" s="8">
        <v>43539</v>
      </c>
      <c r="P100" s="119">
        <v>83.87</v>
      </c>
      <c r="Q100" s="119"/>
      <c r="R100" s="104">
        <f>IF(P100="","",T100*M100*LOOKUP(RIGHT($D$2,3),定数!$A$6:$A$13,定数!$B$6:$B$13))</f>
        <v>235986.78344096997</v>
      </c>
      <c r="S100" s="104"/>
      <c r="T100" s="105">
        <f t="shared" si="11"/>
        <v>256.00000000000023</v>
      </c>
      <c r="U100" s="105"/>
      <c r="V100" t="str">
        <f t="shared" si="14"/>
        <v/>
      </c>
      <c r="W100">
        <f t="shared" si="14"/>
        <v>0</v>
      </c>
      <c r="X100" s="37">
        <f t="shared" si="12"/>
        <v>3559667.9646074837</v>
      </c>
      <c r="Y100" s="38">
        <f t="shared" si="13"/>
        <v>5.9100000000000374E-2</v>
      </c>
    </row>
    <row r="101" spans="2:25">
      <c r="B101" s="60">
        <v>93</v>
      </c>
      <c r="C101" s="102">
        <f t="shared" si="8"/>
        <v>3585278.37134015</v>
      </c>
      <c r="D101" s="102"/>
      <c r="E101" s="60"/>
      <c r="F101" s="8">
        <v>43616</v>
      </c>
      <c r="G101" s="60" t="s">
        <v>3</v>
      </c>
      <c r="H101" s="119">
        <v>78.849999999999994</v>
      </c>
      <c r="I101" s="119"/>
      <c r="J101" s="60">
        <v>73</v>
      </c>
      <c r="K101" s="106">
        <f t="shared" si="9"/>
        <v>107558.3511402045</v>
      </c>
      <c r="L101" s="107"/>
      <c r="M101" s="6">
        <f>IF(J101="","",(K101/J101)/LOOKUP(RIGHT($D$2,3),定数!$A$6:$A$13,定数!$B$6:$B$13))</f>
        <v>14.734020704137601</v>
      </c>
      <c r="N101" s="60"/>
      <c r="O101" s="8">
        <v>43623</v>
      </c>
      <c r="P101" s="119">
        <v>79.569999999999993</v>
      </c>
      <c r="Q101" s="119"/>
      <c r="R101" s="104">
        <f>IF(P101="","",T101*M101*LOOKUP(RIGHT($D$2,3),定数!$A$6:$A$13,定数!$B$6:$B$13))</f>
        <v>-106084.94906979056</v>
      </c>
      <c r="S101" s="104"/>
      <c r="T101" s="105">
        <f t="shared" si="11"/>
        <v>-71.999999999999886</v>
      </c>
      <c r="U101" s="105"/>
      <c r="V101" t="str">
        <f t="shared" si="14"/>
        <v/>
      </c>
      <c r="W101">
        <f t="shared" si="14"/>
        <v>1</v>
      </c>
      <c r="X101" s="37">
        <f t="shared" si="12"/>
        <v>3585278.37134015</v>
      </c>
      <c r="Y101" s="38">
        <f t="shared" si="13"/>
        <v>0</v>
      </c>
    </row>
    <row r="102" spans="2:25">
      <c r="B102" s="60">
        <v>94</v>
      </c>
      <c r="C102" s="102">
        <f t="shared" si="8"/>
        <v>3479193.4222703595</v>
      </c>
      <c r="D102" s="102"/>
      <c r="E102" s="60"/>
      <c r="F102" s="8">
        <v>43677</v>
      </c>
      <c r="G102" s="60" t="s">
        <v>3</v>
      </c>
      <c r="H102" s="119">
        <v>78.099999999999994</v>
      </c>
      <c r="I102" s="119"/>
      <c r="J102" s="60">
        <v>45</v>
      </c>
      <c r="K102" s="106">
        <f t="shared" si="9"/>
        <v>104375.80266811077</v>
      </c>
      <c r="L102" s="107"/>
      <c r="M102" s="6">
        <f>IF(J102="","",(K102/J102)/LOOKUP(RIGHT($D$2,3),定数!$A$6:$A$13,定数!$B$6:$B$13))</f>
        <v>23.194622815135727</v>
      </c>
      <c r="N102" s="60"/>
      <c r="O102" s="8">
        <v>43680</v>
      </c>
      <c r="P102" s="119">
        <v>78.55</v>
      </c>
      <c r="Q102" s="119"/>
      <c r="R102" s="104">
        <f>IF(P102="","",T102*M102*LOOKUP(RIGHT($D$2,3),定数!$A$6:$A$13,定数!$B$6:$B$13))</f>
        <v>-104375.80266811141</v>
      </c>
      <c r="S102" s="104"/>
      <c r="T102" s="105">
        <f t="shared" si="11"/>
        <v>-45.000000000000284</v>
      </c>
      <c r="U102" s="105"/>
      <c r="V102" t="str">
        <f t="shared" si="14"/>
        <v/>
      </c>
      <c r="W102">
        <f t="shared" si="14"/>
        <v>2</v>
      </c>
      <c r="X102" s="37">
        <f t="shared" si="12"/>
        <v>3585278.37134015</v>
      </c>
      <c r="Y102" s="38">
        <f t="shared" si="13"/>
        <v>2.9589041095890334E-2</v>
      </c>
    </row>
    <row r="103" spans="2:25">
      <c r="B103" s="60">
        <v>95</v>
      </c>
      <c r="C103" s="102">
        <f>IF(R102="","",C102+R102)</f>
        <v>3374817.6196022481</v>
      </c>
      <c r="D103" s="102"/>
      <c r="E103" s="60"/>
      <c r="F103" s="8">
        <v>43805</v>
      </c>
      <c r="G103" s="60" t="s">
        <v>4</v>
      </c>
      <c r="H103" s="119">
        <v>82.44</v>
      </c>
      <c r="I103" s="119"/>
      <c r="J103" s="60">
        <v>66</v>
      </c>
      <c r="K103" s="106">
        <f t="shared" si="9"/>
        <v>101244.52858806743</v>
      </c>
      <c r="L103" s="107"/>
      <c r="M103" s="6">
        <f>IF(J103="","",(K103/J103)/LOOKUP(RIGHT($D$2,3),定数!$A$6:$A$13,定数!$B$6:$B$13))</f>
        <v>15.340080089101127</v>
      </c>
      <c r="N103" s="60"/>
      <c r="O103" s="8">
        <v>43813</v>
      </c>
      <c r="P103" s="119">
        <v>83.88</v>
      </c>
      <c r="Q103" s="119"/>
      <c r="R103" s="104">
        <f>IF(P103="","",T103*M103*LOOKUP(RIGHT($D$2,3),定数!$A$6:$A$13,定数!$B$6:$B$13))</f>
        <v>220897.15328305587</v>
      </c>
      <c r="S103" s="104"/>
      <c r="T103" s="105">
        <f t="shared" si="11"/>
        <v>143.99999999999977</v>
      </c>
      <c r="U103" s="105"/>
      <c r="V103" t="str">
        <f t="shared" si="14"/>
        <v/>
      </c>
      <c r="W103">
        <f t="shared" si="14"/>
        <v>0</v>
      </c>
      <c r="X103" s="37">
        <f t="shared" si="12"/>
        <v>3585278.37134015</v>
      </c>
      <c r="Y103" s="38">
        <f t="shared" si="13"/>
        <v>5.8701369863013775E-2</v>
      </c>
    </row>
    <row r="104" spans="2:25">
      <c r="B104" s="60">
        <v>96</v>
      </c>
      <c r="C104" s="102">
        <f t="shared" si="8"/>
        <v>3595714.7728853039</v>
      </c>
      <c r="D104" s="102"/>
      <c r="E104" s="60">
        <v>2013</v>
      </c>
      <c r="F104" s="8">
        <v>43475</v>
      </c>
      <c r="G104" s="60" t="s">
        <v>4</v>
      </c>
      <c r="H104" s="119">
        <v>88.02</v>
      </c>
      <c r="I104" s="119"/>
      <c r="J104" s="60">
        <v>121</v>
      </c>
      <c r="K104" s="106">
        <f t="shared" si="9"/>
        <v>107871.44318655912</v>
      </c>
      <c r="L104" s="107"/>
      <c r="M104" s="6">
        <f>IF(J104="","",(K104/J104)/LOOKUP(RIGHT($D$2,3),定数!$A$6:$A$13,定数!$B$6:$B$13))</f>
        <v>8.9149953046743082</v>
      </c>
      <c r="N104" s="60">
        <v>2013</v>
      </c>
      <c r="O104" s="8">
        <v>43490</v>
      </c>
      <c r="P104" s="119">
        <v>90.37</v>
      </c>
      <c r="Q104" s="119"/>
      <c r="R104" s="104">
        <f>IF(P104="","",T104*M104*LOOKUP(RIGHT($D$2,3),定数!$A$6:$A$13,定数!$B$6:$B$13))</f>
        <v>209502.38965984699</v>
      </c>
      <c r="S104" s="104"/>
      <c r="T104" s="105">
        <f t="shared" si="11"/>
        <v>235.00000000000085</v>
      </c>
      <c r="U104" s="105"/>
      <c r="V104" t="str">
        <f t="shared" si="14"/>
        <v/>
      </c>
      <c r="W104">
        <f t="shared" si="14"/>
        <v>0</v>
      </c>
      <c r="X104" s="37">
        <f t="shared" si="12"/>
        <v>3595714.7728853039</v>
      </c>
      <c r="Y104" s="38">
        <f t="shared" si="13"/>
        <v>0</v>
      </c>
    </row>
    <row r="105" spans="2:25">
      <c r="B105" s="60">
        <v>97</v>
      </c>
      <c r="C105" s="102">
        <f t="shared" si="8"/>
        <v>3805217.1625451511</v>
      </c>
      <c r="D105" s="102"/>
      <c r="E105" s="60"/>
      <c r="F105" s="8">
        <v>43508</v>
      </c>
      <c r="G105" s="60" t="s">
        <v>4</v>
      </c>
      <c r="H105" s="119">
        <v>93.98</v>
      </c>
      <c r="I105" s="119"/>
      <c r="J105" s="60">
        <v>154</v>
      </c>
      <c r="K105" s="106">
        <f t="shared" si="9"/>
        <v>114156.51487635453</v>
      </c>
      <c r="L105" s="107"/>
      <c r="M105" s="6">
        <f>IF(J105="","",(K105/J105)/LOOKUP(RIGHT($D$2,3),定数!$A$6:$A$13,定数!$B$6:$B$13))</f>
        <v>7.4127607062567877</v>
      </c>
      <c r="N105" s="60"/>
      <c r="O105" s="8">
        <v>43511</v>
      </c>
      <c r="P105" s="119">
        <v>92.44</v>
      </c>
      <c r="Q105" s="119"/>
      <c r="R105" s="104">
        <f>IF(P105="","",T105*M105*LOOKUP(RIGHT($D$2,3),定数!$A$6:$A$13,定数!$B$6:$B$13))</f>
        <v>-114156.51487635501</v>
      </c>
      <c r="S105" s="104"/>
      <c r="T105" s="105">
        <f t="shared" si="11"/>
        <v>-154.00000000000063</v>
      </c>
      <c r="U105" s="105"/>
      <c r="V105" t="str">
        <f t="shared" si="14"/>
        <v/>
      </c>
      <c r="W105">
        <f t="shared" si="14"/>
        <v>1</v>
      </c>
      <c r="X105" s="37">
        <f t="shared" si="12"/>
        <v>3805217.1625451511</v>
      </c>
      <c r="Y105" s="38">
        <f t="shared" si="13"/>
        <v>0</v>
      </c>
    </row>
    <row r="106" spans="2:25">
      <c r="B106" s="60">
        <v>98</v>
      </c>
      <c r="C106" s="102">
        <f t="shared" si="8"/>
        <v>3691060.6476687961</v>
      </c>
      <c r="D106" s="102"/>
      <c r="E106" s="60"/>
      <c r="F106" s="8">
        <v>43556</v>
      </c>
      <c r="G106" s="60" t="s">
        <v>3</v>
      </c>
      <c r="H106" s="119">
        <v>93.87</v>
      </c>
      <c r="I106" s="119"/>
      <c r="J106" s="60">
        <v>63</v>
      </c>
      <c r="K106" s="106">
        <f t="shared" si="9"/>
        <v>110731.81943006389</v>
      </c>
      <c r="L106" s="107"/>
      <c r="M106" s="6">
        <f>IF(J106="","",(K106/J106)/LOOKUP(RIGHT($D$2,3),定数!$A$6:$A$13,定数!$B$6:$B$13))</f>
        <v>17.576479274613316</v>
      </c>
      <c r="N106" s="60"/>
      <c r="O106" s="8">
        <v>43559</v>
      </c>
      <c r="P106" s="119">
        <v>94.5</v>
      </c>
      <c r="Q106" s="119"/>
      <c r="R106" s="104">
        <f>IF(P106="","",T106*M106*LOOKUP(RIGHT($D$2,3),定数!$A$6:$A$13,定数!$B$6:$B$13))</f>
        <v>-110731.81943006309</v>
      </c>
      <c r="S106" s="104"/>
      <c r="T106" s="105">
        <f t="shared" si="11"/>
        <v>-62.999999999999545</v>
      </c>
      <c r="U106" s="105"/>
      <c r="V106" t="str">
        <f t="shared" si="14"/>
        <v/>
      </c>
      <c r="W106">
        <f t="shared" si="14"/>
        <v>2</v>
      </c>
      <c r="X106" s="37">
        <f t="shared" si="12"/>
        <v>3805217.1625451511</v>
      </c>
      <c r="Y106" s="38">
        <f t="shared" si="13"/>
        <v>3.0000000000000138E-2</v>
      </c>
    </row>
    <row r="107" spans="2:25">
      <c r="B107" s="60">
        <v>99</v>
      </c>
      <c r="C107" s="102">
        <f t="shared" si="8"/>
        <v>3580328.8282387331</v>
      </c>
      <c r="D107" s="102"/>
      <c r="E107" s="60"/>
      <c r="F107" s="8">
        <v>43628</v>
      </c>
      <c r="G107" s="60" t="s">
        <v>3</v>
      </c>
      <c r="H107" s="119">
        <v>95.59</v>
      </c>
      <c r="I107" s="119"/>
      <c r="J107" s="60">
        <v>348</v>
      </c>
      <c r="K107" s="106">
        <f t="shared" si="9"/>
        <v>107409.864847162</v>
      </c>
      <c r="L107" s="107"/>
      <c r="M107" s="6">
        <f>IF(J107="","",(K107/J107)/LOOKUP(RIGHT($D$2,3),定数!$A$6:$A$13,定数!$B$6:$B$13))</f>
        <v>3.0864903691713215</v>
      </c>
      <c r="N107" s="60"/>
      <c r="O107" s="8">
        <v>43644</v>
      </c>
      <c r="P107" s="119">
        <v>99.04</v>
      </c>
      <c r="Q107" s="119"/>
      <c r="R107" s="104">
        <f>IF(P107="","",T107*M107*LOOKUP(RIGHT($D$2,3),定数!$A$6:$A$13,定数!$B$6:$B$13))</f>
        <v>-106483.91773641067</v>
      </c>
      <c r="S107" s="104"/>
      <c r="T107" s="105">
        <f t="shared" si="11"/>
        <v>-345.00000000000028</v>
      </c>
      <c r="U107" s="105"/>
      <c r="V107" t="str">
        <f>IF(S107&lt;&gt;"",IF(S107&lt;0,1+V106,0),"")</f>
        <v/>
      </c>
      <c r="W107">
        <f>IF(T107&lt;&gt;"",IF(T107&lt;0,1+W106,0),"")</f>
        <v>3</v>
      </c>
      <c r="X107" s="37">
        <f t="shared" si="12"/>
        <v>3805217.1625451511</v>
      </c>
      <c r="Y107" s="38">
        <f t="shared" si="13"/>
        <v>5.909999999999993E-2</v>
      </c>
    </row>
    <row r="108" spans="2:25">
      <c r="B108" s="60">
        <v>100</v>
      </c>
      <c r="C108" s="102">
        <f t="shared" si="8"/>
        <v>3473844.9105023225</v>
      </c>
      <c r="D108" s="102"/>
      <c r="E108" s="60"/>
      <c r="F108" s="8">
        <v>43738</v>
      </c>
      <c r="G108" s="60" t="s">
        <v>3</v>
      </c>
      <c r="H108" s="119">
        <v>98.08</v>
      </c>
      <c r="I108" s="119"/>
      <c r="J108" s="60">
        <v>97</v>
      </c>
      <c r="K108" s="106">
        <f t="shared" si="9"/>
        <v>104215.34731506967</v>
      </c>
      <c r="L108" s="107"/>
      <c r="M108" s="6">
        <f>IF(J108="","",(K108/J108)/LOOKUP(RIGHT($D$2,3),定数!$A$6:$A$13,定数!$B$6:$B$13))</f>
        <v>10.743850238666976</v>
      </c>
      <c r="N108" s="60"/>
      <c r="O108" s="8">
        <v>43776</v>
      </c>
      <c r="P108" s="119">
        <v>99.05</v>
      </c>
      <c r="Q108" s="119"/>
      <c r="R108" s="104">
        <f>IF(P108="","",T108*M108*LOOKUP(RIGHT($D$2,3),定数!$A$6:$A$13,定数!$B$6:$B$13))</f>
        <v>-104215.34731506954</v>
      </c>
      <c r="S108" s="104"/>
      <c r="T108" s="105">
        <f t="shared" si="11"/>
        <v>-96.999999999999886</v>
      </c>
      <c r="U108" s="105"/>
      <c r="V108" t="str">
        <f>IF(S108&lt;&gt;"",IF(S108&lt;0,1+V107,0),"")</f>
        <v/>
      </c>
      <c r="W108">
        <f>IF(T108&lt;&gt;"",IF(T108&lt;0,1+W107,0),"")</f>
        <v>4</v>
      </c>
      <c r="X108" s="37">
        <f t="shared" si="12"/>
        <v>3805217.1625451511</v>
      </c>
      <c r="Y108" s="38">
        <f t="shared" si="13"/>
        <v>8.7083663793103283E-2</v>
      </c>
    </row>
    <row r="109" spans="2:2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7" priority="7" stopIfTrue="1" operator="equal">
      <formula>"買"</formula>
    </cfRule>
    <cfRule type="cellIs" dxfId="6" priority="8" stopIfTrue="1" operator="equal">
      <formula>"売"</formula>
    </cfRule>
  </conditionalFormatting>
  <conditionalFormatting sqref="G9:G108">
    <cfRule type="cellIs" dxfId="5" priority="5" stopIfTrue="1" operator="equal">
      <formula>"買"</formula>
    </cfRule>
    <cfRule type="cellIs" dxfId="4" priority="6" stopIfTrue="1" operator="equal">
      <formula>"売"</formula>
    </cfRule>
  </conditionalFormatting>
  <conditionalFormatting sqref="G12 G14 G16 G18 G20 G22 G24 G26 G28 G30 G32 G34 G36 G38 G40 G42 G44 G46 G48 G50 G52 G54 G56 G58 G60 G62 G64 G66 G68 G70 G72 G74 G76 G78 G80 G82 G84 G86 G88 G90 G92 G94 G96 G98 G100 G102 G104 G106 G108">
    <cfRule type="cellIs" dxfId="3" priority="3" stopIfTrue="1" operator="equal">
      <formula>"買"</formula>
    </cfRule>
    <cfRule type="cellIs" dxfId="2" priority="4" stopIfTrue="1" operator="equal">
      <formula>"売"</formula>
    </cfRule>
  </conditionalFormatting>
  <conditionalFormatting sqref="G13 G15 G17 G19 G21 G23 G25 G27 G29 G31 G33 G35 G37 G39 G41 G43 G45 G47 G49 G51 G53 G55 G57 G59 G61 G63 G65 G67 G69 G71 G73 G75 G77 G79 G81 G83 G85 G87 G89 G91 G93 G95 G97 G99 G101 G103 G105 G107">
    <cfRule type="cellIs" dxfId="1" priority="1" stopIfTrue="1" operator="equal">
      <formula>"買"</formula>
    </cfRule>
    <cfRule type="cellIs" dxfId="0" priority="2" stopIfTrue="1" operator="equal">
      <formula>"売"</formula>
    </cfRule>
  </conditionalFormatting>
  <dataValidations disablePrompts="1"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A1:A3573"/>
  <sheetViews>
    <sheetView topLeftCell="A3496" workbookViewId="0">
      <selection activeCell="X44" sqref="X44"/>
    </sheetView>
  </sheetViews>
  <sheetFormatPr defaultRowHeight="13.2"/>
  <cols>
    <col min="1" max="1" width="8.88671875" style="54"/>
  </cols>
  <sheetData>
    <row r="1" spans="1:1">
      <c r="A1" s="54">
        <v>1</v>
      </c>
    </row>
    <row r="39" spans="1:1">
      <c r="A39" s="54">
        <v>2</v>
      </c>
    </row>
    <row r="77" spans="1:1">
      <c r="A77" s="54">
        <v>3</v>
      </c>
    </row>
    <row r="115" spans="1:1">
      <c r="A115" s="54">
        <v>4</v>
      </c>
    </row>
    <row r="153" spans="1:1">
      <c r="A153" s="54">
        <v>5</v>
      </c>
    </row>
    <row r="191" spans="1:1">
      <c r="A191" s="54">
        <v>6</v>
      </c>
    </row>
    <row r="229" spans="1:1">
      <c r="A229" s="54">
        <v>7</v>
      </c>
    </row>
    <row r="267" spans="1:1">
      <c r="A267" s="54">
        <v>8</v>
      </c>
    </row>
    <row r="305" spans="1:1">
      <c r="A305" s="54">
        <v>10</v>
      </c>
    </row>
    <row r="343" spans="1:1">
      <c r="A343" s="54">
        <v>12</v>
      </c>
    </row>
    <row r="381" spans="1:1">
      <c r="A381" s="54">
        <v>14</v>
      </c>
    </row>
    <row r="419" spans="1:1">
      <c r="A419" s="54">
        <v>15</v>
      </c>
    </row>
    <row r="457" spans="1:1">
      <c r="A457" s="54">
        <v>16</v>
      </c>
    </row>
    <row r="495" spans="1:1">
      <c r="A495" s="54">
        <v>17</v>
      </c>
    </row>
    <row r="533" spans="1:1">
      <c r="A533" s="54">
        <v>18</v>
      </c>
    </row>
    <row r="571" spans="1:1">
      <c r="A571" s="54">
        <v>19</v>
      </c>
    </row>
    <row r="609" spans="1:1">
      <c r="A609" s="54">
        <v>20</v>
      </c>
    </row>
    <row r="647" spans="1:1">
      <c r="A647" s="54">
        <v>21</v>
      </c>
    </row>
    <row r="685" spans="1:1">
      <c r="A685" s="54">
        <v>22</v>
      </c>
    </row>
    <row r="723" spans="1:1">
      <c r="A723" s="54">
        <v>23</v>
      </c>
    </row>
    <row r="761" spans="1:1">
      <c r="A761" s="54">
        <v>24</v>
      </c>
    </row>
    <row r="799" spans="1:1">
      <c r="A799" s="54">
        <v>26</v>
      </c>
    </row>
    <row r="837" spans="1:1">
      <c r="A837" s="54">
        <v>27</v>
      </c>
    </row>
    <row r="875" spans="1:1">
      <c r="A875" s="54">
        <v>28</v>
      </c>
    </row>
    <row r="913" spans="1:1">
      <c r="A913" s="54">
        <v>29</v>
      </c>
    </row>
    <row r="951" spans="1:1">
      <c r="A951" s="54">
        <v>30</v>
      </c>
    </row>
    <row r="989" spans="1:1">
      <c r="A989" s="54">
        <v>31</v>
      </c>
    </row>
    <row r="1027" spans="1:1">
      <c r="A1027" s="54">
        <v>32</v>
      </c>
    </row>
    <row r="1065" spans="1:1">
      <c r="A1065" s="54">
        <v>33</v>
      </c>
    </row>
    <row r="1103" spans="1:1">
      <c r="A1103" s="54">
        <v>34</v>
      </c>
    </row>
    <row r="1141" spans="1:1">
      <c r="A1141" s="54">
        <v>35</v>
      </c>
    </row>
    <row r="1179" spans="1:1">
      <c r="A1179" s="54">
        <v>36</v>
      </c>
    </row>
    <row r="1217" spans="1:1">
      <c r="A1217" s="54">
        <v>37</v>
      </c>
    </row>
    <row r="1255" spans="1:1">
      <c r="A1255" s="54">
        <v>38</v>
      </c>
    </row>
    <row r="1293" spans="1:1">
      <c r="A1293" s="54">
        <v>39</v>
      </c>
    </row>
    <row r="1331" spans="1:1">
      <c r="A1331" s="54">
        <v>40</v>
      </c>
    </row>
    <row r="1369" spans="1:1">
      <c r="A1369" s="54">
        <v>41</v>
      </c>
    </row>
    <row r="1407" spans="1:1">
      <c r="A1407" s="54">
        <v>42</v>
      </c>
    </row>
    <row r="1445" spans="1:1">
      <c r="A1445" s="54">
        <v>43</v>
      </c>
    </row>
    <row r="1483" spans="1:1">
      <c r="A1483" s="54">
        <v>44</v>
      </c>
    </row>
    <row r="1521" spans="1:1">
      <c r="A1521" s="54">
        <v>45</v>
      </c>
    </row>
    <row r="1559" spans="1:1">
      <c r="A1559" s="54">
        <v>46</v>
      </c>
    </row>
    <row r="1597" spans="1:1">
      <c r="A1597" s="54">
        <v>47</v>
      </c>
    </row>
    <row r="1635" spans="1:1">
      <c r="A1635" s="54">
        <v>48</v>
      </c>
    </row>
    <row r="1673" spans="1:1">
      <c r="A1673" s="54">
        <v>49</v>
      </c>
    </row>
    <row r="1711" spans="1:1">
      <c r="A1711" s="54">
        <v>51</v>
      </c>
    </row>
    <row r="1749" spans="1:1">
      <c r="A1749" s="54">
        <v>52</v>
      </c>
    </row>
    <row r="1787" spans="1:1">
      <c r="A1787" s="54">
        <v>53</v>
      </c>
    </row>
    <row r="1825" spans="1:1">
      <c r="A1825" s="54">
        <v>54</v>
      </c>
    </row>
    <row r="1863" spans="1:1">
      <c r="A1863" s="54">
        <v>55</v>
      </c>
    </row>
    <row r="1901" spans="1:1">
      <c r="A1901" s="54">
        <v>56</v>
      </c>
    </row>
    <row r="1939" spans="1:1">
      <c r="A1939" s="54">
        <v>57</v>
      </c>
    </row>
    <row r="1977" spans="1:1">
      <c r="A1977" s="54">
        <v>58</v>
      </c>
    </row>
    <row r="2015" spans="1:1">
      <c r="A2015" s="54">
        <v>59</v>
      </c>
    </row>
    <row r="2053" spans="1:1">
      <c r="A2053" s="54">
        <v>60</v>
      </c>
    </row>
    <row r="2091" spans="1:1">
      <c r="A2091" s="54">
        <v>61</v>
      </c>
    </row>
    <row r="2129" spans="1:1">
      <c r="A2129" s="54">
        <v>62</v>
      </c>
    </row>
    <row r="2167" spans="1:1">
      <c r="A2167" s="54">
        <v>63</v>
      </c>
    </row>
    <row r="2205" spans="1:1">
      <c r="A2205" s="54">
        <v>64</v>
      </c>
    </row>
    <row r="2243" spans="1:1">
      <c r="A2243" s="54">
        <v>65</v>
      </c>
    </row>
    <row r="2281" spans="1:1">
      <c r="A2281" s="54">
        <v>66</v>
      </c>
    </row>
    <row r="2319" spans="1:1">
      <c r="A2319" s="54">
        <v>67</v>
      </c>
    </row>
    <row r="2357" spans="1:1">
      <c r="A2357" s="54">
        <v>68</v>
      </c>
    </row>
    <row r="2395" spans="1:1">
      <c r="A2395" s="54">
        <v>69</v>
      </c>
    </row>
    <row r="2433" spans="1:1">
      <c r="A2433" s="54">
        <v>70</v>
      </c>
    </row>
    <row r="2471" spans="1:1">
      <c r="A2471" s="54">
        <v>71</v>
      </c>
    </row>
    <row r="2509" spans="1:1">
      <c r="A2509" s="54">
        <v>72</v>
      </c>
    </row>
    <row r="2547" spans="1:1">
      <c r="A2547" s="54">
        <v>73</v>
      </c>
    </row>
    <row r="2585" spans="1:1">
      <c r="A2585" s="54">
        <v>74</v>
      </c>
    </row>
    <row r="2623" spans="1:1">
      <c r="A2623" s="54">
        <v>75</v>
      </c>
    </row>
    <row r="2661" spans="1:1">
      <c r="A2661" s="54">
        <v>76</v>
      </c>
    </row>
    <row r="2699" spans="1:1">
      <c r="A2699" s="54">
        <v>77</v>
      </c>
    </row>
    <row r="2737" spans="1:1">
      <c r="A2737" s="54">
        <v>78</v>
      </c>
    </row>
    <row r="2775" spans="1:1">
      <c r="A2775" s="54">
        <v>79</v>
      </c>
    </row>
    <row r="2813" spans="1:1">
      <c r="A2813" s="54">
        <v>80</v>
      </c>
    </row>
    <row r="2851" spans="1:1">
      <c r="A2851" s="54">
        <v>81</v>
      </c>
    </row>
    <row r="2889" spans="1:1">
      <c r="A2889" s="54">
        <v>82</v>
      </c>
    </row>
    <row r="2927" spans="1:1">
      <c r="A2927" s="54">
        <v>83</v>
      </c>
    </row>
    <row r="2965" spans="1:1">
      <c r="A2965" s="54">
        <v>84</v>
      </c>
    </row>
    <row r="3003" spans="1:1">
      <c r="A3003" s="54">
        <v>85</v>
      </c>
    </row>
    <row r="3041" spans="1:1">
      <c r="A3041" s="54">
        <v>86</v>
      </c>
    </row>
    <row r="3079" spans="1:1">
      <c r="A3079" s="54">
        <v>87</v>
      </c>
    </row>
    <row r="3117" spans="1:1">
      <c r="A3117" s="54">
        <v>88</v>
      </c>
    </row>
    <row r="3155" spans="1:1">
      <c r="A3155" s="54">
        <v>89</v>
      </c>
    </row>
    <row r="3193" spans="1:1">
      <c r="A3193" s="54">
        <v>90</v>
      </c>
    </row>
    <row r="3231" spans="1:1">
      <c r="A3231" s="54">
        <v>91</v>
      </c>
    </row>
    <row r="3269" spans="1:1">
      <c r="A3269" s="54">
        <v>92</v>
      </c>
    </row>
    <row r="3307" spans="1:1">
      <c r="A3307" s="54">
        <v>93</v>
      </c>
    </row>
    <row r="3345" spans="1:1">
      <c r="A3345" s="54">
        <v>94</v>
      </c>
    </row>
    <row r="3383" spans="1:1">
      <c r="A3383" s="54">
        <v>95</v>
      </c>
    </row>
    <row r="3421" spans="1:1">
      <c r="A3421" s="54">
        <v>96</v>
      </c>
    </row>
    <row r="3459" spans="1:1">
      <c r="A3459" s="54">
        <v>97</v>
      </c>
    </row>
    <row r="3497" spans="1:1">
      <c r="A3497" s="54">
        <v>98</v>
      </c>
    </row>
    <row r="3535" spans="1:1">
      <c r="A3535" s="54">
        <v>99</v>
      </c>
    </row>
    <row r="3573" spans="1:1">
      <c r="A3573" s="54">
        <v>100</v>
      </c>
    </row>
  </sheetData>
  <phoneticPr fontId="2"/>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dimension ref="A1:M37"/>
  <sheetViews>
    <sheetView tabSelected="1" topLeftCell="A7" zoomScale="145" zoomScaleNormal="145" zoomScaleSheetLayoutView="100" workbookViewId="0">
      <selection activeCell="A23" sqref="A23:J23"/>
    </sheetView>
  </sheetViews>
  <sheetFormatPr defaultColWidth="9" defaultRowHeight="13.2"/>
  <cols>
    <col min="2" max="2" width="10.33203125" bestFit="1" customWidth="1"/>
    <col min="12" max="12" width="9.88671875" bestFit="1" customWidth="1"/>
  </cols>
  <sheetData>
    <row r="1" spans="1:10">
      <c r="A1" t="s">
        <v>0</v>
      </c>
    </row>
    <row r="2" spans="1:10">
      <c r="A2" s="115" t="s">
        <v>105</v>
      </c>
      <c r="B2" s="116"/>
      <c r="C2" s="116"/>
      <c r="D2" s="116"/>
      <c r="E2" s="116"/>
      <c r="F2" s="116"/>
      <c r="G2" s="116"/>
      <c r="H2" s="116"/>
      <c r="I2" s="116"/>
      <c r="J2" s="116"/>
    </row>
    <row r="3" spans="1:10">
      <c r="A3" s="116"/>
      <c r="B3" s="116"/>
      <c r="C3" s="116"/>
      <c r="D3" s="116"/>
      <c r="E3" s="116"/>
      <c r="F3" s="116"/>
      <c r="G3" s="116"/>
      <c r="H3" s="116"/>
      <c r="I3" s="116"/>
      <c r="J3" s="116"/>
    </row>
    <row r="4" spans="1:10">
      <c r="A4" s="116"/>
      <c r="B4" s="116"/>
      <c r="C4" s="116"/>
      <c r="D4" s="116"/>
      <c r="E4" s="116"/>
      <c r="F4" s="116"/>
      <c r="G4" s="116"/>
      <c r="H4" s="116"/>
      <c r="I4" s="116"/>
      <c r="J4" s="116"/>
    </row>
    <row r="5" spans="1:10">
      <c r="A5" s="116"/>
      <c r="B5" s="116"/>
      <c r="C5" s="116"/>
      <c r="D5" s="116"/>
      <c r="E5" s="116"/>
      <c r="F5" s="116"/>
      <c r="G5" s="116"/>
      <c r="H5" s="116"/>
      <c r="I5" s="116"/>
      <c r="J5" s="116"/>
    </row>
    <row r="6" spans="1:10">
      <c r="A6" s="116"/>
      <c r="B6" s="116"/>
      <c r="C6" s="116"/>
      <c r="D6" s="116"/>
      <c r="E6" s="116"/>
      <c r="F6" s="116"/>
      <c r="G6" s="116"/>
      <c r="H6" s="116"/>
      <c r="I6" s="116"/>
      <c r="J6" s="116"/>
    </row>
    <row r="7" spans="1:10">
      <c r="A7" s="116"/>
      <c r="B7" s="116"/>
      <c r="C7" s="116"/>
      <c r="D7" s="116"/>
      <c r="E7" s="116"/>
      <c r="F7" s="116"/>
      <c r="G7" s="116"/>
      <c r="H7" s="116"/>
      <c r="I7" s="116"/>
      <c r="J7" s="116"/>
    </row>
    <row r="8" spans="1:10">
      <c r="A8" s="116"/>
      <c r="B8" s="116"/>
      <c r="C8" s="116"/>
      <c r="D8" s="116"/>
      <c r="E8" s="116"/>
      <c r="F8" s="116"/>
      <c r="G8" s="116"/>
      <c r="H8" s="116"/>
      <c r="I8" s="116"/>
      <c r="J8" s="116"/>
    </row>
    <row r="9" spans="1:10">
      <c r="A9" s="116"/>
      <c r="B9" s="116"/>
      <c r="C9" s="116"/>
      <c r="D9" s="116"/>
      <c r="E9" s="116"/>
      <c r="F9" s="116"/>
      <c r="G9" s="116"/>
      <c r="H9" s="116"/>
      <c r="I9" s="116"/>
      <c r="J9" s="116"/>
    </row>
    <row r="11" spans="1:10">
      <c r="A11" t="s">
        <v>1</v>
      </c>
    </row>
    <row r="12" spans="1:10" ht="13.2" customHeight="1">
      <c r="A12" s="118" t="s">
        <v>106</v>
      </c>
      <c r="B12" s="118"/>
      <c r="C12" s="118"/>
      <c r="D12" s="118"/>
      <c r="E12" s="118"/>
      <c r="F12" s="118"/>
      <c r="G12" s="118"/>
      <c r="H12" s="118"/>
      <c r="I12" s="118"/>
      <c r="J12" s="118"/>
    </row>
    <row r="13" spans="1:10">
      <c r="A13" s="118"/>
      <c r="B13" s="118"/>
      <c r="C13" s="118"/>
      <c r="D13" s="118"/>
      <c r="E13" s="118"/>
      <c r="F13" s="118"/>
      <c r="G13" s="118"/>
      <c r="H13" s="118"/>
      <c r="I13" s="118"/>
      <c r="J13" s="118"/>
    </row>
    <row r="14" spans="1:10" ht="13.2" hidden="1" customHeight="1">
      <c r="A14" s="118"/>
      <c r="B14" s="118"/>
      <c r="C14" s="118"/>
      <c r="D14" s="118"/>
      <c r="E14" s="118"/>
      <c r="F14" s="118"/>
      <c r="G14" s="118"/>
      <c r="H14" s="118"/>
      <c r="I14" s="118"/>
      <c r="J14" s="118"/>
    </row>
    <row r="15" spans="1:10" ht="13.2" hidden="1" customHeight="1">
      <c r="A15" s="118"/>
      <c r="B15" s="118"/>
      <c r="C15" s="118"/>
      <c r="D15" s="118"/>
      <c r="E15" s="118"/>
      <c r="F15" s="118"/>
      <c r="G15" s="118"/>
      <c r="H15" s="118"/>
      <c r="I15" s="118"/>
      <c r="J15" s="118"/>
    </row>
    <row r="16" spans="1:10" ht="13.2" hidden="1" customHeight="1">
      <c r="A16" s="118"/>
      <c r="B16" s="118"/>
      <c r="C16" s="118"/>
      <c r="D16" s="118"/>
      <c r="E16" s="118"/>
      <c r="F16" s="118"/>
      <c r="G16" s="118"/>
      <c r="H16" s="118"/>
      <c r="I16" s="118"/>
      <c r="J16" s="118"/>
    </row>
    <row r="17" spans="1:13" ht="13.2" hidden="1" customHeight="1">
      <c r="A17" s="118"/>
      <c r="B17" s="118"/>
      <c r="C17" s="118"/>
      <c r="D17" s="118"/>
      <c r="E17" s="118"/>
      <c r="F17" s="118"/>
      <c r="G17" s="118"/>
      <c r="H17" s="118"/>
      <c r="I17" s="118"/>
      <c r="J17" s="118"/>
    </row>
    <row r="18" spans="1:13" ht="13.2" hidden="1" customHeight="1">
      <c r="A18" s="118"/>
      <c r="B18" s="118"/>
      <c r="C18" s="118"/>
      <c r="D18" s="118"/>
      <c r="E18" s="118"/>
      <c r="F18" s="118"/>
      <c r="G18" s="118"/>
      <c r="H18" s="118"/>
      <c r="I18" s="118"/>
      <c r="J18" s="118"/>
    </row>
    <row r="19" spans="1:13" ht="13.2" hidden="1" customHeight="1">
      <c r="A19" s="118"/>
      <c r="B19" s="118"/>
      <c r="C19" s="118"/>
      <c r="D19" s="118"/>
      <c r="E19" s="118"/>
      <c r="F19" s="118"/>
      <c r="G19" s="118"/>
      <c r="H19" s="118"/>
      <c r="I19" s="118"/>
      <c r="J19" s="118"/>
    </row>
    <row r="20" spans="1:13">
      <c r="A20" s="118"/>
      <c r="B20" s="118"/>
      <c r="C20" s="118"/>
      <c r="D20" s="118"/>
      <c r="E20" s="118"/>
      <c r="F20" s="118"/>
      <c r="G20" s="118"/>
      <c r="H20" s="118"/>
      <c r="I20" s="118"/>
      <c r="J20" s="118"/>
    </row>
    <row r="22" spans="1:13">
      <c r="A22" t="s">
        <v>2</v>
      </c>
    </row>
    <row r="23" spans="1:13" ht="13.2" customHeight="1">
      <c r="A23" s="118" t="s">
        <v>107</v>
      </c>
      <c r="B23" s="118"/>
      <c r="C23" s="118"/>
      <c r="D23" s="118"/>
      <c r="E23" s="118"/>
      <c r="F23" s="118"/>
      <c r="G23" s="118"/>
      <c r="H23" s="118"/>
      <c r="I23" s="118"/>
      <c r="J23" s="118"/>
    </row>
    <row r="25" spans="1:13">
      <c r="A25" s="72" t="s">
        <v>62</v>
      </c>
      <c r="B25" s="72" t="s">
        <v>63</v>
      </c>
      <c r="C25" s="72" t="s">
        <v>70</v>
      </c>
      <c r="D25" s="72" t="s">
        <v>71</v>
      </c>
      <c r="E25" s="113" t="s">
        <v>75</v>
      </c>
      <c r="F25" s="72" t="s">
        <v>60</v>
      </c>
      <c r="G25" s="72"/>
      <c r="H25" s="72"/>
      <c r="I25" s="72" t="s">
        <v>61</v>
      </c>
      <c r="J25" s="72"/>
      <c r="K25" s="72"/>
      <c r="L25" s="111" t="s">
        <v>79</v>
      </c>
      <c r="M25" s="111" t="s">
        <v>82</v>
      </c>
    </row>
    <row r="26" spans="1:13" ht="13.8" thickBot="1">
      <c r="A26" s="117"/>
      <c r="B26" s="117"/>
      <c r="C26" s="117"/>
      <c r="D26" s="117"/>
      <c r="E26" s="114"/>
      <c r="F26" s="47" t="s">
        <v>64</v>
      </c>
      <c r="G26" s="47" t="s">
        <v>65</v>
      </c>
      <c r="H26" s="47" t="s">
        <v>66</v>
      </c>
      <c r="I26" s="47" t="s">
        <v>64</v>
      </c>
      <c r="J26" s="47" t="s">
        <v>65</v>
      </c>
      <c r="K26" s="47" t="s">
        <v>66</v>
      </c>
      <c r="L26" s="112"/>
      <c r="M26" s="112"/>
    </row>
    <row r="27" spans="1:13" ht="13.8" thickTop="1">
      <c r="A27" s="108" t="s">
        <v>67</v>
      </c>
      <c r="B27" s="43" t="s">
        <v>68</v>
      </c>
      <c r="C27" s="43" t="s">
        <v>72</v>
      </c>
      <c r="D27" s="43">
        <v>22</v>
      </c>
      <c r="E27" s="48"/>
      <c r="F27" s="44">
        <v>0.47399999999999998</v>
      </c>
      <c r="G27" s="44">
        <v>0.51400000000000001</v>
      </c>
      <c r="H27" s="45">
        <v>0.56799999999999995</v>
      </c>
      <c r="I27" s="46">
        <v>0.73</v>
      </c>
      <c r="J27" s="46">
        <v>0.68</v>
      </c>
      <c r="K27" s="46">
        <v>0.59</v>
      </c>
      <c r="L27" s="51"/>
      <c r="M27" s="48"/>
    </row>
    <row r="28" spans="1:13">
      <c r="A28" s="109"/>
      <c r="B28" s="39"/>
      <c r="C28" s="39" t="s">
        <v>73</v>
      </c>
      <c r="D28" s="39">
        <v>100</v>
      </c>
      <c r="E28" s="49" t="s">
        <v>80</v>
      </c>
      <c r="F28" s="41">
        <v>1.0880000000000001</v>
      </c>
      <c r="G28" s="40">
        <v>0.86899999999999999</v>
      </c>
      <c r="H28" s="40">
        <v>0.307</v>
      </c>
      <c r="I28" s="42">
        <v>0.6</v>
      </c>
      <c r="J28" s="42">
        <v>0.54</v>
      </c>
      <c r="K28" s="42">
        <v>0.41</v>
      </c>
      <c r="L28" s="52" t="s">
        <v>77</v>
      </c>
      <c r="M28" s="49" t="s">
        <v>81</v>
      </c>
    </row>
    <row r="29" spans="1:13">
      <c r="A29" s="109"/>
      <c r="B29" s="39" t="s">
        <v>69</v>
      </c>
      <c r="C29" s="39" t="s">
        <v>74</v>
      </c>
      <c r="D29" s="39">
        <v>100</v>
      </c>
      <c r="E29" s="49" t="s">
        <v>76</v>
      </c>
      <c r="F29" s="40">
        <v>0.72399999999999998</v>
      </c>
      <c r="G29" s="40">
        <v>0.44800000000000001</v>
      </c>
      <c r="H29" s="41">
        <v>0.78800000000000003</v>
      </c>
      <c r="I29" s="42">
        <v>0.54</v>
      </c>
      <c r="J29" s="42">
        <v>0.47</v>
      </c>
      <c r="K29" s="42">
        <v>0.42</v>
      </c>
      <c r="L29" s="52" t="s">
        <v>78</v>
      </c>
      <c r="M29" s="49" t="s">
        <v>81</v>
      </c>
    </row>
    <row r="30" spans="1:13">
      <c r="A30" s="109"/>
      <c r="B30" s="50"/>
      <c r="C30" s="50" t="s">
        <v>84</v>
      </c>
      <c r="D30" s="50">
        <v>100</v>
      </c>
      <c r="E30" s="49" t="s">
        <v>80</v>
      </c>
      <c r="F30" s="40">
        <v>0.14499999999999999</v>
      </c>
      <c r="G30" s="40">
        <v>0.01</v>
      </c>
      <c r="H30" s="41">
        <v>0.21099999999999999</v>
      </c>
      <c r="I30" s="42">
        <v>0.5</v>
      </c>
      <c r="J30" s="42">
        <v>0.44</v>
      </c>
      <c r="K30" s="42">
        <v>0.39</v>
      </c>
      <c r="L30" s="52" t="s">
        <v>85</v>
      </c>
      <c r="M30" s="49" t="s">
        <v>86</v>
      </c>
    </row>
    <row r="31" spans="1:13">
      <c r="A31" s="109"/>
      <c r="B31" s="53" t="s">
        <v>87</v>
      </c>
      <c r="C31" s="53" t="s">
        <v>74</v>
      </c>
      <c r="D31" s="53">
        <v>100</v>
      </c>
      <c r="E31" s="49" t="s">
        <v>88</v>
      </c>
      <c r="F31" s="40">
        <v>0.78400000000000003</v>
      </c>
      <c r="G31" s="40">
        <v>1.347</v>
      </c>
      <c r="H31" s="41">
        <v>4.149</v>
      </c>
      <c r="I31" s="42">
        <v>0.55000000000000004</v>
      </c>
      <c r="J31" s="42">
        <v>0.54</v>
      </c>
      <c r="K31" s="42">
        <v>0.52</v>
      </c>
      <c r="L31" s="52" t="s">
        <v>89</v>
      </c>
      <c r="M31" s="49" t="s">
        <v>90</v>
      </c>
    </row>
    <row r="32" spans="1:13">
      <c r="A32" s="110"/>
      <c r="B32" s="53"/>
      <c r="C32" s="56" t="s">
        <v>92</v>
      </c>
      <c r="D32" s="53">
        <v>100</v>
      </c>
      <c r="E32" s="49" t="s">
        <v>93</v>
      </c>
      <c r="F32" s="40">
        <v>0.18099999999999999</v>
      </c>
      <c r="G32" s="41">
        <v>0.30599999999999999</v>
      </c>
      <c r="H32" s="55">
        <v>6.6000000000000003E-2</v>
      </c>
      <c r="I32" s="42">
        <v>0.5</v>
      </c>
      <c r="J32" s="42">
        <v>0.47</v>
      </c>
      <c r="K32" s="42">
        <v>0.37</v>
      </c>
      <c r="L32" s="52" t="s">
        <v>94</v>
      </c>
      <c r="M32" s="49" t="s">
        <v>95</v>
      </c>
    </row>
    <row r="33" spans="1:13">
      <c r="A33" s="62" t="s">
        <v>100</v>
      </c>
      <c r="B33" s="66" t="s">
        <v>68</v>
      </c>
      <c r="C33" s="66" t="s">
        <v>99</v>
      </c>
      <c r="D33" s="66">
        <v>100</v>
      </c>
      <c r="E33" s="49" t="s">
        <v>101</v>
      </c>
      <c r="F33" s="40">
        <v>2.9119999999999999</v>
      </c>
      <c r="G33" s="55">
        <v>2.6829999999999998</v>
      </c>
      <c r="H33" s="41">
        <v>3.37</v>
      </c>
      <c r="I33" s="42">
        <v>0.56999999999999995</v>
      </c>
      <c r="J33" s="42">
        <v>0.51</v>
      </c>
      <c r="K33" s="42">
        <v>0.45</v>
      </c>
      <c r="L33" s="52" t="s">
        <v>102</v>
      </c>
      <c r="M33" s="49" t="s">
        <v>86</v>
      </c>
    </row>
    <row r="37" spans="1:13">
      <c r="G37" s="120"/>
    </row>
  </sheetData>
  <mergeCells count="13">
    <mergeCell ref="A27:A32"/>
    <mergeCell ref="L25:L26"/>
    <mergeCell ref="M25:M26"/>
    <mergeCell ref="E25:E26"/>
    <mergeCell ref="A2:J9"/>
    <mergeCell ref="F25:H25"/>
    <mergeCell ref="I25:K25"/>
    <mergeCell ref="A25:A26"/>
    <mergeCell ref="B25:B26"/>
    <mergeCell ref="C25:C26"/>
    <mergeCell ref="D25:D26"/>
    <mergeCell ref="A23:J23"/>
    <mergeCell ref="A12:J20"/>
  </mergeCells>
  <phoneticPr fontId="2"/>
  <pageMargins left="0.75" right="0.75" top="1" bottom="1" header="0.51111111111111107" footer="0.51111111111111107"/>
  <pageSetup paperSize="9" firstPageNumber="4294963191" orientation="portrait" r:id="rId1"/>
  <headerFooter alignWithMargins="0"/>
  <ignoredErrors>
    <ignoredError sqref="L33" twoDigitTextYear="1"/>
  </ignoredErrors>
</worksheet>
</file>

<file path=xl/worksheets/sheet7.xml><?xml version="1.0" encoding="utf-8"?>
<worksheet xmlns="http://schemas.openxmlformats.org/spreadsheetml/2006/main" xmlns:r="http://schemas.openxmlformats.org/officeDocument/2006/relationships">
  <dimension ref="B2:I12"/>
  <sheetViews>
    <sheetView zoomScaleSheetLayoutView="100" workbookViewId="0">
      <selection activeCell="F8" sqref="F8"/>
    </sheetView>
  </sheetViews>
  <sheetFormatPr defaultColWidth="8.88671875" defaultRowHeight="16.2"/>
  <cols>
    <col min="1" max="1" width="3.109375" style="26" customWidth="1"/>
    <col min="2" max="2" width="13.21875" style="23" customWidth="1"/>
    <col min="3" max="3" width="15.77734375" style="25" customWidth="1"/>
    <col min="4" max="4" width="13" style="25" customWidth="1"/>
    <col min="5" max="5" width="15.88671875" style="31" customWidth="1"/>
    <col min="6" max="6" width="15.88671875" style="25" customWidth="1"/>
    <col min="7" max="7" width="15.88671875" style="31" customWidth="1"/>
    <col min="8" max="8" width="15.88671875" style="25" customWidth="1"/>
    <col min="9" max="9" width="15.88671875" style="31" customWidth="1"/>
    <col min="10" max="16384" width="8.88671875" style="26"/>
  </cols>
  <sheetData>
    <row r="2" spans="2:9">
      <c r="B2" s="24" t="s">
        <v>39</v>
      </c>
      <c r="C2" s="26"/>
    </row>
    <row r="4" spans="2:9">
      <c r="B4" s="29" t="s">
        <v>42</v>
      </c>
      <c r="C4" s="29" t="s">
        <v>40</v>
      </c>
      <c r="D4" s="29" t="s">
        <v>44</v>
      </c>
      <c r="E4" s="30" t="s">
        <v>41</v>
      </c>
      <c r="F4" s="29" t="s">
        <v>45</v>
      </c>
      <c r="G4" s="30" t="s">
        <v>41</v>
      </c>
      <c r="H4" s="29" t="s">
        <v>46</v>
      </c>
      <c r="I4" s="30" t="s">
        <v>41</v>
      </c>
    </row>
    <row r="5" spans="2:9">
      <c r="B5" s="27" t="s">
        <v>43</v>
      </c>
      <c r="C5" s="28" t="s">
        <v>68</v>
      </c>
      <c r="D5" s="28">
        <v>22</v>
      </c>
      <c r="E5" s="32">
        <v>43606</v>
      </c>
      <c r="F5" s="28">
        <v>100</v>
      </c>
      <c r="G5" s="32">
        <v>43611</v>
      </c>
      <c r="H5" s="28"/>
      <c r="I5" s="32"/>
    </row>
    <row r="6" spans="2:9">
      <c r="B6" s="27" t="s">
        <v>43</v>
      </c>
      <c r="C6" s="28" t="s">
        <v>83</v>
      </c>
      <c r="D6" s="28">
        <v>100</v>
      </c>
      <c r="E6" s="32">
        <v>43617</v>
      </c>
      <c r="F6" s="28">
        <v>100</v>
      </c>
      <c r="G6" s="32">
        <v>43619</v>
      </c>
      <c r="H6" s="28"/>
      <c r="I6" s="33"/>
    </row>
    <row r="7" spans="2:9">
      <c r="B7" s="27" t="s">
        <v>43</v>
      </c>
      <c r="C7" s="28" t="s">
        <v>91</v>
      </c>
      <c r="D7" s="28">
        <v>100</v>
      </c>
      <c r="E7" s="32">
        <v>43621</v>
      </c>
      <c r="F7" s="28">
        <v>100</v>
      </c>
      <c r="G7" s="32">
        <v>43621</v>
      </c>
      <c r="H7" s="28"/>
      <c r="I7" s="33"/>
    </row>
    <row r="8" spans="2:9">
      <c r="B8" s="27" t="s">
        <v>98</v>
      </c>
      <c r="C8" s="28" t="s">
        <v>68</v>
      </c>
      <c r="D8" s="28">
        <v>100</v>
      </c>
      <c r="E8" s="32">
        <v>43624</v>
      </c>
      <c r="F8" s="28"/>
      <c r="G8" s="32"/>
      <c r="H8" s="28"/>
      <c r="I8" s="33"/>
    </row>
    <row r="9" spans="2:9">
      <c r="B9" s="27" t="s">
        <v>98</v>
      </c>
      <c r="C9" s="28"/>
      <c r="D9" s="28"/>
      <c r="E9" s="32"/>
      <c r="F9" s="28"/>
      <c r="G9" s="32"/>
      <c r="H9" s="28"/>
      <c r="I9" s="33"/>
    </row>
    <row r="10" spans="2:9">
      <c r="B10" s="27" t="s">
        <v>98</v>
      </c>
      <c r="C10" s="28"/>
      <c r="D10" s="28"/>
      <c r="E10" s="32"/>
      <c r="F10" s="28"/>
      <c r="G10" s="32"/>
      <c r="H10" s="28"/>
      <c r="I10" s="33"/>
    </row>
    <row r="11" spans="2:9">
      <c r="B11" s="27"/>
      <c r="C11" s="28"/>
      <c r="D11" s="28"/>
      <c r="E11" s="32"/>
      <c r="F11" s="28"/>
      <c r="G11" s="32"/>
      <c r="H11" s="28"/>
      <c r="I11" s="33"/>
    </row>
    <row r="12" spans="2:9">
      <c r="B12" s="27"/>
      <c r="C12" s="28"/>
      <c r="D12" s="28"/>
      <c r="E12" s="32"/>
      <c r="F12" s="28"/>
      <c r="G12" s="32"/>
      <c r="H12" s="28"/>
      <c r="I12" s="33"/>
    </row>
  </sheetData>
  <phoneticPr fontId="2"/>
  <pageMargins left="0.75" right="0.75" top="1" bottom="1" header="0.51111111111111107" footer="0.51111111111111107"/>
  <pageSetup paperSize="9" firstPageNumber="4294963191" orientation="portrait" r:id="rId1"/>
  <headerFooter alignWithMargins="0"/>
</worksheet>
</file>

<file path=xl/worksheets/sheet8.xml><?xml version="1.0" encoding="utf-8"?>
<worksheet xmlns="http://schemas.openxmlformats.org/spreadsheetml/2006/main" xmlns:r="http://schemas.openxmlformats.org/officeDocument/2006/relationships">
  <dimension ref="B2:V109"/>
  <sheetViews>
    <sheetView zoomScale="115" zoomScaleNormal="115" workbookViewId="0">
      <pane ySplit="8" topLeftCell="A9" activePane="bottomLeft" state="frozen"/>
      <selection pane="bottomLeft" activeCell="C7" sqref="C7:D8"/>
    </sheetView>
  </sheetViews>
  <sheetFormatPr defaultRowHeight="13.2"/>
  <cols>
    <col min="1" max="1" width="2.88671875" customWidth="1"/>
    <col min="2" max="18" width="6.6640625" customWidth="1"/>
    <col min="22" max="22" width="10.88671875" style="22" bestFit="1" customWidth="1"/>
  </cols>
  <sheetData>
    <row r="2" spans="2:21">
      <c r="B2" s="68" t="s">
        <v>5</v>
      </c>
      <c r="C2" s="68"/>
      <c r="D2" s="72"/>
      <c r="E2" s="72"/>
      <c r="F2" s="68" t="s">
        <v>6</v>
      </c>
      <c r="G2" s="68"/>
      <c r="H2" s="72" t="s">
        <v>36</v>
      </c>
      <c r="I2" s="72"/>
      <c r="J2" s="68" t="s">
        <v>7</v>
      </c>
      <c r="K2" s="68"/>
      <c r="L2" s="71">
        <f>C9</f>
        <v>1000000</v>
      </c>
      <c r="M2" s="72"/>
      <c r="N2" s="68" t="s">
        <v>8</v>
      </c>
      <c r="O2" s="68"/>
      <c r="P2" s="71" t="e">
        <f>C108+R108</f>
        <v>#VALUE!</v>
      </c>
      <c r="Q2" s="72"/>
      <c r="R2" s="1"/>
      <c r="S2" s="1"/>
      <c r="T2" s="1"/>
    </row>
    <row r="3" spans="2:21" ht="57" customHeight="1">
      <c r="B3" s="68" t="s">
        <v>9</v>
      </c>
      <c r="C3" s="68"/>
      <c r="D3" s="73" t="s">
        <v>38</v>
      </c>
      <c r="E3" s="73"/>
      <c r="F3" s="73"/>
      <c r="G3" s="73"/>
      <c r="H3" s="73"/>
      <c r="I3" s="73"/>
      <c r="J3" s="68" t="s">
        <v>10</v>
      </c>
      <c r="K3" s="68"/>
      <c r="L3" s="73" t="s">
        <v>35</v>
      </c>
      <c r="M3" s="74"/>
      <c r="N3" s="74"/>
      <c r="O3" s="74"/>
      <c r="P3" s="74"/>
      <c r="Q3" s="74"/>
      <c r="R3" s="1"/>
      <c r="S3" s="1"/>
    </row>
    <row r="4" spans="2:21">
      <c r="B4" s="68" t="s">
        <v>11</v>
      </c>
      <c r="C4" s="68"/>
      <c r="D4" s="75">
        <f>SUM($R$9:$S$993)</f>
        <v>153684.21052631587</v>
      </c>
      <c r="E4" s="75"/>
      <c r="F4" s="68" t="s">
        <v>12</v>
      </c>
      <c r="G4" s="68"/>
      <c r="H4" s="76">
        <f>SUM($T$9:$U$108)</f>
        <v>292.00000000000017</v>
      </c>
      <c r="I4" s="72"/>
      <c r="J4" s="77" t="s">
        <v>13</v>
      </c>
      <c r="K4" s="77"/>
      <c r="L4" s="71">
        <f>MAX($C$9:$D$990)-C9</f>
        <v>153684.21052631596</v>
      </c>
      <c r="M4" s="71"/>
      <c r="N4" s="77" t="s">
        <v>14</v>
      </c>
      <c r="O4" s="77"/>
      <c r="P4" s="75">
        <f>MIN($C$9:$D$990)-C9</f>
        <v>0</v>
      </c>
      <c r="Q4" s="75"/>
      <c r="R4" s="1"/>
      <c r="S4" s="1"/>
      <c r="T4" s="1"/>
    </row>
    <row r="5" spans="2:21">
      <c r="B5" s="21" t="s">
        <v>15</v>
      </c>
      <c r="C5" s="2">
        <f>COUNTIF($R$9:$R$990,"&gt;0")</f>
        <v>1</v>
      </c>
      <c r="D5" s="20" t="s">
        <v>16</v>
      </c>
      <c r="E5" s="15">
        <f>COUNTIF($R$9:$R$990,"&lt;0")</f>
        <v>0</v>
      </c>
      <c r="F5" s="20" t="s">
        <v>17</v>
      </c>
      <c r="G5" s="2">
        <f>COUNTIF($R$9:$R$990,"=0")</f>
        <v>0</v>
      </c>
      <c r="H5" s="20" t="s">
        <v>18</v>
      </c>
      <c r="I5" s="3">
        <f>C5/SUM(C5,E5,G5)</f>
        <v>1</v>
      </c>
      <c r="J5" s="79" t="s">
        <v>19</v>
      </c>
      <c r="K5" s="68"/>
      <c r="L5" s="80"/>
      <c r="M5" s="81"/>
      <c r="N5" s="17" t="s">
        <v>20</v>
      </c>
      <c r="O5" s="9"/>
      <c r="P5" s="80"/>
      <c r="Q5" s="81"/>
      <c r="R5" s="1"/>
      <c r="S5" s="1"/>
      <c r="T5" s="1"/>
    </row>
    <row r="6" spans="2:21">
      <c r="B6" s="11"/>
      <c r="C6" s="13"/>
      <c r="D6" s="14"/>
      <c r="E6" s="10"/>
      <c r="F6" s="11"/>
      <c r="G6" s="10"/>
      <c r="H6" s="11"/>
      <c r="I6" s="16"/>
      <c r="J6" s="11"/>
      <c r="K6" s="11"/>
      <c r="L6" s="10"/>
      <c r="M6" s="10"/>
      <c r="N6" s="12"/>
      <c r="O6" s="12"/>
      <c r="P6" s="10"/>
      <c r="Q6" s="7"/>
      <c r="R6" s="1"/>
      <c r="S6" s="1"/>
      <c r="T6" s="1"/>
    </row>
    <row r="7" spans="2:21">
      <c r="B7" s="82" t="s">
        <v>21</v>
      </c>
      <c r="C7" s="84" t="s">
        <v>22</v>
      </c>
      <c r="D7" s="85"/>
      <c r="E7" s="88" t="s">
        <v>23</v>
      </c>
      <c r="F7" s="89"/>
      <c r="G7" s="89"/>
      <c r="H7" s="89"/>
      <c r="I7" s="90"/>
      <c r="J7" s="91" t="s">
        <v>24</v>
      </c>
      <c r="K7" s="92"/>
      <c r="L7" s="93"/>
      <c r="M7" s="94" t="s">
        <v>25</v>
      </c>
      <c r="N7" s="95" t="s">
        <v>26</v>
      </c>
      <c r="O7" s="96"/>
      <c r="P7" s="96"/>
      <c r="Q7" s="97"/>
      <c r="R7" s="98" t="s">
        <v>27</v>
      </c>
      <c r="S7" s="98"/>
      <c r="T7" s="98"/>
      <c r="U7" s="98"/>
    </row>
    <row r="8" spans="2:21">
      <c r="B8" s="83"/>
      <c r="C8" s="86"/>
      <c r="D8" s="87"/>
      <c r="E8" s="18" t="s">
        <v>28</v>
      </c>
      <c r="F8" s="18" t="s">
        <v>29</v>
      </c>
      <c r="G8" s="18" t="s">
        <v>30</v>
      </c>
      <c r="H8" s="99" t="s">
        <v>31</v>
      </c>
      <c r="I8" s="90"/>
      <c r="J8" s="4" t="s">
        <v>32</v>
      </c>
      <c r="K8" s="100" t="s">
        <v>33</v>
      </c>
      <c r="L8" s="93"/>
      <c r="M8" s="94"/>
      <c r="N8" s="5" t="s">
        <v>28</v>
      </c>
      <c r="O8" s="5" t="s">
        <v>29</v>
      </c>
      <c r="P8" s="101" t="s">
        <v>31</v>
      </c>
      <c r="Q8" s="97"/>
      <c r="R8" s="98" t="s">
        <v>34</v>
      </c>
      <c r="S8" s="98"/>
      <c r="T8" s="98" t="s">
        <v>32</v>
      </c>
      <c r="U8" s="98"/>
    </row>
    <row r="9" spans="2:21">
      <c r="B9" s="19">
        <v>1</v>
      </c>
      <c r="C9" s="102">
        <v>1000000</v>
      </c>
      <c r="D9" s="102"/>
      <c r="E9" s="19">
        <v>2001</v>
      </c>
      <c r="F9" s="8">
        <v>42111</v>
      </c>
      <c r="G9" s="19" t="s">
        <v>4</v>
      </c>
      <c r="H9" s="103">
        <v>105.33</v>
      </c>
      <c r="I9" s="103"/>
      <c r="J9" s="19">
        <v>57</v>
      </c>
      <c r="K9" s="102">
        <f t="shared" ref="K9:K72" si="0">IF(F9="","",C9*0.03)</f>
        <v>30000</v>
      </c>
      <c r="L9" s="102"/>
      <c r="M9" s="6">
        <f>IF(J9="","",(K9/J9)/1000)</f>
        <v>0.52631578947368418</v>
      </c>
      <c r="N9" s="19">
        <v>2001</v>
      </c>
      <c r="O9" s="8">
        <v>42111</v>
      </c>
      <c r="P9" s="103">
        <v>108.25</v>
      </c>
      <c r="Q9" s="103"/>
      <c r="R9" s="104">
        <f>IF(O9="","",(IF(G9="売",H9-P9,P9-H9))*M9*100000)</f>
        <v>153684.21052631587</v>
      </c>
      <c r="S9" s="104"/>
      <c r="T9" s="105">
        <f>IF(O9="","",IF(R9&lt;0,J9*(-1),IF(G9="買",(P9-H9)*100,(H9-P9)*100)))</f>
        <v>292.00000000000017</v>
      </c>
      <c r="U9" s="105"/>
    </row>
    <row r="10" spans="2:21">
      <c r="B10" s="19">
        <v>2</v>
      </c>
      <c r="C10" s="102">
        <f t="shared" ref="C10:C73" si="1">IF(R9="","",C9+R9)</f>
        <v>1153684.210526316</v>
      </c>
      <c r="D10" s="102"/>
      <c r="E10" s="19"/>
      <c r="F10" s="8"/>
      <c r="G10" s="19" t="s">
        <v>4</v>
      </c>
      <c r="H10" s="103"/>
      <c r="I10" s="103"/>
      <c r="J10" s="19"/>
      <c r="K10" s="102" t="str">
        <f t="shared" si="0"/>
        <v/>
      </c>
      <c r="L10" s="102"/>
      <c r="M10" s="6" t="str">
        <f t="shared" ref="M10:M73" si="2">IF(J10="","",(K10/J10)/1000)</f>
        <v/>
      </c>
      <c r="N10" s="19"/>
      <c r="O10" s="8"/>
      <c r="P10" s="103"/>
      <c r="Q10" s="103"/>
      <c r="R10" s="104" t="str">
        <f t="shared" ref="R10:R73" si="3">IF(O10="","",(IF(G10="売",H10-P10,P10-H10))*M10*100000)</f>
        <v/>
      </c>
      <c r="S10" s="104"/>
      <c r="T10" s="105" t="str">
        <f t="shared" ref="T10:T73" si="4">IF(O10="","",IF(R10&lt;0,J10*(-1),IF(G10="買",(P10-H10)*100,(H10-P10)*100)))</f>
        <v/>
      </c>
      <c r="U10" s="105"/>
    </row>
    <row r="11" spans="2:21">
      <c r="B11" s="19">
        <v>3</v>
      </c>
      <c r="C11" s="102" t="str">
        <f t="shared" si="1"/>
        <v/>
      </c>
      <c r="D11" s="102"/>
      <c r="E11" s="19"/>
      <c r="F11" s="8"/>
      <c r="G11" s="19" t="s">
        <v>4</v>
      </c>
      <c r="H11" s="103"/>
      <c r="I11" s="103"/>
      <c r="J11" s="19"/>
      <c r="K11" s="102" t="str">
        <f t="shared" si="0"/>
        <v/>
      </c>
      <c r="L11" s="102"/>
      <c r="M11" s="6" t="str">
        <f t="shared" si="2"/>
        <v/>
      </c>
      <c r="N11" s="19"/>
      <c r="O11" s="8"/>
      <c r="P11" s="103"/>
      <c r="Q11" s="103"/>
      <c r="R11" s="104" t="str">
        <f t="shared" si="3"/>
        <v/>
      </c>
      <c r="S11" s="104"/>
      <c r="T11" s="105" t="str">
        <f t="shared" si="4"/>
        <v/>
      </c>
      <c r="U11" s="105"/>
    </row>
    <row r="12" spans="2:21">
      <c r="B12" s="19">
        <v>4</v>
      </c>
      <c r="C12" s="102" t="str">
        <f t="shared" si="1"/>
        <v/>
      </c>
      <c r="D12" s="102"/>
      <c r="E12" s="19"/>
      <c r="F12" s="8"/>
      <c r="G12" s="19" t="s">
        <v>3</v>
      </c>
      <c r="H12" s="103"/>
      <c r="I12" s="103"/>
      <c r="J12" s="19"/>
      <c r="K12" s="102" t="str">
        <f t="shared" si="0"/>
        <v/>
      </c>
      <c r="L12" s="102"/>
      <c r="M12" s="6" t="str">
        <f t="shared" si="2"/>
        <v/>
      </c>
      <c r="N12" s="19"/>
      <c r="O12" s="8"/>
      <c r="P12" s="103"/>
      <c r="Q12" s="103"/>
      <c r="R12" s="104" t="str">
        <f t="shared" si="3"/>
        <v/>
      </c>
      <c r="S12" s="104"/>
      <c r="T12" s="105" t="str">
        <f t="shared" si="4"/>
        <v/>
      </c>
      <c r="U12" s="105"/>
    </row>
    <row r="13" spans="2:21">
      <c r="B13" s="19">
        <v>5</v>
      </c>
      <c r="C13" s="102" t="str">
        <f t="shared" si="1"/>
        <v/>
      </c>
      <c r="D13" s="102"/>
      <c r="E13" s="19"/>
      <c r="F13" s="8"/>
      <c r="G13" s="19" t="s">
        <v>3</v>
      </c>
      <c r="H13" s="103"/>
      <c r="I13" s="103"/>
      <c r="J13" s="19"/>
      <c r="K13" s="102" t="str">
        <f t="shared" si="0"/>
        <v/>
      </c>
      <c r="L13" s="102"/>
      <c r="M13" s="6" t="str">
        <f t="shared" si="2"/>
        <v/>
      </c>
      <c r="N13" s="19"/>
      <c r="O13" s="8"/>
      <c r="P13" s="103"/>
      <c r="Q13" s="103"/>
      <c r="R13" s="104" t="str">
        <f t="shared" si="3"/>
        <v/>
      </c>
      <c r="S13" s="104"/>
      <c r="T13" s="105" t="str">
        <f t="shared" si="4"/>
        <v/>
      </c>
      <c r="U13" s="105"/>
    </row>
    <row r="14" spans="2:21">
      <c r="B14" s="19">
        <v>6</v>
      </c>
      <c r="C14" s="102" t="str">
        <f t="shared" si="1"/>
        <v/>
      </c>
      <c r="D14" s="102"/>
      <c r="E14" s="19"/>
      <c r="F14" s="8"/>
      <c r="G14" s="19" t="s">
        <v>4</v>
      </c>
      <c r="H14" s="103"/>
      <c r="I14" s="103"/>
      <c r="J14" s="19"/>
      <c r="K14" s="102" t="str">
        <f t="shared" si="0"/>
        <v/>
      </c>
      <c r="L14" s="102"/>
      <c r="M14" s="6" t="str">
        <f t="shared" si="2"/>
        <v/>
      </c>
      <c r="N14" s="19"/>
      <c r="O14" s="8"/>
      <c r="P14" s="103"/>
      <c r="Q14" s="103"/>
      <c r="R14" s="104" t="str">
        <f t="shared" si="3"/>
        <v/>
      </c>
      <c r="S14" s="104"/>
      <c r="T14" s="105" t="str">
        <f t="shared" si="4"/>
        <v/>
      </c>
      <c r="U14" s="105"/>
    </row>
    <row r="15" spans="2:21">
      <c r="B15" s="19">
        <v>7</v>
      </c>
      <c r="C15" s="102" t="str">
        <f t="shared" si="1"/>
        <v/>
      </c>
      <c r="D15" s="102"/>
      <c r="E15" s="19"/>
      <c r="F15" s="8"/>
      <c r="G15" s="19" t="s">
        <v>4</v>
      </c>
      <c r="H15" s="103"/>
      <c r="I15" s="103"/>
      <c r="J15" s="19"/>
      <c r="K15" s="102" t="str">
        <f t="shared" si="0"/>
        <v/>
      </c>
      <c r="L15" s="102"/>
      <c r="M15" s="6" t="str">
        <f t="shared" si="2"/>
        <v/>
      </c>
      <c r="N15" s="19"/>
      <c r="O15" s="8"/>
      <c r="P15" s="103"/>
      <c r="Q15" s="103"/>
      <c r="R15" s="104" t="str">
        <f t="shared" si="3"/>
        <v/>
      </c>
      <c r="S15" s="104"/>
      <c r="T15" s="105" t="str">
        <f t="shared" si="4"/>
        <v/>
      </c>
      <c r="U15" s="105"/>
    </row>
    <row r="16" spans="2:21">
      <c r="B16" s="19">
        <v>8</v>
      </c>
      <c r="C16" s="102" t="str">
        <f t="shared" si="1"/>
        <v/>
      </c>
      <c r="D16" s="102"/>
      <c r="E16" s="19"/>
      <c r="F16" s="8"/>
      <c r="G16" s="19" t="s">
        <v>4</v>
      </c>
      <c r="H16" s="103"/>
      <c r="I16" s="103"/>
      <c r="J16" s="19"/>
      <c r="K16" s="102" t="str">
        <f t="shared" si="0"/>
        <v/>
      </c>
      <c r="L16" s="102"/>
      <c r="M16" s="6" t="str">
        <f t="shared" si="2"/>
        <v/>
      </c>
      <c r="N16" s="19"/>
      <c r="O16" s="8"/>
      <c r="P16" s="103"/>
      <c r="Q16" s="103"/>
      <c r="R16" s="104" t="str">
        <f t="shared" si="3"/>
        <v/>
      </c>
      <c r="S16" s="104"/>
      <c r="T16" s="105" t="str">
        <f t="shared" si="4"/>
        <v/>
      </c>
      <c r="U16" s="105"/>
    </row>
    <row r="17" spans="2:21">
      <c r="B17" s="19">
        <v>9</v>
      </c>
      <c r="C17" s="102" t="str">
        <f t="shared" si="1"/>
        <v/>
      </c>
      <c r="D17" s="102"/>
      <c r="E17" s="19"/>
      <c r="F17" s="8"/>
      <c r="G17" s="19" t="s">
        <v>4</v>
      </c>
      <c r="H17" s="103"/>
      <c r="I17" s="103"/>
      <c r="J17" s="19"/>
      <c r="K17" s="102" t="str">
        <f t="shared" si="0"/>
        <v/>
      </c>
      <c r="L17" s="102"/>
      <c r="M17" s="6" t="str">
        <f t="shared" si="2"/>
        <v/>
      </c>
      <c r="N17" s="19"/>
      <c r="O17" s="8"/>
      <c r="P17" s="103"/>
      <c r="Q17" s="103"/>
      <c r="R17" s="104" t="str">
        <f t="shared" si="3"/>
        <v/>
      </c>
      <c r="S17" s="104"/>
      <c r="T17" s="105" t="str">
        <f t="shared" si="4"/>
        <v/>
      </c>
      <c r="U17" s="105"/>
    </row>
    <row r="18" spans="2:21">
      <c r="B18" s="19">
        <v>10</v>
      </c>
      <c r="C18" s="102" t="str">
        <f t="shared" si="1"/>
        <v/>
      </c>
      <c r="D18" s="102"/>
      <c r="E18" s="19"/>
      <c r="F18" s="8"/>
      <c r="G18" s="19" t="s">
        <v>4</v>
      </c>
      <c r="H18" s="103"/>
      <c r="I18" s="103"/>
      <c r="J18" s="19"/>
      <c r="K18" s="102" t="str">
        <f t="shared" si="0"/>
        <v/>
      </c>
      <c r="L18" s="102"/>
      <c r="M18" s="6" t="str">
        <f t="shared" si="2"/>
        <v/>
      </c>
      <c r="N18" s="19"/>
      <c r="O18" s="8"/>
      <c r="P18" s="103"/>
      <c r="Q18" s="103"/>
      <c r="R18" s="104" t="str">
        <f t="shared" si="3"/>
        <v/>
      </c>
      <c r="S18" s="104"/>
      <c r="T18" s="105" t="str">
        <f t="shared" si="4"/>
        <v/>
      </c>
      <c r="U18" s="105"/>
    </row>
    <row r="19" spans="2:21">
      <c r="B19" s="19">
        <v>11</v>
      </c>
      <c r="C19" s="102" t="str">
        <f t="shared" si="1"/>
        <v/>
      </c>
      <c r="D19" s="102"/>
      <c r="E19" s="19"/>
      <c r="F19" s="8"/>
      <c r="G19" s="19" t="s">
        <v>4</v>
      </c>
      <c r="H19" s="103"/>
      <c r="I19" s="103"/>
      <c r="J19" s="19"/>
      <c r="K19" s="102" t="str">
        <f t="shared" si="0"/>
        <v/>
      </c>
      <c r="L19" s="102"/>
      <c r="M19" s="6" t="str">
        <f t="shared" si="2"/>
        <v/>
      </c>
      <c r="N19" s="19"/>
      <c r="O19" s="8"/>
      <c r="P19" s="103"/>
      <c r="Q19" s="103"/>
      <c r="R19" s="104" t="str">
        <f t="shared" si="3"/>
        <v/>
      </c>
      <c r="S19" s="104"/>
      <c r="T19" s="105" t="str">
        <f t="shared" si="4"/>
        <v/>
      </c>
      <c r="U19" s="105"/>
    </row>
    <row r="20" spans="2:21">
      <c r="B20" s="19">
        <v>12</v>
      </c>
      <c r="C20" s="102" t="str">
        <f t="shared" si="1"/>
        <v/>
      </c>
      <c r="D20" s="102"/>
      <c r="E20" s="19"/>
      <c r="F20" s="8"/>
      <c r="G20" s="19" t="s">
        <v>4</v>
      </c>
      <c r="H20" s="103"/>
      <c r="I20" s="103"/>
      <c r="J20" s="19"/>
      <c r="K20" s="102" t="str">
        <f t="shared" si="0"/>
        <v/>
      </c>
      <c r="L20" s="102"/>
      <c r="M20" s="6" t="str">
        <f t="shared" si="2"/>
        <v/>
      </c>
      <c r="N20" s="19"/>
      <c r="O20" s="8"/>
      <c r="P20" s="103"/>
      <c r="Q20" s="103"/>
      <c r="R20" s="104" t="str">
        <f t="shared" si="3"/>
        <v/>
      </c>
      <c r="S20" s="104"/>
      <c r="T20" s="105" t="str">
        <f t="shared" si="4"/>
        <v/>
      </c>
      <c r="U20" s="105"/>
    </row>
    <row r="21" spans="2:21">
      <c r="B21" s="19">
        <v>13</v>
      </c>
      <c r="C21" s="102" t="str">
        <f t="shared" si="1"/>
        <v/>
      </c>
      <c r="D21" s="102"/>
      <c r="E21" s="19"/>
      <c r="F21" s="8"/>
      <c r="G21" s="19" t="s">
        <v>4</v>
      </c>
      <c r="H21" s="103"/>
      <c r="I21" s="103"/>
      <c r="J21" s="19"/>
      <c r="K21" s="102" t="str">
        <f t="shared" si="0"/>
        <v/>
      </c>
      <c r="L21" s="102"/>
      <c r="M21" s="6" t="str">
        <f t="shared" si="2"/>
        <v/>
      </c>
      <c r="N21" s="19"/>
      <c r="O21" s="8"/>
      <c r="P21" s="103"/>
      <c r="Q21" s="103"/>
      <c r="R21" s="104" t="str">
        <f t="shared" si="3"/>
        <v/>
      </c>
      <c r="S21" s="104"/>
      <c r="T21" s="105" t="str">
        <f t="shared" si="4"/>
        <v/>
      </c>
      <c r="U21" s="105"/>
    </row>
    <row r="22" spans="2:21">
      <c r="B22" s="19">
        <v>14</v>
      </c>
      <c r="C22" s="102" t="str">
        <f t="shared" si="1"/>
        <v/>
      </c>
      <c r="D22" s="102"/>
      <c r="E22" s="19"/>
      <c r="F22" s="8"/>
      <c r="G22" s="19" t="s">
        <v>3</v>
      </c>
      <c r="H22" s="103"/>
      <c r="I22" s="103"/>
      <c r="J22" s="19"/>
      <c r="K22" s="102" t="str">
        <f t="shared" si="0"/>
        <v/>
      </c>
      <c r="L22" s="102"/>
      <c r="M22" s="6" t="str">
        <f t="shared" si="2"/>
        <v/>
      </c>
      <c r="N22" s="19"/>
      <c r="O22" s="8"/>
      <c r="P22" s="103"/>
      <c r="Q22" s="103"/>
      <c r="R22" s="104" t="str">
        <f t="shared" si="3"/>
        <v/>
      </c>
      <c r="S22" s="104"/>
      <c r="T22" s="105" t="str">
        <f t="shared" si="4"/>
        <v/>
      </c>
      <c r="U22" s="105"/>
    </row>
    <row r="23" spans="2:21">
      <c r="B23" s="19">
        <v>15</v>
      </c>
      <c r="C23" s="102" t="str">
        <f t="shared" si="1"/>
        <v/>
      </c>
      <c r="D23" s="102"/>
      <c r="E23" s="19"/>
      <c r="F23" s="8"/>
      <c r="G23" s="19" t="s">
        <v>4</v>
      </c>
      <c r="H23" s="103"/>
      <c r="I23" s="103"/>
      <c r="J23" s="19"/>
      <c r="K23" s="102" t="str">
        <f t="shared" si="0"/>
        <v/>
      </c>
      <c r="L23" s="102"/>
      <c r="M23" s="6" t="str">
        <f t="shared" si="2"/>
        <v/>
      </c>
      <c r="N23" s="19"/>
      <c r="O23" s="8"/>
      <c r="P23" s="103"/>
      <c r="Q23" s="103"/>
      <c r="R23" s="104" t="str">
        <f t="shared" si="3"/>
        <v/>
      </c>
      <c r="S23" s="104"/>
      <c r="T23" s="105" t="str">
        <f t="shared" si="4"/>
        <v/>
      </c>
      <c r="U23" s="105"/>
    </row>
    <row r="24" spans="2:21">
      <c r="B24" s="19">
        <v>16</v>
      </c>
      <c r="C24" s="102" t="str">
        <f t="shared" si="1"/>
        <v/>
      </c>
      <c r="D24" s="102"/>
      <c r="E24" s="19"/>
      <c r="F24" s="8"/>
      <c r="G24" s="19" t="s">
        <v>4</v>
      </c>
      <c r="H24" s="103"/>
      <c r="I24" s="103"/>
      <c r="J24" s="19"/>
      <c r="K24" s="102" t="str">
        <f t="shared" si="0"/>
        <v/>
      </c>
      <c r="L24" s="102"/>
      <c r="M24" s="6" t="str">
        <f t="shared" si="2"/>
        <v/>
      </c>
      <c r="N24" s="19"/>
      <c r="O24" s="8"/>
      <c r="P24" s="103"/>
      <c r="Q24" s="103"/>
      <c r="R24" s="104" t="str">
        <f t="shared" si="3"/>
        <v/>
      </c>
      <c r="S24" s="104"/>
      <c r="T24" s="105" t="str">
        <f t="shared" si="4"/>
        <v/>
      </c>
      <c r="U24" s="105"/>
    </row>
    <row r="25" spans="2:21">
      <c r="B25" s="19">
        <v>17</v>
      </c>
      <c r="C25" s="102" t="str">
        <f t="shared" si="1"/>
        <v/>
      </c>
      <c r="D25" s="102"/>
      <c r="E25" s="19"/>
      <c r="F25" s="8"/>
      <c r="G25" s="19" t="s">
        <v>4</v>
      </c>
      <c r="H25" s="103"/>
      <c r="I25" s="103"/>
      <c r="J25" s="19"/>
      <c r="K25" s="102" t="str">
        <f t="shared" si="0"/>
        <v/>
      </c>
      <c r="L25" s="102"/>
      <c r="M25" s="6" t="str">
        <f t="shared" si="2"/>
        <v/>
      </c>
      <c r="N25" s="19"/>
      <c r="O25" s="8"/>
      <c r="P25" s="103"/>
      <c r="Q25" s="103"/>
      <c r="R25" s="104" t="str">
        <f t="shared" si="3"/>
        <v/>
      </c>
      <c r="S25" s="104"/>
      <c r="T25" s="105" t="str">
        <f t="shared" si="4"/>
        <v/>
      </c>
      <c r="U25" s="105"/>
    </row>
    <row r="26" spans="2:21">
      <c r="B26" s="19">
        <v>18</v>
      </c>
      <c r="C26" s="102" t="str">
        <f t="shared" si="1"/>
        <v/>
      </c>
      <c r="D26" s="102"/>
      <c r="E26" s="19"/>
      <c r="F26" s="8"/>
      <c r="G26" s="19" t="s">
        <v>4</v>
      </c>
      <c r="H26" s="103"/>
      <c r="I26" s="103"/>
      <c r="J26" s="19"/>
      <c r="K26" s="102" t="str">
        <f t="shared" si="0"/>
        <v/>
      </c>
      <c r="L26" s="102"/>
      <c r="M26" s="6" t="str">
        <f t="shared" si="2"/>
        <v/>
      </c>
      <c r="N26" s="19"/>
      <c r="O26" s="8"/>
      <c r="P26" s="103"/>
      <c r="Q26" s="103"/>
      <c r="R26" s="104" t="str">
        <f t="shared" si="3"/>
        <v/>
      </c>
      <c r="S26" s="104"/>
      <c r="T26" s="105" t="str">
        <f t="shared" si="4"/>
        <v/>
      </c>
      <c r="U26" s="105"/>
    </row>
    <row r="27" spans="2:21">
      <c r="B27" s="19">
        <v>19</v>
      </c>
      <c r="C27" s="102" t="str">
        <f t="shared" si="1"/>
        <v/>
      </c>
      <c r="D27" s="102"/>
      <c r="E27" s="19"/>
      <c r="F27" s="8"/>
      <c r="G27" s="19" t="s">
        <v>3</v>
      </c>
      <c r="H27" s="103"/>
      <c r="I27" s="103"/>
      <c r="J27" s="19"/>
      <c r="K27" s="102" t="str">
        <f t="shared" si="0"/>
        <v/>
      </c>
      <c r="L27" s="102"/>
      <c r="M27" s="6" t="str">
        <f t="shared" si="2"/>
        <v/>
      </c>
      <c r="N27" s="19"/>
      <c r="O27" s="8"/>
      <c r="P27" s="103"/>
      <c r="Q27" s="103"/>
      <c r="R27" s="104" t="str">
        <f t="shared" si="3"/>
        <v/>
      </c>
      <c r="S27" s="104"/>
      <c r="T27" s="105" t="str">
        <f t="shared" si="4"/>
        <v/>
      </c>
      <c r="U27" s="105"/>
    </row>
    <row r="28" spans="2:21">
      <c r="B28" s="19">
        <v>20</v>
      </c>
      <c r="C28" s="102" t="str">
        <f t="shared" si="1"/>
        <v/>
      </c>
      <c r="D28" s="102"/>
      <c r="E28" s="19"/>
      <c r="F28" s="8"/>
      <c r="G28" s="19" t="s">
        <v>4</v>
      </c>
      <c r="H28" s="103"/>
      <c r="I28" s="103"/>
      <c r="J28" s="19"/>
      <c r="K28" s="102" t="str">
        <f t="shared" si="0"/>
        <v/>
      </c>
      <c r="L28" s="102"/>
      <c r="M28" s="6" t="str">
        <f t="shared" si="2"/>
        <v/>
      </c>
      <c r="N28" s="19"/>
      <c r="O28" s="8"/>
      <c r="P28" s="103"/>
      <c r="Q28" s="103"/>
      <c r="R28" s="104" t="str">
        <f t="shared" si="3"/>
        <v/>
      </c>
      <c r="S28" s="104"/>
      <c r="T28" s="105" t="str">
        <f t="shared" si="4"/>
        <v/>
      </c>
      <c r="U28" s="105"/>
    </row>
    <row r="29" spans="2:21">
      <c r="B29" s="19">
        <v>21</v>
      </c>
      <c r="C29" s="102" t="str">
        <f t="shared" si="1"/>
        <v/>
      </c>
      <c r="D29" s="102"/>
      <c r="E29" s="19"/>
      <c r="F29" s="8"/>
      <c r="G29" s="19" t="s">
        <v>3</v>
      </c>
      <c r="H29" s="103"/>
      <c r="I29" s="103"/>
      <c r="J29" s="19"/>
      <c r="K29" s="102" t="str">
        <f t="shared" si="0"/>
        <v/>
      </c>
      <c r="L29" s="102"/>
      <c r="M29" s="6" t="str">
        <f t="shared" si="2"/>
        <v/>
      </c>
      <c r="N29" s="19"/>
      <c r="O29" s="8"/>
      <c r="P29" s="103"/>
      <c r="Q29" s="103"/>
      <c r="R29" s="104" t="str">
        <f t="shared" si="3"/>
        <v/>
      </c>
      <c r="S29" s="104"/>
      <c r="T29" s="105" t="str">
        <f t="shared" si="4"/>
        <v/>
      </c>
      <c r="U29" s="105"/>
    </row>
    <row r="30" spans="2:21">
      <c r="B30" s="19">
        <v>22</v>
      </c>
      <c r="C30" s="102" t="str">
        <f t="shared" si="1"/>
        <v/>
      </c>
      <c r="D30" s="102"/>
      <c r="E30" s="19"/>
      <c r="F30" s="8"/>
      <c r="G30" s="19" t="s">
        <v>3</v>
      </c>
      <c r="H30" s="103"/>
      <c r="I30" s="103"/>
      <c r="J30" s="19"/>
      <c r="K30" s="102" t="str">
        <f t="shared" si="0"/>
        <v/>
      </c>
      <c r="L30" s="102"/>
      <c r="M30" s="6" t="str">
        <f t="shared" si="2"/>
        <v/>
      </c>
      <c r="N30" s="19"/>
      <c r="O30" s="8"/>
      <c r="P30" s="103"/>
      <c r="Q30" s="103"/>
      <c r="R30" s="104" t="str">
        <f t="shared" si="3"/>
        <v/>
      </c>
      <c r="S30" s="104"/>
      <c r="T30" s="105" t="str">
        <f t="shared" si="4"/>
        <v/>
      </c>
      <c r="U30" s="105"/>
    </row>
    <row r="31" spans="2:21">
      <c r="B31" s="19">
        <v>23</v>
      </c>
      <c r="C31" s="102" t="str">
        <f t="shared" si="1"/>
        <v/>
      </c>
      <c r="D31" s="102"/>
      <c r="E31" s="19"/>
      <c r="F31" s="8"/>
      <c r="G31" s="19" t="s">
        <v>3</v>
      </c>
      <c r="H31" s="103"/>
      <c r="I31" s="103"/>
      <c r="J31" s="19"/>
      <c r="K31" s="102" t="str">
        <f t="shared" si="0"/>
        <v/>
      </c>
      <c r="L31" s="102"/>
      <c r="M31" s="6" t="str">
        <f t="shared" si="2"/>
        <v/>
      </c>
      <c r="N31" s="19"/>
      <c r="O31" s="8"/>
      <c r="P31" s="103"/>
      <c r="Q31" s="103"/>
      <c r="R31" s="104" t="str">
        <f t="shared" si="3"/>
        <v/>
      </c>
      <c r="S31" s="104"/>
      <c r="T31" s="105" t="str">
        <f t="shared" si="4"/>
        <v/>
      </c>
      <c r="U31" s="105"/>
    </row>
    <row r="32" spans="2:21">
      <c r="B32" s="19">
        <v>24</v>
      </c>
      <c r="C32" s="102" t="str">
        <f t="shared" si="1"/>
        <v/>
      </c>
      <c r="D32" s="102"/>
      <c r="E32" s="19"/>
      <c r="F32" s="8"/>
      <c r="G32" s="19" t="s">
        <v>3</v>
      </c>
      <c r="H32" s="103"/>
      <c r="I32" s="103"/>
      <c r="J32" s="19"/>
      <c r="K32" s="102" t="str">
        <f t="shared" si="0"/>
        <v/>
      </c>
      <c r="L32" s="102"/>
      <c r="M32" s="6" t="str">
        <f t="shared" si="2"/>
        <v/>
      </c>
      <c r="N32" s="19"/>
      <c r="O32" s="8"/>
      <c r="P32" s="103"/>
      <c r="Q32" s="103"/>
      <c r="R32" s="104" t="str">
        <f t="shared" si="3"/>
        <v/>
      </c>
      <c r="S32" s="104"/>
      <c r="T32" s="105" t="str">
        <f t="shared" si="4"/>
        <v/>
      </c>
      <c r="U32" s="105"/>
    </row>
    <row r="33" spans="2:21">
      <c r="B33" s="19">
        <v>25</v>
      </c>
      <c r="C33" s="102" t="str">
        <f t="shared" si="1"/>
        <v/>
      </c>
      <c r="D33" s="102"/>
      <c r="E33" s="19"/>
      <c r="F33" s="8"/>
      <c r="G33" s="19" t="s">
        <v>4</v>
      </c>
      <c r="H33" s="103"/>
      <c r="I33" s="103"/>
      <c r="J33" s="19"/>
      <c r="K33" s="102" t="str">
        <f t="shared" si="0"/>
        <v/>
      </c>
      <c r="L33" s="102"/>
      <c r="M33" s="6" t="str">
        <f t="shared" si="2"/>
        <v/>
      </c>
      <c r="N33" s="19"/>
      <c r="O33" s="8"/>
      <c r="P33" s="103"/>
      <c r="Q33" s="103"/>
      <c r="R33" s="104" t="str">
        <f t="shared" si="3"/>
        <v/>
      </c>
      <c r="S33" s="104"/>
      <c r="T33" s="105" t="str">
        <f t="shared" si="4"/>
        <v/>
      </c>
      <c r="U33" s="105"/>
    </row>
    <row r="34" spans="2:21">
      <c r="B34" s="19">
        <v>26</v>
      </c>
      <c r="C34" s="102" t="str">
        <f t="shared" si="1"/>
        <v/>
      </c>
      <c r="D34" s="102"/>
      <c r="E34" s="19"/>
      <c r="F34" s="8"/>
      <c r="G34" s="19" t="s">
        <v>3</v>
      </c>
      <c r="H34" s="103"/>
      <c r="I34" s="103"/>
      <c r="J34" s="19"/>
      <c r="K34" s="102" t="str">
        <f t="shared" si="0"/>
        <v/>
      </c>
      <c r="L34" s="102"/>
      <c r="M34" s="6" t="str">
        <f t="shared" si="2"/>
        <v/>
      </c>
      <c r="N34" s="19"/>
      <c r="O34" s="8"/>
      <c r="P34" s="103"/>
      <c r="Q34" s="103"/>
      <c r="R34" s="104" t="str">
        <f t="shared" si="3"/>
        <v/>
      </c>
      <c r="S34" s="104"/>
      <c r="T34" s="105" t="str">
        <f t="shared" si="4"/>
        <v/>
      </c>
      <c r="U34" s="105"/>
    </row>
    <row r="35" spans="2:21">
      <c r="B35" s="19">
        <v>27</v>
      </c>
      <c r="C35" s="102" t="str">
        <f t="shared" si="1"/>
        <v/>
      </c>
      <c r="D35" s="102"/>
      <c r="E35" s="19"/>
      <c r="F35" s="8"/>
      <c r="G35" s="19" t="s">
        <v>3</v>
      </c>
      <c r="H35" s="103"/>
      <c r="I35" s="103"/>
      <c r="J35" s="19"/>
      <c r="K35" s="102" t="str">
        <f t="shared" si="0"/>
        <v/>
      </c>
      <c r="L35" s="102"/>
      <c r="M35" s="6" t="str">
        <f t="shared" si="2"/>
        <v/>
      </c>
      <c r="N35" s="19"/>
      <c r="O35" s="8"/>
      <c r="P35" s="103"/>
      <c r="Q35" s="103"/>
      <c r="R35" s="104" t="str">
        <f t="shared" si="3"/>
        <v/>
      </c>
      <c r="S35" s="104"/>
      <c r="T35" s="105" t="str">
        <f t="shared" si="4"/>
        <v/>
      </c>
      <c r="U35" s="105"/>
    </row>
    <row r="36" spans="2:21">
      <c r="B36" s="19">
        <v>28</v>
      </c>
      <c r="C36" s="102" t="str">
        <f t="shared" si="1"/>
        <v/>
      </c>
      <c r="D36" s="102"/>
      <c r="E36" s="19"/>
      <c r="F36" s="8"/>
      <c r="G36" s="19" t="s">
        <v>3</v>
      </c>
      <c r="H36" s="103"/>
      <c r="I36" s="103"/>
      <c r="J36" s="19"/>
      <c r="K36" s="102" t="str">
        <f t="shared" si="0"/>
        <v/>
      </c>
      <c r="L36" s="102"/>
      <c r="M36" s="6" t="str">
        <f t="shared" si="2"/>
        <v/>
      </c>
      <c r="N36" s="19"/>
      <c r="O36" s="8"/>
      <c r="P36" s="103"/>
      <c r="Q36" s="103"/>
      <c r="R36" s="104" t="str">
        <f t="shared" si="3"/>
        <v/>
      </c>
      <c r="S36" s="104"/>
      <c r="T36" s="105" t="str">
        <f t="shared" si="4"/>
        <v/>
      </c>
      <c r="U36" s="105"/>
    </row>
    <row r="37" spans="2:21">
      <c r="B37" s="19">
        <v>29</v>
      </c>
      <c r="C37" s="102" t="str">
        <f t="shared" si="1"/>
        <v/>
      </c>
      <c r="D37" s="102"/>
      <c r="E37" s="19"/>
      <c r="F37" s="8"/>
      <c r="G37" s="19" t="s">
        <v>3</v>
      </c>
      <c r="H37" s="103"/>
      <c r="I37" s="103"/>
      <c r="J37" s="19"/>
      <c r="K37" s="102" t="str">
        <f t="shared" si="0"/>
        <v/>
      </c>
      <c r="L37" s="102"/>
      <c r="M37" s="6" t="str">
        <f t="shared" si="2"/>
        <v/>
      </c>
      <c r="N37" s="19"/>
      <c r="O37" s="8"/>
      <c r="P37" s="103"/>
      <c r="Q37" s="103"/>
      <c r="R37" s="104" t="str">
        <f t="shared" si="3"/>
        <v/>
      </c>
      <c r="S37" s="104"/>
      <c r="T37" s="105" t="str">
        <f t="shared" si="4"/>
        <v/>
      </c>
      <c r="U37" s="105"/>
    </row>
    <row r="38" spans="2:21">
      <c r="B38" s="19">
        <v>30</v>
      </c>
      <c r="C38" s="102" t="str">
        <f t="shared" si="1"/>
        <v/>
      </c>
      <c r="D38" s="102"/>
      <c r="E38" s="19"/>
      <c r="F38" s="8"/>
      <c r="G38" s="19" t="s">
        <v>4</v>
      </c>
      <c r="H38" s="103"/>
      <c r="I38" s="103"/>
      <c r="J38" s="19"/>
      <c r="K38" s="102" t="str">
        <f t="shared" si="0"/>
        <v/>
      </c>
      <c r="L38" s="102"/>
      <c r="M38" s="6" t="str">
        <f t="shared" si="2"/>
        <v/>
      </c>
      <c r="N38" s="19"/>
      <c r="O38" s="8"/>
      <c r="P38" s="103"/>
      <c r="Q38" s="103"/>
      <c r="R38" s="104" t="str">
        <f t="shared" si="3"/>
        <v/>
      </c>
      <c r="S38" s="104"/>
      <c r="T38" s="105" t="str">
        <f t="shared" si="4"/>
        <v/>
      </c>
      <c r="U38" s="105"/>
    </row>
    <row r="39" spans="2:21">
      <c r="B39" s="19">
        <v>31</v>
      </c>
      <c r="C39" s="102" t="str">
        <f t="shared" si="1"/>
        <v/>
      </c>
      <c r="D39" s="102"/>
      <c r="E39" s="19"/>
      <c r="F39" s="8"/>
      <c r="G39" s="19" t="s">
        <v>4</v>
      </c>
      <c r="H39" s="103"/>
      <c r="I39" s="103"/>
      <c r="J39" s="19"/>
      <c r="K39" s="102" t="str">
        <f t="shared" si="0"/>
        <v/>
      </c>
      <c r="L39" s="102"/>
      <c r="M39" s="6" t="str">
        <f t="shared" si="2"/>
        <v/>
      </c>
      <c r="N39" s="19"/>
      <c r="O39" s="8"/>
      <c r="P39" s="103"/>
      <c r="Q39" s="103"/>
      <c r="R39" s="104" t="str">
        <f t="shared" si="3"/>
        <v/>
      </c>
      <c r="S39" s="104"/>
      <c r="T39" s="105" t="str">
        <f t="shared" si="4"/>
        <v/>
      </c>
      <c r="U39" s="105"/>
    </row>
    <row r="40" spans="2:21">
      <c r="B40" s="19">
        <v>32</v>
      </c>
      <c r="C40" s="102" t="str">
        <f t="shared" si="1"/>
        <v/>
      </c>
      <c r="D40" s="102"/>
      <c r="E40" s="19"/>
      <c r="F40" s="8"/>
      <c r="G40" s="19" t="s">
        <v>4</v>
      </c>
      <c r="H40" s="103"/>
      <c r="I40" s="103"/>
      <c r="J40" s="19"/>
      <c r="K40" s="102" t="str">
        <f t="shared" si="0"/>
        <v/>
      </c>
      <c r="L40" s="102"/>
      <c r="M40" s="6" t="str">
        <f t="shared" si="2"/>
        <v/>
      </c>
      <c r="N40" s="19"/>
      <c r="O40" s="8"/>
      <c r="P40" s="103"/>
      <c r="Q40" s="103"/>
      <c r="R40" s="104" t="str">
        <f t="shared" si="3"/>
        <v/>
      </c>
      <c r="S40" s="104"/>
      <c r="T40" s="105" t="str">
        <f t="shared" si="4"/>
        <v/>
      </c>
      <c r="U40" s="105"/>
    </row>
    <row r="41" spans="2:21">
      <c r="B41" s="19">
        <v>33</v>
      </c>
      <c r="C41" s="102" t="str">
        <f t="shared" si="1"/>
        <v/>
      </c>
      <c r="D41" s="102"/>
      <c r="E41" s="19"/>
      <c r="F41" s="8"/>
      <c r="G41" s="19" t="s">
        <v>3</v>
      </c>
      <c r="H41" s="103"/>
      <c r="I41" s="103"/>
      <c r="J41" s="19"/>
      <c r="K41" s="102" t="str">
        <f t="shared" si="0"/>
        <v/>
      </c>
      <c r="L41" s="102"/>
      <c r="M41" s="6" t="str">
        <f t="shared" si="2"/>
        <v/>
      </c>
      <c r="N41" s="19"/>
      <c r="O41" s="8"/>
      <c r="P41" s="103"/>
      <c r="Q41" s="103"/>
      <c r="R41" s="104" t="str">
        <f t="shared" si="3"/>
        <v/>
      </c>
      <c r="S41" s="104"/>
      <c r="T41" s="105" t="str">
        <f t="shared" si="4"/>
        <v/>
      </c>
      <c r="U41" s="105"/>
    </row>
    <row r="42" spans="2:21">
      <c r="B42" s="19">
        <v>34</v>
      </c>
      <c r="C42" s="102" t="str">
        <f t="shared" si="1"/>
        <v/>
      </c>
      <c r="D42" s="102"/>
      <c r="E42" s="19"/>
      <c r="F42" s="8"/>
      <c r="G42" s="19" t="s">
        <v>4</v>
      </c>
      <c r="H42" s="103"/>
      <c r="I42" s="103"/>
      <c r="J42" s="19"/>
      <c r="K42" s="102" t="str">
        <f t="shared" si="0"/>
        <v/>
      </c>
      <c r="L42" s="102"/>
      <c r="M42" s="6" t="str">
        <f t="shared" si="2"/>
        <v/>
      </c>
      <c r="N42" s="19"/>
      <c r="O42" s="8"/>
      <c r="P42" s="103"/>
      <c r="Q42" s="103"/>
      <c r="R42" s="104" t="str">
        <f t="shared" si="3"/>
        <v/>
      </c>
      <c r="S42" s="104"/>
      <c r="T42" s="105" t="str">
        <f t="shared" si="4"/>
        <v/>
      </c>
      <c r="U42" s="105"/>
    </row>
    <row r="43" spans="2:21">
      <c r="B43" s="19">
        <v>35</v>
      </c>
      <c r="C43" s="102" t="str">
        <f t="shared" si="1"/>
        <v/>
      </c>
      <c r="D43" s="102"/>
      <c r="E43" s="19"/>
      <c r="F43" s="8"/>
      <c r="G43" s="19" t="s">
        <v>3</v>
      </c>
      <c r="H43" s="103"/>
      <c r="I43" s="103"/>
      <c r="J43" s="19"/>
      <c r="K43" s="102" t="str">
        <f t="shared" si="0"/>
        <v/>
      </c>
      <c r="L43" s="102"/>
      <c r="M43" s="6" t="str">
        <f t="shared" si="2"/>
        <v/>
      </c>
      <c r="N43" s="19"/>
      <c r="O43" s="8"/>
      <c r="P43" s="103"/>
      <c r="Q43" s="103"/>
      <c r="R43" s="104" t="str">
        <f t="shared" si="3"/>
        <v/>
      </c>
      <c r="S43" s="104"/>
      <c r="T43" s="105" t="str">
        <f t="shared" si="4"/>
        <v/>
      </c>
      <c r="U43" s="105"/>
    </row>
    <row r="44" spans="2:21">
      <c r="B44" s="19">
        <v>36</v>
      </c>
      <c r="C44" s="102" t="str">
        <f t="shared" si="1"/>
        <v/>
      </c>
      <c r="D44" s="102"/>
      <c r="E44" s="19"/>
      <c r="F44" s="8"/>
      <c r="G44" s="19" t="s">
        <v>4</v>
      </c>
      <c r="H44" s="103"/>
      <c r="I44" s="103"/>
      <c r="J44" s="19"/>
      <c r="K44" s="102" t="str">
        <f t="shared" si="0"/>
        <v/>
      </c>
      <c r="L44" s="102"/>
      <c r="M44" s="6" t="str">
        <f t="shared" si="2"/>
        <v/>
      </c>
      <c r="N44" s="19"/>
      <c r="O44" s="8"/>
      <c r="P44" s="103"/>
      <c r="Q44" s="103"/>
      <c r="R44" s="104" t="str">
        <f t="shared" si="3"/>
        <v/>
      </c>
      <c r="S44" s="104"/>
      <c r="T44" s="105" t="str">
        <f t="shared" si="4"/>
        <v/>
      </c>
      <c r="U44" s="105"/>
    </row>
    <row r="45" spans="2:21">
      <c r="B45" s="19">
        <v>37</v>
      </c>
      <c r="C45" s="102" t="str">
        <f t="shared" si="1"/>
        <v/>
      </c>
      <c r="D45" s="102"/>
      <c r="E45" s="19"/>
      <c r="F45" s="8"/>
      <c r="G45" s="19" t="s">
        <v>3</v>
      </c>
      <c r="H45" s="103"/>
      <c r="I45" s="103"/>
      <c r="J45" s="19"/>
      <c r="K45" s="102" t="str">
        <f t="shared" si="0"/>
        <v/>
      </c>
      <c r="L45" s="102"/>
      <c r="M45" s="6" t="str">
        <f t="shared" si="2"/>
        <v/>
      </c>
      <c r="N45" s="19"/>
      <c r="O45" s="8"/>
      <c r="P45" s="103"/>
      <c r="Q45" s="103"/>
      <c r="R45" s="104" t="str">
        <f t="shared" si="3"/>
        <v/>
      </c>
      <c r="S45" s="104"/>
      <c r="T45" s="105" t="str">
        <f t="shared" si="4"/>
        <v/>
      </c>
      <c r="U45" s="105"/>
    </row>
    <row r="46" spans="2:21">
      <c r="B46" s="19">
        <v>38</v>
      </c>
      <c r="C46" s="102" t="str">
        <f t="shared" si="1"/>
        <v/>
      </c>
      <c r="D46" s="102"/>
      <c r="E46" s="19"/>
      <c r="F46" s="8"/>
      <c r="G46" s="19" t="s">
        <v>4</v>
      </c>
      <c r="H46" s="103"/>
      <c r="I46" s="103"/>
      <c r="J46" s="19"/>
      <c r="K46" s="102" t="str">
        <f t="shared" si="0"/>
        <v/>
      </c>
      <c r="L46" s="102"/>
      <c r="M46" s="6" t="str">
        <f t="shared" si="2"/>
        <v/>
      </c>
      <c r="N46" s="19"/>
      <c r="O46" s="8"/>
      <c r="P46" s="103"/>
      <c r="Q46" s="103"/>
      <c r="R46" s="104" t="str">
        <f t="shared" si="3"/>
        <v/>
      </c>
      <c r="S46" s="104"/>
      <c r="T46" s="105" t="str">
        <f t="shared" si="4"/>
        <v/>
      </c>
      <c r="U46" s="105"/>
    </row>
    <row r="47" spans="2:21">
      <c r="B47" s="19">
        <v>39</v>
      </c>
      <c r="C47" s="102" t="str">
        <f t="shared" si="1"/>
        <v/>
      </c>
      <c r="D47" s="102"/>
      <c r="E47" s="19"/>
      <c r="F47" s="8"/>
      <c r="G47" s="19" t="s">
        <v>4</v>
      </c>
      <c r="H47" s="103"/>
      <c r="I47" s="103"/>
      <c r="J47" s="19"/>
      <c r="K47" s="102" t="str">
        <f t="shared" si="0"/>
        <v/>
      </c>
      <c r="L47" s="102"/>
      <c r="M47" s="6" t="str">
        <f t="shared" si="2"/>
        <v/>
      </c>
      <c r="N47" s="19"/>
      <c r="O47" s="8"/>
      <c r="P47" s="103"/>
      <c r="Q47" s="103"/>
      <c r="R47" s="104" t="str">
        <f t="shared" si="3"/>
        <v/>
      </c>
      <c r="S47" s="104"/>
      <c r="T47" s="105" t="str">
        <f t="shared" si="4"/>
        <v/>
      </c>
      <c r="U47" s="105"/>
    </row>
    <row r="48" spans="2:21">
      <c r="B48" s="19">
        <v>40</v>
      </c>
      <c r="C48" s="102" t="str">
        <f t="shared" si="1"/>
        <v/>
      </c>
      <c r="D48" s="102"/>
      <c r="E48" s="19"/>
      <c r="F48" s="8"/>
      <c r="G48" s="19" t="s">
        <v>37</v>
      </c>
      <c r="H48" s="103"/>
      <c r="I48" s="103"/>
      <c r="J48" s="19"/>
      <c r="K48" s="102" t="str">
        <f t="shared" si="0"/>
        <v/>
      </c>
      <c r="L48" s="102"/>
      <c r="M48" s="6" t="str">
        <f t="shared" si="2"/>
        <v/>
      </c>
      <c r="N48" s="19"/>
      <c r="O48" s="8"/>
      <c r="P48" s="103"/>
      <c r="Q48" s="103"/>
      <c r="R48" s="104" t="str">
        <f t="shared" si="3"/>
        <v/>
      </c>
      <c r="S48" s="104"/>
      <c r="T48" s="105" t="str">
        <f t="shared" si="4"/>
        <v/>
      </c>
      <c r="U48" s="105"/>
    </row>
    <row r="49" spans="2:21">
      <c r="B49" s="19">
        <v>41</v>
      </c>
      <c r="C49" s="102" t="str">
        <f t="shared" si="1"/>
        <v/>
      </c>
      <c r="D49" s="102"/>
      <c r="E49" s="19"/>
      <c r="F49" s="8"/>
      <c r="G49" s="19" t="s">
        <v>4</v>
      </c>
      <c r="H49" s="103"/>
      <c r="I49" s="103"/>
      <c r="J49" s="19"/>
      <c r="K49" s="102" t="str">
        <f t="shared" si="0"/>
        <v/>
      </c>
      <c r="L49" s="102"/>
      <c r="M49" s="6" t="str">
        <f t="shared" si="2"/>
        <v/>
      </c>
      <c r="N49" s="19"/>
      <c r="O49" s="8"/>
      <c r="P49" s="103"/>
      <c r="Q49" s="103"/>
      <c r="R49" s="104" t="str">
        <f t="shared" si="3"/>
        <v/>
      </c>
      <c r="S49" s="104"/>
      <c r="T49" s="105" t="str">
        <f t="shared" si="4"/>
        <v/>
      </c>
      <c r="U49" s="105"/>
    </row>
    <row r="50" spans="2:21">
      <c r="B50" s="19">
        <v>42</v>
      </c>
      <c r="C50" s="102" t="str">
        <f t="shared" si="1"/>
        <v/>
      </c>
      <c r="D50" s="102"/>
      <c r="E50" s="19"/>
      <c r="F50" s="8"/>
      <c r="G50" s="19" t="s">
        <v>4</v>
      </c>
      <c r="H50" s="103"/>
      <c r="I50" s="103"/>
      <c r="J50" s="19"/>
      <c r="K50" s="102" t="str">
        <f t="shared" si="0"/>
        <v/>
      </c>
      <c r="L50" s="102"/>
      <c r="M50" s="6" t="str">
        <f t="shared" si="2"/>
        <v/>
      </c>
      <c r="N50" s="19"/>
      <c r="O50" s="8"/>
      <c r="P50" s="103"/>
      <c r="Q50" s="103"/>
      <c r="R50" s="104" t="str">
        <f t="shared" si="3"/>
        <v/>
      </c>
      <c r="S50" s="104"/>
      <c r="T50" s="105" t="str">
        <f t="shared" si="4"/>
        <v/>
      </c>
      <c r="U50" s="105"/>
    </row>
    <row r="51" spans="2:21">
      <c r="B51" s="19">
        <v>43</v>
      </c>
      <c r="C51" s="102" t="str">
        <f t="shared" si="1"/>
        <v/>
      </c>
      <c r="D51" s="102"/>
      <c r="E51" s="19"/>
      <c r="F51" s="8"/>
      <c r="G51" s="19" t="s">
        <v>3</v>
      </c>
      <c r="H51" s="103"/>
      <c r="I51" s="103"/>
      <c r="J51" s="19"/>
      <c r="K51" s="102" t="str">
        <f t="shared" si="0"/>
        <v/>
      </c>
      <c r="L51" s="102"/>
      <c r="M51" s="6" t="str">
        <f t="shared" si="2"/>
        <v/>
      </c>
      <c r="N51" s="19"/>
      <c r="O51" s="8"/>
      <c r="P51" s="103"/>
      <c r="Q51" s="103"/>
      <c r="R51" s="104" t="str">
        <f t="shared" si="3"/>
        <v/>
      </c>
      <c r="S51" s="104"/>
      <c r="T51" s="105" t="str">
        <f t="shared" si="4"/>
        <v/>
      </c>
      <c r="U51" s="105"/>
    </row>
    <row r="52" spans="2:21">
      <c r="B52" s="19">
        <v>44</v>
      </c>
      <c r="C52" s="102" t="str">
        <f t="shared" si="1"/>
        <v/>
      </c>
      <c r="D52" s="102"/>
      <c r="E52" s="19"/>
      <c r="F52" s="8"/>
      <c r="G52" s="19" t="s">
        <v>3</v>
      </c>
      <c r="H52" s="103"/>
      <c r="I52" s="103"/>
      <c r="J52" s="19"/>
      <c r="K52" s="102" t="str">
        <f t="shared" si="0"/>
        <v/>
      </c>
      <c r="L52" s="102"/>
      <c r="M52" s="6" t="str">
        <f t="shared" si="2"/>
        <v/>
      </c>
      <c r="N52" s="19"/>
      <c r="O52" s="8"/>
      <c r="P52" s="103"/>
      <c r="Q52" s="103"/>
      <c r="R52" s="104" t="str">
        <f t="shared" si="3"/>
        <v/>
      </c>
      <c r="S52" s="104"/>
      <c r="T52" s="105" t="str">
        <f t="shared" si="4"/>
        <v/>
      </c>
      <c r="U52" s="105"/>
    </row>
    <row r="53" spans="2:21">
      <c r="B53" s="19">
        <v>45</v>
      </c>
      <c r="C53" s="102" t="str">
        <f t="shared" si="1"/>
        <v/>
      </c>
      <c r="D53" s="102"/>
      <c r="E53" s="19"/>
      <c r="F53" s="8"/>
      <c r="G53" s="19" t="s">
        <v>4</v>
      </c>
      <c r="H53" s="103"/>
      <c r="I53" s="103"/>
      <c r="J53" s="19"/>
      <c r="K53" s="102" t="str">
        <f t="shared" si="0"/>
        <v/>
      </c>
      <c r="L53" s="102"/>
      <c r="M53" s="6" t="str">
        <f t="shared" si="2"/>
        <v/>
      </c>
      <c r="N53" s="19"/>
      <c r="O53" s="8"/>
      <c r="P53" s="103"/>
      <c r="Q53" s="103"/>
      <c r="R53" s="104" t="str">
        <f t="shared" si="3"/>
        <v/>
      </c>
      <c r="S53" s="104"/>
      <c r="T53" s="105" t="str">
        <f t="shared" si="4"/>
        <v/>
      </c>
      <c r="U53" s="105"/>
    </row>
    <row r="54" spans="2:21">
      <c r="B54" s="19">
        <v>46</v>
      </c>
      <c r="C54" s="102" t="str">
        <f t="shared" si="1"/>
        <v/>
      </c>
      <c r="D54" s="102"/>
      <c r="E54" s="19"/>
      <c r="F54" s="8"/>
      <c r="G54" s="19" t="s">
        <v>4</v>
      </c>
      <c r="H54" s="103"/>
      <c r="I54" s="103"/>
      <c r="J54" s="19"/>
      <c r="K54" s="102" t="str">
        <f t="shared" si="0"/>
        <v/>
      </c>
      <c r="L54" s="102"/>
      <c r="M54" s="6" t="str">
        <f t="shared" si="2"/>
        <v/>
      </c>
      <c r="N54" s="19"/>
      <c r="O54" s="8"/>
      <c r="P54" s="103"/>
      <c r="Q54" s="103"/>
      <c r="R54" s="104" t="str">
        <f t="shared" si="3"/>
        <v/>
      </c>
      <c r="S54" s="104"/>
      <c r="T54" s="105" t="str">
        <f t="shared" si="4"/>
        <v/>
      </c>
      <c r="U54" s="105"/>
    </row>
    <row r="55" spans="2:21">
      <c r="B55" s="19">
        <v>47</v>
      </c>
      <c r="C55" s="102" t="str">
        <f t="shared" si="1"/>
        <v/>
      </c>
      <c r="D55" s="102"/>
      <c r="E55" s="19"/>
      <c r="F55" s="8"/>
      <c r="G55" s="19" t="s">
        <v>3</v>
      </c>
      <c r="H55" s="103"/>
      <c r="I55" s="103"/>
      <c r="J55" s="19"/>
      <c r="K55" s="102" t="str">
        <f t="shared" si="0"/>
        <v/>
      </c>
      <c r="L55" s="102"/>
      <c r="M55" s="6" t="str">
        <f t="shared" si="2"/>
        <v/>
      </c>
      <c r="N55" s="19"/>
      <c r="O55" s="8"/>
      <c r="P55" s="103"/>
      <c r="Q55" s="103"/>
      <c r="R55" s="104" t="str">
        <f t="shared" si="3"/>
        <v/>
      </c>
      <c r="S55" s="104"/>
      <c r="T55" s="105" t="str">
        <f t="shared" si="4"/>
        <v/>
      </c>
      <c r="U55" s="105"/>
    </row>
    <row r="56" spans="2:21">
      <c r="B56" s="19">
        <v>48</v>
      </c>
      <c r="C56" s="102" t="str">
        <f t="shared" si="1"/>
        <v/>
      </c>
      <c r="D56" s="102"/>
      <c r="E56" s="19"/>
      <c r="F56" s="8"/>
      <c r="G56" s="19" t="s">
        <v>3</v>
      </c>
      <c r="H56" s="103"/>
      <c r="I56" s="103"/>
      <c r="J56" s="19"/>
      <c r="K56" s="102" t="str">
        <f t="shared" si="0"/>
        <v/>
      </c>
      <c r="L56" s="102"/>
      <c r="M56" s="6" t="str">
        <f t="shared" si="2"/>
        <v/>
      </c>
      <c r="N56" s="19"/>
      <c r="O56" s="8"/>
      <c r="P56" s="103"/>
      <c r="Q56" s="103"/>
      <c r="R56" s="104" t="str">
        <f t="shared" si="3"/>
        <v/>
      </c>
      <c r="S56" s="104"/>
      <c r="T56" s="105" t="str">
        <f t="shared" si="4"/>
        <v/>
      </c>
      <c r="U56" s="105"/>
    </row>
    <row r="57" spans="2:21">
      <c r="B57" s="19">
        <v>49</v>
      </c>
      <c r="C57" s="102" t="str">
        <f t="shared" si="1"/>
        <v/>
      </c>
      <c r="D57" s="102"/>
      <c r="E57" s="19"/>
      <c r="F57" s="8"/>
      <c r="G57" s="19" t="s">
        <v>3</v>
      </c>
      <c r="H57" s="103"/>
      <c r="I57" s="103"/>
      <c r="J57" s="19"/>
      <c r="K57" s="102" t="str">
        <f t="shared" si="0"/>
        <v/>
      </c>
      <c r="L57" s="102"/>
      <c r="M57" s="6" t="str">
        <f t="shared" si="2"/>
        <v/>
      </c>
      <c r="N57" s="19"/>
      <c r="O57" s="8"/>
      <c r="P57" s="103"/>
      <c r="Q57" s="103"/>
      <c r="R57" s="104" t="str">
        <f t="shared" si="3"/>
        <v/>
      </c>
      <c r="S57" s="104"/>
      <c r="T57" s="105" t="str">
        <f t="shared" si="4"/>
        <v/>
      </c>
      <c r="U57" s="105"/>
    </row>
    <row r="58" spans="2:21">
      <c r="B58" s="19">
        <v>50</v>
      </c>
      <c r="C58" s="102" t="str">
        <f t="shared" si="1"/>
        <v/>
      </c>
      <c r="D58" s="102"/>
      <c r="E58" s="19"/>
      <c r="F58" s="8"/>
      <c r="G58" s="19" t="s">
        <v>3</v>
      </c>
      <c r="H58" s="103"/>
      <c r="I58" s="103"/>
      <c r="J58" s="19"/>
      <c r="K58" s="102" t="str">
        <f t="shared" si="0"/>
        <v/>
      </c>
      <c r="L58" s="102"/>
      <c r="M58" s="6" t="str">
        <f t="shared" si="2"/>
        <v/>
      </c>
      <c r="N58" s="19"/>
      <c r="O58" s="8"/>
      <c r="P58" s="103"/>
      <c r="Q58" s="103"/>
      <c r="R58" s="104" t="str">
        <f t="shared" si="3"/>
        <v/>
      </c>
      <c r="S58" s="104"/>
      <c r="T58" s="105" t="str">
        <f t="shared" si="4"/>
        <v/>
      </c>
      <c r="U58" s="105"/>
    </row>
    <row r="59" spans="2:21">
      <c r="B59" s="19">
        <v>51</v>
      </c>
      <c r="C59" s="102" t="str">
        <f t="shared" si="1"/>
        <v/>
      </c>
      <c r="D59" s="102"/>
      <c r="E59" s="19"/>
      <c r="F59" s="8"/>
      <c r="G59" s="19" t="s">
        <v>3</v>
      </c>
      <c r="H59" s="103"/>
      <c r="I59" s="103"/>
      <c r="J59" s="19"/>
      <c r="K59" s="102" t="str">
        <f t="shared" si="0"/>
        <v/>
      </c>
      <c r="L59" s="102"/>
      <c r="M59" s="6" t="str">
        <f t="shared" si="2"/>
        <v/>
      </c>
      <c r="N59" s="19"/>
      <c r="O59" s="8"/>
      <c r="P59" s="103"/>
      <c r="Q59" s="103"/>
      <c r="R59" s="104" t="str">
        <f t="shared" si="3"/>
        <v/>
      </c>
      <c r="S59" s="104"/>
      <c r="T59" s="105" t="str">
        <f t="shared" si="4"/>
        <v/>
      </c>
      <c r="U59" s="105"/>
    </row>
    <row r="60" spans="2:21">
      <c r="B60" s="19">
        <v>52</v>
      </c>
      <c r="C60" s="102" t="str">
        <f t="shared" si="1"/>
        <v/>
      </c>
      <c r="D60" s="102"/>
      <c r="E60" s="19"/>
      <c r="F60" s="8"/>
      <c r="G60" s="19" t="s">
        <v>3</v>
      </c>
      <c r="H60" s="103"/>
      <c r="I60" s="103"/>
      <c r="J60" s="19"/>
      <c r="K60" s="102" t="str">
        <f t="shared" si="0"/>
        <v/>
      </c>
      <c r="L60" s="102"/>
      <c r="M60" s="6" t="str">
        <f t="shared" si="2"/>
        <v/>
      </c>
      <c r="N60" s="19"/>
      <c r="O60" s="8"/>
      <c r="P60" s="103"/>
      <c r="Q60" s="103"/>
      <c r="R60" s="104" t="str">
        <f t="shared" si="3"/>
        <v/>
      </c>
      <c r="S60" s="104"/>
      <c r="T60" s="105" t="str">
        <f t="shared" si="4"/>
        <v/>
      </c>
      <c r="U60" s="105"/>
    </row>
    <row r="61" spans="2:21">
      <c r="B61" s="19">
        <v>53</v>
      </c>
      <c r="C61" s="102" t="str">
        <f t="shared" si="1"/>
        <v/>
      </c>
      <c r="D61" s="102"/>
      <c r="E61" s="19"/>
      <c r="F61" s="8"/>
      <c r="G61" s="19" t="s">
        <v>3</v>
      </c>
      <c r="H61" s="103"/>
      <c r="I61" s="103"/>
      <c r="J61" s="19"/>
      <c r="K61" s="102" t="str">
        <f t="shared" si="0"/>
        <v/>
      </c>
      <c r="L61" s="102"/>
      <c r="M61" s="6" t="str">
        <f t="shared" si="2"/>
        <v/>
      </c>
      <c r="N61" s="19"/>
      <c r="O61" s="8"/>
      <c r="P61" s="103"/>
      <c r="Q61" s="103"/>
      <c r="R61" s="104" t="str">
        <f t="shared" si="3"/>
        <v/>
      </c>
      <c r="S61" s="104"/>
      <c r="T61" s="105" t="str">
        <f t="shared" si="4"/>
        <v/>
      </c>
      <c r="U61" s="105"/>
    </row>
    <row r="62" spans="2:21">
      <c r="B62" s="19">
        <v>54</v>
      </c>
      <c r="C62" s="102" t="str">
        <f t="shared" si="1"/>
        <v/>
      </c>
      <c r="D62" s="102"/>
      <c r="E62" s="19"/>
      <c r="F62" s="8"/>
      <c r="G62" s="19" t="s">
        <v>3</v>
      </c>
      <c r="H62" s="103"/>
      <c r="I62" s="103"/>
      <c r="J62" s="19"/>
      <c r="K62" s="102" t="str">
        <f t="shared" si="0"/>
        <v/>
      </c>
      <c r="L62" s="102"/>
      <c r="M62" s="6" t="str">
        <f t="shared" si="2"/>
        <v/>
      </c>
      <c r="N62" s="19"/>
      <c r="O62" s="8"/>
      <c r="P62" s="103"/>
      <c r="Q62" s="103"/>
      <c r="R62" s="104" t="str">
        <f t="shared" si="3"/>
        <v/>
      </c>
      <c r="S62" s="104"/>
      <c r="T62" s="105" t="str">
        <f t="shared" si="4"/>
        <v/>
      </c>
      <c r="U62" s="105"/>
    </row>
    <row r="63" spans="2:21">
      <c r="B63" s="19">
        <v>55</v>
      </c>
      <c r="C63" s="102" t="str">
        <f t="shared" si="1"/>
        <v/>
      </c>
      <c r="D63" s="102"/>
      <c r="E63" s="19"/>
      <c r="F63" s="8"/>
      <c r="G63" s="19" t="s">
        <v>4</v>
      </c>
      <c r="H63" s="103"/>
      <c r="I63" s="103"/>
      <c r="J63" s="19"/>
      <c r="K63" s="102" t="str">
        <f t="shared" si="0"/>
        <v/>
      </c>
      <c r="L63" s="102"/>
      <c r="M63" s="6" t="str">
        <f t="shared" si="2"/>
        <v/>
      </c>
      <c r="N63" s="19"/>
      <c r="O63" s="8"/>
      <c r="P63" s="103"/>
      <c r="Q63" s="103"/>
      <c r="R63" s="104" t="str">
        <f t="shared" si="3"/>
        <v/>
      </c>
      <c r="S63" s="104"/>
      <c r="T63" s="105" t="str">
        <f t="shared" si="4"/>
        <v/>
      </c>
      <c r="U63" s="105"/>
    </row>
    <row r="64" spans="2:21">
      <c r="B64" s="19">
        <v>56</v>
      </c>
      <c r="C64" s="102" t="str">
        <f t="shared" si="1"/>
        <v/>
      </c>
      <c r="D64" s="102"/>
      <c r="E64" s="19"/>
      <c r="F64" s="8"/>
      <c r="G64" s="19" t="s">
        <v>3</v>
      </c>
      <c r="H64" s="103"/>
      <c r="I64" s="103"/>
      <c r="J64" s="19"/>
      <c r="K64" s="102" t="str">
        <f t="shared" si="0"/>
        <v/>
      </c>
      <c r="L64" s="102"/>
      <c r="M64" s="6" t="str">
        <f t="shared" si="2"/>
        <v/>
      </c>
      <c r="N64" s="19"/>
      <c r="O64" s="8"/>
      <c r="P64" s="103"/>
      <c r="Q64" s="103"/>
      <c r="R64" s="104" t="str">
        <f t="shared" si="3"/>
        <v/>
      </c>
      <c r="S64" s="104"/>
      <c r="T64" s="105" t="str">
        <f t="shared" si="4"/>
        <v/>
      </c>
      <c r="U64" s="105"/>
    </row>
    <row r="65" spans="2:21">
      <c r="B65" s="19">
        <v>57</v>
      </c>
      <c r="C65" s="102" t="str">
        <f t="shared" si="1"/>
        <v/>
      </c>
      <c r="D65" s="102"/>
      <c r="E65" s="19"/>
      <c r="F65" s="8"/>
      <c r="G65" s="19" t="s">
        <v>3</v>
      </c>
      <c r="H65" s="103"/>
      <c r="I65" s="103"/>
      <c r="J65" s="19"/>
      <c r="K65" s="102" t="str">
        <f t="shared" si="0"/>
        <v/>
      </c>
      <c r="L65" s="102"/>
      <c r="M65" s="6" t="str">
        <f t="shared" si="2"/>
        <v/>
      </c>
      <c r="N65" s="19"/>
      <c r="O65" s="8"/>
      <c r="P65" s="103"/>
      <c r="Q65" s="103"/>
      <c r="R65" s="104" t="str">
        <f t="shared" si="3"/>
        <v/>
      </c>
      <c r="S65" s="104"/>
      <c r="T65" s="105" t="str">
        <f t="shared" si="4"/>
        <v/>
      </c>
      <c r="U65" s="105"/>
    </row>
    <row r="66" spans="2:21">
      <c r="B66" s="19">
        <v>58</v>
      </c>
      <c r="C66" s="102" t="str">
        <f t="shared" si="1"/>
        <v/>
      </c>
      <c r="D66" s="102"/>
      <c r="E66" s="19"/>
      <c r="F66" s="8"/>
      <c r="G66" s="19" t="s">
        <v>3</v>
      </c>
      <c r="H66" s="103"/>
      <c r="I66" s="103"/>
      <c r="J66" s="19"/>
      <c r="K66" s="102" t="str">
        <f t="shared" si="0"/>
        <v/>
      </c>
      <c r="L66" s="102"/>
      <c r="M66" s="6" t="str">
        <f t="shared" si="2"/>
        <v/>
      </c>
      <c r="N66" s="19"/>
      <c r="O66" s="8"/>
      <c r="P66" s="103"/>
      <c r="Q66" s="103"/>
      <c r="R66" s="104" t="str">
        <f t="shared" si="3"/>
        <v/>
      </c>
      <c r="S66" s="104"/>
      <c r="T66" s="105" t="str">
        <f t="shared" si="4"/>
        <v/>
      </c>
      <c r="U66" s="105"/>
    </row>
    <row r="67" spans="2:21">
      <c r="B67" s="19">
        <v>59</v>
      </c>
      <c r="C67" s="102" t="str">
        <f t="shared" si="1"/>
        <v/>
      </c>
      <c r="D67" s="102"/>
      <c r="E67" s="19"/>
      <c r="F67" s="8"/>
      <c r="G67" s="19" t="s">
        <v>3</v>
      </c>
      <c r="H67" s="103"/>
      <c r="I67" s="103"/>
      <c r="J67" s="19"/>
      <c r="K67" s="102" t="str">
        <f t="shared" si="0"/>
        <v/>
      </c>
      <c r="L67" s="102"/>
      <c r="M67" s="6" t="str">
        <f t="shared" si="2"/>
        <v/>
      </c>
      <c r="N67" s="19"/>
      <c r="O67" s="8"/>
      <c r="P67" s="103"/>
      <c r="Q67" s="103"/>
      <c r="R67" s="104" t="str">
        <f t="shared" si="3"/>
        <v/>
      </c>
      <c r="S67" s="104"/>
      <c r="T67" s="105" t="str">
        <f t="shared" si="4"/>
        <v/>
      </c>
      <c r="U67" s="105"/>
    </row>
    <row r="68" spans="2:21">
      <c r="B68" s="19">
        <v>60</v>
      </c>
      <c r="C68" s="102" t="str">
        <f t="shared" si="1"/>
        <v/>
      </c>
      <c r="D68" s="102"/>
      <c r="E68" s="19"/>
      <c r="F68" s="8"/>
      <c r="G68" s="19" t="s">
        <v>4</v>
      </c>
      <c r="H68" s="103"/>
      <c r="I68" s="103"/>
      <c r="J68" s="19"/>
      <c r="K68" s="102" t="str">
        <f t="shared" si="0"/>
        <v/>
      </c>
      <c r="L68" s="102"/>
      <c r="M68" s="6" t="str">
        <f t="shared" si="2"/>
        <v/>
      </c>
      <c r="N68" s="19"/>
      <c r="O68" s="8"/>
      <c r="P68" s="103"/>
      <c r="Q68" s="103"/>
      <c r="R68" s="104" t="str">
        <f t="shared" si="3"/>
        <v/>
      </c>
      <c r="S68" s="104"/>
      <c r="T68" s="105" t="str">
        <f t="shared" si="4"/>
        <v/>
      </c>
      <c r="U68" s="105"/>
    </row>
    <row r="69" spans="2:21">
      <c r="B69" s="19">
        <v>61</v>
      </c>
      <c r="C69" s="102" t="str">
        <f t="shared" si="1"/>
        <v/>
      </c>
      <c r="D69" s="102"/>
      <c r="E69" s="19"/>
      <c r="F69" s="8"/>
      <c r="G69" s="19" t="s">
        <v>4</v>
      </c>
      <c r="H69" s="103"/>
      <c r="I69" s="103"/>
      <c r="J69" s="19"/>
      <c r="K69" s="102" t="str">
        <f t="shared" si="0"/>
        <v/>
      </c>
      <c r="L69" s="102"/>
      <c r="M69" s="6" t="str">
        <f t="shared" si="2"/>
        <v/>
      </c>
      <c r="N69" s="19"/>
      <c r="O69" s="8"/>
      <c r="P69" s="103"/>
      <c r="Q69" s="103"/>
      <c r="R69" s="104" t="str">
        <f t="shared" si="3"/>
        <v/>
      </c>
      <c r="S69" s="104"/>
      <c r="T69" s="105" t="str">
        <f t="shared" si="4"/>
        <v/>
      </c>
      <c r="U69" s="105"/>
    </row>
    <row r="70" spans="2:21">
      <c r="B70" s="19">
        <v>62</v>
      </c>
      <c r="C70" s="102" t="str">
        <f t="shared" si="1"/>
        <v/>
      </c>
      <c r="D70" s="102"/>
      <c r="E70" s="19"/>
      <c r="F70" s="8"/>
      <c r="G70" s="19" t="s">
        <v>3</v>
      </c>
      <c r="H70" s="103"/>
      <c r="I70" s="103"/>
      <c r="J70" s="19"/>
      <c r="K70" s="102" t="str">
        <f t="shared" si="0"/>
        <v/>
      </c>
      <c r="L70" s="102"/>
      <c r="M70" s="6" t="str">
        <f t="shared" si="2"/>
        <v/>
      </c>
      <c r="N70" s="19"/>
      <c r="O70" s="8"/>
      <c r="P70" s="103"/>
      <c r="Q70" s="103"/>
      <c r="R70" s="104" t="str">
        <f t="shared" si="3"/>
        <v/>
      </c>
      <c r="S70" s="104"/>
      <c r="T70" s="105" t="str">
        <f t="shared" si="4"/>
        <v/>
      </c>
      <c r="U70" s="105"/>
    </row>
    <row r="71" spans="2:21">
      <c r="B71" s="19">
        <v>63</v>
      </c>
      <c r="C71" s="102" t="str">
        <f t="shared" si="1"/>
        <v/>
      </c>
      <c r="D71" s="102"/>
      <c r="E71" s="19"/>
      <c r="F71" s="8"/>
      <c r="G71" s="19" t="s">
        <v>4</v>
      </c>
      <c r="H71" s="103"/>
      <c r="I71" s="103"/>
      <c r="J71" s="19"/>
      <c r="K71" s="102" t="str">
        <f t="shared" si="0"/>
        <v/>
      </c>
      <c r="L71" s="102"/>
      <c r="M71" s="6" t="str">
        <f t="shared" si="2"/>
        <v/>
      </c>
      <c r="N71" s="19"/>
      <c r="O71" s="8"/>
      <c r="P71" s="103"/>
      <c r="Q71" s="103"/>
      <c r="R71" s="104" t="str">
        <f t="shared" si="3"/>
        <v/>
      </c>
      <c r="S71" s="104"/>
      <c r="T71" s="105" t="str">
        <f t="shared" si="4"/>
        <v/>
      </c>
      <c r="U71" s="105"/>
    </row>
    <row r="72" spans="2:21">
      <c r="B72" s="19">
        <v>64</v>
      </c>
      <c r="C72" s="102" t="str">
        <f t="shared" si="1"/>
        <v/>
      </c>
      <c r="D72" s="102"/>
      <c r="E72" s="19"/>
      <c r="F72" s="8"/>
      <c r="G72" s="19" t="s">
        <v>3</v>
      </c>
      <c r="H72" s="103"/>
      <c r="I72" s="103"/>
      <c r="J72" s="19"/>
      <c r="K72" s="102" t="str">
        <f t="shared" si="0"/>
        <v/>
      </c>
      <c r="L72" s="102"/>
      <c r="M72" s="6" t="str">
        <f t="shared" si="2"/>
        <v/>
      </c>
      <c r="N72" s="19"/>
      <c r="O72" s="8"/>
      <c r="P72" s="103"/>
      <c r="Q72" s="103"/>
      <c r="R72" s="104" t="str">
        <f t="shared" si="3"/>
        <v/>
      </c>
      <c r="S72" s="104"/>
      <c r="T72" s="105" t="str">
        <f t="shared" si="4"/>
        <v/>
      </c>
      <c r="U72" s="105"/>
    </row>
    <row r="73" spans="2:21">
      <c r="B73" s="19">
        <v>65</v>
      </c>
      <c r="C73" s="102" t="str">
        <f t="shared" si="1"/>
        <v/>
      </c>
      <c r="D73" s="102"/>
      <c r="E73" s="19"/>
      <c r="F73" s="8"/>
      <c r="G73" s="19" t="s">
        <v>4</v>
      </c>
      <c r="H73" s="103"/>
      <c r="I73" s="103"/>
      <c r="J73" s="19"/>
      <c r="K73" s="102" t="str">
        <f t="shared" ref="K73:K108" si="5">IF(F73="","",C73*0.03)</f>
        <v/>
      </c>
      <c r="L73" s="102"/>
      <c r="M73" s="6" t="str">
        <f t="shared" si="2"/>
        <v/>
      </c>
      <c r="N73" s="19"/>
      <c r="O73" s="8"/>
      <c r="P73" s="103"/>
      <c r="Q73" s="103"/>
      <c r="R73" s="104" t="str">
        <f t="shared" si="3"/>
        <v/>
      </c>
      <c r="S73" s="104"/>
      <c r="T73" s="105" t="str">
        <f t="shared" si="4"/>
        <v/>
      </c>
      <c r="U73" s="105"/>
    </row>
    <row r="74" spans="2:21">
      <c r="B74" s="19">
        <v>66</v>
      </c>
      <c r="C74" s="102" t="str">
        <f t="shared" ref="C74:C108" si="6">IF(R73="","",C73+R73)</f>
        <v/>
      </c>
      <c r="D74" s="102"/>
      <c r="E74" s="19"/>
      <c r="F74" s="8"/>
      <c r="G74" s="19" t="s">
        <v>4</v>
      </c>
      <c r="H74" s="103"/>
      <c r="I74" s="103"/>
      <c r="J74" s="19"/>
      <c r="K74" s="102" t="str">
        <f t="shared" si="5"/>
        <v/>
      </c>
      <c r="L74" s="102"/>
      <c r="M74" s="6" t="str">
        <f t="shared" ref="M74:M108" si="7">IF(J74="","",(K74/J74)/1000)</f>
        <v/>
      </c>
      <c r="N74" s="19"/>
      <c r="O74" s="8"/>
      <c r="P74" s="103"/>
      <c r="Q74" s="103"/>
      <c r="R74" s="104" t="str">
        <f t="shared" ref="R74:R108" si="8">IF(O74="","",(IF(G74="売",H74-P74,P74-H74))*M74*100000)</f>
        <v/>
      </c>
      <c r="S74" s="104"/>
      <c r="T74" s="105" t="str">
        <f t="shared" ref="T74:T108" si="9">IF(O74="","",IF(R74&lt;0,J74*(-1),IF(G74="買",(P74-H74)*100,(H74-P74)*100)))</f>
        <v/>
      </c>
      <c r="U74" s="105"/>
    </row>
    <row r="75" spans="2:21">
      <c r="B75" s="19">
        <v>67</v>
      </c>
      <c r="C75" s="102" t="str">
        <f t="shared" si="6"/>
        <v/>
      </c>
      <c r="D75" s="102"/>
      <c r="E75" s="19"/>
      <c r="F75" s="8"/>
      <c r="G75" s="19" t="s">
        <v>3</v>
      </c>
      <c r="H75" s="103"/>
      <c r="I75" s="103"/>
      <c r="J75" s="19"/>
      <c r="K75" s="102" t="str">
        <f t="shared" si="5"/>
        <v/>
      </c>
      <c r="L75" s="102"/>
      <c r="M75" s="6" t="str">
        <f t="shared" si="7"/>
        <v/>
      </c>
      <c r="N75" s="19"/>
      <c r="O75" s="8"/>
      <c r="P75" s="103"/>
      <c r="Q75" s="103"/>
      <c r="R75" s="104" t="str">
        <f t="shared" si="8"/>
        <v/>
      </c>
      <c r="S75" s="104"/>
      <c r="T75" s="105" t="str">
        <f t="shared" si="9"/>
        <v/>
      </c>
      <c r="U75" s="105"/>
    </row>
    <row r="76" spans="2:21">
      <c r="B76" s="19">
        <v>68</v>
      </c>
      <c r="C76" s="102" t="str">
        <f t="shared" si="6"/>
        <v/>
      </c>
      <c r="D76" s="102"/>
      <c r="E76" s="19"/>
      <c r="F76" s="8"/>
      <c r="G76" s="19" t="s">
        <v>3</v>
      </c>
      <c r="H76" s="103"/>
      <c r="I76" s="103"/>
      <c r="J76" s="19"/>
      <c r="K76" s="102" t="str">
        <f t="shared" si="5"/>
        <v/>
      </c>
      <c r="L76" s="102"/>
      <c r="M76" s="6" t="str">
        <f t="shared" si="7"/>
        <v/>
      </c>
      <c r="N76" s="19"/>
      <c r="O76" s="8"/>
      <c r="P76" s="103"/>
      <c r="Q76" s="103"/>
      <c r="R76" s="104" t="str">
        <f t="shared" si="8"/>
        <v/>
      </c>
      <c r="S76" s="104"/>
      <c r="T76" s="105" t="str">
        <f t="shared" si="9"/>
        <v/>
      </c>
      <c r="U76" s="105"/>
    </row>
    <row r="77" spans="2:21">
      <c r="B77" s="19">
        <v>69</v>
      </c>
      <c r="C77" s="102" t="str">
        <f t="shared" si="6"/>
        <v/>
      </c>
      <c r="D77" s="102"/>
      <c r="E77" s="19"/>
      <c r="F77" s="8"/>
      <c r="G77" s="19" t="s">
        <v>3</v>
      </c>
      <c r="H77" s="103"/>
      <c r="I77" s="103"/>
      <c r="J77" s="19"/>
      <c r="K77" s="102" t="str">
        <f t="shared" si="5"/>
        <v/>
      </c>
      <c r="L77" s="102"/>
      <c r="M77" s="6" t="str">
        <f t="shared" si="7"/>
        <v/>
      </c>
      <c r="N77" s="19"/>
      <c r="O77" s="8"/>
      <c r="P77" s="103"/>
      <c r="Q77" s="103"/>
      <c r="R77" s="104" t="str">
        <f t="shared" si="8"/>
        <v/>
      </c>
      <c r="S77" s="104"/>
      <c r="T77" s="105" t="str">
        <f t="shared" si="9"/>
        <v/>
      </c>
      <c r="U77" s="105"/>
    </row>
    <row r="78" spans="2:21">
      <c r="B78" s="19">
        <v>70</v>
      </c>
      <c r="C78" s="102" t="str">
        <f t="shared" si="6"/>
        <v/>
      </c>
      <c r="D78" s="102"/>
      <c r="E78" s="19"/>
      <c r="F78" s="8"/>
      <c r="G78" s="19" t="s">
        <v>4</v>
      </c>
      <c r="H78" s="103"/>
      <c r="I78" s="103"/>
      <c r="J78" s="19"/>
      <c r="K78" s="102" t="str">
        <f t="shared" si="5"/>
        <v/>
      </c>
      <c r="L78" s="102"/>
      <c r="M78" s="6" t="str">
        <f t="shared" si="7"/>
        <v/>
      </c>
      <c r="N78" s="19"/>
      <c r="O78" s="8"/>
      <c r="P78" s="103"/>
      <c r="Q78" s="103"/>
      <c r="R78" s="104" t="str">
        <f t="shared" si="8"/>
        <v/>
      </c>
      <c r="S78" s="104"/>
      <c r="T78" s="105" t="str">
        <f t="shared" si="9"/>
        <v/>
      </c>
      <c r="U78" s="105"/>
    </row>
    <row r="79" spans="2:21">
      <c r="B79" s="19">
        <v>71</v>
      </c>
      <c r="C79" s="102" t="str">
        <f t="shared" si="6"/>
        <v/>
      </c>
      <c r="D79" s="102"/>
      <c r="E79" s="19"/>
      <c r="F79" s="8"/>
      <c r="G79" s="19" t="s">
        <v>3</v>
      </c>
      <c r="H79" s="103"/>
      <c r="I79" s="103"/>
      <c r="J79" s="19"/>
      <c r="K79" s="102" t="str">
        <f t="shared" si="5"/>
        <v/>
      </c>
      <c r="L79" s="102"/>
      <c r="M79" s="6" t="str">
        <f t="shared" si="7"/>
        <v/>
      </c>
      <c r="N79" s="19"/>
      <c r="O79" s="8"/>
      <c r="P79" s="103"/>
      <c r="Q79" s="103"/>
      <c r="R79" s="104" t="str">
        <f t="shared" si="8"/>
        <v/>
      </c>
      <c r="S79" s="104"/>
      <c r="T79" s="105" t="str">
        <f t="shared" si="9"/>
        <v/>
      </c>
      <c r="U79" s="105"/>
    </row>
    <row r="80" spans="2:21">
      <c r="B80" s="19">
        <v>72</v>
      </c>
      <c r="C80" s="102" t="str">
        <f t="shared" si="6"/>
        <v/>
      </c>
      <c r="D80" s="102"/>
      <c r="E80" s="19"/>
      <c r="F80" s="8"/>
      <c r="G80" s="19" t="s">
        <v>4</v>
      </c>
      <c r="H80" s="103"/>
      <c r="I80" s="103"/>
      <c r="J80" s="19"/>
      <c r="K80" s="102" t="str">
        <f t="shared" si="5"/>
        <v/>
      </c>
      <c r="L80" s="102"/>
      <c r="M80" s="6" t="str">
        <f t="shared" si="7"/>
        <v/>
      </c>
      <c r="N80" s="19"/>
      <c r="O80" s="8"/>
      <c r="P80" s="103"/>
      <c r="Q80" s="103"/>
      <c r="R80" s="104" t="str">
        <f t="shared" si="8"/>
        <v/>
      </c>
      <c r="S80" s="104"/>
      <c r="T80" s="105" t="str">
        <f t="shared" si="9"/>
        <v/>
      </c>
      <c r="U80" s="105"/>
    </row>
    <row r="81" spans="2:21">
      <c r="B81" s="19">
        <v>73</v>
      </c>
      <c r="C81" s="102" t="str">
        <f t="shared" si="6"/>
        <v/>
      </c>
      <c r="D81" s="102"/>
      <c r="E81" s="19"/>
      <c r="F81" s="8"/>
      <c r="G81" s="19" t="s">
        <v>3</v>
      </c>
      <c r="H81" s="103"/>
      <c r="I81" s="103"/>
      <c r="J81" s="19"/>
      <c r="K81" s="102" t="str">
        <f t="shared" si="5"/>
        <v/>
      </c>
      <c r="L81" s="102"/>
      <c r="M81" s="6" t="str">
        <f t="shared" si="7"/>
        <v/>
      </c>
      <c r="N81" s="19"/>
      <c r="O81" s="8"/>
      <c r="P81" s="103"/>
      <c r="Q81" s="103"/>
      <c r="R81" s="104" t="str">
        <f t="shared" si="8"/>
        <v/>
      </c>
      <c r="S81" s="104"/>
      <c r="T81" s="105" t="str">
        <f t="shared" si="9"/>
        <v/>
      </c>
      <c r="U81" s="105"/>
    </row>
    <row r="82" spans="2:21">
      <c r="B82" s="19">
        <v>74</v>
      </c>
      <c r="C82" s="102" t="str">
        <f t="shared" si="6"/>
        <v/>
      </c>
      <c r="D82" s="102"/>
      <c r="E82" s="19"/>
      <c r="F82" s="8"/>
      <c r="G82" s="19" t="s">
        <v>3</v>
      </c>
      <c r="H82" s="103"/>
      <c r="I82" s="103"/>
      <c r="J82" s="19"/>
      <c r="K82" s="102" t="str">
        <f t="shared" si="5"/>
        <v/>
      </c>
      <c r="L82" s="102"/>
      <c r="M82" s="6" t="str">
        <f t="shared" si="7"/>
        <v/>
      </c>
      <c r="N82" s="19"/>
      <c r="O82" s="8"/>
      <c r="P82" s="103"/>
      <c r="Q82" s="103"/>
      <c r="R82" s="104" t="str">
        <f t="shared" si="8"/>
        <v/>
      </c>
      <c r="S82" s="104"/>
      <c r="T82" s="105" t="str">
        <f t="shared" si="9"/>
        <v/>
      </c>
      <c r="U82" s="105"/>
    </row>
    <row r="83" spans="2:21">
      <c r="B83" s="19">
        <v>75</v>
      </c>
      <c r="C83" s="102" t="str">
        <f t="shared" si="6"/>
        <v/>
      </c>
      <c r="D83" s="102"/>
      <c r="E83" s="19"/>
      <c r="F83" s="8"/>
      <c r="G83" s="19" t="s">
        <v>3</v>
      </c>
      <c r="H83" s="103"/>
      <c r="I83" s="103"/>
      <c r="J83" s="19"/>
      <c r="K83" s="102" t="str">
        <f t="shared" si="5"/>
        <v/>
      </c>
      <c r="L83" s="102"/>
      <c r="M83" s="6" t="str">
        <f t="shared" si="7"/>
        <v/>
      </c>
      <c r="N83" s="19"/>
      <c r="O83" s="8"/>
      <c r="P83" s="103"/>
      <c r="Q83" s="103"/>
      <c r="R83" s="104" t="str">
        <f t="shared" si="8"/>
        <v/>
      </c>
      <c r="S83" s="104"/>
      <c r="T83" s="105" t="str">
        <f t="shared" si="9"/>
        <v/>
      </c>
      <c r="U83" s="105"/>
    </row>
    <row r="84" spans="2:21">
      <c r="B84" s="19">
        <v>76</v>
      </c>
      <c r="C84" s="102" t="str">
        <f t="shared" si="6"/>
        <v/>
      </c>
      <c r="D84" s="102"/>
      <c r="E84" s="19"/>
      <c r="F84" s="8"/>
      <c r="G84" s="19" t="s">
        <v>3</v>
      </c>
      <c r="H84" s="103"/>
      <c r="I84" s="103"/>
      <c r="J84" s="19"/>
      <c r="K84" s="102" t="str">
        <f t="shared" si="5"/>
        <v/>
      </c>
      <c r="L84" s="102"/>
      <c r="M84" s="6" t="str">
        <f t="shared" si="7"/>
        <v/>
      </c>
      <c r="N84" s="19"/>
      <c r="O84" s="8"/>
      <c r="P84" s="103"/>
      <c r="Q84" s="103"/>
      <c r="R84" s="104" t="str">
        <f t="shared" si="8"/>
        <v/>
      </c>
      <c r="S84" s="104"/>
      <c r="T84" s="105" t="str">
        <f t="shared" si="9"/>
        <v/>
      </c>
      <c r="U84" s="105"/>
    </row>
    <row r="85" spans="2:21">
      <c r="B85" s="19">
        <v>77</v>
      </c>
      <c r="C85" s="102" t="str">
        <f t="shared" si="6"/>
        <v/>
      </c>
      <c r="D85" s="102"/>
      <c r="E85" s="19"/>
      <c r="F85" s="8"/>
      <c r="G85" s="19" t="s">
        <v>4</v>
      </c>
      <c r="H85" s="103"/>
      <c r="I85" s="103"/>
      <c r="J85" s="19"/>
      <c r="K85" s="102" t="str">
        <f t="shared" si="5"/>
        <v/>
      </c>
      <c r="L85" s="102"/>
      <c r="M85" s="6" t="str">
        <f t="shared" si="7"/>
        <v/>
      </c>
      <c r="N85" s="19"/>
      <c r="O85" s="8"/>
      <c r="P85" s="103"/>
      <c r="Q85" s="103"/>
      <c r="R85" s="104" t="str">
        <f t="shared" si="8"/>
        <v/>
      </c>
      <c r="S85" s="104"/>
      <c r="T85" s="105" t="str">
        <f t="shared" si="9"/>
        <v/>
      </c>
      <c r="U85" s="105"/>
    </row>
    <row r="86" spans="2:21">
      <c r="B86" s="19">
        <v>78</v>
      </c>
      <c r="C86" s="102" t="str">
        <f t="shared" si="6"/>
        <v/>
      </c>
      <c r="D86" s="102"/>
      <c r="E86" s="19"/>
      <c r="F86" s="8"/>
      <c r="G86" s="19" t="s">
        <v>3</v>
      </c>
      <c r="H86" s="103"/>
      <c r="I86" s="103"/>
      <c r="J86" s="19"/>
      <c r="K86" s="102" t="str">
        <f t="shared" si="5"/>
        <v/>
      </c>
      <c r="L86" s="102"/>
      <c r="M86" s="6" t="str">
        <f t="shared" si="7"/>
        <v/>
      </c>
      <c r="N86" s="19"/>
      <c r="O86" s="8"/>
      <c r="P86" s="103"/>
      <c r="Q86" s="103"/>
      <c r="R86" s="104" t="str">
        <f t="shared" si="8"/>
        <v/>
      </c>
      <c r="S86" s="104"/>
      <c r="T86" s="105" t="str">
        <f t="shared" si="9"/>
        <v/>
      </c>
      <c r="U86" s="105"/>
    </row>
    <row r="87" spans="2:21">
      <c r="B87" s="19">
        <v>79</v>
      </c>
      <c r="C87" s="102" t="str">
        <f t="shared" si="6"/>
        <v/>
      </c>
      <c r="D87" s="102"/>
      <c r="E87" s="19"/>
      <c r="F87" s="8"/>
      <c r="G87" s="19" t="s">
        <v>4</v>
      </c>
      <c r="H87" s="103"/>
      <c r="I87" s="103"/>
      <c r="J87" s="19"/>
      <c r="K87" s="102" t="str">
        <f t="shared" si="5"/>
        <v/>
      </c>
      <c r="L87" s="102"/>
      <c r="M87" s="6" t="str">
        <f t="shared" si="7"/>
        <v/>
      </c>
      <c r="N87" s="19"/>
      <c r="O87" s="8"/>
      <c r="P87" s="103"/>
      <c r="Q87" s="103"/>
      <c r="R87" s="104" t="str">
        <f t="shared" si="8"/>
        <v/>
      </c>
      <c r="S87" s="104"/>
      <c r="T87" s="105" t="str">
        <f t="shared" si="9"/>
        <v/>
      </c>
      <c r="U87" s="105"/>
    </row>
    <row r="88" spans="2:21">
      <c r="B88" s="19">
        <v>80</v>
      </c>
      <c r="C88" s="102" t="str">
        <f t="shared" si="6"/>
        <v/>
      </c>
      <c r="D88" s="102"/>
      <c r="E88" s="19"/>
      <c r="F88" s="8"/>
      <c r="G88" s="19" t="s">
        <v>4</v>
      </c>
      <c r="H88" s="103"/>
      <c r="I88" s="103"/>
      <c r="J88" s="19"/>
      <c r="K88" s="102" t="str">
        <f t="shared" si="5"/>
        <v/>
      </c>
      <c r="L88" s="102"/>
      <c r="M88" s="6" t="str">
        <f t="shared" si="7"/>
        <v/>
      </c>
      <c r="N88" s="19"/>
      <c r="O88" s="8"/>
      <c r="P88" s="103"/>
      <c r="Q88" s="103"/>
      <c r="R88" s="104" t="str">
        <f t="shared" si="8"/>
        <v/>
      </c>
      <c r="S88" s="104"/>
      <c r="T88" s="105" t="str">
        <f t="shared" si="9"/>
        <v/>
      </c>
      <c r="U88" s="105"/>
    </row>
    <row r="89" spans="2:21">
      <c r="B89" s="19">
        <v>81</v>
      </c>
      <c r="C89" s="102" t="str">
        <f t="shared" si="6"/>
        <v/>
      </c>
      <c r="D89" s="102"/>
      <c r="E89" s="19"/>
      <c r="F89" s="8"/>
      <c r="G89" s="19" t="s">
        <v>4</v>
      </c>
      <c r="H89" s="103"/>
      <c r="I89" s="103"/>
      <c r="J89" s="19"/>
      <c r="K89" s="102" t="str">
        <f t="shared" si="5"/>
        <v/>
      </c>
      <c r="L89" s="102"/>
      <c r="M89" s="6" t="str">
        <f t="shared" si="7"/>
        <v/>
      </c>
      <c r="N89" s="19"/>
      <c r="O89" s="8"/>
      <c r="P89" s="103"/>
      <c r="Q89" s="103"/>
      <c r="R89" s="104" t="str">
        <f t="shared" si="8"/>
        <v/>
      </c>
      <c r="S89" s="104"/>
      <c r="T89" s="105" t="str">
        <f t="shared" si="9"/>
        <v/>
      </c>
      <c r="U89" s="105"/>
    </row>
    <row r="90" spans="2:21">
      <c r="B90" s="19">
        <v>82</v>
      </c>
      <c r="C90" s="102" t="str">
        <f t="shared" si="6"/>
        <v/>
      </c>
      <c r="D90" s="102"/>
      <c r="E90" s="19"/>
      <c r="F90" s="8"/>
      <c r="G90" s="19" t="s">
        <v>4</v>
      </c>
      <c r="H90" s="103"/>
      <c r="I90" s="103"/>
      <c r="J90" s="19"/>
      <c r="K90" s="102" t="str">
        <f t="shared" si="5"/>
        <v/>
      </c>
      <c r="L90" s="102"/>
      <c r="M90" s="6" t="str">
        <f t="shared" si="7"/>
        <v/>
      </c>
      <c r="N90" s="19"/>
      <c r="O90" s="8"/>
      <c r="P90" s="103"/>
      <c r="Q90" s="103"/>
      <c r="R90" s="104" t="str">
        <f t="shared" si="8"/>
        <v/>
      </c>
      <c r="S90" s="104"/>
      <c r="T90" s="105" t="str">
        <f t="shared" si="9"/>
        <v/>
      </c>
      <c r="U90" s="105"/>
    </row>
    <row r="91" spans="2:21">
      <c r="B91" s="19">
        <v>83</v>
      </c>
      <c r="C91" s="102" t="str">
        <f t="shared" si="6"/>
        <v/>
      </c>
      <c r="D91" s="102"/>
      <c r="E91" s="19"/>
      <c r="F91" s="8"/>
      <c r="G91" s="19" t="s">
        <v>4</v>
      </c>
      <c r="H91" s="103"/>
      <c r="I91" s="103"/>
      <c r="J91" s="19"/>
      <c r="K91" s="102" t="str">
        <f t="shared" si="5"/>
        <v/>
      </c>
      <c r="L91" s="102"/>
      <c r="M91" s="6" t="str">
        <f t="shared" si="7"/>
        <v/>
      </c>
      <c r="N91" s="19"/>
      <c r="O91" s="8"/>
      <c r="P91" s="103"/>
      <c r="Q91" s="103"/>
      <c r="R91" s="104" t="str">
        <f t="shared" si="8"/>
        <v/>
      </c>
      <c r="S91" s="104"/>
      <c r="T91" s="105" t="str">
        <f t="shared" si="9"/>
        <v/>
      </c>
      <c r="U91" s="105"/>
    </row>
    <row r="92" spans="2:21">
      <c r="B92" s="19">
        <v>84</v>
      </c>
      <c r="C92" s="102" t="str">
        <f t="shared" si="6"/>
        <v/>
      </c>
      <c r="D92" s="102"/>
      <c r="E92" s="19"/>
      <c r="F92" s="8"/>
      <c r="G92" s="19" t="s">
        <v>3</v>
      </c>
      <c r="H92" s="103"/>
      <c r="I92" s="103"/>
      <c r="J92" s="19"/>
      <c r="K92" s="102" t="str">
        <f t="shared" si="5"/>
        <v/>
      </c>
      <c r="L92" s="102"/>
      <c r="M92" s="6" t="str">
        <f t="shared" si="7"/>
        <v/>
      </c>
      <c r="N92" s="19"/>
      <c r="O92" s="8"/>
      <c r="P92" s="103"/>
      <c r="Q92" s="103"/>
      <c r="R92" s="104" t="str">
        <f t="shared" si="8"/>
        <v/>
      </c>
      <c r="S92" s="104"/>
      <c r="T92" s="105" t="str">
        <f t="shared" si="9"/>
        <v/>
      </c>
      <c r="U92" s="105"/>
    </row>
    <row r="93" spans="2:21">
      <c r="B93" s="19">
        <v>85</v>
      </c>
      <c r="C93" s="102" t="str">
        <f t="shared" si="6"/>
        <v/>
      </c>
      <c r="D93" s="102"/>
      <c r="E93" s="19"/>
      <c r="F93" s="8"/>
      <c r="G93" s="19" t="s">
        <v>4</v>
      </c>
      <c r="H93" s="103"/>
      <c r="I93" s="103"/>
      <c r="J93" s="19"/>
      <c r="K93" s="102" t="str">
        <f t="shared" si="5"/>
        <v/>
      </c>
      <c r="L93" s="102"/>
      <c r="M93" s="6" t="str">
        <f t="shared" si="7"/>
        <v/>
      </c>
      <c r="N93" s="19"/>
      <c r="O93" s="8"/>
      <c r="P93" s="103"/>
      <c r="Q93" s="103"/>
      <c r="R93" s="104" t="str">
        <f t="shared" si="8"/>
        <v/>
      </c>
      <c r="S93" s="104"/>
      <c r="T93" s="105" t="str">
        <f t="shared" si="9"/>
        <v/>
      </c>
      <c r="U93" s="105"/>
    </row>
    <row r="94" spans="2:21">
      <c r="B94" s="19">
        <v>86</v>
      </c>
      <c r="C94" s="102" t="str">
        <f t="shared" si="6"/>
        <v/>
      </c>
      <c r="D94" s="102"/>
      <c r="E94" s="19"/>
      <c r="F94" s="8"/>
      <c r="G94" s="19" t="s">
        <v>3</v>
      </c>
      <c r="H94" s="103"/>
      <c r="I94" s="103"/>
      <c r="J94" s="19"/>
      <c r="K94" s="102" t="str">
        <f t="shared" si="5"/>
        <v/>
      </c>
      <c r="L94" s="102"/>
      <c r="M94" s="6" t="str">
        <f t="shared" si="7"/>
        <v/>
      </c>
      <c r="N94" s="19"/>
      <c r="O94" s="8"/>
      <c r="P94" s="103"/>
      <c r="Q94" s="103"/>
      <c r="R94" s="104" t="str">
        <f t="shared" si="8"/>
        <v/>
      </c>
      <c r="S94" s="104"/>
      <c r="T94" s="105" t="str">
        <f t="shared" si="9"/>
        <v/>
      </c>
      <c r="U94" s="105"/>
    </row>
    <row r="95" spans="2:21">
      <c r="B95" s="19">
        <v>87</v>
      </c>
      <c r="C95" s="102" t="str">
        <f t="shared" si="6"/>
        <v/>
      </c>
      <c r="D95" s="102"/>
      <c r="E95" s="19"/>
      <c r="F95" s="8"/>
      <c r="G95" s="19" t="s">
        <v>4</v>
      </c>
      <c r="H95" s="103"/>
      <c r="I95" s="103"/>
      <c r="J95" s="19"/>
      <c r="K95" s="102" t="str">
        <f t="shared" si="5"/>
        <v/>
      </c>
      <c r="L95" s="102"/>
      <c r="M95" s="6" t="str">
        <f t="shared" si="7"/>
        <v/>
      </c>
      <c r="N95" s="19"/>
      <c r="O95" s="8"/>
      <c r="P95" s="103"/>
      <c r="Q95" s="103"/>
      <c r="R95" s="104" t="str">
        <f t="shared" si="8"/>
        <v/>
      </c>
      <c r="S95" s="104"/>
      <c r="T95" s="105" t="str">
        <f t="shared" si="9"/>
        <v/>
      </c>
      <c r="U95" s="105"/>
    </row>
    <row r="96" spans="2:21">
      <c r="B96" s="19">
        <v>88</v>
      </c>
      <c r="C96" s="102" t="str">
        <f t="shared" si="6"/>
        <v/>
      </c>
      <c r="D96" s="102"/>
      <c r="E96" s="19"/>
      <c r="F96" s="8"/>
      <c r="G96" s="19" t="s">
        <v>3</v>
      </c>
      <c r="H96" s="103"/>
      <c r="I96" s="103"/>
      <c r="J96" s="19"/>
      <c r="K96" s="102" t="str">
        <f t="shared" si="5"/>
        <v/>
      </c>
      <c r="L96" s="102"/>
      <c r="M96" s="6" t="str">
        <f t="shared" si="7"/>
        <v/>
      </c>
      <c r="N96" s="19"/>
      <c r="O96" s="8"/>
      <c r="P96" s="103"/>
      <c r="Q96" s="103"/>
      <c r="R96" s="104" t="str">
        <f t="shared" si="8"/>
        <v/>
      </c>
      <c r="S96" s="104"/>
      <c r="T96" s="105" t="str">
        <f t="shared" si="9"/>
        <v/>
      </c>
      <c r="U96" s="105"/>
    </row>
    <row r="97" spans="2:21">
      <c r="B97" s="19">
        <v>89</v>
      </c>
      <c r="C97" s="102" t="str">
        <f t="shared" si="6"/>
        <v/>
      </c>
      <c r="D97" s="102"/>
      <c r="E97" s="19"/>
      <c r="F97" s="8"/>
      <c r="G97" s="19" t="s">
        <v>4</v>
      </c>
      <c r="H97" s="103"/>
      <c r="I97" s="103"/>
      <c r="J97" s="19"/>
      <c r="K97" s="102" t="str">
        <f t="shared" si="5"/>
        <v/>
      </c>
      <c r="L97" s="102"/>
      <c r="M97" s="6" t="str">
        <f t="shared" si="7"/>
        <v/>
      </c>
      <c r="N97" s="19"/>
      <c r="O97" s="8"/>
      <c r="P97" s="103"/>
      <c r="Q97" s="103"/>
      <c r="R97" s="104" t="str">
        <f t="shared" si="8"/>
        <v/>
      </c>
      <c r="S97" s="104"/>
      <c r="T97" s="105" t="str">
        <f t="shared" si="9"/>
        <v/>
      </c>
      <c r="U97" s="105"/>
    </row>
    <row r="98" spans="2:21">
      <c r="B98" s="19">
        <v>90</v>
      </c>
      <c r="C98" s="102" t="str">
        <f t="shared" si="6"/>
        <v/>
      </c>
      <c r="D98" s="102"/>
      <c r="E98" s="19"/>
      <c r="F98" s="8"/>
      <c r="G98" s="19" t="s">
        <v>3</v>
      </c>
      <c r="H98" s="103"/>
      <c r="I98" s="103"/>
      <c r="J98" s="19"/>
      <c r="K98" s="102" t="str">
        <f t="shared" si="5"/>
        <v/>
      </c>
      <c r="L98" s="102"/>
      <c r="M98" s="6" t="str">
        <f t="shared" si="7"/>
        <v/>
      </c>
      <c r="N98" s="19"/>
      <c r="O98" s="8"/>
      <c r="P98" s="103"/>
      <c r="Q98" s="103"/>
      <c r="R98" s="104" t="str">
        <f t="shared" si="8"/>
        <v/>
      </c>
      <c r="S98" s="104"/>
      <c r="T98" s="105" t="str">
        <f t="shared" si="9"/>
        <v/>
      </c>
      <c r="U98" s="105"/>
    </row>
    <row r="99" spans="2:21">
      <c r="B99" s="19">
        <v>91</v>
      </c>
      <c r="C99" s="102" t="str">
        <f t="shared" si="6"/>
        <v/>
      </c>
      <c r="D99" s="102"/>
      <c r="E99" s="19"/>
      <c r="F99" s="8"/>
      <c r="G99" s="19" t="s">
        <v>4</v>
      </c>
      <c r="H99" s="103"/>
      <c r="I99" s="103"/>
      <c r="J99" s="19"/>
      <c r="K99" s="102" t="str">
        <f t="shared" si="5"/>
        <v/>
      </c>
      <c r="L99" s="102"/>
      <c r="M99" s="6" t="str">
        <f t="shared" si="7"/>
        <v/>
      </c>
      <c r="N99" s="19"/>
      <c r="O99" s="8"/>
      <c r="P99" s="103"/>
      <c r="Q99" s="103"/>
      <c r="R99" s="104" t="str">
        <f t="shared" si="8"/>
        <v/>
      </c>
      <c r="S99" s="104"/>
      <c r="T99" s="105" t="str">
        <f t="shared" si="9"/>
        <v/>
      </c>
      <c r="U99" s="105"/>
    </row>
    <row r="100" spans="2:21">
      <c r="B100" s="19">
        <v>92</v>
      </c>
      <c r="C100" s="102" t="str">
        <f t="shared" si="6"/>
        <v/>
      </c>
      <c r="D100" s="102"/>
      <c r="E100" s="19"/>
      <c r="F100" s="8"/>
      <c r="G100" s="19" t="s">
        <v>4</v>
      </c>
      <c r="H100" s="103"/>
      <c r="I100" s="103"/>
      <c r="J100" s="19"/>
      <c r="K100" s="102" t="str">
        <f t="shared" si="5"/>
        <v/>
      </c>
      <c r="L100" s="102"/>
      <c r="M100" s="6" t="str">
        <f t="shared" si="7"/>
        <v/>
      </c>
      <c r="N100" s="19"/>
      <c r="O100" s="8"/>
      <c r="P100" s="103"/>
      <c r="Q100" s="103"/>
      <c r="R100" s="104" t="str">
        <f t="shared" si="8"/>
        <v/>
      </c>
      <c r="S100" s="104"/>
      <c r="T100" s="105" t="str">
        <f t="shared" si="9"/>
        <v/>
      </c>
      <c r="U100" s="105"/>
    </row>
    <row r="101" spans="2:21">
      <c r="B101" s="19">
        <v>93</v>
      </c>
      <c r="C101" s="102" t="str">
        <f t="shared" si="6"/>
        <v/>
      </c>
      <c r="D101" s="102"/>
      <c r="E101" s="19"/>
      <c r="F101" s="8"/>
      <c r="G101" s="19" t="s">
        <v>3</v>
      </c>
      <c r="H101" s="103"/>
      <c r="I101" s="103"/>
      <c r="J101" s="19"/>
      <c r="K101" s="102" t="str">
        <f t="shared" si="5"/>
        <v/>
      </c>
      <c r="L101" s="102"/>
      <c r="M101" s="6" t="str">
        <f t="shared" si="7"/>
        <v/>
      </c>
      <c r="N101" s="19"/>
      <c r="O101" s="8"/>
      <c r="P101" s="103"/>
      <c r="Q101" s="103"/>
      <c r="R101" s="104" t="str">
        <f t="shared" si="8"/>
        <v/>
      </c>
      <c r="S101" s="104"/>
      <c r="T101" s="105" t="str">
        <f t="shared" si="9"/>
        <v/>
      </c>
      <c r="U101" s="105"/>
    </row>
    <row r="102" spans="2:21">
      <c r="B102" s="19">
        <v>94</v>
      </c>
      <c r="C102" s="102" t="str">
        <f t="shared" si="6"/>
        <v/>
      </c>
      <c r="D102" s="102"/>
      <c r="E102" s="19"/>
      <c r="F102" s="8"/>
      <c r="G102" s="19" t="s">
        <v>3</v>
      </c>
      <c r="H102" s="103"/>
      <c r="I102" s="103"/>
      <c r="J102" s="19"/>
      <c r="K102" s="102" t="str">
        <f t="shared" si="5"/>
        <v/>
      </c>
      <c r="L102" s="102"/>
      <c r="M102" s="6" t="str">
        <f t="shared" si="7"/>
        <v/>
      </c>
      <c r="N102" s="19"/>
      <c r="O102" s="8"/>
      <c r="P102" s="103"/>
      <c r="Q102" s="103"/>
      <c r="R102" s="104" t="str">
        <f t="shared" si="8"/>
        <v/>
      </c>
      <c r="S102" s="104"/>
      <c r="T102" s="105" t="str">
        <f t="shared" si="9"/>
        <v/>
      </c>
      <c r="U102" s="105"/>
    </row>
    <row r="103" spans="2:21">
      <c r="B103" s="19">
        <v>95</v>
      </c>
      <c r="C103" s="102" t="str">
        <f t="shared" si="6"/>
        <v/>
      </c>
      <c r="D103" s="102"/>
      <c r="E103" s="19"/>
      <c r="F103" s="8"/>
      <c r="G103" s="19" t="s">
        <v>3</v>
      </c>
      <c r="H103" s="103"/>
      <c r="I103" s="103"/>
      <c r="J103" s="19"/>
      <c r="K103" s="102" t="str">
        <f t="shared" si="5"/>
        <v/>
      </c>
      <c r="L103" s="102"/>
      <c r="M103" s="6" t="str">
        <f t="shared" si="7"/>
        <v/>
      </c>
      <c r="N103" s="19"/>
      <c r="O103" s="8"/>
      <c r="P103" s="103"/>
      <c r="Q103" s="103"/>
      <c r="R103" s="104" t="str">
        <f t="shared" si="8"/>
        <v/>
      </c>
      <c r="S103" s="104"/>
      <c r="T103" s="105" t="str">
        <f t="shared" si="9"/>
        <v/>
      </c>
      <c r="U103" s="105"/>
    </row>
    <row r="104" spans="2:21">
      <c r="B104" s="19">
        <v>96</v>
      </c>
      <c r="C104" s="102" t="str">
        <f t="shared" si="6"/>
        <v/>
      </c>
      <c r="D104" s="102"/>
      <c r="E104" s="19"/>
      <c r="F104" s="8"/>
      <c r="G104" s="19" t="s">
        <v>4</v>
      </c>
      <c r="H104" s="103"/>
      <c r="I104" s="103"/>
      <c r="J104" s="19"/>
      <c r="K104" s="102" t="str">
        <f t="shared" si="5"/>
        <v/>
      </c>
      <c r="L104" s="102"/>
      <c r="M104" s="6" t="str">
        <f t="shared" si="7"/>
        <v/>
      </c>
      <c r="N104" s="19"/>
      <c r="O104" s="8"/>
      <c r="P104" s="103"/>
      <c r="Q104" s="103"/>
      <c r="R104" s="104" t="str">
        <f t="shared" si="8"/>
        <v/>
      </c>
      <c r="S104" s="104"/>
      <c r="T104" s="105" t="str">
        <f t="shared" si="9"/>
        <v/>
      </c>
      <c r="U104" s="105"/>
    </row>
    <row r="105" spans="2:21">
      <c r="B105" s="19">
        <v>97</v>
      </c>
      <c r="C105" s="102" t="str">
        <f t="shared" si="6"/>
        <v/>
      </c>
      <c r="D105" s="102"/>
      <c r="E105" s="19"/>
      <c r="F105" s="8"/>
      <c r="G105" s="19" t="s">
        <v>3</v>
      </c>
      <c r="H105" s="103"/>
      <c r="I105" s="103"/>
      <c r="J105" s="19"/>
      <c r="K105" s="102" t="str">
        <f t="shared" si="5"/>
        <v/>
      </c>
      <c r="L105" s="102"/>
      <c r="M105" s="6" t="str">
        <f t="shared" si="7"/>
        <v/>
      </c>
      <c r="N105" s="19"/>
      <c r="O105" s="8"/>
      <c r="P105" s="103"/>
      <c r="Q105" s="103"/>
      <c r="R105" s="104" t="str">
        <f t="shared" si="8"/>
        <v/>
      </c>
      <c r="S105" s="104"/>
      <c r="T105" s="105" t="str">
        <f t="shared" si="9"/>
        <v/>
      </c>
      <c r="U105" s="105"/>
    </row>
    <row r="106" spans="2:21">
      <c r="B106" s="19">
        <v>98</v>
      </c>
      <c r="C106" s="102" t="str">
        <f t="shared" si="6"/>
        <v/>
      </c>
      <c r="D106" s="102"/>
      <c r="E106" s="19"/>
      <c r="F106" s="8"/>
      <c r="G106" s="19" t="s">
        <v>4</v>
      </c>
      <c r="H106" s="103"/>
      <c r="I106" s="103"/>
      <c r="J106" s="19"/>
      <c r="K106" s="102" t="str">
        <f t="shared" si="5"/>
        <v/>
      </c>
      <c r="L106" s="102"/>
      <c r="M106" s="6" t="str">
        <f t="shared" si="7"/>
        <v/>
      </c>
      <c r="N106" s="19"/>
      <c r="O106" s="8"/>
      <c r="P106" s="103"/>
      <c r="Q106" s="103"/>
      <c r="R106" s="104" t="str">
        <f t="shared" si="8"/>
        <v/>
      </c>
      <c r="S106" s="104"/>
      <c r="T106" s="105" t="str">
        <f t="shared" si="9"/>
        <v/>
      </c>
      <c r="U106" s="105"/>
    </row>
    <row r="107" spans="2:21">
      <c r="B107" s="19">
        <v>99</v>
      </c>
      <c r="C107" s="102" t="str">
        <f t="shared" si="6"/>
        <v/>
      </c>
      <c r="D107" s="102"/>
      <c r="E107" s="19"/>
      <c r="F107" s="8"/>
      <c r="G107" s="19" t="s">
        <v>4</v>
      </c>
      <c r="H107" s="103"/>
      <c r="I107" s="103"/>
      <c r="J107" s="19"/>
      <c r="K107" s="102" t="str">
        <f t="shared" si="5"/>
        <v/>
      </c>
      <c r="L107" s="102"/>
      <c r="M107" s="6" t="str">
        <f t="shared" si="7"/>
        <v/>
      </c>
      <c r="N107" s="19"/>
      <c r="O107" s="8"/>
      <c r="P107" s="103"/>
      <c r="Q107" s="103"/>
      <c r="R107" s="104" t="str">
        <f t="shared" si="8"/>
        <v/>
      </c>
      <c r="S107" s="104"/>
      <c r="T107" s="105" t="str">
        <f t="shared" si="9"/>
        <v/>
      </c>
      <c r="U107" s="105"/>
    </row>
    <row r="108" spans="2:21">
      <c r="B108" s="19">
        <v>100</v>
      </c>
      <c r="C108" s="102" t="str">
        <f t="shared" si="6"/>
        <v/>
      </c>
      <c r="D108" s="102"/>
      <c r="E108" s="19"/>
      <c r="F108" s="8"/>
      <c r="G108" s="19" t="s">
        <v>3</v>
      </c>
      <c r="H108" s="103"/>
      <c r="I108" s="103"/>
      <c r="J108" s="19"/>
      <c r="K108" s="102" t="str">
        <f t="shared" si="5"/>
        <v/>
      </c>
      <c r="L108" s="102"/>
      <c r="M108" s="6" t="str">
        <f t="shared" si="7"/>
        <v/>
      </c>
      <c r="N108" s="19"/>
      <c r="O108" s="8"/>
      <c r="P108" s="103"/>
      <c r="Q108" s="103"/>
      <c r="R108" s="104" t="str">
        <f t="shared" si="8"/>
        <v/>
      </c>
      <c r="S108" s="104"/>
      <c r="T108" s="105" t="str">
        <f t="shared" si="9"/>
        <v/>
      </c>
      <c r="U108" s="105"/>
    </row>
    <row r="109" spans="2:21">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23" priority="1" stopIfTrue="1" operator="equal">
      <formula>"買"</formula>
    </cfRule>
    <cfRule type="cellIs" dxfId="22" priority="2"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5" stopIfTrue="1" operator="equal">
      <formula>"買"</formula>
    </cfRule>
    <cfRule type="cellIs" dxfId="18" priority="6" stopIfTrue="1" operator="equal">
      <formula>"売"</formula>
    </cfRule>
  </conditionalFormatting>
  <conditionalFormatting sqref="G13">
    <cfRule type="cellIs" dxfId="17" priority="3" stopIfTrue="1" operator="equal">
      <formula>"買"</formula>
    </cfRule>
    <cfRule type="cellIs" dxfId="16"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fib1.27</vt:lpstr>
      <vt:lpstr>fib1.50</vt:lpstr>
      <vt:lpstr>fib2.00</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wagatsuma</cp:lastModifiedBy>
  <cp:revision/>
  <cp:lastPrinted>2015-07-15T10:17:15Z</cp:lastPrinted>
  <dcterms:created xsi:type="dcterms:W3CDTF">2013-10-09T23:04:08Z</dcterms:created>
  <dcterms:modified xsi:type="dcterms:W3CDTF">2019-06-08T10:08:19Z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