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49" r:id="rId3"/>
    <sheet name="fib2.00" sheetId="50" r:id="rId4"/>
    <sheet name="画像" sheetId="48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50"/>
  <c r="T108"/>
  <c r="V107"/>
  <c r="T107"/>
  <c r="V106"/>
  <c r="T106"/>
  <c r="V105"/>
  <c r="T105"/>
  <c r="W105" s="1"/>
  <c r="V104"/>
  <c r="T104"/>
  <c r="V103"/>
  <c r="T103"/>
  <c r="V102"/>
  <c r="T102"/>
  <c r="V101"/>
  <c r="T101"/>
  <c r="W101" s="1"/>
  <c r="V100"/>
  <c r="T100"/>
  <c r="V99"/>
  <c r="T99"/>
  <c r="V98"/>
  <c r="T98"/>
  <c r="V97"/>
  <c r="T97"/>
  <c r="V96"/>
  <c r="T96"/>
  <c r="V95"/>
  <c r="T95"/>
  <c r="W95" s="1"/>
  <c r="V94"/>
  <c r="T94"/>
  <c r="V93"/>
  <c r="T93"/>
  <c r="V92"/>
  <c r="T92"/>
  <c r="W92" s="1"/>
  <c r="V91"/>
  <c r="T91"/>
  <c r="V90"/>
  <c r="T90"/>
  <c r="V89"/>
  <c r="T89"/>
  <c r="V88"/>
  <c r="T88"/>
  <c r="V87"/>
  <c r="T87"/>
  <c r="V86"/>
  <c r="T86"/>
  <c r="V85"/>
  <c r="T85"/>
  <c r="W85" s="1"/>
  <c r="V84"/>
  <c r="T84"/>
  <c r="V83"/>
  <c r="T83"/>
  <c r="W83" s="1"/>
  <c r="V82"/>
  <c r="T82"/>
  <c r="V81"/>
  <c r="T81"/>
  <c r="V80"/>
  <c r="T80"/>
  <c r="V79"/>
  <c r="T79"/>
  <c r="V78"/>
  <c r="T78"/>
  <c r="V77"/>
  <c r="T77"/>
  <c r="W77" s="1"/>
  <c r="V76"/>
  <c r="T76"/>
  <c r="V75"/>
  <c r="T75"/>
  <c r="V74"/>
  <c r="T74"/>
  <c r="V73"/>
  <c r="T73"/>
  <c r="V72"/>
  <c r="T72"/>
  <c r="V71"/>
  <c r="T71"/>
  <c r="W71" s="1"/>
  <c r="V70"/>
  <c r="T70"/>
  <c r="V69"/>
  <c r="T69"/>
  <c r="V68"/>
  <c r="T68"/>
  <c r="V67"/>
  <c r="T67"/>
  <c r="V66"/>
  <c r="T66"/>
  <c r="V65"/>
  <c r="T65"/>
  <c r="V64"/>
  <c r="T64"/>
  <c r="V63"/>
  <c r="T63"/>
  <c r="V62"/>
  <c r="T62"/>
  <c r="V61"/>
  <c r="T61"/>
  <c r="W61" s="1"/>
  <c r="V60"/>
  <c r="T60"/>
  <c r="V59"/>
  <c r="T59"/>
  <c r="V58"/>
  <c r="T58"/>
  <c r="W58" s="1"/>
  <c r="V57"/>
  <c r="T57"/>
  <c r="W57" s="1"/>
  <c r="V56"/>
  <c r="T56"/>
  <c r="W56" s="1"/>
  <c r="V55"/>
  <c r="T55"/>
  <c r="W55" s="1"/>
  <c r="V54"/>
  <c r="T54"/>
  <c r="V53"/>
  <c r="T53"/>
  <c r="W53" s="1"/>
  <c r="V52"/>
  <c r="T52"/>
  <c r="V51"/>
  <c r="T51"/>
  <c r="V50"/>
  <c r="T50"/>
  <c r="V49"/>
  <c r="T49"/>
  <c r="W49" s="1"/>
  <c r="V48"/>
  <c r="T48"/>
  <c r="V47"/>
  <c r="T47"/>
  <c r="V46"/>
  <c r="T46"/>
  <c r="V45"/>
  <c r="T45"/>
  <c r="W45" s="1"/>
  <c r="V44"/>
  <c r="T44"/>
  <c r="V43"/>
  <c r="T43"/>
  <c r="V42"/>
  <c r="T42"/>
  <c r="V41"/>
  <c r="T41"/>
  <c r="W41" s="1"/>
  <c r="V40"/>
  <c r="T40"/>
  <c r="V39"/>
  <c r="T39"/>
  <c r="V38"/>
  <c r="T38"/>
  <c r="V37"/>
  <c r="T37"/>
  <c r="W37" s="1"/>
  <c r="V36"/>
  <c r="T36"/>
  <c r="W36" s="1"/>
  <c r="V35"/>
  <c r="T35"/>
  <c r="V34"/>
  <c r="T34"/>
  <c r="W34" s="1"/>
  <c r="V33"/>
  <c r="T33"/>
  <c r="V32"/>
  <c r="T32"/>
  <c r="V31"/>
  <c r="T31"/>
  <c r="W31" s="1"/>
  <c r="V30"/>
  <c r="T30"/>
  <c r="V29"/>
  <c r="T29"/>
  <c r="V28"/>
  <c r="T28"/>
  <c r="V27"/>
  <c r="T27"/>
  <c r="W27" s="1"/>
  <c r="V26"/>
  <c r="T26"/>
  <c r="V25"/>
  <c r="T25"/>
  <c r="W25" s="1"/>
  <c r="V24"/>
  <c r="T24"/>
  <c r="W24" s="1"/>
  <c r="V23"/>
  <c r="T23"/>
  <c r="T22"/>
  <c r="W22" s="1"/>
  <c r="T21"/>
  <c r="T20"/>
  <c r="W20" s="1"/>
  <c r="T19"/>
  <c r="W19" s="1"/>
  <c r="T18"/>
  <c r="V18" s="1"/>
  <c r="V17"/>
  <c r="T17"/>
  <c r="T16"/>
  <c r="T15"/>
  <c r="T14"/>
  <c r="T13"/>
  <c r="T12"/>
  <c r="V12" s="1"/>
  <c r="T11"/>
  <c r="W11" s="1"/>
  <c r="T10"/>
  <c r="T9"/>
  <c r="V9" s="1"/>
  <c r="C9"/>
  <c r="K9" s="1"/>
  <c r="M9" s="1"/>
  <c r="V108" i="49"/>
  <c r="T108"/>
  <c r="V107"/>
  <c r="T107"/>
  <c r="V106"/>
  <c r="T106"/>
  <c r="V105"/>
  <c r="T105"/>
  <c r="W105" s="1"/>
  <c r="V104"/>
  <c r="T104"/>
  <c r="V103"/>
  <c r="T103"/>
  <c r="V102"/>
  <c r="T102"/>
  <c r="V101"/>
  <c r="T101"/>
  <c r="W101" s="1"/>
  <c r="V100"/>
  <c r="T100"/>
  <c r="V99"/>
  <c r="T99"/>
  <c r="V98"/>
  <c r="T98"/>
  <c r="V97"/>
  <c r="T97"/>
  <c r="V96"/>
  <c r="T96"/>
  <c r="V95"/>
  <c r="T95"/>
  <c r="W95" s="1"/>
  <c r="V94"/>
  <c r="T94"/>
  <c r="V93"/>
  <c r="T93"/>
  <c r="V92"/>
  <c r="T92"/>
  <c r="V91"/>
  <c r="T91"/>
  <c r="W91" s="1"/>
  <c r="V90"/>
  <c r="T90"/>
  <c r="V89"/>
  <c r="T89"/>
  <c r="V88"/>
  <c r="T88"/>
  <c r="V87"/>
  <c r="T87"/>
  <c r="V86"/>
  <c r="T86"/>
  <c r="V85"/>
  <c r="T85"/>
  <c r="W85" s="1"/>
  <c r="V84"/>
  <c r="T84"/>
  <c r="V83"/>
  <c r="T83"/>
  <c r="W83" s="1"/>
  <c r="V82"/>
  <c r="T82"/>
  <c r="V81"/>
  <c r="T81"/>
  <c r="V80"/>
  <c r="T80"/>
  <c r="V79"/>
  <c r="T79"/>
  <c r="V78"/>
  <c r="T78"/>
  <c r="V77"/>
  <c r="T77"/>
  <c r="W77" s="1"/>
  <c r="V76"/>
  <c r="T76"/>
  <c r="V75"/>
  <c r="T75"/>
  <c r="V74"/>
  <c r="T74"/>
  <c r="V73"/>
  <c r="T73"/>
  <c r="V72"/>
  <c r="T72"/>
  <c r="V71"/>
  <c r="T71"/>
  <c r="W71" s="1"/>
  <c r="V70"/>
  <c r="T70"/>
  <c r="V69"/>
  <c r="T69"/>
  <c r="V68"/>
  <c r="T68"/>
  <c r="V67"/>
  <c r="T67"/>
  <c r="V66"/>
  <c r="T66"/>
  <c r="W66" s="1"/>
  <c r="V65"/>
  <c r="T65"/>
  <c r="V64"/>
  <c r="T64"/>
  <c r="W64" s="1"/>
  <c r="V63"/>
  <c r="T63"/>
  <c r="V62"/>
  <c r="T62"/>
  <c r="W62" s="1"/>
  <c r="V61"/>
  <c r="T61"/>
  <c r="W61" s="1"/>
  <c r="V60"/>
  <c r="T60"/>
  <c r="W60" s="1"/>
  <c r="V59"/>
  <c r="T59"/>
  <c r="V58"/>
  <c r="T58"/>
  <c r="W58" s="1"/>
  <c r="V57"/>
  <c r="T57"/>
  <c r="W57" s="1"/>
  <c r="V56"/>
  <c r="T56"/>
  <c r="V55"/>
  <c r="T55"/>
  <c r="W55" s="1"/>
  <c r="V54"/>
  <c r="T54"/>
  <c r="V53"/>
  <c r="T53"/>
  <c r="W53" s="1"/>
  <c r="V52"/>
  <c r="T52"/>
  <c r="V51"/>
  <c r="T51"/>
  <c r="V50"/>
  <c r="T50"/>
  <c r="V49"/>
  <c r="T49"/>
  <c r="W49" s="1"/>
  <c r="V48"/>
  <c r="T48"/>
  <c r="V47"/>
  <c r="T47"/>
  <c r="V46"/>
  <c r="T46"/>
  <c r="V45"/>
  <c r="T45"/>
  <c r="W45" s="1"/>
  <c r="V44"/>
  <c r="T44"/>
  <c r="V43"/>
  <c r="T43"/>
  <c r="V42"/>
  <c r="T42"/>
  <c r="V41"/>
  <c r="T41"/>
  <c r="W41" s="1"/>
  <c r="V40"/>
  <c r="T40"/>
  <c r="V39"/>
  <c r="T39"/>
  <c r="V38"/>
  <c r="T38"/>
  <c r="V37"/>
  <c r="T37"/>
  <c r="W37" s="1"/>
  <c r="V36"/>
  <c r="T36"/>
  <c r="W36" s="1"/>
  <c r="V35"/>
  <c r="T35"/>
  <c r="V34"/>
  <c r="T34"/>
  <c r="W34" s="1"/>
  <c r="V33"/>
  <c r="T33"/>
  <c r="W33" s="1"/>
  <c r="V32"/>
  <c r="T32"/>
  <c r="V31"/>
  <c r="T31"/>
  <c r="W31" s="1"/>
  <c r="V30"/>
  <c r="T30"/>
  <c r="V29"/>
  <c r="T29"/>
  <c r="V28"/>
  <c r="T28"/>
  <c r="V27"/>
  <c r="T27"/>
  <c r="W27" s="1"/>
  <c r="V26"/>
  <c r="T26"/>
  <c r="V25"/>
  <c r="T25"/>
  <c r="W25" s="1"/>
  <c r="V24"/>
  <c r="T24"/>
  <c r="W24" s="1"/>
  <c r="V23"/>
  <c r="T23"/>
  <c r="T22"/>
  <c r="W22" s="1"/>
  <c r="T21"/>
  <c r="W21" s="1"/>
  <c r="T20"/>
  <c r="W20" s="1"/>
  <c r="T19"/>
  <c r="W19" s="1"/>
  <c r="T18"/>
  <c r="W18" s="1"/>
  <c r="V17"/>
  <c r="T17"/>
  <c r="T16"/>
  <c r="W16" s="1"/>
  <c r="V15"/>
  <c r="T15"/>
  <c r="T14"/>
  <c r="W14" s="1"/>
  <c r="V13"/>
  <c r="T13"/>
  <c r="T12"/>
  <c r="T11"/>
  <c r="W11" s="1"/>
  <c r="V10"/>
  <c r="T10"/>
  <c r="T9"/>
  <c r="W9" s="1"/>
  <c r="C9"/>
  <c r="K9" s="1"/>
  <c r="M9" s="1"/>
  <c r="C21" i="33"/>
  <c r="C9"/>
  <c r="V108"/>
  <c r="T108"/>
  <c r="V107"/>
  <c r="T107"/>
  <c r="V106"/>
  <c r="T106"/>
  <c r="V105"/>
  <c r="T105"/>
  <c r="V104"/>
  <c r="T104"/>
  <c r="V103"/>
  <c r="T103"/>
  <c r="V102"/>
  <c r="T102"/>
  <c r="V101"/>
  <c r="T101"/>
  <c r="V100"/>
  <c r="T100"/>
  <c r="V99"/>
  <c r="T99"/>
  <c r="V98"/>
  <c r="T98"/>
  <c r="V97"/>
  <c r="T97"/>
  <c r="V96"/>
  <c r="T96"/>
  <c r="V95"/>
  <c r="T95"/>
  <c r="V94"/>
  <c r="T94"/>
  <c r="V93"/>
  <c r="T93"/>
  <c r="V92"/>
  <c r="T92"/>
  <c r="V91"/>
  <c r="T91"/>
  <c r="V90"/>
  <c r="T90"/>
  <c r="V89"/>
  <c r="T89"/>
  <c r="V88"/>
  <c r="T88"/>
  <c r="V87"/>
  <c r="T87"/>
  <c r="V86"/>
  <c r="T86"/>
  <c r="V85"/>
  <c r="T85"/>
  <c r="V84"/>
  <c r="T84"/>
  <c r="V83"/>
  <c r="T83"/>
  <c r="V82"/>
  <c r="T82"/>
  <c r="V81"/>
  <c r="T81"/>
  <c r="V80"/>
  <c r="T80"/>
  <c r="V79"/>
  <c r="T79"/>
  <c r="V78"/>
  <c r="T78"/>
  <c r="V77"/>
  <c r="T77"/>
  <c r="V76"/>
  <c r="T76"/>
  <c r="V75"/>
  <c r="T75"/>
  <c r="V74"/>
  <c r="T74"/>
  <c r="V73"/>
  <c r="T73"/>
  <c r="V72"/>
  <c r="T72"/>
  <c r="V71"/>
  <c r="T71"/>
  <c r="V70"/>
  <c r="T70"/>
  <c r="V69"/>
  <c r="T69"/>
  <c r="V68"/>
  <c r="T68"/>
  <c r="V67"/>
  <c r="T67"/>
  <c r="V66"/>
  <c r="T66"/>
  <c r="V65"/>
  <c r="T65"/>
  <c r="V64"/>
  <c r="T64"/>
  <c r="V63"/>
  <c r="T63"/>
  <c r="V62"/>
  <c r="T62"/>
  <c r="V61"/>
  <c r="T61"/>
  <c r="V60"/>
  <c r="T60"/>
  <c r="V59"/>
  <c r="T59"/>
  <c r="V58"/>
  <c r="T58"/>
  <c r="V57"/>
  <c r="T57"/>
  <c r="V56"/>
  <c r="T56"/>
  <c r="V55"/>
  <c r="T55"/>
  <c r="V54"/>
  <c r="T54"/>
  <c r="V53"/>
  <c r="T53"/>
  <c r="V52"/>
  <c r="T52"/>
  <c r="V51"/>
  <c r="T51"/>
  <c r="V50"/>
  <c r="T50"/>
  <c r="V49"/>
  <c r="T49"/>
  <c r="V48"/>
  <c r="T48"/>
  <c r="V47"/>
  <c r="T47"/>
  <c r="V46"/>
  <c r="T46"/>
  <c r="V45"/>
  <c r="T45"/>
  <c r="V44"/>
  <c r="T44"/>
  <c r="V43"/>
  <c r="T43"/>
  <c r="V42"/>
  <c r="T42"/>
  <c r="V41"/>
  <c r="T41"/>
  <c r="V40"/>
  <c r="T40"/>
  <c r="V39"/>
  <c r="T39"/>
  <c r="V38"/>
  <c r="T38"/>
  <c r="V37"/>
  <c r="T37"/>
  <c r="V36"/>
  <c r="T36"/>
  <c r="V35"/>
  <c r="T35"/>
  <c r="V34"/>
  <c r="T34"/>
  <c r="V33"/>
  <c r="T33"/>
  <c r="V32"/>
  <c r="T32"/>
  <c r="V31"/>
  <c r="T31"/>
  <c r="V30"/>
  <c r="T30"/>
  <c r="V29"/>
  <c r="T29"/>
  <c r="V28"/>
  <c r="T28"/>
  <c r="V27"/>
  <c r="T27"/>
  <c r="V26"/>
  <c r="T26"/>
  <c r="V25"/>
  <c r="T25"/>
  <c r="V24"/>
  <c r="T24"/>
  <c r="V23"/>
  <c r="T23"/>
  <c r="T22"/>
  <c r="T21"/>
  <c r="T20"/>
  <c r="T19"/>
  <c r="V19" s="1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H4" i="50" l="1"/>
  <c r="W21"/>
  <c r="W23"/>
  <c r="W26"/>
  <c r="W28"/>
  <c r="W29" s="1"/>
  <c r="W30" s="1"/>
  <c r="W32"/>
  <c r="W33" s="1"/>
  <c r="W35"/>
  <c r="W9"/>
  <c r="V10"/>
  <c r="V11" s="1"/>
  <c r="W12"/>
  <c r="W13" s="1"/>
  <c r="V13"/>
  <c r="V14" s="1"/>
  <c r="W14"/>
  <c r="W15" s="1"/>
  <c r="V15"/>
  <c r="V16" s="1"/>
  <c r="W16"/>
  <c r="W17" s="1"/>
  <c r="W18"/>
  <c r="V19"/>
  <c r="V20" s="1"/>
  <c r="V21"/>
  <c r="V22" s="1"/>
  <c r="R9"/>
  <c r="W38"/>
  <c r="W39" s="1"/>
  <c r="W40" s="1"/>
  <c r="W59"/>
  <c r="W72"/>
  <c r="W73" s="1"/>
  <c r="W74" s="1"/>
  <c r="W75" s="1"/>
  <c r="W76" s="1"/>
  <c r="W84"/>
  <c r="W86"/>
  <c r="W87" s="1"/>
  <c r="W88" s="1"/>
  <c r="W89" s="1"/>
  <c r="W90" s="1"/>
  <c r="W91" s="1"/>
  <c r="W93"/>
  <c r="W94" s="1"/>
  <c r="W96"/>
  <c r="W97" s="1"/>
  <c r="W98" s="1"/>
  <c r="W99" s="1"/>
  <c r="W100" s="1"/>
  <c r="W42"/>
  <c r="W43" s="1"/>
  <c r="W44" s="1"/>
  <c r="W46"/>
  <c r="W47" s="1"/>
  <c r="W48"/>
  <c r="W50"/>
  <c r="W51" s="1"/>
  <c r="W52" s="1"/>
  <c r="W54"/>
  <c r="W60"/>
  <c r="W62"/>
  <c r="W63" s="1"/>
  <c r="W64"/>
  <c r="W65" s="1"/>
  <c r="W66"/>
  <c r="W67" s="1"/>
  <c r="W68" s="1"/>
  <c r="W69" s="1"/>
  <c r="W70" s="1"/>
  <c r="W78"/>
  <c r="W79" s="1"/>
  <c r="W80" s="1"/>
  <c r="W81" s="1"/>
  <c r="W82" s="1"/>
  <c r="W102"/>
  <c r="W103" s="1"/>
  <c r="W104" s="1"/>
  <c r="W106"/>
  <c r="W107" s="1"/>
  <c r="W108" s="1"/>
  <c r="H4" i="49"/>
  <c r="V11"/>
  <c r="W12"/>
  <c r="W15"/>
  <c r="W23"/>
  <c r="W10"/>
  <c r="W13"/>
  <c r="W17"/>
  <c r="W26"/>
  <c r="W28"/>
  <c r="W32"/>
  <c r="W35"/>
  <c r="R9"/>
  <c r="V9"/>
  <c r="V12"/>
  <c r="V14"/>
  <c r="V16"/>
  <c r="V18"/>
  <c r="V19" s="1"/>
  <c r="V20" s="1"/>
  <c r="V21" s="1"/>
  <c r="V22" s="1"/>
  <c r="W38"/>
  <c r="W39" s="1"/>
  <c r="W40" s="1"/>
  <c r="W42"/>
  <c r="W43" s="1"/>
  <c r="W44" s="1"/>
  <c r="W59"/>
  <c r="W63"/>
  <c r="W65"/>
  <c r="W67"/>
  <c r="W68" s="1"/>
  <c r="W69" s="1"/>
  <c r="W70" s="1"/>
  <c r="W72"/>
  <c r="W73" s="1"/>
  <c r="W74" s="1"/>
  <c r="W75" s="1"/>
  <c r="W76" s="1"/>
  <c r="W84"/>
  <c r="W46"/>
  <c r="W47" s="1"/>
  <c r="W48"/>
  <c r="W50"/>
  <c r="W51" s="1"/>
  <c r="W52" s="1"/>
  <c r="W54"/>
  <c r="W56"/>
  <c r="W78"/>
  <c r="W79" s="1"/>
  <c r="W80" s="1"/>
  <c r="W81" s="1"/>
  <c r="W82" s="1"/>
  <c r="W86"/>
  <c r="W87" s="1"/>
  <c r="W88" s="1"/>
  <c r="W89" s="1"/>
  <c r="W90" s="1"/>
  <c r="W92"/>
  <c r="W93" s="1"/>
  <c r="W94" s="1"/>
  <c r="W96"/>
  <c r="W97" s="1"/>
  <c r="W98" s="1"/>
  <c r="W99" s="1"/>
  <c r="W100" s="1"/>
  <c r="W102"/>
  <c r="W103" s="1"/>
  <c r="W104" s="1"/>
  <c r="W106"/>
  <c r="W107" s="1"/>
  <c r="W108" s="1"/>
  <c r="W9" i="33"/>
  <c r="W10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H4"/>
  <c r="V10"/>
  <c r="V11" s="1"/>
  <c r="V12" s="1"/>
  <c r="R9"/>
  <c r="V20"/>
  <c r="V21" s="1"/>
  <c r="V22" s="1"/>
  <c r="G5" i="17"/>
  <c r="T9"/>
  <c r="H4" s="1"/>
  <c r="E5"/>
  <c r="C10"/>
  <c r="D4"/>
  <c r="C5"/>
  <c r="I5" s="1"/>
  <c r="L5" i="50" l="1"/>
  <c r="C10"/>
  <c r="W10"/>
  <c r="P5" s="1"/>
  <c r="C10" i="49"/>
  <c r="W29"/>
  <c r="W30" s="1"/>
  <c r="L5"/>
  <c r="L5" i="33"/>
  <c r="C10"/>
  <c r="P5"/>
  <c r="L4" i="17"/>
  <c r="P4"/>
  <c r="X10" i="50" l="1"/>
  <c r="K10"/>
  <c r="M10" s="1"/>
  <c r="R10" s="1"/>
  <c r="P5" i="49"/>
  <c r="X10"/>
  <c r="K10"/>
  <c r="M10" s="1"/>
  <c r="R10" s="1"/>
  <c r="X10" i="33"/>
  <c r="K10"/>
  <c r="M10" s="1"/>
  <c r="R10" s="1"/>
  <c r="C11" i="50" l="1"/>
  <c r="C11" i="49"/>
  <c r="C11" i="33"/>
  <c r="X11" i="50" l="1"/>
  <c r="Y11" s="1"/>
  <c r="K11"/>
  <c r="M11" s="1"/>
  <c r="R11" s="1"/>
  <c r="X11" i="49"/>
  <c r="Y11" s="1"/>
  <c r="K11"/>
  <c r="M11" s="1"/>
  <c r="R11" s="1"/>
  <c r="X11" i="33"/>
  <c r="Y11" s="1"/>
  <c r="K11"/>
  <c r="M11" s="1"/>
  <c r="R11" s="1"/>
  <c r="C12" i="50" l="1"/>
  <c r="C12" i="49"/>
  <c r="C12" i="33"/>
  <c r="X12" i="50" l="1"/>
  <c r="Y12" s="1"/>
  <c r="K12"/>
  <c r="M12" s="1"/>
  <c r="R12" s="1"/>
  <c r="X12" i="49"/>
  <c r="Y12" s="1"/>
  <c r="K12"/>
  <c r="M12" s="1"/>
  <c r="R12" s="1"/>
  <c r="X12" i="33"/>
  <c r="Y12" s="1"/>
  <c r="K12"/>
  <c r="M12" s="1"/>
  <c r="R12" s="1"/>
  <c r="C13" i="50" l="1"/>
  <c r="C13" i="49"/>
  <c r="C13" i="33"/>
  <c r="X13" i="50" l="1"/>
  <c r="Y13" s="1"/>
  <c r="K13"/>
  <c r="M13" s="1"/>
  <c r="R13" s="1"/>
  <c r="X13" i="49"/>
  <c r="Y13" s="1"/>
  <c r="K13"/>
  <c r="M13" s="1"/>
  <c r="R13" s="1"/>
  <c r="X13" i="33"/>
  <c r="Y13" s="1"/>
  <c r="K13"/>
  <c r="M13" s="1"/>
  <c r="R13" s="1"/>
  <c r="C14" i="50" l="1"/>
  <c r="C14" i="49"/>
  <c r="C14" i="33"/>
  <c r="X14" i="50" l="1"/>
  <c r="Y14" s="1"/>
  <c r="K14"/>
  <c r="M14" s="1"/>
  <c r="R14" s="1"/>
  <c r="C15" s="1"/>
  <c r="X14" i="49"/>
  <c r="Y14" s="1"/>
  <c r="K14"/>
  <c r="M14" s="1"/>
  <c r="R14" s="1"/>
  <c r="C15" s="1"/>
  <c r="X14" i="33"/>
  <c r="Y14" s="1"/>
  <c r="K14"/>
  <c r="M14" s="1"/>
  <c r="R14" s="1"/>
  <c r="X15" i="50" l="1"/>
  <c r="Y15" s="1"/>
  <c r="K15"/>
  <c r="M15" s="1"/>
  <c r="R15" s="1"/>
  <c r="C16" s="1"/>
  <c r="X15" i="49"/>
  <c r="Y15" s="1"/>
  <c r="K15"/>
  <c r="M15" s="1"/>
  <c r="R15" s="1"/>
  <c r="C16" s="1"/>
  <c r="C15" i="33"/>
  <c r="X16" i="50" l="1"/>
  <c r="Y16" s="1"/>
  <c r="K16"/>
  <c r="M16" s="1"/>
  <c r="R16" s="1"/>
  <c r="C17" s="1"/>
  <c r="X16" i="49"/>
  <c r="Y16" s="1"/>
  <c r="K16"/>
  <c r="M16" s="1"/>
  <c r="R16" s="1"/>
  <c r="C17" s="1"/>
  <c r="X15" i="33"/>
  <c r="Y15" s="1"/>
  <c r="K15"/>
  <c r="M15" s="1"/>
  <c r="R15" s="1"/>
  <c r="C16" s="1"/>
  <c r="X17" i="50" l="1"/>
  <c r="Y17" s="1"/>
  <c r="K17"/>
  <c r="M17" s="1"/>
  <c r="R17" s="1"/>
  <c r="C18" s="1"/>
  <c r="X17" i="49"/>
  <c r="Y17" s="1"/>
  <c r="K17"/>
  <c r="M17" s="1"/>
  <c r="R17" s="1"/>
  <c r="C18" s="1"/>
  <c r="X16" i="33"/>
  <c r="Y16" s="1"/>
  <c r="K16"/>
  <c r="M16" s="1"/>
  <c r="R16" s="1"/>
  <c r="C17" s="1"/>
  <c r="X18" i="50" l="1"/>
  <c r="Y18" s="1"/>
  <c r="K18"/>
  <c r="M18" s="1"/>
  <c r="R18" s="1"/>
  <c r="C19" s="1"/>
  <c r="X18" i="49"/>
  <c r="Y18" s="1"/>
  <c r="K18"/>
  <c r="M18" s="1"/>
  <c r="R18" s="1"/>
  <c r="C19" s="1"/>
  <c r="X17" i="33"/>
  <c r="Y17" s="1"/>
  <c r="K17"/>
  <c r="M17" s="1"/>
  <c r="R17" s="1"/>
  <c r="C18" s="1"/>
  <c r="X19" i="50" l="1"/>
  <c r="Y19" s="1"/>
  <c r="K19"/>
  <c r="M19" s="1"/>
  <c r="R19" s="1"/>
  <c r="C20" s="1"/>
  <c r="X19" i="49"/>
  <c r="Y19" s="1"/>
  <c r="K19"/>
  <c r="M19" s="1"/>
  <c r="R19" s="1"/>
  <c r="C20" s="1"/>
  <c r="X18" i="33"/>
  <c r="Y18" s="1"/>
  <c r="K18"/>
  <c r="M18" s="1"/>
  <c r="R18" s="1"/>
  <c r="C19" s="1"/>
  <c r="X20" i="50" l="1"/>
  <c r="Y20" s="1"/>
  <c r="K20"/>
  <c r="M20" s="1"/>
  <c r="R20" s="1"/>
  <c r="C21" s="1"/>
  <c r="X20" i="49"/>
  <c r="Y20" s="1"/>
  <c r="K20"/>
  <c r="M20" s="1"/>
  <c r="R20" s="1"/>
  <c r="C21" s="1"/>
  <c r="X19" i="33"/>
  <c r="Y19" s="1"/>
  <c r="K19"/>
  <c r="M19" s="1"/>
  <c r="R19" s="1"/>
  <c r="C20" s="1"/>
  <c r="X21" i="50" l="1"/>
  <c r="Y21" s="1"/>
  <c r="K21"/>
  <c r="M21" s="1"/>
  <c r="R21" s="1"/>
  <c r="C22" s="1"/>
  <c r="X21" i="49"/>
  <c r="Y21" s="1"/>
  <c r="K21"/>
  <c r="M21" s="1"/>
  <c r="R21" s="1"/>
  <c r="C22" s="1"/>
  <c r="X20" i="33"/>
  <c r="Y20" s="1"/>
  <c r="K20"/>
  <c r="M20" s="1"/>
  <c r="R20" s="1"/>
  <c r="X22" i="50" l="1"/>
  <c r="Y22" s="1"/>
  <c r="K22"/>
  <c r="M22" s="1"/>
  <c r="R22" s="1"/>
  <c r="C23" s="1"/>
  <c r="X22" i="49"/>
  <c r="Y22" s="1"/>
  <c r="K22"/>
  <c r="M22" s="1"/>
  <c r="R22" s="1"/>
  <c r="C23" s="1"/>
  <c r="X21" i="33"/>
  <c r="Y21" s="1"/>
  <c r="K21"/>
  <c r="M21" s="1"/>
  <c r="R21" s="1"/>
  <c r="C22" s="1"/>
  <c r="X23" i="50" l="1"/>
  <c r="Y23" s="1"/>
  <c r="K23"/>
  <c r="M23" s="1"/>
  <c r="R23" s="1"/>
  <c r="C24" s="1"/>
  <c r="X23" i="49"/>
  <c r="Y23" s="1"/>
  <c r="K23"/>
  <c r="M23" s="1"/>
  <c r="R23" s="1"/>
  <c r="C24" s="1"/>
  <c r="X22" i="33"/>
  <c r="Y22" s="1"/>
  <c r="K22"/>
  <c r="M22" s="1"/>
  <c r="R22" s="1"/>
  <c r="C23" s="1"/>
  <c r="X24" i="50" l="1"/>
  <c r="Y24" s="1"/>
  <c r="K24"/>
  <c r="M24" s="1"/>
  <c r="R24" s="1"/>
  <c r="C25" s="1"/>
  <c r="X24" i="49"/>
  <c r="Y24" s="1"/>
  <c r="K24"/>
  <c r="M24" s="1"/>
  <c r="R24" s="1"/>
  <c r="C25" s="1"/>
  <c r="X23" i="33"/>
  <c r="Y23" s="1"/>
  <c r="K23"/>
  <c r="M23" s="1"/>
  <c r="R23" s="1"/>
  <c r="C24" s="1"/>
  <c r="X25" i="50" l="1"/>
  <c r="Y25" s="1"/>
  <c r="K25"/>
  <c r="M25" s="1"/>
  <c r="R25" s="1"/>
  <c r="C26" s="1"/>
  <c r="X25" i="49"/>
  <c r="Y25" s="1"/>
  <c r="K25"/>
  <c r="M25" s="1"/>
  <c r="R25" s="1"/>
  <c r="C26" s="1"/>
  <c r="X24" i="33"/>
  <c r="Y24" s="1"/>
  <c r="K24"/>
  <c r="M24" s="1"/>
  <c r="R24" s="1"/>
  <c r="C25" s="1"/>
  <c r="X26" i="50" l="1"/>
  <c r="Y26" s="1"/>
  <c r="K26"/>
  <c r="M26" s="1"/>
  <c r="R26" s="1"/>
  <c r="C27" s="1"/>
  <c r="X26" i="49"/>
  <c r="Y26" s="1"/>
  <c r="K26"/>
  <c r="M26" s="1"/>
  <c r="R26" s="1"/>
  <c r="C27" s="1"/>
  <c r="X25" i="33"/>
  <c r="Y25" s="1"/>
  <c r="K25"/>
  <c r="M25" s="1"/>
  <c r="R25" s="1"/>
  <c r="C26" s="1"/>
  <c r="X27" i="50" l="1"/>
  <c r="Y27" s="1"/>
  <c r="K27"/>
  <c r="M27" s="1"/>
  <c r="R27" s="1"/>
  <c r="C28" s="1"/>
  <c r="X27" i="49"/>
  <c r="Y27" s="1"/>
  <c r="K27"/>
  <c r="M27" s="1"/>
  <c r="R27" s="1"/>
  <c r="C28" s="1"/>
  <c r="X26" i="33"/>
  <c r="Y26" s="1"/>
  <c r="K26"/>
  <c r="M26" s="1"/>
  <c r="R26" s="1"/>
  <c r="C27" s="1"/>
  <c r="X28" i="50" l="1"/>
  <c r="Y28" s="1"/>
  <c r="K28"/>
  <c r="M28" s="1"/>
  <c r="R28" s="1"/>
  <c r="C29" s="1"/>
  <c r="X28" i="49"/>
  <c r="Y28" s="1"/>
  <c r="K28"/>
  <c r="M28" s="1"/>
  <c r="R28" s="1"/>
  <c r="C29" s="1"/>
  <c r="X27" i="33"/>
  <c r="Y27" s="1"/>
  <c r="K27"/>
  <c r="M27" s="1"/>
  <c r="R27" s="1"/>
  <c r="C28" s="1"/>
  <c r="X29" i="50" l="1"/>
  <c r="Y29" s="1"/>
  <c r="K29"/>
  <c r="M29" s="1"/>
  <c r="R29" s="1"/>
  <c r="C30" s="1"/>
  <c r="X29" i="49"/>
  <c r="Y29" s="1"/>
  <c r="K29"/>
  <c r="M29" s="1"/>
  <c r="R29" s="1"/>
  <c r="C30" s="1"/>
  <c r="X28" i="33"/>
  <c r="Y28" s="1"/>
  <c r="K28"/>
  <c r="M28" s="1"/>
  <c r="R28" s="1"/>
  <c r="C29" s="1"/>
  <c r="X30" i="50" l="1"/>
  <c r="Y30" s="1"/>
  <c r="K30"/>
  <c r="M30" s="1"/>
  <c r="R30" s="1"/>
  <c r="C31" s="1"/>
  <c r="X30" i="49"/>
  <c r="Y30" s="1"/>
  <c r="K30"/>
  <c r="M30" s="1"/>
  <c r="R30" s="1"/>
  <c r="C31" s="1"/>
  <c r="X29" i="33"/>
  <c r="Y29" s="1"/>
  <c r="K29"/>
  <c r="M29" s="1"/>
  <c r="R29" s="1"/>
  <c r="C30" s="1"/>
  <c r="X31" i="50" l="1"/>
  <c r="Y31" s="1"/>
  <c r="K31"/>
  <c r="M31" s="1"/>
  <c r="R31" s="1"/>
  <c r="C32" s="1"/>
  <c r="X31" i="49"/>
  <c r="Y31" s="1"/>
  <c r="K31"/>
  <c r="M31" s="1"/>
  <c r="R31" s="1"/>
  <c r="C32" s="1"/>
  <c r="X30" i="33"/>
  <c r="Y30" s="1"/>
  <c r="K30"/>
  <c r="M30" s="1"/>
  <c r="R30" s="1"/>
  <c r="C31" s="1"/>
  <c r="X32" i="50" l="1"/>
  <c r="Y32" s="1"/>
  <c r="K32"/>
  <c r="M32" s="1"/>
  <c r="R32" s="1"/>
  <c r="C33" s="1"/>
  <c r="X32" i="49"/>
  <c r="Y32" s="1"/>
  <c r="K32"/>
  <c r="M32" s="1"/>
  <c r="R32" s="1"/>
  <c r="C33" s="1"/>
  <c r="X31" i="33"/>
  <c r="Y31" s="1"/>
  <c r="K31"/>
  <c r="M31" s="1"/>
  <c r="R31" s="1"/>
  <c r="C32" s="1"/>
  <c r="X33" i="50" l="1"/>
  <c r="Y33" s="1"/>
  <c r="K33"/>
  <c r="M33" s="1"/>
  <c r="R33" s="1"/>
  <c r="C34" s="1"/>
  <c r="X33" i="49"/>
  <c r="Y33" s="1"/>
  <c r="K33"/>
  <c r="M33" s="1"/>
  <c r="R33" s="1"/>
  <c r="C34" s="1"/>
  <c r="X32" i="33"/>
  <c r="Y32" s="1"/>
  <c r="K32"/>
  <c r="M32" s="1"/>
  <c r="R32" s="1"/>
  <c r="C33" s="1"/>
  <c r="X34" i="50" l="1"/>
  <c r="Y34" s="1"/>
  <c r="K34"/>
  <c r="M34" s="1"/>
  <c r="R34" s="1"/>
  <c r="C35" s="1"/>
  <c r="X34" i="49"/>
  <c r="Y34" s="1"/>
  <c r="K34"/>
  <c r="M34" s="1"/>
  <c r="R34" s="1"/>
  <c r="C35" s="1"/>
  <c r="X33" i="33"/>
  <c r="Y33" s="1"/>
  <c r="K33"/>
  <c r="M33" s="1"/>
  <c r="R33" s="1"/>
  <c r="C34" s="1"/>
  <c r="X35" i="50" l="1"/>
  <c r="Y35" s="1"/>
  <c r="K35"/>
  <c r="M35" s="1"/>
  <c r="R35" s="1"/>
  <c r="C36" s="1"/>
  <c r="X35" i="49"/>
  <c r="Y35" s="1"/>
  <c r="K35"/>
  <c r="M35" s="1"/>
  <c r="R35" s="1"/>
  <c r="C36" s="1"/>
  <c r="X34" i="33"/>
  <c r="Y34" s="1"/>
  <c r="K34"/>
  <c r="M34" s="1"/>
  <c r="R34" s="1"/>
  <c r="C35" s="1"/>
  <c r="X36" i="50" l="1"/>
  <c r="Y36" s="1"/>
  <c r="K36"/>
  <c r="M36" s="1"/>
  <c r="R36" s="1"/>
  <c r="C37" s="1"/>
  <c r="X36" i="49"/>
  <c r="Y36" s="1"/>
  <c r="K36"/>
  <c r="M36" s="1"/>
  <c r="R36" s="1"/>
  <c r="C37" s="1"/>
  <c r="X35" i="33"/>
  <c r="Y35" s="1"/>
  <c r="K35"/>
  <c r="M35" s="1"/>
  <c r="R35" s="1"/>
  <c r="C36" s="1"/>
  <c r="X37" i="50" l="1"/>
  <c r="Y37" s="1"/>
  <c r="K37"/>
  <c r="M37" s="1"/>
  <c r="R37" s="1"/>
  <c r="C38" s="1"/>
  <c r="X37" i="49"/>
  <c r="Y37" s="1"/>
  <c r="K37"/>
  <c r="M37" s="1"/>
  <c r="R37" s="1"/>
  <c r="C38" s="1"/>
  <c r="X36" i="33"/>
  <c r="Y36" s="1"/>
  <c r="K36"/>
  <c r="M36" s="1"/>
  <c r="R36" s="1"/>
  <c r="C37" s="1"/>
  <c r="X38" i="50" l="1"/>
  <c r="Y38" s="1"/>
  <c r="K38"/>
  <c r="M38" s="1"/>
  <c r="R38" s="1"/>
  <c r="C39" s="1"/>
  <c r="X38" i="49"/>
  <c r="Y38" s="1"/>
  <c r="K38"/>
  <c r="M38" s="1"/>
  <c r="R38" s="1"/>
  <c r="C39" s="1"/>
  <c r="X37" i="33"/>
  <c r="Y37" s="1"/>
  <c r="K37"/>
  <c r="M37" s="1"/>
  <c r="R37" s="1"/>
  <c r="C38" s="1"/>
  <c r="X39" i="50" l="1"/>
  <c r="Y39" s="1"/>
  <c r="K39"/>
  <c r="M39" s="1"/>
  <c r="R39" s="1"/>
  <c r="C40" s="1"/>
  <c r="X39" i="49"/>
  <c r="Y39" s="1"/>
  <c r="K39"/>
  <c r="M39" s="1"/>
  <c r="R39" s="1"/>
  <c r="C40" s="1"/>
  <c r="X38" i="33"/>
  <c r="Y38" s="1"/>
  <c r="K38"/>
  <c r="M38" s="1"/>
  <c r="R38" s="1"/>
  <c r="C39" s="1"/>
  <c r="X40" i="50" l="1"/>
  <c r="Y40" s="1"/>
  <c r="K40"/>
  <c r="M40" s="1"/>
  <c r="R40" s="1"/>
  <c r="C41" s="1"/>
  <c r="X40" i="49"/>
  <c r="Y40" s="1"/>
  <c r="K40"/>
  <c r="M40" s="1"/>
  <c r="R40" s="1"/>
  <c r="C41" s="1"/>
  <c r="X39" i="33"/>
  <c r="Y39" s="1"/>
  <c r="K39"/>
  <c r="M39" s="1"/>
  <c r="R39" s="1"/>
  <c r="C40" s="1"/>
  <c r="X41" i="50" l="1"/>
  <c r="Y41" s="1"/>
  <c r="K41"/>
  <c r="M41" s="1"/>
  <c r="R41" s="1"/>
  <c r="C42" s="1"/>
  <c r="X41" i="49"/>
  <c r="Y41" s="1"/>
  <c r="K41"/>
  <c r="M41" s="1"/>
  <c r="R41" s="1"/>
  <c r="C42" s="1"/>
  <c r="X40" i="33"/>
  <c r="Y40" s="1"/>
  <c r="K40"/>
  <c r="M40" s="1"/>
  <c r="R40" s="1"/>
  <c r="C41" s="1"/>
  <c r="X42" i="50" l="1"/>
  <c r="Y42" s="1"/>
  <c r="K42"/>
  <c r="M42" s="1"/>
  <c r="R42" s="1"/>
  <c r="C43" s="1"/>
  <c r="X42" i="49"/>
  <c r="Y42" s="1"/>
  <c r="K42"/>
  <c r="M42" s="1"/>
  <c r="R42" s="1"/>
  <c r="C43" s="1"/>
  <c r="X41" i="33"/>
  <c r="Y41" s="1"/>
  <c r="K41"/>
  <c r="M41" s="1"/>
  <c r="R41" s="1"/>
  <c r="C42" s="1"/>
  <c r="K42" s="1"/>
  <c r="X43" i="50" l="1"/>
  <c r="Y43" s="1"/>
  <c r="K43"/>
  <c r="M43" s="1"/>
  <c r="R43" s="1"/>
  <c r="C44" s="1"/>
  <c r="X43" i="49"/>
  <c r="Y43" s="1"/>
  <c r="K43"/>
  <c r="M43" s="1"/>
  <c r="R43" s="1"/>
  <c r="C44" s="1"/>
  <c r="X42" i="33"/>
  <c r="Y42" s="1"/>
  <c r="M42"/>
  <c r="R42" s="1"/>
  <c r="C43" s="1"/>
  <c r="X44" i="50" l="1"/>
  <c r="Y44" s="1"/>
  <c r="K44"/>
  <c r="M44" s="1"/>
  <c r="R44" s="1"/>
  <c r="C45" s="1"/>
  <c r="X44" i="49"/>
  <c r="Y44" s="1"/>
  <c r="K44"/>
  <c r="M44" s="1"/>
  <c r="R44" s="1"/>
  <c r="C45" s="1"/>
  <c r="X43" i="33"/>
  <c r="Y43" s="1"/>
  <c r="K43"/>
  <c r="M43" s="1"/>
  <c r="R43" s="1"/>
  <c r="C44" s="1"/>
  <c r="X45" i="50" l="1"/>
  <c r="Y45" s="1"/>
  <c r="K45"/>
  <c r="M45" s="1"/>
  <c r="R45" s="1"/>
  <c r="C46" s="1"/>
  <c r="X45" i="49"/>
  <c r="Y45" s="1"/>
  <c r="K45"/>
  <c r="M45" s="1"/>
  <c r="R45" s="1"/>
  <c r="C46" s="1"/>
  <c r="X44" i="33"/>
  <c r="Y44" s="1"/>
  <c r="K44"/>
  <c r="M44" s="1"/>
  <c r="R44" s="1"/>
  <c r="C45" s="1"/>
  <c r="X46" i="50" l="1"/>
  <c r="Y46" s="1"/>
  <c r="K46"/>
  <c r="M46" s="1"/>
  <c r="R46" s="1"/>
  <c r="C47" s="1"/>
  <c r="X46" i="49"/>
  <c r="Y46" s="1"/>
  <c r="K46"/>
  <c r="M46" s="1"/>
  <c r="R46" s="1"/>
  <c r="C47" s="1"/>
  <c r="X45" i="33"/>
  <c r="Y45" s="1"/>
  <c r="K45"/>
  <c r="M45" s="1"/>
  <c r="R45" s="1"/>
  <c r="C46" s="1"/>
  <c r="X47" i="50" l="1"/>
  <c r="Y47" s="1"/>
  <c r="K47"/>
  <c r="M47" s="1"/>
  <c r="R47" s="1"/>
  <c r="C48" s="1"/>
  <c r="X47" i="49"/>
  <c r="Y47" s="1"/>
  <c r="K47"/>
  <c r="M47" s="1"/>
  <c r="R47" s="1"/>
  <c r="C48" s="1"/>
  <c r="X46" i="33"/>
  <c r="Y46" s="1"/>
  <c r="K46"/>
  <c r="M46" s="1"/>
  <c r="R46" s="1"/>
  <c r="C47" s="1"/>
  <c r="X48" i="50" l="1"/>
  <c r="Y48" s="1"/>
  <c r="K48"/>
  <c r="M48" s="1"/>
  <c r="R48" s="1"/>
  <c r="C49" s="1"/>
  <c r="X48" i="49"/>
  <c r="Y48" s="1"/>
  <c r="K48"/>
  <c r="M48" s="1"/>
  <c r="R48" s="1"/>
  <c r="C49" s="1"/>
  <c r="X47" i="33"/>
  <c r="Y47" s="1"/>
  <c r="K47"/>
  <c r="M47" s="1"/>
  <c r="R47" s="1"/>
  <c r="C48" s="1"/>
  <c r="X49" i="50" l="1"/>
  <c r="Y49" s="1"/>
  <c r="K49"/>
  <c r="M49" s="1"/>
  <c r="R49" s="1"/>
  <c r="C50" s="1"/>
  <c r="X49" i="49"/>
  <c r="Y49" s="1"/>
  <c r="K49"/>
  <c r="M49" s="1"/>
  <c r="R49" s="1"/>
  <c r="C50" s="1"/>
  <c r="X48" i="33"/>
  <c r="Y48" s="1"/>
  <c r="K48"/>
  <c r="M48" s="1"/>
  <c r="R48" s="1"/>
  <c r="C49" s="1"/>
  <c r="X50" i="50" l="1"/>
  <c r="Y50" s="1"/>
  <c r="K50"/>
  <c r="M50" s="1"/>
  <c r="R50" s="1"/>
  <c r="C51" s="1"/>
  <c r="X50" i="49"/>
  <c r="Y50" s="1"/>
  <c r="K50"/>
  <c r="M50" s="1"/>
  <c r="R50" s="1"/>
  <c r="C51" s="1"/>
  <c r="X49" i="33"/>
  <c r="Y49" s="1"/>
  <c r="K49"/>
  <c r="M49" s="1"/>
  <c r="R49" s="1"/>
  <c r="C50" s="1"/>
  <c r="X51" i="50" l="1"/>
  <c r="Y51" s="1"/>
  <c r="K51"/>
  <c r="M51" s="1"/>
  <c r="R51" s="1"/>
  <c r="C52" s="1"/>
  <c r="X51" i="49"/>
  <c r="Y51" s="1"/>
  <c r="K51"/>
  <c r="M51" s="1"/>
  <c r="R51" s="1"/>
  <c r="C52" s="1"/>
  <c r="X50" i="33"/>
  <c r="Y50" s="1"/>
  <c r="K50"/>
  <c r="M50" s="1"/>
  <c r="R50" s="1"/>
  <c r="C51" s="1"/>
  <c r="X52" i="50" l="1"/>
  <c r="Y52" s="1"/>
  <c r="K52"/>
  <c r="M52" s="1"/>
  <c r="R52" s="1"/>
  <c r="C53" s="1"/>
  <c r="X52" i="49"/>
  <c r="Y52" s="1"/>
  <c r="K52"/>
  <c r="M52" s="1"/>
  <c r="R52" s="1"/>
  <c r="C53" s="1"/>
  <c r="X51" i="33"/>
  <c r="Y51" s="1"/>
  <c r="K51"/>
  <c r="M51" s="1"/>
  <c r="R51" s="1"/>
  <c r="C52" s="1"/>
  <c r="X53" i="50" l="1"/>
  <c r="Y53" s="1"/>
  <c r="K53"/>
  <c r="M53" s="1"/>
  <c r="R53" s="1"/>
  <c r="C54" s="1"/>
  <c r="X53" i="49"/>
  <c r="Y53" s="1"/>
  <c r="K53"/>
  <c r="M53" s="1"/>
  <c r="R53" s="1"/>
  <c r="C54" s="1"/>
  <c r="X52" i="33"/>
  <c r="Y52" s="1"/>
  <c r="K52"/>
  <c r="M52" s="1"/>
  <c r="R52" s="1"/>
  <c r="C53" s="1"/>
  <c r="X54" i="50" l="1"/>
  <c r="Y54" s="1"/>
  <c r="K54"/>
  <c r="M54" s="1"/>
  <c r="R54" s="1"/>
  <c r="C55" s="1"/>
  <c r="X54" i="49"/>
  <c r="Y54" s="1"/>
  <c r="K54"/>
  <c r="M54" s="1"/>
  <c r="R54" s="1"/>
  <c r="C55" s="1"/>
  <c r="X53" i="33"/>
  <c r="Y53" s="1"/>
  <c r="K53"/>
  <c r="M53" s="1"/>
  <c r="R53" s="1"/>
  <c r="C54" s="1"/>
  <c r="X55" i="50" l="1"/>
  <c r="Y55" s="1"/>
  <c r="K55"/>
  <c r="M55" s="1"/>
  <c r="R55" s="1"/>
  <c r="C56" s="1"/>
  <c r="X55" i="49"/>
  <c r="Y55" s="1"/>
  <c r="K55"/>
  <c r="M55" s="1"/>
  <c r="R55" s="1"/>
  <c r="C56" s="1"/>
  <c r="X54" i="33"/>
  <c r="Y54" s="1"/>
  <c r="K54"/>
  <c r="M54" s="1"/>
  <c r="R54" s="1"/>
  <c r="C55" s="1"/>
  <c r="X56" i="50" l="1"/>
  <c r="Y56" s="1"/>
  <c r="K56"/>
  <c r="M56" s="1"/>
  <c r="R56" s="1"/>
  <c r="C57" s="1"/>
  <c r="X56" i="49"/>
  <c r="Y56" s="1"/>
  <c r="K56"/>
  <c r="M56" s="1"/>
  <c r="R56" s="1"/>
  <c r="C57" s="1"/>
  <c r="X55" i="33"/>
  <c r="Y55" s="1"/>
  <c r="K55"/>
  <c r="M55" s="1"/>
  <c r="R55" s="1"/>
  <c r="C56" s="1"/>
  <c r="X57" i="50" l="1"/>
  <c r="Y57" s="1"/>
  <c r="K57"/>
  <c r="M57" s="1"/>
  <c r="R57" s="1"/>
  <c r="C58" s="1"/>
  <c r="X57" i="49"/>
  <c r="Y57" s="1"/>
  <c r="K57"/>
  <c r="M57" s="1"/>
  <c r="R57" s="1"/>
  <c r="C58" s="1"/>
  <c r="X56" i="33"/>
  <c r="Y56" s="1"/>
  <c r="K56"/>
  <c r="M56" s="1"/>
  <c r="R56" s="1"/>
  <c r="C57" s="1"/>
  <c r="X58" i="50" l="1"/>
  <c r="Y58" s="1"/>
  <c r="K58"/>
  <c r="M58" s="1"/>
  <c r="R58" s="1"/>
  <c r="C59" s="1"/>
  <c r="X58" i="49"/>
  <c r="Y58" s="1"/>
  <c r="K58"/>
  <c r="M58" s="1"/>
  <c r="R58" s="1"/>
  <c r="C59" s="1"/>
  <c r="X57" i="33"/>
  <c r="Y57" s="1"/>
  <c r="K57"/>
  <c r="M57" s="1"/>
  <c r="R57" s="1"/>
  <c r="C58" s="1"/>
  <c r="X59" i="50" l="1"/>
  <c r="Y59" s="1"/>
  <c r="K59"/>
  <c r="M59" s="1"/>
  <c r="R59" s="1"/>
  <c r="C60" s="1"/>
  <c r="X59" i="49"/>
  <c r="Y59" s="1"/>
  <c r="K59"/>
  <c r="M59" s="1"/>
  <c r="R59" s="1"/>
  <c r="C60" s="1"/>
  <c r="X58" i="33"/>
  <c r="Y58" s="1"/>
  <c r="K58"/>
  <c r="M58" s="1"/>
  <c r="R58" s="1"/>
  <c r="C59" s="1"/>
  <c r="X60" i="50" l="1"/>
  <c r="Y60" s="1"/>
  <c r="K60"/>
  <c r="M60" s="1"/>
  <c r="R60" s="1"/>
  <c r="C61" s="1"/>
  <c r="X60" i="49"/>
  <c r="Y60" s="1"/>
  <c r="K60"/>
  <c r="M60" s="1"/>
  <c r="R60" s="1"/>
  <c r="C61" s="1"/>
  <c r="X59" i="33"/>
  <c r="Y59" s="1"/>
  <c r="K59"/>
  <c r="M59" s="1"/>
  <c r="R59" s="1"/>
  <c r="C60" s="1"/>
  <c r="X61" i="50" l="1"/>
  <c r="Y61" s="1"/>
  <c r="K61"/>
  <c r="M61" s="1"/>
  <c r="R61" s="1"/>
  <c r="C62" s="1"/>
  <c r="X61" i="49"/>
  <c r="Y61" s="1"/>
  <c r="K61"/>
  <c r="M61" s="1"/>
  <c r="R61" s="1"/>
  <c r="C62" s="1"/>
  <c r="X60" i="33"/>
  <c r="Y60" s="1"/>
  <c r="K60"/>
  <c r="M60" s="1"/>
  <c r="R60" s="1"/>
  <c r="C61" s="1"/>
  <c r="X62" i="50" l="1"/>
  <c r="Y62" s="1"/>
  <c r="K62"/>
  <c r="M62" s="1"/>
  <c r="R62" s="1"/>
  <c r="C63" s="1"/>
  <c r="X62" i="49"/>
  <c r="Y62" s="1"/>
  <c r="K62"/>
  <c r="M62" s="1"/>
  <c r="R62" s="1"/>
  <c r="C63" s="1"/>
  <c r="X61" i="33"/>
  <c r="Y61" s="1"/>
  <c r="K61"/>
  <c r="M61" s="1"/>
  <c r="R61" s="1"/>
  <c r="C62" s="1"/>
  <c r="X63" i="50" l="1"/>
  <c r="Y63" s="1"/>
  <c r="K63"/>
  <c r="M63" s="1"/>
  <c r="R63" s="1"/>
  <c r="C64" s="1"/>
  <c r="X63" i="49"/>
  <c r="Y63" s="1"/>
  <c r="K63"/>
  <c r="M63" s="1"/>
  <c r="R63" s="1"/>
  <c r="C64" s="1"/>
  <c r="X62" i="33"/>
  <c r="Y62" s="1"/>
  <c r="K62"/>
  <c r="M62" s="1"/>
  <c r="R62" s="1"/>
  <c r="C63" s="1"/>
  <c r="X64" i="50" l="1"/>
  <c r="Y64" s="1"/>
  <c r="K64"/>
  <c r="M64" s="1"/>
  <c r="R64" s="1"/>
  <c r="C65" s="1"/>
  <c r="X64" i="49"/>
  <c r="Y64" s="1"/>
  <c r="K64"/>
  <c r="M64" s="1"/>
  <c r="R64" s="1"/>
  <c r="C65" s="1"/>
  <c r="X63" i="33"/>
  <c r="Y63" s="1"/>
  <c r="K63"/>
  <c r="M63" s="1"/>
  <c r="R63" s="1"/>
  <c r="C64" s="1"/>
  <c r="X65" i="50" l="1"/>
  <c r="Y65" s="1"/>
  <c r="K65"/>
  <c r="M65" s="1"/>
  <c r="R65" s="1"/>
  <c r="C66" s="1"/>
  <c r="X65" i="49"/>
  <c r="Y65" s="1"/>
  <c r="K65"/>
  <c r="M65" s="1"/>
  <c r="R65" s="1"/>
  <c r="C66" s="1"/>
  <c r="X64" i="33"/>
  <c r="Y64" s="1"/>
  <c r="K64"/>
  <c r="M64" s="1"/>
  <c r="R64" s="1"/>
  <c r="C65" s="1"/>
  <c r="X66" i="50" l="1"/>
  <c r="Y66" s="1"/>
  <c r="K66"/>
  <c r="M66" s="1"/>
  <c r="R66" s="1"/>
  <c r="C67" s="1"/>
  <c r="X66" i="49"/>
  <c r="Y66" s="1"/>
  <c r="K66"/>
  <c r="M66" s="1"/>
  <c r="R66" s="1"/>
  <c r="C67" s="1"/>
  <c r="X65" i="33"/>
  <c r="Y65" s="1"/>
  <c r="K65"/>
  <c r="M65" s="1"/>
  <c r="R65" s="1"/>
  <c r="C66" s="1"/>
  <c r="X67" i="50" l="1"/>
  <c r="Y67" s="1"/>
  <c r="K67"/>
  <c r="M67" s="1"/>
  <c r="R67" s="1"/>
  <c r="C68" s="1"/>
  <c r="X67" i="49"/>
  <c r="Y67" s="1"/>
  <c r="K67"/>
  <c r="M67" s="1"/>
  <c r="R67" s="1"/>
  <c r="C68" s="1"/>
  <c r="X66" i="33"/>
  <c r="Y66" s="1"/>
  <c r="K66"/>
  <c r="M66" s="1"/>
  <c r="R66" s="1"/>
  <c r="C67" s="1"/>
  <c r="X68" i="50" l="1"/>
  <c r="Y68" s="1"/>
  <c r="K68"/>
  <c r="M68" s="1"/>
  <c r="R68" s="1"/>
  <c r="C69" s="1"/>
  <c r="X68" i="49"/>
  <c r="Y68" s="1"/>
  <c r="K68"/>
  <c r="M68" s="1"/>
  <c r="R68" s="1"/>
  <c r="C69" s="1"/>
  <c r="X67" i="33"/>
  <c r="Y67" s="1"/>
  <c r="K67"/>
  <c r="M67" s="1"/>
  <c r="R67" s="1"/>
  <c r="C68" s="1"/>
  <c r="X69" i="50" l="1"/>
  <c r="Y69" s="1"/>
  <c r="K69"/>
  <c r="M69" s="1"/>
  <c r="R69" s="1"/>
  <c r="C70" s="1"/>
  <c r="X69" i="49"/>
  <c r="Y69" s="1"/>
  <c r="K69"/>
  <c r="M69" s="1"/>
  <c r="R69" s="1"/>
  <c r="C70" s="1"/>
  <c r="X68" i="33"/>
  <c r="Y68" s="1"/>
  <c r="K68"/>
  <c r="M68" s="1"/>
  <c r="R68" s="1"/>
  <c r="C69" s="1"/>
  <c r="X70" i="50" l="1"/>
  <c r="Y70" s="1"/>
  <c r="K70"/>
  <c r="M70" s="1"/>
  <c r="R70" s="1"/>
  <c r="C71" s="1"/>
  <c r="X70" i="49"/>
  <c r="Y70" s="1"/>
  <c r="K70"/>
  <c r="M70" s="1"/>
  <c r="R70" s="1"/>
  <c r="C71" s="1"/>
  <c r="X69" i="33"/>
  <c r="Y69" s="1"/>
  <c r="K69"/>
  <c r="M69" s="1"/>
  <c r="R69" s="1"/>
  <c r="C70" s="1"/>
  <c r="X71" i="50" l="1"/>
  <c r="Y71" s="1"/>
  <c r="K71"/>
  <c r="M71" s="1"/>
  <c r="R71" s="1"/>
  <c r="C72" s="1"/>
  <c r="X71" i="49"/>
  <c r="Y71" s="1"/>
  <c r="K71"/>
  <c r="M71" s="1"/>
  <c r="R71" s="1"/>
  <c r="C72" s="1"/>
  <c r="X70" i="33"/>
  <c r="Y70" s="1"/>
  <c r="K70"/>
  <c r="M70" s="1"/>
  <c r="R70" s="1"/>
  <c r="C71" s="1"/>
  <c r="X72" i="50" l="1"/>
  <c r="Y72" s="1"/>
  <c r="K72"/>
  <c r="M72" s="1"/>
  <c r="R72" s="1"/>
  <c r="C73" s="1"/>
  <c r="X72" i="49"/>
  <c r="Y72" s="1"/>
  <c r="K72"/>
  <c r="M72" s="1"/>
  <c r="R72" s="1"/>
  <c r="C73" s="1"/>
  <c r="X71" i="33"/>
  <c r="Y71" s="1"/>
  <c r="K71"/>
  <c r="M71" s="1"/>
  <c r="R71" s="1"/>
  <c r="C72" s="1"/>
  <c r="X73" i="50" l="1"/>
  <c r="Y73" s="1"/>
  <c r="K73"/>
  <c r="M73" s="1"/>
  <c r="R73" s="1"/>
  <c r="C74" s="1"/>
  <c r="X73" i="49"/>
  <c r="Y73" s="1"/>
  <c r="K73"/>
  <c r="M73" s="1"/>
  <c r="R73" s="1"/>
  <c r="C74" s="1"/>
  <c r="X72" i="33"/>
  <c r="Y72" s="1"/>
  <c r="K72"/>
  <c r="M72" s="1"/>
  <c r="R72" s="1"/>
  <c r="C73" s="1"/>
  <c r="X74" i="50" l="1"/>
  <c r="Y74" s="1"/>
  <c r="K74"/>
  <c r="M74" s="1"/>
  <c r="R74" s="1"/>
  <c r="C75" s="1"/>
  <c r="X74" i="49"/>
  <c r="Y74" s="1"/>
  <c r="K74"/>
  <c r="M74" s="1"/>
  <c r="R74" s="1"/>
  <c r="C75" s="1"/>
  <c r="X73" i="33"/>
  <c r="Y73" s="1"/>
  <c r="K73"/>
  <c r="M73" s="1"/>
  <c r="R73" s="1"/>
  <c r="C74" s="1"/>
  <c r="X75" i="50" l="1"/>
  <c r="Y75" s="1"/>
  <c r="K75"/>
  <c r="M75" s="1"/>
  <c r="R75" s="1"/>
  <c r="C76" s="1"/>
  <c r="X75" i="49"/>
  <c r="Y75" s="1"/>
  <c r="K75"/>
  <c r="M75" s="1"/>
  <c r="R75" s="1"/>
  <c r="C76" s="1"/>
  <c r="X74" i="33"/>
  <c r="Y74" s="1"/>
  <c r="K74"/>
  <c r="M74" s="1"/>
  <c r="R74" s="1"/>
  <c r="C75" s="1"/>
  <c r="X76" i="50" l="1"/>
  <c r="Y76" s="1"/>
  <c r="K76"/>
  <c r="M76" s="1"/>
  <c r="R76" s="1"/>
  <c r="C77" s="1"/>
  <c r="X76" i="49"/>
  <c r="Y76" s="1"/>
  <c r="K76"/>
  <c r="M76" s="1"/>
  <c r="R76" s="1"/>
  <c r="C77" s="1"/>
  <c r="X75" i="33"/>
  <c r="Y75" s="1"/>
  <c r="K75"/>
  <c r="M75" s="1"/>
  <c r="R75" s="1"/>
  <c r="C76" s="1"/>
  <c r="X77" i="50" l="1"/>
  <c r="Y77" s="1"/>
  <c r="K77"/>
  <c r="M77" s="1"/>
  <c r="R77" s="1"/>
  <c r="C78" s="1"/>
  <c r="X77" i="49"/>
  <c r="Y77" s="1"/>
  <c r="K77"/>
  <c r="M77" s="1"/>
  <c r="R77" s="1"/>
  <c r="C78" s="1"/>
  <c r="X76" i="33"/>
  <c r="Y76" s="1"/>
  <c r="K76"/>
  <c r="M76" s="1"/>
  <c r="R76" s="1"/>
  <c r="C77" s="1"/>
  <c r="X78" i="50" l="1"/>
  <c r="Y78" s="1"/>
  <c r="K78"/>
  <c r="M78" s="1"/>
  <c r="R78" s="1"/>
  <c r="C79" s="1"/>
  <c r="X78" i="49"/>
  <c r="Y78" s="1"/>
  <c r="K78"/>
  <c r="M78" s="1"/>
  <c r="R78" s="1"/>
  <c r="C79" s="1"/>
  <c r="X77" i="33"/>
  <c r="Y77" s="1"/>
  <c r="K77"/>
  <c r="M77" s="1"/>
  <c r="R77" s="1"/>
  <c r="C78" s="1"/>
  <c r="X79" i="50" l="1"/>
  <c r="Y79" s="1"/>
  <c r="K79"/>
  <c r="M79" s="1"/>
  <c r="R79" s="1"/>
  <c r="C80" s="1"/>
  <c r="X79" i="49"/>
  <c r="Y79" s="1"/>
  <c r="K79"/>
  <c r="M79" s="1"/>
  <c r="R79" s="1"/>
  <c r="C80" s="1"/>
  <c r="X78" i="33"/>
  <c r="Y78" s="1"/>
  <c r="K78"/>
  <c r="M78" s="1"/>
  <c r="R78" s="1"/>
  <c r="C79" s="1"/>
  <c r="X80" i="50" l="1"/>
  <c r="Y80" s="1"/>
  <c r="K80"/>
  <c r="M80" s="1"/>
  <c r="R80" s="1"/>
  <c r="C81" s="1"/>
  <c r="X80" i="49"/>
  <c r="Y80" s="1"/>
  <c r="K80"/>
  <c r="M80" s="1"/>
  <c r="R80" s="1"/>
  <c r="C81" s="1"/>
  <c r="X79" i="33"/>
  <c r="Y79" s="1"/>
  <c r="K79"/>
  <c r="M79" s="1"/>
  <c r="R79" s="1"/>
  <c r="C80" s="1"/>
  <c r="X81" i="50" l="1"/>
  <c r="Y81" s="1"/>
  <c r="K81"/>
  <c r="M81" s="1"/>
  <c r="R81" s="1"/>
  <c r="C82" s="1"/>
  <c r="X81" i="49"/>
  <c r="Y81" s="1"/>
  <c r="K81"/>
  <c r="M81" s="1"/>
  <c r="R81" s="1"/>
  <c r="C82" s="1"/>
  <c r="X80" i="33"/>
  <c r="Y80" s="1"/>
  <c r="K80"/>
  <c r="M80" s="1"/>
  <c r="R80" s="1"/>
  <c r="C81" s="1"/>
  <c r="X82" i="50" l="1"/>
  <c r="Y82" s="1"/>
  <c r="K82"/>
  <c r="M82" s="1"/>
  <c r="R82" s="1"/>
  <c r="C83" s="1"/>
  <c r="X82" i="49"/>
  <c r="Y82" s="1"/>
  <c r="K82"/>
  <c r="M82" s="1"/>
  <c r="R82" s="1"/>
  <c r="C83" s="1"/>
  <c r="X81" i="33"/>
  <c r="Y81" s="1"/>
  <c r="K81"/>
  <c r="M81" s="1"/>
  <c r="R81" s="1"/>
  <c r="C82" s="1"/>
  <c r="X83" i="50" l="1"/>
  <c r="Y83" s="1"/>
  <c r="K83"/>
  <c r="M83" s="1"/>
  <c r="R83" s="1"/>
  <c r="C84" s="1"/>
  <c r="X83" i="49"/>
  <c r="Y83" s="1"/>
  <c r="K83"/>
  <c r="M83" s="1"/>
  <c r="R83" s="1"/>
  <c r="C84" s="1"/>
  <c r="X82" i="33"/>
  <c r="Y82" s="1"/>
  <c r="K82"/>
  <c r="M82" s="1"/>
  <c r="R82" s="1"/>
  <c r="C83" s="1"/>
  <c r="X84" i="50" l="1"/>
  <c r="Y84" s="1"/>
  <c r="K84"/>
  <c r="M84" s="1"/>
  <c r="R84" s="1"/>
  <c r="C85" s="1"/>
  <c r="X84" i="49"/>
  <c r="Y84" s="1"/>
  <c r="K84"/>
  <c r="M84" s="1"/>
  <c r="R84" s="1"/>
  <c r="C85" s="1"/>
  <c r="X83" i="33"/>
  <c r="Y83" s="1"/>
  <c r="K83"/>
  <c r="M83" s="1"/>
  <c r="R83" s="1"/>
  <c r="C84" s="1"/>
  <c r="X85" i="50" l="1"/>
  <c r="Y85" s="1"/>
  <c r="K85"/>
  <c r="M85" s="1"/>
  <c r="R85" s="1"/>
  <c r="C86" s="1"/>
  <c r="X85" i="49"/>
  <c r="Y85" s="1"/>
  <c r="K85"/>
  <c r="M85" s="1"/>
  <c r="R85" s="1"/>
  <c r="C86" s="1"/>
  <c r="X84" i="33"/>
  <c r="Y84" s="1"/>
  <c r="K84"/>
  <c r="M84" s="1"/>
  <c r="R84" s="1"/>
  <c r="C85" s="1"/>
  <c r="X86" i="50" l="1"/>
  <c r="Y86" s="1"/>
  <c r="K86"/>
  <c r="M86" s="1"/>
  <c r="R86" s="1"/>
  <c r="C87" s="1"/>
  <c r="X86" i="49"/>
  <c r="Y86" s="1"/>
  <c r="K86"/>
  <c r="M86" s="1"/>
  <c r="R86" s="1"/>
  <c r="C87" s="1"/>
  <c r="X85" i="33"/>
  <c r="Y85" s="1"/>
  <c r="K85"/>
  <c r="M85" s="1"/>
  <c r="R85" s="1"/>
  <c r="C86" s="1"/>
  <c r="X87" i="50" l="1"/>
  <c r="Y87" s="1"/>
  <c r="K87"/>
  <c r="M87" s="1"/>
  <c r="R87" s="1"/>
  <c r="C88" s="1"/>
  <c r="X87" i="49"/>
  <c r="Y87" s="1"/>
  <c r="K87"/>
  <c r="M87" s="1"/>
  <c r="R87" s="1"/>
  <c r="C88" s="1"/>
  <c r="X86" i="33"/>
  <c r="Y86" s="1"/>
  <c r="K86"/>
  <c r="M86" s="1"/>
  <c r="R86" s="1"/>
  <c r="C87" s="1"/>
  <c r="X88" i="50" l="1"/>
  <c r="Y88" s="1"/>
  <c r="K88"/>
  <c r="M88" s="1"/>
  <c r="R88" s="1"/>
  <c r="C89" s="1"/>
  <c r="X88" i="49"/>
  <c r="Y88" s="1"/>
  <c r="K88"/>
  <c r="M88" s="1"/>
  <c r="R88" s="1"/>
  <c r="C89" s="1"/>
  <c r="X87" i="33"/>
  <c r="Y87" s="1"/>
  <c r="K87"/>
  <c r="M87" s="1"/>
  <c r="R87" s="1"/>
  <c r="C88" s="1"/>
  <c r="X89" i="50" l="1"/>
  <c r="Y89" s="1"/>
  <c r="K89"/>
  <c r="M89" s="1"/>
  <c r="R89" s="1"/>
  <c r="C90" s="1"/>
  <c r="X89" i="49"/>
  <c r="Y89" s="1"/>
  <c r="K89"/>
  <c r="M89" s="1"/>
  <c r="R89" s="1"/>
  <c r="C90" s="1"/>
  <c r="X88" i="33"/>
  <c r="Y88" s="1"/>
  <c r="K88"/>
  <c r="M88" s="1"/>
  <c r="R88" s="1"/>
  <c r="C89" s="1"/>
  <c r="X90" i="50" l="1"/>
  <c r="Y90" s="1"/>
  <c r="K90"/>
  <c r="M90" s="1"/>
  <c r="R90" s="1"/>
  <c r="C91" s="1"/>
  <c r="X90" i="49"/>
  <c r="Y90" s="1"/>
  <c r="K90"/>
  <c r="M90" s="1"/>
  <c r="R90" s="1"/>
  <c r="C91" s="1"/>
  <c r="X89" i="33"/>
  <c r="Y89" s="1"/>
  <c r="K89"/>
  <c r="M89" s="1"/>
  <c r="R89" s="1"/>
  <c r="C90" s="1"/>
  <c r="X91" i="50" l="1"/>
  <c r="Y91" s="1"/>
  <c r="K91"/>
  <c r="M91" s="1"/>
  <c r="R91" s="1"/>
  <c r="C92" s="1"/>
  <c r="X91" i="49"/>
  <c r="Y91" s="1"/>
  <c r="K91"/>
  <c r="M91" s="1"/>
  <c r="R91" s="1"/>
  <c r="C92" s="1"/>
  <c r="X90" i="33"/>
  <c r="Y90" s="1"/>
  <c r="K90"/>
  <c r="M90" s="1"/>
  <c r="R90" s="1"/>
  <c r="C91" s="1"/>
  <c r="X92" i="50" l="1"/>
  <c r="Y92" s="1"/>
  <c r="K92"/>
  <c r="M92" s="1"/>
  <c r="R92" s="1"/>
  <c r="C93" s="1"/>
  <c r="X92" i="49"/>
  <c r="Y92" s="1"/>
  <c r="K92"/>
  <c r="M92" s="1"/>
  <c r="R92" s="1"/>
  <c r="C93" s="1"/>
  <c r="X91" i="33"/>
  <c r="Y91" s="1"/>
  <c r="K91"/>
  <c r="M91" s="1"/>
  <c r="R91" s="1"/>
  <c r="C92" s="1"/>
  <c r="X93" i="50" l="1"/>
  <c r="Y93" s="1"/>
  <c r="K93"/>
  <c r="M93" s="1"/>
  <c r="R93" s="1"/>
  <c r="C94" s="1"/>
  <c r="X93" i="49"/>
  <c r="Y93" s="1"/>
  <c r="K93"/>
  <c r="M93" s="1"/>
  <c r="R93" s="1"/>
  <c r="C94" s="1"/>
  <c r="X92" i="33"/>
  <c r="Y92" s="1"/>
  <c r="K92"/>
  <c r="M92" s="1"/>
  <c r="R92" s="1"/>
  <c r="X94" i="50" l="1"/>
  <c r="Y94" s="1"/>
  <c r="K94"/>
  <c r="M94" s="1"/>
  <c r="R94" s="1"/>
  <c r="C95" s="1"/>
  <c r="X94" i="49"/>
  <c r="Y94" s="1"/>
  <c r="K94"/>
  <c r="M94" s="1"/>
  <c r="R94" s="1"/>
  <c r="C95" s="1"/>
  <c r="C93" i="33"/>
  <c r="X95" i="50" l="1"/>
  <c r="Y95" s="1"/>
  <c r="K95"/>
  <c r="M95" s="1"/>
  <c r="R95" s="1"/>
  <c r="C96" s="1"/>
  <c r="X95" i="49"/>
  <c r="Y95" s="1"/>
  <c r="K95"/>
  <c r="M95" s="1"/>
  <c r="R95" s="1"/>
  <c r="C96" s="1"/>
  <c r="X93" i="33"/>
  <c r="Y93" s="1"/>
  <c r="K93"/>
  <c r="M93" s="1"/>
  <c r="R93" s="1"/>
  <c r="C94" s="1"/>
  <c r="X96" i="50" l="1"/>
  <c r="Y96" s="1"/>
  <c r="K96"/>
  <c r="M96" s="1"/>
  <c r="R96" s="1"/>
  <c r="C97" s="1"/>
  <c r="X96" i="49"/>
  <c r="Y96" s="1"/>
  <c r="K96"/>
  <c r="M96" s="1"/>
  <c r="R96" s="1"/>
  <c r="C97" s="1"/>
  <c r="X94" i="33"/>
  <c r="Y94" s="1"/>
  <c r="K94"/>
  <c r="M94" s="1"/>
  <c r="R94" s="1"/>
  <c r="X97" i="50" l="1"/>
  <c r="Y97" s="1"/>
  <c r="K97"/>
  <c r="M97" s="1"/>
  <c r="R97" s="1"/>
  <c r="C98" s="1"/>
  <c r="X97" i="49"/>
  <c r="Y97" s="1"/>
  <c r="K97"/>
  <c r="M97" s="1"/>
  <c r="R97" s="1"/>
  <c r="C98" s="1"/>
  <c r="C95" i="33"/>
  <c r="X98" i="50" l="1"/>
  <c r="Y98" s="1"/>
  <c r="K98"/>
  <c r="M98" s="1"/>
  <c r="R98" s="1"/>
  <c r="C99" s="1"/>
  <c r="X98" i="49"/>
  <c r="Y98" s="1"/>
  <c r="K98"/>
  <c r="M98" s="1"/>
  <c r="R98" s="1"/>
  <c r="C99" s="1"/>
  <c r="X95" i="33"/>
  <c r="Y95" s="1"/>
  <c r="K95"/>
  <c r="M95" s="1"/>
  <c r="R95" s="1"/>
  <c r="X99" i="50" l="1"/>
  <c r="Y99" s="1"/>
  <c r="K99"/>
  <c r="M99" s="1"/>
  <c r="R99" s="1"/>
  <c r="C100" s="1"/>
  <c r="X99" i="49"/>
  <c r="Y99" s="1"/>
  <c r="K99"/>
  <c r="M99" s="1"/>
  <c r="R99" s="1"/>
  <c r="C100" s="1"/>
  <c r="C96" i="33"/>
  <c r="X100" i="50" l="1"/>
  <c r="Y100" s="1"/>
  <c r="K100"/>
  <c r="M100" s="1"/>
  <c r="R100" s="1"/>
  <c r="C101" s="1"/>
  <c r="X100" i="49"/>
  <c r="Y100" s="1"/>
  <c r="K100"/>
  <c r="M100" s="1"/>
  <c r="R100" s="1"/>
  <c r="C101" s="1"/>
  <c r="X96" i="33"/>
  <c r="Y96" s="1"/>
  <c r="K96"/>
  <c r="M96" s="1"/>
  <c r="R96" s="1"/>
  <c r="X101" i="50" l="1"/>
  <c r="Y101" s="1"/>
  <c r="K101"/>
  <c r="M101" s="1"/>
  <c r="R101" s="1"/>
  <c r="C102" s="1"/>
  <c r="X101" i="49"/>
  <c r="Y101" s="1"/>
  <c r="K101"/>
  <c r="M101" s="1"/>
  <c r="R101" s="1"/>
  <c r="C102" s="1"/>
  <c r="C97" i="33"/>
  <c r="X102" i="50" l="1"/>
  <c r="Y102" s="1"/>
  <c r="K102"/>
  <c r="M102" s="1"/>
  <c r="R102" s="1"/>
  <c r="C103" s="1"/>
  <c r="X102" i="49"/>
  <c r="Y102" s="1"/>
  <c r="K102"/>
  <c r="M102" s="1"/>
  <c r="R102" s="1"/>
  <c r="C103" s="1"/>
  <c r="X97" i="33"/>
  <c r="Y97" s="1"/>
  <c r="K97"/>
  <c r="M97" s="1"/>
  <c r="R97" s="1"/>
  <c r="X103" i="50" l="1"/>
  <c r="Y103" s="1"/>
  <c r="K103"/>
  <c r="M103" s="1"/>
  <c r="R103" s="1"/>
  <c r="C104" s="1"/>
  <c r="X103" i="49"/>
  <c r="Y103" s="1"/>
  <c r="K103"/>
  <c r="M103" s="1"/>
  <c r="R103" s="1"/>
  <c r="C104" s="1"/>
  <c r="C98" i="33"/>
  <c r="X104" i="50" l="1"/>
  <c r="Y104" s="1"/>
  <c r="K104"/>
  <c r="M104" s="1"/>
  <c r="R104" s="1"/>
  <c r="C105" s="1"/>
  <c r="X104" i="49"/>
  <c r="Y104" s="1"/>
  <c r="K104"/>
  <c r="M104" s="1"/>
  <c r="R104" s="1"/>
  <c r="C105" s="1"/>
  <c r="X98" i="33"/>
  <c r="Y98" s="1"/>
  <c r="K98"/>
  <c r="M98" s="1"/>
  <c r="R98" s="1"/>
  <c r="C99" s="1"/>
  <c r="X105" i="50" l="1"/>
  <c r="Y105" s="1"/>
  <c r="K105"/>
  <c r="M105" s="1"/>
  <c r="R105" s="1"/>
  <c r="C106" s="1"/>
  <c r="X105" i="49"/>
  <c r="Y105" s="1"/>
  <c r="K105"/>
  <c r="M105" s="1"/>
  <c r="R105" s="1"/>
  <c r="C106" s="1"/>
  <c r="X99" i="33"/>
  <c r="Y99" s="1"/>
  <c r="K99"/>
  <c r="M99" s="1"/>
  <c r="R99" s="1"/>
  <c r="C100" s="1"/>
  <c r="X106" i="50" l="1"/>
  <c r="Y106" s="1"/>
  <c r="K106"/>
  <c r="M106" s="1"/>
  <c r="R106" s="1"/>
  <c r="C107" s="1"/>
  <c r="X106" i="49"/>
  <c r="Y106" s="1"/>
  <c r="K106"/>
  <c r="M106" s="1"/>
  <c r="R106" s="1"/>
  <c r="C107" s="1"/>
  <c r="X100" i="33"/>
  <c r="Y100" s="1"/>
  <c r="K100"/>
  <c r="M100" s="1"/>
  <c r="R100" s="1"/>
  <c r="C101" s="1"/>
  <c r="X107" i="50" l="1"/>
  <c r="Y107" s="1"/>
  <c r="K107"/>
  <c r="M107" s="1"/>
  <c r="R107" s="1"/>
  <c r="C108" s="1"/>
  <c r="X107" i="49"/>
  <c r="Y107" s="1"/>
  <c r="K107"/>
  <c r="M107" s="1"/>
  <c r="R107" s="1"/>
  <c r="C108" s="1"/>
  <c r="X101" i="33"/>
  <c r="Y101" s="1"/>
  <c r="K101"/>
  <c r="M101" s="1"/>
  <c r="R101" s="1"/>
  <c r="C102" s="1"/>
  <c r="X108" i="50" l="1"/>
  <c r="Y108" s="1"/>
  <c r="P4" s="1"/>
  <c r="K108"/>
  <c r="M108" s="1"/>
  <c r="R108" s="1"/>
  <c r="X108" i="49"/>
  <c r="Y108" s="1"/>
  <c r="P4" s="1"/>
  <c r="K108"/>
  <c r="M108" s="1"/>
  <c r="R108" s="1"/>
  <c r="X102" i="33"/>
  <c r="Y102" s="1"/>
  <c r="K102"/>
  <c r="M102" s="1"/>
  <c r="R102" s="1"/>
  <c r="D4" i="50" l="1"/>
  <c r="P2" s="1"/>
  <c r="E5"/>
  <c r="G5"/>
  <c r="C5"/>
  <c r="D4" i="49"/>
  <c r="P2" s="1"/>
  <c r="G5"/>
  <c r="E5"/>
  <c r="C5"/>
  <c r="C103" i="33"/>
  <c r="K103" s="1"/>
  <c r="M103" s="1"/>
  <c r="R103" s="1"/>
  <c r="C104" s="1"/>
  <c r="I5" i="50" l="1"/>
  <c r="I5" i="49"/>
  <c r="X103" i="33"/>
  <c r="Y103" s="1"/>
  <c r="K104"/>
  <c r="M104" s="1"/>
  <c r="R104" s="1"/>
  <c r="C105" s="1"/>
  <c r="K105" l="1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P4" s="1"/>
  <c r="K108"/>
  <c r="M108" s="1"/>
  <c r="R108" s="1"/>
  <c r="E5" l="1"/>
  <c r="D4"/>
  <c r="P2" s="1"/>
  <c r="C5"/>
  <c r="G5"/>
  <c r="I5" l="1"/>
</calcChain>
</file>

<file path=xl/sharedStrings.xml><?xml version="1.0" encoding="utf-8"?>
<sst xmlns="http://schemas.openxmlformats.org/spreadsheetml/2006/main" count="636" uniqueCount="112">
  <si>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</si>
  <si>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</si>
  <si>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</si>
  <si>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</si>
  <si>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</si>
  <si>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</si>
  <si>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</si>
  <si>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</si>
  <si>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</si>
  <si>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</si>
  <si>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</si>
  <si>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</si>
  <si>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</si>
  <si>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</si>
  <si>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</si>
  <si>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</si>
  <si>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</si>
  <si>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</si>
  <si>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</si>
  <si>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</si>
  <si>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</si>
  <si>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</si>
  <si>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</si>
  <si>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</si>
  <si>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</si>
  <si>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</si>
  <si>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</si>
  <si>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</si>
  <si>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</si>
  <si>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</si>
  <si>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</si>
  <si>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</si>
  <si>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</si>
  <si>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</si>
  <si>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</si>
  <si>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</si>
  <si>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</si>
  <si>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</si>
  <si>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</si>
  <si>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</si>
  <si>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</si>
  <si>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</si>
  <si>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</si>
  <si>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</si>
  <si>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</si>
  <si>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</si>
  <si>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</si>
  <si>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</si>
  <si>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</si>
  <si>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</si>
  <si>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</si>
  <si>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</si>
  <si>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</si>
  <si>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</si>
  <si>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</si>
  <si>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</si>
  <si>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</si>
  <si>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</si>
  <si>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</si>
  <si>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</si>
  <si>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</si>
  <si>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</si>
  <si>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</si>
  <si>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</si>
  <si>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</si>
  <si>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</si>
  <si>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</si>
  <si>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</si>
  <si>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</si>
  <si>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</si>
  <si>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</si>
  <si>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</si>
  <si>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</si>
  <si>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</si>
  <si>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</si>
  <si>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</si>
  <si>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</si>
  <si>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</si>
  <si>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</si>
  <si>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</si>
  <si>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</si>
  <si>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</si>
  <si>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</si>
  <si>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</si>
  <si>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</si>
  <si>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</si>
  <si>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</si>
  <si>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</si>
  <si>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</si>
  <si>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</si>
  <si>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</si>
  <si>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</si>
  <si>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</si>
  <si>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</si>
  <si>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</si>
  <si>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</si>
  <si>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USDJPY</t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</si>
  <si>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</si>
  <si>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</si>
  <si>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</si>
  <si>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</si>
  <si>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</si>
  <si>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4時間足</t>
    <rPh sb="1" eb="3">
      <t>ジカン</t>
    </rPh>
    <rPh sb="3" eb="4">
      <t>アシ</t>
    </rPh>
    <phoneticPr fontId="3"/>
  </si>
  <si>
    <t>買</t>
    <phoneticPr fontId="2"/>
  </si>
  <si>
    <t>10MAの上側にキャンドル終値があれば買い方向、下側なら売り方向。MAに触れてＥB出現でエントリー待ち、ＥB高値or安値ブレイクでエントリー。
取引時間帯8:00～0：00
リスクpips 右のキャンドル高値安値幅をリスクpipsとする</t>
    <rPh sb="13" eb="15">
      <t>オワリネ</t>
    </rPh>
    <rPh sb="72" eb="74">
      <t>トリヒキ</t>
    </rPh>
    <rPh sb="74" eb="77">
      <t>ジカンタイ</t>
    </rPh>
    <rPh sb="95" eb="96">
      <t>ミギ</t>
    </rPh>
    <rPh sb="102" eb="104">
      <t>タカネ</t>
    </rPh>
    <rPh sb="104" eb="106">
      <t>ヤスネ</t>
    </rPh>
    <rPh sb="106" eb="107">
      <t>ハバ</t>
    </rPh>
    <phoneticPr fontId="3"/>
  </si>
  <si>
    <t>FIB-1.50</t>
    <phoneticPr fontId="3"/>
  </si>
  <si>
    <t>FIB-2.00</t>
    <phoneticPr fontId="3"/>
  </si>
  <si>
    <t>H4</t>
    <phoneticPr fontId="2"/>
  </si>
  <si>
    <t>6/8-9</t>
    <phoneticPr fontId="2"/>
  </si>
  <si>
    <t>PB・EB検証で、初めて利益率がマイナスになりました。検証中も、これ勝てないわ…という感触でした。夜中の検証をはじいた（実際トレードできる時間帯に絞った）ので、現実的な線だと思うのですが…。PBからずっとＨ4は相性良くないです。</t>
    <rPh sb="5" eb="7">
      <t>ケンショウ</t>
    </rPh>
    <rPh sb="9" eb="10">
      <t>ハジ</t>
    </rPh>
    <rPh sb="12" eb="14">
      <t>リエキ</t>
    </rPh>
    <rPh sb="14" eb="15">
      <t>リツ</t>
    </rPh>
    <rPh sb="27" eb="30">
      <t>ケンショウチュウ</t>
    </rPh>
    <rPh sb="34" eb="35">
      <t>カ</t>
    </rPh>
    <rPh sb="43" eb="45">
      <t>カンショク</t>
    </rPh>
    <rPh sb="49" eb="51">
      <t>ヨナカ</t>
    </rPh>
    <rPh sb="52" eb="54">
      <t>ケンショウ</t>
    </rPh>
    <rPh sb="60" eb="62">
      <t>ジッサイ</t>
    </rPh>
    <rPh sb="69" eb="72">
      <t>ジカンタイ</t>
    </rPh>
    <rPh sb="73" eb="74">
      <t>シボ</t>
    </rPh>
    <rPh sb="80" eb="83">
      <t>ゲンジツテキ</t>
    </rPh>
    <rPh sb="84" eb="85">
      <t>セン</t>
    </rPh>
    <rPh sb="87" eb="88">
      <t>オモ</t>
    </rPh>
    <rPh sb="105" eb="107">
      <t>アイショウ</t>
    </rPh>
    <rPh sb="107" eb="108">
      <t>ヨ</t>
    </rPh>
    <phoneticPr fontId="2"/>
  </si>
  <si>
    <t>EUR/USD D1検証します。</t>
    <rPh sb="10" eb="12">
      <t>ケンショウ</t>
    </rPh>
    <phoneticPr fontId="2"/>
  </si>
  <si>
    <t>57ですが、このような場合、始値が約定値となるのでしょうか？それとも指値のところまで落ちてきたら約定するのでしょうか？
ロスカットの際は窓あけ後始値で約定と想定していました。</t>
    <rPh sb="11" eb="13">
      <t>バアイ</t>
    </rPh>
    <rPh sb="14" eb="16">
      <t>ハジメネ</t>
    </rPh>
    <rPh sb="17" eb="19">
      <t>ヤクテイ</t>
    </rPh>
    <rPh sb="19" eb="20">
      <t>ネ</t>
    </rPh>
    <rPh sb="34" eb="36">
      <t>サシネ</t>
    </rPh>
    <rPh sb="42" eb="43">
      <t>オ</t>
    </rPh>
    <rPh sb="48" eb="50">
      <t>ヤクテイ</t>
    </rPh>
    <rPh sb="66" eb="67">
      <t>サイ</t>
    </rPh>
    <rPh sb="68" eb="69">
      <t>マド</t>
    </rPh>
    <rPh sb="71" eb="72">
      <t>ゴ</t>
    </rPh>
    <rPh sb="72" eb="74">
      <t>ハジメネ</t>
    </rPh>
    <rPh sb="75" eb="77">
      <t>ヤクテイ</t>
    </rPh>
    <rPh sb="78" eb="80">
      <t>ソウテイ</t>
    </rPh>
    <phoneticPr fontId="2"/>
  </si>
</sst>
</file>

<file path=xl/styles.xml><?xml version="1.0" encoding="utf-8"?>
<styleSheet xmlns="http://schemas.openxmlformats.org/spreadsheetml/2006/main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228600</xdr:colOff>
      <xdr:row>37</xdr:row>
      <xdr:rowOff>99060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7543800" cy="613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55539</xdr:colOff>
      <xdr:row>75</xdr:row>
      <xdr:rowOff>100891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3796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16</xdr:col>
      <xdr:colOff>102001</xdr:colOff>
      <xdr:row>113</xdr:row>
      <xdr:rowOff>100891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908280"/>
          <a:ext cx="985560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581294</xdr:colOff>
      <xdr:row>151</xdr:row>
      <xdr:rowOff>100891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27860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11</xdr:col>
      <xdr:colOff>581294</xdr:colOff>
      <xdr:row>189</xdr:row>
      <xdr:rowOff>100891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564892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11</xdr:col>
      <xdr:colOff>581294</xdr:colOff>
      <xdr:row>227</xdr:row>
      <xdr:rowOff>100891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201924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581294</xdr:colOff>
      <xdr:row>265</xdr:row>
      <xdr:rowOff>100891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38956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581294</xdr:colOff>
      <xdr:row>303</xdr:row>
      <xdr:rowOff>100891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475988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11</xdr:col>
      <xdr:colOff>581294</xdr:colOff>
      <xdr:row>341</xdr:row>
      <xdr:rowOff>100891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13020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11</xdr:col>
      <xdr:colOff>581294</xdr:colOff>
      <xdr:row>379</xdr:row>
      <xdr:rowOff>100891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500520"/>
          <a:ext cx="7286894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10</xdr:col>
      <xdr:colOff>543001</xdr:colOff>
      <xdr:row>417</xdr:row>
      <xdr:rowOff>100891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870840"/>
          <a:ext cx="663900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12</xdr:col>
      <xdr:colOff>9806</xdr:colOff>
      <xdr:row>455</xdr:row>
      <xdr:rowOff>100891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0241160"/>
          <a:ext cx="732500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12</xdr:col>
      <xdr:colOff>9806</xdr:colOff>
      <xdr:row>493</xdr:row>
      <xdr:rowOff>100891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6611480"/>
          <a:ext cx="732500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12</xdr:col>
      <xdr:colOff>185118</xdr:colOff>
      <xdr:row>531</xdr:row>
      <xdr:rowOff>100891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2981800"/>
          <a:ext cx="7500318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12</xdr:col>
      <xdr:colOff>185118</xdr:colOff>
      <xdr:row>569</xdr:row>
      <xdr:rowOff>100891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9352120"/>
          <a:ext cx="7500318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11</xdr:col>
      <xdr:colOff>596539</xdr:colOff>
      <xdr:row>607</xdr:row>
      <xdr:rowOff>100891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722440"/>
          <a:ext cx="73021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11</xdr:col>
      <xdr:colOff>596539</xdr:colOff>
      <xdr:row>645</xdr:row>
      <xdr:rowOff>100891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2092760"/>
          <a:ext cx="73021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11</xdr:col>
      <xdr:colOff>596539</xdr:colOff>
      <xdr:row>683</xdr:row>
      <xdr:rowOff>100891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8463080"/>
          <a:ext cx="73021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596539</xdr:colOff>
      <xdr:row>721</xdr:row>
      <xdr:rowOff>100891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4833400"/>
          <a:ext cx="73021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11</xdr:col>
      <xdr:colOff>596539</xdr:colOff>
      <xdr:row>759</xdr:row>
      <xdr:rowOff>100891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1203720"/>
          <a:ext cx="73021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12</xdr:col>
      <xdr:colOff>368052</xdr:colOff>
      <xdr:row>797</xdr:row>
      <xdr:rowOff>100891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7574040"/>
          <a:ext cx="768325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11</xdr:col>
      <xdr:colOff>337381</xdr:colOff>
      <xdr:row>835</xdr:row>
      <xdr:rowOff>100891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33944360"/>
          <a:ext cx="7042981" cy="6135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0" t="s">
        <v>5</v>
      </c>
      <c r="C2" s="70"/>
      <c r="D2" s="72" t="s">
        <v>96</v>
      </c>
      <c r="E2" s="72"/>
      <c r="F2" s="70" t="s">
        <v>6</v>
      </c>
      <c r="G2" s="70"/>
      <c r="H2" s="74" t="s">
        <v>102</v>
      </c>
      <c r="I2" s="74"/>
      <c r="J2" s="70" t="s">
        <v>7</v>
      </c>
      <c r="K2" s="70"/>
      <c r="L2" s="71">
        <v>1000000</v>
      </c>
      <c r="M2" s="72"/>
      <c r="N2" s="70" t="s">
        <v>8</v>
      </c>
      <c r="O2" s="70"/>
      <c r="P2" s="73">
        <f>SUM(L2,D4)</f>
        <v>986744.8693497465</v>
      </c>
      <c r="Q2" s="74"/>
      <c r="R2" s="1"/>
      <c r="S2" s="1"/>
      <c r="T2" s="1"/>
    </row>
    <row r="3" spans="2:25" ht="60" customHeight="1">
      <c r="B3" s="70" t="s">
        <v>9</v>
      </c>
      <c r="C3" s="70"/>
      <c r="D3" s="76" t="s">
        <v>104</v>
      </c>
      <c r="E3" s="77"/>
      <c r="F3" s="77"/>
      <c r="G3" s="77"/>
      <c r="H3" s="77"/>
      <c r="I3" s="77"/>
      <c r="J3" s="77"/>
      <c r="K3" s="77"/>
      <c r="L3" s="77"/>
      <c r="M3" s="78"/>
      <c r="N3" s="70" t="s">
        <v>10</v>
      </c>
      <c r="O3" s="70"/>
      <c r="P3" s="75" t="s">
        <v>59</v>
      </c>
      <c r="Q3" s="75"/>
      <c r="R3" s="1"/>
      <c r="S3" s="1"/>
    </row>
    <row r="4" spans="2:25">
      <c r="B4" s="70" t="s">
        <v>11</v>
      </c>
      <c r="C4" s="70"/>
      <c r="D4" s="79">
        <f>SUM($R$9:$S$993)</f>
        <v>-13255.130650253461</v>
      </c>
      <c r="E4" s="79"/>
      <c r="F4" s="70" t="s">
        <v>12</v>
      </c>
      <c r="G4" s="70"/>
      <c r="H4" s="80">
        <f>SUM($T$9:$U$108)</f>
        <v>313.99999999999432</v>
      </c>
      <c r="I4" s="74"/>
      <c r="J4" s="81"/>
      <c r="K4" s="81"/>
      <c r="L4" s="73"/>
      <c r="M4" s="73"/>
      <c r="N4" s="81" t="s">
        <v>58</v>
      </c>
      <c r="O4" s="81"/>
      <c r="P4" s="82">
        <f>MAX(Y:Y)</f>
        <v>0.43509377469972188</v>
      </c>
      <c r="Q4" s="82"/>
      <c r="R4" s="1"/>
      <c r="S4" s="1"/>
      <c r="T4" s="1"/>
    </row>
    <row r="5" spans="2:25">
      <c r="B5" s="35" t="s">
        <v>15</v>
      </c>
      <c r="C5" s="2">
        <f>COUNTIF($R$9:$R$990,"&gt;0")</f>
        <v>43</v>
      </c>
      <c r="D5" s="34" t="s">
        <v>16</v>
      </c>
      <c r="E5" s="15">
        <f>COUNTIF($R$9:$R$990,"&lt;0")</f>
        <v>57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0.43</v>
      </c>
      <c r="J5" s="83" t="s">
        <v>19</v>
      </c>
      <c r="K5" s="70"/>
      <c r="L5" s="84">
        <f>MAX(V9:V993)</f>
        <v>3</v>
      </c>
      <c r="M5" s="85"/>
      <c r="N5" s="17" t="s">
        <v>20</v>
      </c>
      <c r="O5" s="9"/>
      <c r="P5" s="84">
        <f>MAX(W9:W993)</f>
        <v>5</v>
      </c>
      <c r="Q5" s="85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86" t="s">
        <v>21</v>
      </c>
      <c r="C7" s="88" t="s">
        <v>22</v>
      </c>
      <c r="D7" s="89"/>
      <c r="E7" s="92" t="s">
        <v>23</v>
      </c>
      <c r="F7" s="93"/>
      <c r="G7" s="93"/>
      <c r="H7" s="93"/>
      <c r="I7" s="94"/>
      <c r="J7" s="95" t="s">
        <v>24</v>
      </c>
      <c r="K7" s="96"/>
      <c r="L7" s="97"/>
      <c r="M7" s="98" t="s">
        <v>25</v>
      </c>
      <c r="N7" s="99" t="s">
        <v>26</v>
      </c>
      <c r="O7" s="100"/>
      <c r="P7" s="100"/>
      <c r="Q7" s="101"/>
      <c r="R7" s="102" t="s">
        <v>27</v>
      </c>
      <c r="S7" s="102"/>
      <c r="T7" s="102"/>
      <c r="U7" s="102"/>
    </row>
    <row r="8" spans="2:25">
      <c r="B8" s="87"/>
      <c r="C8" s="90"/>
      <c r="D8" s="91"/>
      <c r="E8" s="18" t="s">
        <v>28</v>
      </c>
      <c r="F8" s="18" t="s">
        <v>29</v>
      </c>
      <c r="G8" s="18" t="s">
        <v>30</v>
      </c>
      <c r="H8" s="103" t="s">
        <v>31</v>
      </c>
      <c r="I8" s="94"/>
      <c r="J8" s="4" t="s">
        <v>32</v>
      </c>
      <c r="K8" s="104" t="s">
        <v>33</v>
      </c>
      <c r="L8" s="97"/>
      <c r="M8" s="98"/>
      <c r="N8" s="5" t="s">
        <v>28</v>
      </c>
      <c r="O8" s="5" t="s">
        <v>29</v>
      </c>
      <c r="P8" s="105" t="s">
        <v>31</v>
      </c>
      <c r="Q8" s="101"/>
      <c r="R8" s="102" t="s">
        <v>34</v>
      </c>
      <c r="S8" s="102"/>
      <c r="T8" s="102" t="s">
        <v>32</v>
      </c>
      <c r="U8" s="102"/>
      <c r="Y8" t="s">
        <v>57</v>
      </c>
    </row>
    <row r="9" spans="2:25">
      <c r="B9" s="36">
        <v>1</v>
      </c>
      <c r="C9" s="106">
        <f>L2</f>
        <v>1000000</v>
      </c>
      <c r="D9" s="106"/>
      <c r="E9" s="36">
        <v>2001</v>
      </c>
      <c r="F9" s="8">
        <v>43504</v>
      </c>
      <c r="G9" s="59" t="s">
        <v>4</v>
      </c>
      <c r="H9" s="107">
        <v>116.41</v>
      </c>
      <c r="I9" s="107"/>
      <c r="J9" s="36">
        <v>58</v>
      </c>
      <c r="K9" s="106">
        <f>IF(J9="","",C9*0.03)</f>
        <v>30000</v>
      </c>
      <c r="L9" s="106"/>
      <c r="M9" s="6">
        <f>IF(J9="","",(K9/J9)/LOOKUP(RIGHT($D$2,3),定数!$A$6:$A$13,定数!$B$6:$B$13))</f>
        <v>5.1724137931034484</v>
      </c>
      <c r="N9" s="36">
        <v>2001</v>
      </c>
      <c r="O9" s="8">
        <v>43505</v>
      </c>
      <c r="P9" s="107">
        <v>117.27</v>
      </c>
      <c r="Q9" s="107"/>
      <c r="R9" s="108">
        <f>IF(P9="","",T9*M9*LOOKUP(RIGHT($D$2,3),定数!$A$6:$A$13,定数!$B$6:$B$13))</f>
        <v>44482.75862068963</v>
      </c>
      <c r="S9" s="108"/>
      <c r="T9" s="109">
        <f>IF(P9="","",IF(G9="買",(P9-H9),(H9-P9))*IF(RIGHT($D$2,3)="JPY",100,10000))</f>
        <v>85.999999999999943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5">
      <c r="B10" s="36">
        <v>2</v>
      </c>
      <c r="C10" s="106">
        <f t="shared" ref="C10:C73" si="0">IF(R9="","",C9+R9)</f>
        <v>1044482.7586206896</v>
      </c>
      <c r="D10" s="106"/>
      <c r="E10" s="36"/>
      <c r="F10" s="8">
        <v>43518</v>
      </c>
      <c r="G10" s="59" t="s">
        <v>4</v>
      </c>
      <c r="H10" s="107">
        <v>116.66</v>
      </c>
      <c r="I10" s="107"/>
      <c r="J10" s="36">
        <v>62</v>
      </c>
      <c r="K10" s="110">
        <f>IF(J10="","",C10*0.03)</f>
        <v>31334.482758620688</v>
      </c>
      <c r="L10" s="111"/>
      <c r="M10" s="6">
        <f>IF(J10="","",(K10/J10)/LOOKUP(RIGHT($D$2,3),定数!$A$6:$A$13,定数!$B$6:$B$13))</f>
        <v>5.0539488320355952</v>
      </c>
      <c r="N10" s="36"/>
      <c r="O10" s="8">
        <v>43519</v>
      </c>
      <c r="P10" s="107">
        <v>116.04</v>
      </c>
      <c r="Q10" s="107"/>
      <c r="R10" s="108">
        <f>IF(P10="","",T10*M10*LOOKUP(RIGHT($D$2,3),定数!$A$6:$A$13,定数!$B$6:$B$13))</f>
        <v>-31334.482758620205</v>
      </c>
      <c r="S10" s="108"/>
      <c r="T10" s="109">
        <f>IF(P10="","",IF(G10="買",(P10-H10),(H10-P10))*IF(RIGHT($D$2,3)="JPY",100,10000))</f>
        <v>-61.999999999999034</v>
      </c>
      <c r="U10" s="109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1044482.7586206896</v>
      </c>
    </row>
    <row r="11" spans="2:25">
      <c r="B11" s="36">
        <v>3</v>
      </c>
      <c r="C11" s="106">
        <f t="shared" si="0"/>
        <v>1013148.2758620695</v>
      </c>
      <c r="D11" s="106"/>
      <c r="E11" s="36"/>
      <c r="F11" s="8">
        <v>43526</v>
      </c>
      <c r="G11" s="59" t="s">
        <v>4</v>
      </c>
      <c r="H11" s="107">
        <v>118.53</v>
      </c>
      <c r="I11" s="107"/>
      <c r="J11" s="36">
        <v>114</v>
      </c>
      <c r="K11" s="110">
        <f t="shared" ref="K11:K74" si="3">IF(J11="","",C11*0.03)</f>
        <v>30394.448275862083</v>
      </c>
      <c r="L11" s="111"/>
      <c r="M11" s="6">
        <f>IF(J11="","",(K11/J11)/LOOKUP(RIGHT($D$2,3),定数!$A$6:$A$13,定数!$B$6:$B$13))</f>
        <v>2.6661796733212357</v>
      </c>
      <c r="N11" s="36"/>
      <c r="O11" s="8">
        <v>43531</v>
      </c>
      <c r="P11" s="107">
        <v>120.1</v>
      </c>
      <c r="Q11" s="107"/>
      <c r="R11" s="108">
        <f>IF(P11="","",T11*M11*LOOKUP(RIGHT($D$2,3),定数!$A$6:$A$13,定数!$B$6:$B$13))</f>
        <v>41859.020871143221</v>
      </c>
      <c r="S11" s="108"/>
      <c r="T11" s="109">
        <f>IF(P11="","",IF(G11="買",(P11-H11),(H11-P11))*IF(RIGHT($D$2,3)="JPY",100,10000))</f>
        <v>156.99999999999932</v>
      </c>
      <c r="U11" s="109"/>
      <c r="V11" s="22">
        <f t="shared" si="1"/>
        <v>1</v>
      </c>
      <c r="W11">
        <f t="shared" si="2"/>
        <v>0</v>
      </c>
      <c r="X11" s="37">
        <f>IF(C11&lt;&gt;"",MAX(X10,C11),"")</f>
        <v>1044482.7586206896</v>
      </c>
      <c r="Y11" s="38">
        <f>IF(X11&lt;&gt;"",1-(C11/X11),"")</f>
        <v>2.9999999999999472E-2</v>
      </c>
    </row>
    <row r="12" spans="2:25">
      <c r="B12" s="36">
        <v>4</v>
      </c>
      <c r="C12" s="106">
        <f t="shared" si="0"/>
        <v>1055007.2967332127</v>
      </c>
      <c r="D12" s="106"/>
      <c r="E12" s="36"/>
      <c r="F12" s="8">
        <v>43546</v>
      </c>
      <c r="G12" s="59" t="s">
        <v>4</v>
      </c>
      <c r="H12" s="107">
        <v>123.84</v>
      </c>
      <c r="I12" s="107"/>
      <c r="J12" s="36">
        <v>85</v>
      </c>
      <c r="K12" s="110">
        <f t="shared" si="3"/>
        <v>31650.218901996377</v>
      </c>
      <c r="L12" s="111"/>
      <c r="M12" s="6">
        <f>IF(J12="","",(K12/J12)/LOOKUP(RIGHT($D$2,3),定数!$A$6:$A$13,定数!$B$6:$B$13))</f>
        <v>3.7235551649407501</v>
      </c>
      <c r="N12" s="36"/>
      <c r="O12" s="8">
        <v>43547</v>
      </c>
      <c r="P12" s="107">
        <v>122.99</v>
      </c>
      <c r="Q12" s="107"/>
      <c r="R12" s="108">
        <f>IF(P12="","",T12*M12*LOOKUP(RIGHT($D$2,3),定数!$A$6:$A$13,定数!$B$6:$B$13))</f>
        <v>-31650.218901996694</v>
      </c>
      <c r="S12" s="108"/>
      <c r="T12" s="109">
        <f t="shared" ref="T12:T75" si="4">IF(P12="","",IF(G12="買",(P12-H12),(H12-P12))*IF(RIGHT($D$2,3)="JPY",100,10000))</f>
        <v>-85.000000000000853</v>
      </c>
      <c r="U12" s="109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1055007.2967332127</v>
      </c>
      <c r="Y12" s="38">
        <f t="shared" ref="Y12:Y75" si="6">IF(X12&lt;&gt;"",1-(C12/X12),"")</f>
        <v>0</v>
      </c>
    </row>
    <row r="13" spans="2:25">
      <c r="B13" s="36">
        <v>5</v>
      </c>
      <c r="C13" s="106">
        <f t="shared" si="0"/>
        <v>1023357.0778312159</v>
      </c>
      <c r="D13" s="106"/>
      <c r="E13" s="36"/>
      <c r="F13" s="8">
        <v>43587</v>
      </c>
      <c r="G13" s="59" t="s">
        <v>3</v>
      </c>
      <c r="H13" s="107">
        <v>121.45</v>
      </c>
      <c r="I13" s="107"/>
      <c r="J13" s="36">
        <v>106</v>
      </c>
      <c r="K13" s="110">
        <f t="shared" si="3"/>
        <v>30700.712334936477</v>
      </c>
      <c r="L13" s="111"/>
      <c r="M13" s="6">
        <f>IF(J13="","",(K13/J13)/LOOKUP(RIGHT($D$2,3),定数!$A$6:$A$13,定数!$B$6:$B$13))</f>
        <v>2.8962936165034416</v>
      </c>
      <c r="N13" s="36"/>
      <c r="O13" s="8">
        <v>43595</v>
      </c>
      <c r="P13" s="107">
        <v>122.51</v>
      </c>
      <c r="Q13" s="107"/>
      <c r="R13" s="108">
        <f>IF(P13="","",T13*M13*LOOKUP(RIGHT($D$2,3),定数!$A$6:$A$13,定数!$B$6:$B$13))</f>
        <v>-30700.71233493655</v>
      </c>
      <c r="S13" s="108"/>
      <c r="T13" s="109">
        <f t="shared" si="4"/>
        <v>-106.00000000000023</v>
      </c>
      <c r="U13" s="109"/>
      <c r="V13" s="22">
        <f t="shared" si="1"/>
        <v>0</v>
      </c>
      <c r="W13">
        <f t="shared" si="2"/>
        <v>2</v>
      </c>
      <c r="X13" s="37">
        <f t="shared" si="5"/>
        <v>1055007.2967332127</v>
      </c>
      <c r="Y13" s="38">
        <f t="shared" si="6"/>
        <v>3.000000000000036E-2</v>
      </c>
    </row>
    <row r="14" spans="2:25">
      <c r="B14" s="36">
        <v>6</v>
      </c>
      <c r="C14" s="106">
        <f t="shared" si="0"/>
        <v>992656.36549627932</v>
      </c>
      <c r="D14" s="106"/>
      <c r="E14" s="36"/>
      <c r="F14" s="8">
        <v>43596</v>
      </c>
      <c r="G14" s="59" t="s">
        <v>4</v>
      </c>
      <c r="H14" s="107">
        <v>122.58</v>
      </c>
      <c r="I14" s="107"/>
      <c r="J14" s="36">
        <v>77</v>
      </c>
      <c r="K14" s="110">
        <f t="shared" si="3"/>
        <v>29779.690964888377</v>
      </c>
      <c r="L14" s="111"/>
      <c r="M14" s="6">
        <f>IF(J14="","",(K14/J14)/LOOKUP(RIGHT($D$2,3),定数!$A$6:$A$13,定数!$B$6:$B$13))</f>
        <v>3.8674923331023865</v>
      </c>
      <c r="N14" s="36"/>
      <c r="O14" s="8">
        <v>43601</v>
      </c>
      <c r="P14" s="107">
        <v>123.7</v>
      </c>
      <c r="Q14" s="107"/>
      <c r="R14" s="108">
        <f>IF(P14="","",T14*M14*LOOKUP(RIGHT($D$2,3),定数!$A$6:$A$13,定数!$B$6:$B$13))</f>
        <v>43315.914130746904</v>
      </c>
      <c r="S14" s="108"/>
      <c r="T14" s="109">
        <f t="shared" si="4"/>
        <v>112.00000000000045</v>
      </c>
      <c r="U14" s="109"/>
      <c r="V14" s="22">
        <f t="shared" si="1"/>
        <v>1</v>
      </c>
      <c r="W14">
        <f t="shared" si="2"/>
        <v>0</v>
      </c>
      <c r="X14" s="37">
        <f t="shared" si="5"/>
        <v>1055007.2967332127</v>
      </c>
      <c r="Y14" s="38">
        <f t="shared" si="6"/>
        <v>5.9100000000000485E-2</v>
      </c>
    </row>
    <row r="15" spans="2:25">
      <c r="B15" s="36">
        <v>7</v>
      </c>
      <c r="C15" s="106">
        <f t="shared" si="0"/>
        <v>1035972.2796270262</v>
      </c>
      <c r="D15" s="106"/>
      <c r="E15" s="36"/>
      <c r="F15" s="8">
        <v>43632</v>
      </c>
      <c r="G15" s="59" t="s">
        <v>103</v>
      </c>
      <c r="H15" s="107">
        <v>121.98</v>
      </c>
      <c r="I15" s="107"/>
      <c r="J15" s="36">
        <v>44</v>
      </c>
      <c r="K15" s="110">
        <f t="shared" si="3"/>
        <v>31079.168388810784</v>
      </c>
      <c r="L15" s="111"/>
      <c r="M15" s="6">
        <f>IF(J15="","",(K15/J15)/LOOKUP(RIGHT($D$2,3),定数!$A$6:$A$13,定数!$B$6:$B$13))</f>
        <v>7.0634473610933597</v>
      </c>
      <c r="N15" s="36"/>
      <c r="O15" s="8">
        <v>43630</v>
      </c>
      <c r="P15" s="107">
        <v>121.54</v>
      </c>
      <c r="Q15" s="107"/>
      <c r="R15" s="108">
        <f>IF(P15="","",T15*M15*LOOKUP(RIGHT($D$2,3),定数!$A$6:$A$13,定数!$B$6:$B$13))</f>
        <v>-31079.16838881062</v>
      </c>
      <c r="S15" s="108"/>
      <c r="T15" s="109">
        <f t="shared" si="4"/>
        <v>-43.999999999999773</v>
      </c>
      <c r="U15" s="109"/>
      <c r="V15" s="22">
        <f t="shared" si="1"/>
        <v>0</v>
      </c>
      <c r="W15">
        <f t="shared" si="2"/>
        <v>1</v>
      </c>
      <c r="X15" s="37">
        <f t="shared" si="5"/>
        <v>1055007.2967332127</v>
      </c>
      <c r="Y15" s="38">
        <f t="shared" si="6"/>
        <v>1.8042545454545755E-2</v>
      </c>
    </row>
    <row r="16" spans="2:25">
      <c r="B16" s="36">
        <v>8</v>
      </c>
      <c r="C16" s="106">
        <f t="shared" si="0"/>
        <v>1004893.1112382156</v>
      </c>
      <c r="D16" s="106"/>
      <c r="E16" s="36"/>
      <c r="F16" s="8">
        <v>43651</v>
      </c>
      <c r="G16" s="59" t="s">
        <v>4</v>
      </c>
      <c r="H16" s="107">
        <v>124.59</v>
      </c>
      <c r="I16" s="107"/>
      <c r="J16" s="36">
        <v>25</v>
      </c>
      <c r="K16" s="110">
        <f t="shared" si="3"/>
        <v>30146.793337146468</v>
      </c>
      <c r="L16" s="111"/>
      <c r="M16" s="6">
        <f>IF(J16="","",(K16/J16)/LOOKUP(RIGHT($D$2,3),定数!$A$6:$A$13,定数!$B$6:$B$13))</f>
        <v>12.058717334858587</v>
      </c>
      <c r="N16" s="36"/>
      <c r="O16" s="8">
        <v>43651</v>
      </c>
      <c r="P16" s="107">
        <v>124.87</v>
      </c>
      <c r="Q16" s="107"/>
      <c r="R16" s="108">
        <f>IF(P16="","",T16*M16*LOOKUP(RIGHT($D$2,3),定数!$A$6:$A$13,定数!$B$6:$B$13))</f>
        <v>33764.408537604177</v>
      </c>
      <c r="S16" s="108"/>
      <c r="T16" s="109">
        <f t="shared" si="4"/>
        <v>28.000000000000114</v>
      </c>
      <c r="U16" s="109"/>
      <c r="V16" s="22">
        <f t="shared" si="1"/>
        <v>1</v>
      </c>
      <c r="W16">
        <f t="shared" si="2"/>
        <v>0</v>
      </c>
      <c r="X16" s="37">
        <f t="shared" si="5"/>
        <v>1055007.2967332127</v>
      </c>
      <c r="Y16" s="38">
        <f t="shared" si="6"/>
        <v>4.7501269090909237E-2</v>
      </c>
    </row>
    <row r="17" spans="2:25">
      <c r="B17" s="36">
        <v>9</v>
      </c>
      <c r="C17" s="106">
        <f t="shared" si="0"/>
        <v>1038657.5197758197</v>
      </c>
      <c r="D17" s="106"/>
      <c r="E17" s="36"/>
      <c r="F17" s="8">
        <v>43705</v>
      </c>
      <c r="G17" s="59" t="s">
        <v>4</v>
      </c>
      <c r="H17" s="107">
        <v>120.57</v>
      </c>
      <c r="I17" s="107"/>
      <c r="J17" s="36">
        <v>48</v>
      </c>
      <c r="K17" s="110">
        <f t="shared" si="3"/>
        <v>31159.72559327459</v>
      </c>
      <c r="L17" s="111"/>
      <c r="M17" s="6">
        <f>IF(J17="","",(K17/J17)/LOOKUP(RIGHT($D$2,3),定数!$A$6:$A$13,定数!$B$6:$B$13))</f>
        <v>6.4916094985988728</v>
      </c>
      <c r="N17" s="36"/>
      <c r="O17" s="8">
        <v>43705</v>
      </c>
      <c r="P17" s="107">
        <v>120.09</v>
      </c>
      <c r="Q17" s="107"/>
      <c r="R17" s="108">
        <f>IF(P17="","",T17*M17*LOOKUP(RIGHT($D$2,3),定数!$A$6:$A$13,定数!$B$6:$B$13))</f>
        <v>-31159.725593273924</v>
      </c>
      <c r="S17" s="108"/>
      <c r="T17" s="109">
        <f t="shared" si="4"/>
        <v>-47.999999999998977</v>
      </c>
      <c r="U17" s="109"/>
      <c r="V17" s="22">
        <f t="shared" si="1"/>
        <v>0</v>
      </c>
      <c r="W17">
        <f t="shared" si="2"/>
        <v>1</v>
      </c>
      <c r="X17" s="37">
        <f t="shared" si="5"/>
        <v>1055007.2967332127</v>
      </c>
      <c r="Y17" s="38">
        <f t="shared" si="6"/>
        <v>1.5497311732363683E-2</v>
      </c>
    </row>
    <row r="18" spans="2:25">
      <c r="B18" s="36">
        <v>10</v>
      </c>
      <c r="C18" s="106">
        <f t="shared" si="0"/>
        <v>1007497.7941825459</v>
      </c>
      <c r="D18" s="106"/>
      <c r="E18" s="36"/>
      <c r="F18" s="8">
        <v>43713</v>
      </c>
      <c r="G18" s="59" t="s">
        <v>4</v>
      </c>
      <c r="H18" s="107">
        <v>119.69</v>
      </c>
      <c r="I18" s="107"/>
      <c r="J18" s="36">
        <v>105</v>
      </c>
      <c r="K18" s="110">
        <f t="shared" si="3"/>
        <v>30224.933825476375</v>
      </c>
      <c r="L18" s="111"/>
      <c r="M18" s="6">
        <f>IF(J18="","",(K18/J18)/LOOKUP(RIGHT($D$2,3),定数!$A$6:$A$13,定数!$B$6:$B$13))</f>
        <v>2.8785651262358454</v>
      </c>
      <c r="N18" s="36"/>
      <c r="O18" s="8">
        <v>43714</v>
      </c>
      <c r="P18" s="107">
        <v>120.99</v>
      </c>
      <c r="Q18" s="107"/>
      <c r="R18" s="108">
        <f>IF(P18="","",T18*M18*LOOKUP(RIGHT($D$2,3),定数!$A$6:$A$13,定数!$B$6:$B$13))</f>
        <v>37421.346641065909</v>
      </c>
      <c r="S18" s="108"/>
      <c r="T18" s="109">
        <f t="shared" si="4"/>
        <v>129.99999999999972</v>
      </c>
      <c r="U18" s="109"/>
      <c r="V18" s="22">
        <f t="shared" si="1"/>
        <v>1</v>
      </c>
      <c r="W18">
        <f t="shared" si="2"/>
        <v>0</v>
      </c>
      <c r="X18" s="37">
        <f t="shared" si="5"/>
        <v>1055007.2967332127</v>
      </c>
      <c r="Y18" s="38">
        <f t="shared" si="6"/>
        <v>4.5032392380392139E-2</v>
      </c>
    </row>
    <row r="19" spans="2:25">
      <c r="B19" s="36">
        <v>11</v>
      </c>
      <c r="C19" s="106">
        <f t="shared" si="0"/>
        <v>1044919.1408236118</v>
      </c>
      <c r="D19" s="106"/>
      <c r="E19" s="36"/>
      <c r="F19" s="8">
        <v>43722</v>
      </c>
      <c r="G19" s="60" t="s">
        <v>3</v>
      </c>
      <c r="H19" s="107">
        <v>118.79</v>
      </c>
      <c r="I19" s="107"/>
      <c r="J19" s="36">
        <v>43</v>
      </c>
      <c r="K19" s="110">
        <f t="shared" si="3"/>
        <v>31347.574224708351</v>
      </c>
      <c r="L19" s="111"/>
      <c r="M19" s="6">
        <f>IF(J19="","",(K19/J19)/LOOKUP(RIGHT($D$2,3),定数!$A$6:$A$13,定数!$B$6:$B$13))</f>
        <v>7.2901335406298493</v>
      </c>
      <c r="N19" s="36"/>
      <c r="O19" s="8">
        <v>43722</v>
      </c>
      <c r="P19" s="107">
        <v>118.28</v>
      </c>
      <c r="Q19" s="107"/>
      <c r="R19" s="108">
        <f>IF(P19="","",T19*M19*LOOKUP(RIGHT($D$2,3),定数!$A$6:$A$13,定数!$B$6:$B$13))</f>
        <v>37179.681057212605</v>
      </c>
      <c r="S19" s="108"/>
      <c r="T19" s="109">
        <f t="shared" si="4"/>
        <v>51.000000000000512</v>
      </c>
      <c r="U19" s="109"/>
      <c r="V19" s="22">
        <f t="shared" si="1"/>
        <v>2</v>
      </c>
      <c r="W19">
        <f t="shared" si="2"/>
        <v>0</v>
      </c>
      <c r="X19" s="37">
        <f t="shared" si="5"/>
        <v>1055007.2967332127</v>
      </c>
      <c r="Y19" s="38">
        <f t="shared" si="6"/>
        <v>9.5621669545210564E-3</v>
      </c>
    </row>
    <row r="20" spans="2:25">
      <c r="B20" s="36">
        <v>12</v>
      </c>
      <c r="C20" s="106">
        <f t="shared" si="0"/>
        <v>1082098.8218808244</v>
      </c>
      <c r="D20" s="106"/>
      <c r="E20" s="36"/>
      <c r="F20" s="8">
        <v>43736</v>
      </c>
      <c r="G20" s="59" t="s">
        <v>4</v>
      </c>
      <c r="H20" s="107">
        <v>119.56</v>
      </c>
      <c r="I20" s="107"/>
      <c r="J20" s="36">
        <v>88</v>
      </c>
      <c r="K20" s="110">
        <f t="shared" si="3"/>
        <v>32462.96465642473</v>
      </c>
      <c r="L20" s="111"/>
      <c r="M20" s="6">
        <f>IF(J20="","",(K20/J20)/LOOKUP(RIGHT($D$2,3),定数!$A$6:$A$13,定数!$B$6:$B$13))</f>
        <v>3.6889732564119009</v>
      </c>
      <c r="N20" s="36"/>
      <c r="O20" s="8">
        <v>43740</v>
      </c>
      <c r="P20" s="107">
        <v>120.64</v>
      </c>
      <c r="Q20" s="107"/>
      <c r="R20" s="108">
        <f>IF(P20="","",T20*M20*LOOKUP(RIGHT($D$2,3),定数!$A$6:$A$13,定数!$B$6:$B$13))</f>
        <v>39840.911169248466</v>
      </c>
      <c r="S20" s="108"/>
      <c r="T20" s="109">
        <f t="shared" si="4"/>
        <v>107.99999999999983</v>
      </c>
      <c r="U20" s="109"/>
      <c r="V20" s="22">
        <f t="shared" si="1"/>
        <v>3</v>
      </c>
      <c r="W20">
        <f t="shared" si="2"/>
        <v>0</v>
      </c>
      <c r="X20" s="37">
        <f t="shared" si="5"/>
        <v>1082098.8218808244</v>
      </c>
      <c r="Y20" s="38">
        <f t="shared" si="6"/>
        <v>0</v>
      </c>
    </row>
    <row r="21" spans="2:25">
      <c r="B21" s="36">
        <v>13</v>
      </c>
      <c r="C21" s="106">
        <f>IF(R20="","",C20+R20)</f>
        <v>1121939.7330500728</v>
      </c>
      <c r="D21" s="106"/>
      <c r="E21" s="36"/>
      <c r="F21" s="8">
        <v>43746</v>
      </c>
      <c r="G21" s="69" t="s">
        <v>3</v>
      </c>
      <c r="H21" s="107">
        <v>119.95</v>
      </c>
      <c r="I21" s="107"/>
      <c r="J21" s="36">
        <v>69</v>
      </c>
      <c r="K21" s="110">
        <f t="shared" si="3"/>
        <v>33658.191991502186</v>
      </c>
      <c r="L21" s="111"/>
      <c r="M21" s="6">
        <f>IF(J21="","",(K21/J21)/LOOKUP(RIGHT($D$2,3),定数!$A$6:$A$13,定数!$B$6:$B$13))</f>
        <v>4.8779988393481428</v>
      </c>
      <c r="N21" s="36"/>
      <c r="O21" s="8">
        <v>43749</v>
      </c>
      <c r="P21" s="107">
        <v>120.64</v>
      </c>
      <c r="Q21" s="107"/>
      <c r="R21" s="108">
        <f>IF(P21="","",T21*M21*LOOKUP(RIGHT($D$2,3),定数!$A$6:$A$13,定数!$B$6:$B$13))</f>
        <v>-33658.191991502077</v>
      </c>
      <c r="S21" s="108"/>
      <c r="T21" s="109">
        <f t="shared" si="4"/>
        <v>-68.999999999999773</v>
      </c>
      <c r="U21" s="109"/>
      <c r="V21" s="22">
        <f t="shared" si="1"/>
        <v>0</v>
      </c>
      <c r="W21">
        <f t="shared" si="2"/>
        <v>1</v>
      </c>
      <c r="X21" s="37">
        <f t="shared" si="5"/>
        <v>1121939.7330500728</v>
      </c>
      <c r="Y21" s="38">
        <f t="shared" si="6"/>
        <v>0</v>
      </c>
    </row>
    <row r="22" spans="2:25">
      <c r="B22" s="36">
        <v>14</v>
      </c>
      <c r="C22" s="106">
        <f t="shared" si="0"/>
        <v>1088281.5410585706</v>
      </c>
      <c r="D22" s="106"/>
      <c r="E22" s="36"/>
      <c r="F22" s="8">
        <v>43775</v>
      </c>
      <c r="G22" s="60" t="s">
        <v>3</v>
      </c>
      <c r="H22" s="107">
        <v>121.36</v>
      </c>
      <c r="I22" s="107"/>
      <c r="J22" s="36">
        <v>37</v>
      </c>
      <c r="K22" s="110">
        <f t="shared" si="3"/>
        <v>32648.446231757116</v>
      </c>
      <c r="L22" s="111"/>
      <c r="M22" s="6">
        <f>IF(J22="","",(K22/J22)/LOOKUP(RIGHT($D$2,3),定数!$A$6:$A$13,定数!$B$6:$B$13))</f>
        <v>8.8239043869613827</v>
      </c>
      <c r="N22" s="36"/>
      <c r="O22" s="8">
        <v>43776</v>
      </c>
      <c r="P22" s="107">
        <v>120.93</v>
      </c>
      <c r="Q22" s="107"/>
      <c r="R22" s="108">
        <f>IF(P22="","",T22*M22*LOOKUP(RIGHT($D$2,3),定数!$A$6:$A$13,定数!$B$6:$B$13))</f>
        <v>37942.788863933296</v>
      </c>
      <c r="S22" s="108"/>
      <c r="T22" s="109">
        <f t="shared" si="4"/>
        <v>42.999999999999261</v>
      </c>
      <c r="U22" s="109"/>
      <c r="V22" s="22">
        <f t="shared" si="1"/>
        <v>1</v>
      </c>
      <c r="W22">
        <f t="shared" si="2"/>
        <v>0</v>
      </c>
      <c r="X22" s="37">
        <f t="shared" si="5"/>
        <v>1121939.7330500728</v>
      </c>
      <c r="Y22" s="38">
        <f t="shared" si="6"/>
        <v>3.0000000000000027E-2</v>
      </c>
    </row>
    <row r="23" spans="2:25">
      <c r="B23" s="36">
        <v>15</v>
      </c>
      <c r="C23" s="106">
        <f t="shared" si="0"/>
        <v>1126224.3299225038</v>
      </c>
      <c r="D23" s="106"/>
      <c r="E23" s="36"/>
      <c r="F23" s="8">
        <v>43777</v>
      </c>
      <c r="G23" s="60" t="s">
        <v>3</v>
      </c>
      <c r="H23" s="107">
        <v>119.97</v>
      </c>
      <c r="I23" s="107"/>
      <c r="J23" s="36">
        <v>88</v>
      </c>
      <c r="K23" s="110">
        <f t="shared" si="3"/>
        <v>33786.729897675112</v>
      </c>
      <c r="L23" s="111"/>
      <c r="M23" s="6">
        <f>IF(J23="","",(K23/J23)/LOOKUP(RIGHT($D$2,3),定数!$A$6:$A$13,定数!$B$6:$B$13))</f>
        <v>3.8394011247358084</v>
      </c>
      <c r="N23" s="36"/>
      <c r="O23" s="8">
        <v>43782</v>
      </c>
      <c r="P23" s="107">
        <v>120.95</v>
      </c>
      <c r="Q23" s="107"/>
      <c r="R23" s="108">
        <f>IF(P23="","",T23*M23*LOOKUP(RIGHT($D$2,3),定数!$A$6:$A$13,定数!$B$6:$B$13))</f>
        <v>-37626.131022411071</v>
      </c>
      <c r="S23" s="108"/>
      <c r="T23" s="109">
        <f t="shared" si="4"/>
        <v>-98.000000000000398</v>
      </c>
      <c r="U23" s="109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1126224.3299225038</v>
      </c>
      <c r="Y23" s="38">
        <f t="shared" si="6"/>
        <v>0</v>
      </c>
    </row>
    <row r="24" spans="2:25">
      <c r="B24" s="36">
        <v>16</v>
      </c>
      <c r="C24" s="106">
        <f t="shared" si="0"/>
        <v>1088598.1989000926</v>
      </c>
      <c r="D24" s="106"/>
      <c r="E24" s="36"/>
      <c r="F24" s="8">
        <v>43785</v>
      </c>
      <c r="G24" s="59" t="s">
        <v>4</v>
      </c>
      <c r="H24" s="107">
        <v>122.82</v>
      </c>
      <c r="I24" s="107"/>
      <c r="J24" s="36">
        <v>68</v>
      </c>
      <c r="K24" s="110">
        <f t="shared" si="3"/>
        <v>32657.945967002779</v>
      </c>
      <c r="L24" s="111"/>
      <c r="M24" s="6">
        <f>IF(J24="","",(K24/J24)/LOOKUP(RIGHT($D$2,3),定数!$A$6:$A$13,定数!$B$6:$B$13))</f>
        <v>4.8026391127945267</v>
      </c>
      <c r="N24" s="36"/>
      <c r="O24" s="8">
        <v>43791</v>
      </c>
      <c r="P24" s="107">
        <v>123.85</v>
      </c>
      <c r="Q24" s="107"/>
      <c r="R24" s="108">
        <f>IF(P24="","",T24*M24*LOOKUP(RIGHT($D$2,3),定数!$A$6:$A$13,定数!$B$6:$B$13))</f>
        <v>49467.18286178368</v>
      </c>
      <c r="S24" s="108"/>
      <c r="T24" s="109">
        <f t="shared" si="4"/>
        <v>103.00000000000011</v>
      </c>
      <c r="U24" s="109"/>
      <c r="V24" t="str">
        <f t="shared" si="7"/>
        <v/>
      </c>
      <c r="W24">
        <f t="shared" si="2"/>
        <v>0</v>
      </c>
      <c r="X24" s="37">
        <f t="shared" si="5"/>
        <v>1126224.3299225038</v>
      </c>
      <c r="Y24" s="38">
        <f t="shared" si="6"/>
        <v>3.3409090909091166E-2</v>
      </c>
    </row>
    <row r="25" spans="2:25">
      <c r="B25" s="36">
        <v>17</v>
      </c>
      <c r="C25" s="106">
        <f t="shared" si="0"/>
        <v>1138065.3817618764</v>
      </c>
      <c r="D25" s="106"/>
      <c r="E25" s="36"/>
      <c r="F25" s="8">
        <v>43797</v>
      </c>
      <c r="G25" s="60" t="s">
        <v>3</v>
      </c>
      <c r="H25" s="107">
        <v>123.79</v>
      </c>
      <c r="I25" s="107"/>
      <c r="J25" s="36">
        <v>41</v>
      </c>
      <c r="K25" s="110">
        <f t="shared" si="3"/>
        <v>34141.961452856289</v>
      </c>
      <c r="L25" s="111"/>
      <c r="M25" s="6">
        <f>IF(J25="","",(K25/J25)/LOOKUP(RIGHT($D$2,3),定数!$A$6:$A$13,定数!$B$6:$B$13))</f>
        <v>8.3273076714283629</v>
      </c>
      <c r="N25" s="36"/>
      <c r="O25" s="8">
        <v>43797</v>
      </c>
      <c r="P25" s="107">
        <v>123.06</v>
      </c>
      <c r="Q25" s="107"/>
      <c r="R25" s="108">
        <f>IF(P25="","",T25*M25*LOOKUP(RIGHT($D$2,3),定数!$A$6:$A$13,定数!$B$6:$B$13))</f>
        <v>60789.346001427388</v>
      </c>
      <c r="S25" s="108"/>
      <c r="T25" s="109">
        <f t="shared" si="4"/>
        <v>73.000000000000398</v>
      </c>
      <c r="U25" s="109"/>
      <c r="V25" t="str">
        <f t="shared" si="7"/>
        <v/>
      </c>
      <c r="W25">
        <f t="shared" si="2"/>
        <v>0</v>
      </c>
      <c r="X25" s="37">
        <f t="shared" si="5"/>
        <v>1138065.3817618764</v>
      </c>
      <c r="Y25" s="38">
        <f t="shared" si="6"/>
        <v>0</v>
      </c>
    </row>
    <row r="26" spans="2:25">
      <c r="B26" s="36">
        <v>18</v>
      </c>
      <c r="C26" s="106">
        <f t="shared" si="0"/>
        <v>1198854.7277633038</v>
      </c>
      <c r="D26" s="106"/>
      <c r="E26" s="36"/>
      <c r="F26" s="8">
        <v>43810</v>
      </c>
      <c r="G26" s="59" t="s">
        <v>4</v>
      </c>
      <c r="H26" s="107">
        <v>126.17</v>
      </c>
      <c r="I26" s="107"/>
      <c r="J26" s="36">
        <v>49</v>
      </c>
      <c r="K26" s="110">
        <f t="shared" si="3"/>
        <v>35965.641832899113</v>
      </c>
      <c r="L26" s="111"/>
      <c r="M26" s="6">
        <f>IF(J26="","",(K26/J26)/LOOKUP(RIGHT($D$2,3),定数!$A$6:$A$13,定数!$B$6:$B$13))</f>
        <v>7.3399269046732885</v>
      </c>
      <c r="N26" s="36"/>
      <c r="O26" s="8">
        <v>43811</v>
      </c>
      <c r="P26" s="107">
        <v>125.68</v>
      </c>
      <c r="Q26" s="107"/>
      <c r="R26" s="108">
        <f>IF(P26="","",T26*M26*LOOKUP(RIGHT($D$2,3),定数!$A$6:$A$13,定数!$B$6:$B$13))</f>
        <v>-35965.641832898742</v>
      </c>
      <c r="S26" s="108"/>
      <c r="T26" s="109">
        <f t="shared" si="4"/>
        <v>-48.999999999999488</v>
      </c>
      <c r="U26" s="109"/>
      <c r="V26" t="str">
        <f t="shared" si="7"/>
        <v/>
      </c>
      <c r="W26">
        <f t="shared" si="2"/>
        <v>1</v>
      </c>
      <c r="X26" s="37">
        <f t="shared" si="5"/>
        <v>1198854.7277633038</v>
      </c>
      <c r="Y26" s="38">
        <f t="shared" si="6"/>
        <v>0</v>
      </c>
    </row>
    <row r="27" spans="2:25">
      <c r="B27" s="36">
        <v>19</v>
      </c>
      <c r="C27" s="106">
        <f>IF(R26="","",C26+R26)</f>
        <v>1162889.085930405</v>
      </c>
      <c r="D27" s="106"/>
      <c r="E27" s="36"/>
      <c r="F27" s="8">
        <v>43823</v>
      </c>
      <c r="G27" s="59" t="s">
        <v>4</v>
      </c>
      <c r="H27" s="107">
        <v>129.94</v>
      </c>
      <c r="I27" s="107"/>
      <c r="J27" s="36">
        <v>64</v>
      </c>
      <c r="K27" s="110">
        <f t="shared" si="3"/>
        <v>34886.672577912148</v>
      </c>
      <c r="L27" s="111"/>
      <c r="M27" s="6">
        <f>IF(J27="","",(K27/J27)/LOOKUP(RIGHT($D$2,3),定数!$A$6:$A$13,定数!$B$6:$B$13))</f>
        <v>5.4510425902987727</v>
      </c>
      <c r="N27" s="36"/>
      <c r="O27" s="8">
        <v>43824</v>
      </c>
      <c r="P27" s="107">
        <v>130.72</v>
      </c>
      <c r="Q27" s="107"/>
      <c r="R27" s="108">
        <f>IF(P27="","",T27*M27*LOOKUP(RIGHT($D$2,3),定数!$A$6:$A$13,定数!$B$6:$B$13))</f>
        <v>42518.13220433049</v>
      </c>
      <c r="S27" s="108"/>
      <c r="T27" s="109">
        <f t="shared" si="4"/>
        <v>78.000000000000114</v>
      </c>
      <c r="U27" s="109"/>
      <c r="V27" t="str">
        <f t="shared" si="7"/>
        <v/>
      </c>
      <c r="W27">
        <f t="shared" si="2"/>
        <v>0</v>
      </c>
      <c r="X27" s="37">
        <f t="shared" si="5"/>
        <v>1198854.7277633038</v>
      </c>
      <c r="Y27" s="38">
        <f t="shared" si="6"/>
        <v>2.9999999999999805E-2</v>
      </c>
    </row>
    <row r="28" spans="2:25">
      <c r="B28" s="36">
        <v>20</v>
      </c>
      <c r="C28" s="106">
        <f>IF(R27="","",C27+R27)</f>
        <v>1205407.2181347355</v>
      </c>
      <c r="D28" s="106"/>
      <c r="E28" s="36">
        <v>2002</v>
      </c>
      <c r="F28" s="8">
        <v>43474</v>
      </c>
      <c r="G28" s="59" t="s">
        <v>4</v>
      </c>
      <c r="H28" s="107">
        <v>132.75</v>
      </c>
      <c r="I28" s="107"/>
      <c r="J28" s="36">
        <v>48</v>
      </c>
      <c r="K28" s="110">
        <f t="shared" si="3"/>
        <v>36162.216544042065</v>
      </c>
      <c r="L28" s="111"/>
      <c r="M28" s="6">
        <f>IF(J28="","",(K28/J28)/LOOKUP(RIGHT($D$2,3),定数!$A$6:$A$13,定数!$B$6:$B$13))</f>
        <v>7.5337951133420971</v>
      </c>
      <c r="N28" s="36">
        <v>2002</v>
      </c>
      <c r="O28" s="8">
        <v>43475</v>
      </c>
      <c r="P28" s="107">
        <v>132.27000000000001</v>
      </c>
      <c r="Q28" s="107"/>
      <c r="R28" s="108">
        <f>IF(P28="","",T28*M28*LOOKUP(RIGHT($D$2,3),定数!$A$6:$A$13,定数!$B$6:$B$13))</f>
        <v>-36162.216544041294</v>
      </c>
      <c r="S28" s="108"/>
      <c r="T28" s="109">
        <f t="shared" si="4"/>
        <v>-47.999999999998977</v>
      </c>
      <c r="U28" s="109"/>
      <c r="V28" t="str">
        <f t="shared" si="7"/>
        <v/>
      </c>
      <c r="W28">
        <f t="shared" si="2"/>
        <v>1</v>
      </c>
      <c r="X28" s="37">
        <f t="shared" si="5"/>
        <v>1205407.2181347355</v>
      </c>
      <c r="Y28" s="38">
        <f t="shared" si="6"/>
        <v>0</v>
      </c>
    </row>
    <row r="29" spans="2:25">
      <c r="B29" s="36">
        <v>21</v>
      </c>
      <c r="C29" s="106">
        <f t="shared" si="0"/>
        <v>1169245.0015906943</v>
      </c>
      <c r="D29" s="106"/>
      <c r="E29" s="36"/>
      <c r="F29" s="8">
        <v>43479</v>
      </c>
      <c r="G29" s="60" t="s">
        <v>3</v>
      </c>
      <c r="H29" s="107">
        <v>131.88999999999999</v>
      </c>
      <c r="I29" s="107"/>
      <c r="J29" s="36">
        <v>42</v>
      </c>
      <c r="K29" s="110">
        <f t="shared" si="3"/>
        <v>35077.350047720829</v>
      </c>
      <c r="L29" s="111"/>
      <c r="M29" s="6">
        <f>IF(J29="","",(K29/J29)/LOOKUP(RIGHT($D$2,3),定数!$A$6:$A$13,定数!$B$6:$B$13))</f>
        <v>8.3517500113621015</v>
      </c>
      <c r="N29" s="36"/>
      <c r="O29" s="8">
        <v>43482</v>
      </c>
      <c r="P29" s="107">
        <v>132.31</v>
      </c>
      <c r="Q29" s="107"/>
      <c r="R29" s="108">
        <f>IF(P29="","",T29*M29*LOOKUP(RIGHT($D$2,3),定数!$A$6:$A$13,定数!$B$6:$B$13))</f>
        <v>-35077.350047722153</v>
      </c>
      <c r="S29" s="108"/>
      <c r="T29" s="109">
        <f t="shared" si="4"/>
        <v>-42.000000000001592</v>
      </c>
      <c r="U29" s="109"/>
      <c r="V29" t="str">
        <f t="shared" si="7"/>
        <v/>
      </c>
      <c r="W29">
        <f t="shared" si="2"/>
        <v>2</v>
      </c>
      <c r="X29" s="37">
        <f t="shared" si="5"/>
        <v>1205407.2181347355</v>
      </c>
      <c r="Y29" s="38">
        <f t="shared" si="6"/>
        <v>2.9999999999999249E-2</v>
      </c>
    </row>
    <row r="30" spans="2:25">
      <c r="B30" s="36">
        <v>22</v>
      </c>
      <c r="C30" s="106">
        <f>IF(R29="","",C29+R29)</f>
        <v>1134167.6515429721</v>
      </c>
      <c r="D30" s="106"/>
      <c r="E30" s="36"/>
      <c r="F30" s="8">
        <v>43495</v>
      </c>
      <c r="G30" s="60" t="s">
        <v>3</v>
      </c>
      <c r="H30" s="107">
        <v>133.29</v>
      </c>
      <c r="I30" s="107"/>
      <c r="J30" s="36">
        <v>46</v>
      </c>
      <c r="K30" s="110">
        <f t="shared" si="3"/>
        <v>34025.029546289159</v>
      </c>
      <c r="L30" s="111"/>
      <c r="M30" s="6">
        <f>IF(J30="","",(K30/J30)/LOOKUP(RIGHT($D$2,3),定数!$A$6:$A$13,定数!$B$6:$B$13))</f>
        <v>7.3967455535411215</v>
      </c>
      <c r="N30" s="36"/>
      <c r="O30" s="8">
        <v>43496</v>
      </c>
      <c r="P30" s="107">
        <v>133.75</v>
      </c>
      <c r="Q30" s="107"/>
      <c r="R30" s="108">
        <f>IF(P30="","",T30*M30*LOOKUP(RIGHT($D$2,3),定数!$A$6:$A$13,定数!$B$6:$B$13))</f>
        <v>-34025.029546289748</v>
      </c>
      <c r="S30" s="108"/>
      <c r="T30" s="109">
        <f t="shared" si="4"/>
        <v>-46.000000000000796</v>
      </c>
      <c r="U30" s="109"/>
      <c r="V30" t="str">
        <f t="shared" si="7"/>
        <v/>
      </c>
      <c r="W30">
        <f t="shared" si="2"/>
        <v>3</v>
      </c>
      <c r="X30" s="37">
        <f t="shared" si="5"/>
        <v>1205407.2181347355</v>
      </c>
      <c r="Y30" s="38">
        <f t="shared" si="6"/>
        <v>5.9100000000000485E-2</v>
      </c>
    </row>
    <row r="31" spans="2:25">
      <c r="B31" s="36">
        <v>23</v>
      </c>
      <c r="C31" s="106">
        <f t="shared" si="0"/>
        <v>1100142.6219966824</v>
      </c>
      <c r="D31" s="106"/>
      <c r="E31" s="36"/>
      <c r="F31" s="8">
        <v>43530</v>
      </c>
      <c r="G31" s="60" t="s">
        <v>3</v>
      </c>
      <c r="H31" s="107">
        <v>130.79</v>
      </c>
      <c r="I31" s="107"/>
      <c r="J31" s="36">
        <v>117</v>
      </c>
      <c r="K31" s="110">
        <f t="shared" si="3"/>
        <v>33004.278659900468</v>
      </c>
      <c r="L31" s="111"/>
      <c r="M31" s="6">
        <f>IF(J31="","",(K31/J31)/LOOKUP(RIGHT($D$2,3),定数!$A$6:$A$13,定数!$B$6:$B$13))</f>
        <v>2.8208785179402112</v>
      </c>
      <c r="N31" s="36"/>
      <c r="O31" s="8">
        <v>43531</v>
      </c>
      <c r="P31" s="107">
        <v>129.11000000000001</v>
      </c>
      <c r="Q31" s="107"/>
      <c r="R31" s="108">
        <f>IF(P31="","",T31*M31*LOOKUP(RIGHT($D$2,3),定数!$A$6:$A$13,定数!$B$6:$B$13))</f>
        <v>47390.759101394942</v>
      </c>
      <c r="S31" s="108"/>
      <c r="T31" s="109">
        <f t="shared" si="4"/>
        <v>167.99999999999784</v>
      </c>
      <c r="U31" s="109"/>
      <c r="V31" t="str">
        <f t="shared" si="7"/>
        <v/>
      </c>
      <c r="W31">
        <f t="shared" si="2"/>
        <v>0</v>
      </c>
      <c r="X31" s="37">
        <f t="shared" si="5"/>
        <v>1205407.2181347355</v>
      </c>
      <c r="Y31" s="38">
        <f t="shared" si="6"/>
        <v>8.7327000000000932E-2</v>
      </c>
    </row>
    <row r="32" spans="2:25">
      <c r="B32" s="36">
        <v>24</v>
      </c>
      <c r="C32" s="106">
        <f t="shared" si="0"/>
        <v>1147533.3810980774</v>
      </c>
      <c r="D32" s="106"/>
      <c r="E32" s="36"/>
      <c r="F32" s="8">
        <v>43537</v>
      </c>
      <c r="G32" s="59" t="s">
        <v>4</v>
      </c>
      <c r="H32" s="107">
        <v>128.96</v>
      </c>
      <c r="I32" s="107"/>
      <c r="J32" s="36">
        <v>34</v>
      </c>
      <c r="K32" s="110">
        <f t="shared" si="3"/>
        <v>34426.001432942321</v>
      </c>
      <c r="L32" s="111"/>
      <c r="M32" s="6">
        <f>IF(J32="","",(K32/J32)/LOOKUP(RIGHT($D$2,3),定数!$A$6:$A$13,定数!$B$6:$B$13))</f>
        <v>10.125294539100683</v>
      </c>
      <c r="N32" s="36"/>
      <c r="O32" s="8">
        <v>43538</v>
      </c>
      <c r="P32" s="107">
        <v>128.62</v>
      </c>
      <c r="Q32" s="107"/>
      <c r="R32" s="108">
        <f>IF(P32="","",T32*M32*LOOKUP(RIGHT($D$2,3),定数!$A$6:$A$13,定数!$B$6:$B$13))</f>
        <v>-34426.001432942663</v>
      </c>
      <c r="S32" s="108"/>
      <c r="T32" s="109">
        <f t="shared" si="4"/>
        <v>-34.000000000000341</v>
      </c>
      <c r="U32" s="109"/>
      <c r="V32" t="str">
        <f t="shared" si="7"/>
        <v/>
      </c>
      <c r="W32">
        <f t="shared" si="2"/>
        <v>1</v>
      </c>
      <c r="X32" s="37">
        <f t="shared" si="5"/>
        <v>1205407.2181347355</v>
      </c>
      <c r="Y32" s="38">
        <f t="shared" si="6"/>
        <v>4.801185538461672E-2</v>
      </c>
    </row>
    <row r="33" spans="2:25">
      <c r="B33" s="36">
        <v>25</v>
      </c>
      <c r="C33" s="106">
        <f>IF(R32="","",C32+R32)</f>
        <v>1113107.3796651347</v>
      </c>
      <c r="D33" s="106"/>
      <c r="E33" s="36"/>
      <c r="F33" s="8">
        <v>43543</v>
      </c>
      <c r="G33" s="59" t="s">
        <v>4</v>
      </c>
      <c r="H33" s="107">
        <v>132.33000000000001</v>
      </c>
      <c r="I33" s="107"/>
      <c r="J33" s="36">
        <v>119</v>
      </c>
      <c r="K33" s="110">
        <f t="shared" si="3"/>
        <v>33393.221389954037</v>
      </c>
      <c r="L33" s="111"/>
      <c r="M33" s="6">
        <f>IF(J33="","",(K33/J33)/LOOKUP(RIGHT($D$2,3),定数!$A$6:$A$13,定数!$B$6:$B$13))</f>
        <v>2.8061530579793312</v>
      </c>
      <c r="N33" s="36"/>
      <c r="O33" s="8">
        <v>43556</v>
      </c>
      <c r="P33" s="107">
        <v>133.81</v>
      </c>
      <c r="Q33" s="107"/>
      <c r="R33" s="108">
        <f>IF(P33="","",T33*M33*LOOKUP(RIGHT($D$2,3),定数!$A$6:$A$13,定数!$B$6:$B$13))</f>
        <v>41531.065258093819</v>
      </c>
      <c r="S33" s="108"/>
      <c r="T33" s="109">
        <f t="shared" si="4"/>
        <v>147.99999999999898</v>
      </c>
      <c r="U33" s="109"/>
      <c r="V33" t="str">
        <f t="shared" si="7"/>
        <v/>
      </c>
      <c r="W33">
        <f t="shared" si="2"/>
        <v>0</v>
      </c>
      <c r="X33" s="37">
        <f t="shared" si="5"/>
        <v>1205407.2181347355</v>
      </c>
      <c r="Y33" s="38">
        <f t="shared" si="6"/>
        <v>7.6571499723078529E-2</v>
      </c>
    </row>
    <row r="34" spans="2:25">
      <c r="B34" s="36">
        <v>26</v>
      </c>
      <c r="C34" s="106">
        <f>IF(R33="","",C33+R33)</f>
        <v>1154638.4449232286</v>
      </c>
      <c r="D34" s="106"/>
      <c r="E34" s="36"/>
      <c r="F34" s="8">
        <v>43606</v>
      </c>
      <c r="G34" s="60" t="s">
        <v>3</v>
      </c>
      <c r="H34" s="107">
        <v>125.5</v>
      </c>
      <c r="I34" s="107"/>
      <c r="J34" s="36">
        <v>55</v>
      </c>
      <c r="K34" s="110">
        <f t="shared" si="3"/>
        <v>34639.153347696854</v>
      </c>
      <c r="L34" s="111"/>
      <c r="M34" s="6">
        <f>IF(J34="","",(K34/J34)/LOOKUP(RIGHT($D$2,3),定数!$A$6:$A$13,定数!$B$6:$B$13))</f>
        <v>6.2980278813994275</v>
      </c>
      <c r="N34" s="36"/>
      <c r="O34" s="8">
        <v>43606</v>
      </c>
      <c r="P34" s="107">
        <v>124.76</v>
      </c>
      <c r="Q34" s="107"/>
      <c r="R34" s="108">
        <f>IF(P34="","",T34*M34*LOOKUP(RIGHT($D$2,3),定数!$A$6:$A$13,定数!$B$6:$B$13))</f>
        <v>46605.40632235544</v>
      </c>
      <c r="S34" s="108"/>
      <c r="T34" s="109">
        <f t="shared" si="4"/>
        <v>73.999999999999488</v>
      </c>
      <c r="U34" s="109"/>
      <c r="V34" t="str">
        <f t="shared" si="7"/>
        <v/>
      </c>
      <c r="W34">
        <f t="shared" si="2"/>
        <v>0</v>
      </c>
      <c r="X34" s="37">
        <f t="shared" si="5"/>
        <v>1205407.2181347355</v>
      </c>
      <c r="Y34" s="38">
        <f t="shared" si="6"/>
        <v>4.2117528788376823E-2</v>
      </c>
    </row>
    <row r="35" spans="2:25">
      <c r="B35" s="36">
        <v>27</v>
      </c>
      <c r="C35" s="106">
        <f>IF(R34="","",C34+R34)</f>
        <v>1201243.851245584</v>
      </c>
      <c r="D35" s="106"/>
      <c r="E35" s="36"/>
      <c r="F35" s="8">
        <v>43622</v>
      </c>
      <c r="G35" s="59" t="s">
        <v>4</v>
      </c>
      <c r="H35" s="107">
        <v>124.74</v>
      </c>
      <c r="I35" s="107"/>
      <c r="J35" s="36">
        <v>59</v>
      </c>
      <c r="K35" s="110">
        <f t="shared" si="3"/>
        <v>36037.315537367518</v>
      </c>
      <c r="L35" s="111"/>
      <c r="M35" s="6">
        <f>IF(J35="","",(K35/J35)/LOOKUP(RIGHT($D$2,3),定数!$A$6:$A$13,定数!$B$6:$B$13))</f>
        <v>6.1080195826046646</v>
      </c>
      <c r="N35" s="36"/>
      <c r="O35" s="8">
        <v>43622</v>
      </c>
      <c r="P35" s="107">
        <v>124.15</v>
      </c>
      <c r="Q35" s="107"/>
      <c r="R35" s="108">
        <f>IF(P35="","",T35*M35*LOOKUP(RIGHT($D$2,3),定数!$A$6:$A$13,定数!$B$6:$B$13))</f>
        <v>-36037.315537366863</v>
      </c>
      <c r="S35" s="108"/>
      <c r="T35" s="109">
        <f t="shared" si="4"/>
        <v>-58.99999999999892</v>
      </c>
      <c r="U35" s="109"/>
      <c r="V35" t="str">
        <f t="shared" si="7"/>
        <v/>
      </c>
      <c r="W35">
        <f t="shared" si="2"/>
        <v>1</v>
      </c>
      <c r="X35" s="37">
        <f t="shared" si="5"/>
        <v>1205407.2181347355</v>
      </c>
      <c r="Y35" s="38">
        <f t="shared" si="6"/>
        <v>3.4539090412897266E-3</v>
      </c>
    </row>
    <row r="36" spans="2:25">
      <c r="B36" s="36">
        <v>28</v>
      </c>
      <c r="C36" s="106">
        <f>IF(R35="","",C35+R35)</f>
        <v>1165206.5357082172</v>
      </c>
      <c r="D36" s="106"/>
      <c r="E36" s="36"/>
      <c r="F36" s="8">
        <v>43637</v>
      </c>
      <c r="G36" s="60" t="s">
        <v>3</v>
      </c>
      <c r="H36" s="107">
        <v>123.23</v>
      </c>
      <c r="I36" s="107"/>
      <c r="J36" s="36">
        <v>74</v>
      </c>
      <c r="K36" s="110">
        <f t="shared" si="3"/>
        <v>34956.196071246515</v>
      </c>
      <c r="L36" s="111"/>
      <c r="M36" s="6">
        <f>IF(J36="","",(K36/J36)/LOOKUP(RIGHT($D$2,3),定数!$A$6:$A$13,定数!$B$6:$B$13))</f>
        <v>4.7238102798981778</v>
      </c>
      <c r="N36" s="36"/>
      <c r="O36" s="8">
        <v>43637</v>
      </c>
      <c r="P36" s="107">
        <v>122.24</v>
      </c>
      <c r="Q36" s="107"/>
      <c r="R36" s="108">
        <f>IF(P36="","",T36*M36*LOOKUP(RIGHT($D$2,3),定数!$A$6:$A$13,定数!$B$6:$B$13))</f>
        <v>46765.721770992386</v>
      </c>
      <c r="S36" s="108"/>
      <c r="T36" s="109">
        <f t="shared" si="4"/>
        <v>99.000000000000909</v>
      </c>
      <c r="U36" s="109"/>
      <c r="V36" t="str">
        <f t="shared" si="7"/>
        <v/>
      </c>
      <c r="W36">
        <f t="shared" si="2"/>
        <v>0</v>
      </c>
      <c r="X36" s="37">
        <f t="shared" si="5"/>
        <v>1205407.2181347355</v>
      </c>
      <c r="Y36" s="38">
        <f t="shared" si="6"/>
        <v>3.3350291770050444E-2</v>
      </c>
    </row>
    <row r="37" spans="2:25">
      <c r="B37" s="36">
        <v>29</v>
      </c>
      <c r="C37" s="106">
        <f t="shared" si="0"/>
        <v>1211972.2574792095</v>
      </c>
      <c r="D37" s="106"/>
      <c r="E37" s="36"/>
      <c r="F37" s="8">
        <v>43642</v>
      </c>
      <c r="G37" s="60" t="s">
        <v>3</v>
      </c>
      <c r="H37" s="107">
        <v>120.97</v>
      </c>
      <c r="I37" s="107"/>
      <c r="J37" s="36">
        <v>183</v>
      </c>
      <c r="K37" s="110">
        <f t="shared" si="3"/>
        <v>36359.167724376282</v>
      </c>
      <c r="L37" s="111"/>
      <c r="M37" s="6">
        <f>IF(J37="","",(K37/J37)/LOOKUP(RIGHT($D$2,3),定数!$A$6:$A$13,定数!$B$6:$B$13))</f>
        <v>1.9868397663593598</v>
      </c>
      <c r="N37" s="36"/>
      <c r="O37" s="8">
        <v>43644</v>
      </c>
      <c r="P37" s="107">
        <v>118.69</v>
      </c>
      <c r="Q37" s="107"/>
      <c r="R37" s="108">
        <f>IF(P37="","",T37*M37*LOOKUP(RIGHT($D$2,3),定数!$A$6:$A$13,定数!$B$6:$B$13))</f>
        <v>45299.946672993421</v>
      </c>
      <c r="S37" s="108"/>
      <c r="T37" s="109">
        <f t="shared" si="4"/>
        <v>228.00000000000011</v>
      </c>
      <c r="U37" s="109"/>
      <c r="V37" t="str">
        <f t="shared" si="7"/>
        <v/>
      </c>
      <c r="W37">
        <f t="shared" si="2"/>
        <v>0</v>
      </c>
      <c r="X37" s="37">
        <f t="shared" si="5"/>
        <v>1211972.2574792095</v>
      </c>
      <c r="Y37" s="38">
        <f t="shared" si="6"/>
        <v>0</v>
      </c>
    </row>
    <row r="38" spans="2:25">
      <c r="B38" s="36">
        <v>30</v>
      </c>
      <c r="C38" s="106">
        <f>IF(R37="","",C37+R37)</f>
        <v>1257272.2041522029</v>
      </c>
      <c r="D38" s="106"/>
      <c r="E38" s="36"/>
      <c r="F38" s="8">
        <v>43664</v>
      </c>
      <c r="G38" s="59" t="s">
        <v>4</v>
      </c>
      <c r="H38" s="107">
        <v>117.18</v>
      </c>
      <c r="I38" s="107"/>
      <c r="J38" s="36">
        <v>87</v>
      </c>
      <c r="K38" s="110">
        <f t="shared" si="3"/>
        <v>37718.166124566087</v>
      </c>
      <c r="L38" s="111"/>
      <c r="M38" s="6">
        <f>IF(J38="","",(K38/J38)/LOOKUP(RIGHT($D$2,3),定数!$A$6:$A$13,定数!$B$6:$B$13))</f>
        <v>4.3354213936282857</v>
      </c>
      <c r="N38" s="36"/>
      <c r="O38" s="8">
        <v>43665</v>
      </c>
      <c r="P38" s="107">
        <v>116.31</v>
      </c>
      <c r="Q38" s="107"/>
      <c r="R38" s="108">
        <f>IF(P38="","",T38*M38*LOOKUP(RIGHT($D$2,3),定数!$A$6:$A$13,定数!$B$6:$B$13))</f>
        <v>-37718.166124566284</v>
      </c>
      <c r="S38" s="108"/>
      <c r="T38" s="109">
        <f t="shared" si="4"/>
        <v>-87.000000000000455</v>
      </c>
      <c r="U38" s="109"/>
      <c r="V38" t="str">
        <f t="shared" si="7"/>
        <v/>
      </c>
      <c r="W38">
        <f t="shared" si="2"/>
        <v>1</v>
      </c>
      <c r="X38" s="37">
        <f t="shared" si="5"/>
        <v>1257272.2041522029</v>
      </c>
      <c r="Y38" s="38">
        <f t="shared" si="6"/>
        <v>0</v>
      </c>
    </row>
    <row r="39" spans="2:25">
      <c r="B39" s="36">
        <v>31</v>
      </c>
      <c r="C39" s="106">
        <f t="shared" si="0"/>
        <v>1219554.0380276367</v>
      </c>
      <c r="D39" s="106"/>
      <c r="E39" s="36"/>
      <c r="F39" s="8">
        <v>43676</v>
      </c>
      <c r="G39" s="59" t="s">
        <v>4</v>
      </c>
      <c r="H39" s="107">
        <v>120.14</v>
      </c>
      <c r="I39" s="107"/>
      <c r="J39" s="36">
        <v>79</v>
      </c>
      <c r="K39" s="110">
        <f t="shared" si="3"/>
        <v>36586.621140829098</v>
      </c>
      <c r="L39" s="111"/>
      <c r="M39" s="6">
        <f>IF(J39="","",(K39/J39)/LOOKUP(RIGHT($D$2,3),定数!$A$6:$A$13,定数!$B$6:$B$13))</f>
        <v>4.6312178659277343</v>
      </c>
      <c r="N39" s="36"/>
      <c r="O39" s="8">
        <v>43678</v>
      </c>
      <c r="P39" s="107">
        <v>119.35</v>
      </c>
      <c r="Q39" s="107"/>
      <c r="R39" s="108">
        <f>IF(P39="","",T39*M39*LOOKUP(RIGHT($D$2,3),定数!$A$6:$A$13,定数!$B$6:$B$13))</f>
        <v>-36586.621140829389</v>
      </c>
      <c r="S39" s="108"/>
      <c r="T39" s="109">
        <f t="shared" si="4"/>
        <v>-79.000000000000625</v>
      </c>
      <c r="U39" s="109"/>
      <c r="V39" t="str">
        <f t="shared" si="7"/>
        <v/>
      </c>
      <c r="W39">
        <f t="shared" si="2"/>
        <v>2</v>
      </c>
      <c r="X39" s="37">
        <f t="shared" si="5"/>
        <v>1257272.2041522029</v>
      </c>
      <c r="Y39" s="38">
        <f t="shared" si="6"/>
        <v>3.0000000000000138E-2</v>
      </c>
    </row>
    <row r="40" spans="2:25">
      <c r="B40" s="36">
        <v>32</v>
      </c>
      <c r="C40" s="106">
        <f t="shared" si="0"/>
        <v>1182967.4168868074</v>
      </c>
      <c r="D40" s="106"/>
      <c r="E40" s="36"/>
      <c r="F40" s="8">
        <v>43692</v>
      </c>
      <c r="G40" s="60" t="s">
        <v>3</v>
      </c>
      <c r="H40" s="107">
        <v>117.07</v>
      </c>
      <c r="I40" s="107"/>
      <c r="J40" s="36">
        <v>75</v>
      </c>
      <c r="K40" s="110">
        <f t="shared" si="3"/>
        <v>35489.022506604219</v>
      </c>
      <c r="L40" s="111"/>
      <c r="M40" s="6">
        <f>IF(J40="","",(K40/J40)/LOOKUP(RIGHT($D$2,3),定数!$A$6:$A$13,定数!$B$6:$B$13))</f>
        <v>4.7318696675472287</v>
      </c>
      <c r="N40" s="36"/>
      <c r="O40" s="8">
        <v>43693</v>
      </c>
      <c r="P40" s="107">
        <v>117.82</v>
      </c>
      <c r="Q40" s="107"/>
      <c r="R40" s="108">
        <f>IF(P40="","",T40*M40*LOOKUP(RIGHT($D$2,3),定数!$A$6:$A$13,定数!$B$6:$B$13))</f>
        <v>-35489.022506604219</v>
      </c>
      <c r="S40" s="108"/>
      <c r="T40" s="109">
        <f t="shared" si="4"/>
        <v>-75</v>
      </c>
      <c r="U40" s="109"/>
      <c r="V40" t="str">
        <f t="shared" si="7"/>
        <v/>
      </c>
      <c r="W40">
        <f t="shared" si="2"/>
        <v>3</v>
      </c>
      <c r="X40" s="37">
        <f t="shared" si="5"/>
        <v>1257272.2041522029</v>
      </c>
      <c r="Y40" s="38">
        <f t="shared" si="6"/>
        <v>5.9100000000000263E-2</v>
      </c>
    </row>
    <row r="41" spans="2:25">
      <c r="B41" s="36">
        <v>33</v>
      </c>
      <c r="C41" s="106">
        <f t="shared" si="0"/>
        <v>1147478.3943802032</v>
      </c>
      <c r="D41" s="106"/>
      <c r="E41" s="36"/>
      <c r="F41" s="8">
        <v>43699</v>
      </c>
      <c r="G41" s="59" t="s">
        <v>4</v>
      </c>
      <c r="H41" s="107">
        <v>119.2</v>
      </c>
      <c r="I41" s="107"/>
      <c r="J41" s="36">
        <v>59</v>
      </c>
      <c r="K41" s="110">
        <f t="shared" si="3"/>
        <v>34424.351831406093</v>
      </c>
      <c r="L41" s="111"/>
      <c r="M41" s="6">
        <f>IF(J41="","",(K41/J41)/LOOKUP(RIGHT($D$2,3),定数!$A$6:$A$13,定数!$B$6:$B$13))</f>
        <v>5.8346359036281514</v>
      </c>
      <c r="N41" s="36"/>
      <c r="O41" s="8">
        <v>43700</v>
      </c>
      <c r="P41" s="107">
        <v>119.91</v>
      </c>
      <c r="Q41" s="107"/>
      <c r="R41" s="108">
        <f>IF(P41="","",T41*M41*LOOKUP(RIGHT($D$2,3),定数!$A$6:$A$13,定数!$B$6:$B$13))</f>
        <v>41425.914915759509</v>
      </c>
      <c r="S41" s="108"/>
      <c r="T41" s="109">
        <f t="shared" si="4"/>
        <v>70.999999999999375</v>
      </c>
      <c r="U41" s="109"/>
      <c r="V41" t="str">
        <f t="shared" si="7"/>
        <v/>
      </c>
      <c r="W41">
        <f t="shared" si="2"/>
        <v>0</v>
      </c>
      <c r="X41" s="37">
        <f t="shared" si="5"/>
        <v>1257272.2041522029</v>
      </c>
      <c r="Y41" s="38">
        <f t="shared" si="6"/>
        <v>8.7327000000000266E-2</v>
      </c>
    </row>
    <row r="42" spans="2:25">
      <c r="B42" s="36">
        <v>34</v>
      </c>
      <c r="C42" s="106">
        <f t="shared" si="0"/>
        <v>1188904.3092959628</v>
      </c>
      <c r="D42" s="106"/>
      <c r="E42" s="36"/>
      <c r="F42" s="8">
        <v>43706</v>
      </c>
      <c r="G42" s="60" t="s">
        <v>3</v>
      </c>
      <c r="H42" s="107">
        <v>117.87</v>
      </c>
      <c r="I42" s="107"/>
      <c r="J42" s="36">
        <v>108</v>
      </c>
      <c r="K42" s="110">
        <f>IF(J42="","",C42*0.03)</f>
        <v>35667.129278878885</v>
      </c>
      <c r="L42" s="111"/>
      <c r="M42" s="6">
        <f>IF(J42="","",(K42/J42)/LOOKUP(RIGHT($D$2,3),定数!$A$6:$A$13,定数!$B$6:$B$13))</f>
        <v>3.3025119702665635</v>
      </c>
      <c r="N42" s="36"/>
      <c r="O42" s="8">
        <v>43717</v>
      </c>
      <c r="P42" s="107">
        <v>118.95</v>
      </c>
      <c r="Q42" s="107"/>
      <c r="R42" s="108">
        <f>IF(P42="","",T42*M42*LOOKUP(RIGHT($D$2,3),定数!$A$6:$A$13,定数!$B$6:$B$13))</f>
        <v>-35667.129278878834</v>
      </c>
      <c r="S42" s="108"/>
      <c r="T42" s="109">
        <f t="shared" si="4"/>
        <v>-107.99999999999983</v>
      </c>
      <c r="U42" s="109"/>
      <c r="V42" t="str">
        <f t="shared" si="7"/>
        <v/>
      </c>
      <c r="W42">
        <f t="shared" si="2"/>
        <v>1</v>
      </c>
      <c r="X42" s="37">
        <f t="shared" si="5"/>
        <v>1257272.2041522029</v>
      </c>
      <c r="Y42" s="38">
        <f t="shared" si="6"/>
        <v>5.4377957796610699E-2</v>
      </c>
    </row>
    <row r="43" spans="2:25">
      <c r="B43" s="36">
        <v>35</v>
      </c>
      <c r="C43" s="106">
        <f t="shared" si="0"/>
        <v>1153237.1800170839</v>
      </c>
      <c r="D43" s="106"/>
      <c r="E43" s="36"/>
      <c r="F43" s="8">
        <v>43727</v>
      </c>
      <c r="G43" s="60" t="s">
        <v>3</v>
      </c>
      <c r="H43" s="107">
        <v>121.39</v>
      </c>
      <c r="I43" s="107"/>
      <c r="J43" s="36">
        <v>58</v>
      </c>
      <c r="K43" s="110">
        <f t="shared" si="3"/>
        <v>34597.115400512514</v>
      </c>
      <c r="L43" s="111"/>
      <c r="M43" s="6">
        <f>IF(J43="","",(K43/J43)/LOOKUP(RIGHT($D$2,3),定数!$A$6:$A$13,定数!$B$6:$B$13))</f>
        <v>5.9650198966400891</v>
      </c>
      <c r="N43" s="36"/>
      <c r="O43" s="8">
        <v>43728</v>
      </c>
      <c r="P43" s="107">
        <v>121.97</v>
      </c>
      <c r="Q43" s="107"/>
      <c r="R43" s="108">
        <f>IF(P43="","",T43*M43*LOOKUP(RIGHT($D$2,3),定数!$A$6:$A$13,定数!$B$6:$B$13))</f>
        <v>-34597.115400512419</v>
      </c>
      <c r="S43" s="108"/>
      <c r="T43" s="109">
        <f t="shared" si="4"/>
        <v>-57.999999999999829</v>
      </c>
      <c r="U43" s="109"/>
      <c r="V43" t="str">
        <f t="shared" si="7"/>
        <v/>
      </c>
      <c r="W43">
        <f t="shared" si="2"/>
        <v>2</v>
      </c>
      <c r="X43" s="37">
        <f t="shared" si="5"/>
        <v>1257272.2041522029</v>
      </c>
      <c r="Y43" s="38">
        <f t="shared" si="6"/>
        <v>8.2746619062712301E-2</v>
      </c>
    </row>
    <row r="44" spans="2:25">
      <c r="B44" s="36">
        <v>36</v>
      </c>
      <c r="C44" s="106">
        <f t="shared" si="0"/>
        <v>1118640.0646165714</v>
      </c>
      <c r="D44" s="106"/>
      <c r="E44" s="36"/>
      <c r="F44" s="8">
        <v>43745</v>
      </c>
      <c r="G44" s="59" t="s">
        <v>4</v>
      </c>
      <c r="H44" s="107">
        <v>123.84</v>
      </c>
      <c r="I44" s="107"/>
      <c r="J44" s="36">
        <v>81</v>
      </c>
      <c r="K44" s="110">
        <f t="shared" si="3"/>
        <v>33559.201938497143</v>
      </c>
      <c r="L44" s="111"/>
      <c r="M44" s="6">
        <f>IF(J44="","",(K44/J44)/LOOKUP(RIGHT($D$2,3),定数!$A$6:$A$13,定数!$B$6:$B$13))</f>
        <v>4.1431113504317461</v>
      </c>
      <c r="N44" s="36"/>
      <c r="O44" s="8">
        <v>43748</v>
      </c>
      <c r="P44" s="107">
        <v>123.03</v>
      </c>
      <c r="Q44" s="107"/>
      <c r="R44" s="108">
        <f>IF(P44="","",T44*M44*LOOKUP(RIGHT($D$2,3),定数!$A$6:$A$13,定数!$B$6:$B$13))</f>
        <v>-33559.201938497237</v>
      </c>
      <c r="S44" s="108"/>
      <c r="T44" s="109">
        <f t="shared" si="4"/>
        <v>-81.000000000000227</v>
      </c>
      <c r="U44" s="109"/>
      <c r="V44" t="str">
        <f t="shared" si="7"/>
        <v/>
      </c>
      <c r="W44">
        <f t="shared" si="2"/>
        <v>3</v>
      </c>
      <c r="X44" s="37">
        <f t="shared" si="5"/>
        <v>1257272.2041522029</v>
      </c>
      <c r="Y44" s="38">
        <f t="shared" si="6"/>
        <v>0.11026422049083096</v>
      </c>
    </row>
    <row r="45" spans="2:25">
      <c r="B45" s="36">
        <v>37</v>
      </c>
      <c r="C45" s="106">
        <f t="shared" si="0"/>
        <v>1085080.8626780743</v>
      </c>
      <c r="D45" s="106"/>
      <c r="E45" s="36"/>
      <c r="F45" s="8">
        <v>43769</v>
      </c>
      <c r="G45" s="60" t="s">
        <v>3</v>
      </c>
      <c r="H45" s="107">
        <v>122.57</v>
      </c>
      <c r="I45" s="107"/>
      <c r="J45" s="36">
        <v>60</v>
      </c>
      <c r="K45" s="110">
        <f t="shared" si="3"/>
        <v>32552.425880342227</v>
      </c>
      <c r="L45" s="111"/>
      <c r="M45" s="6">
        <f>IF(J45="","",(K45/J45)/LOOKUP(RIGHT($D$2,3),定数!$A$6:$A$13,定数!$B$6:$B$13))</f>
        <v>5.4254043133903709</v>
      </c>
      <c r="N45" s="36"/>
      <c r="O45" s="8">
        <v>43770</v>
      </c>
      <c r="P45" s="107">
        <v>121.74</v>
      </c>
      <c r="Q45" s="107"/>
      <c r="R45" s="108">
        <f>IF(P45="","",T45*M45*LOOKUP(RIGHT($D$2,3),定数!$A$6:$A$13,定数!$B$6:$B$13))</f>
        <v>45030.855801139987</v>
      </c>
      <c r="S45" s="108"/>
      <c r="T45" s="109">
        <f t="shared" si="4"/>
        <v>82.999999999999829</v>
      </c>
      <c r="U45" s="109"/>
      <c r="V45" t="str">
        <f t="shared" si="7"/>
        <v/>
      </c>
      <c r="W45">
        <f t="shared" si="2"/>
        <v>0</v>
      </c>
      <c r="X45" s="37">
        <f t="shared" si="5"/>
        <v>1257272.2041522029</v>
      </c>
      <c r="Y45" s="38">
        <f t="shared" si="6"/>
        <v>0.13695629387610597</v>
      </c>
    </row>
    <row r="46" spans="2:25">
      <c r="B46" s="36">
        <v>38</v>
      </c>
      <c r="C46" s="106">
        <f t="shared" si="0"/>
        <v>1130111.7184792142</v>
      </c>
      <c r="D46" s="106"/>
      <c r="E46" s="36"/>
      <c r="F46" s="8">
        <v>43788</v>
      </c>
      <c r="G46" s="59" t="s">
        <v>4</v>
      </c>
      <c r="H46" s="107">
        <v>121.24</v>
      </c>
      <c r="I46" s="107"/>
      <c r="J46" s="36">
        <v>44</v>
      </c>
      <c r="K46" s="110">
        <f t="shared" si="3"/>
        <v>33903.351554376422</v>
      </c>
      <c r="L46" s="111"/>
      <c r="M46" s="6">
        <f>IF(J46="","",(K46/J46)/LOOKUP(RIGHT($D$2,3),定数!$A$6:$A$13,定数!$B$6:$B$13))</f>
        <v>7.7053071714491868</v>
      </c>
      <c r="N46" s="36"/>
      <c r="O46" s="8">
        <v>43788</v>
      </c>
      <c r="P46" s="107">
        <v>121.76</v>
      </c>
      <c r="Q46" s="107"/>
      <c r="R46" s="108">
        <f>IF(P46="","",T46*M46*LOOKUP(RIGHT($D$2,3),定数!$A$6:$A$13,定数!$B$6:$B$13))</f>
        <v>40067.597291536564</v>
      </c>
      <c r="S46" s="108"/>
      <c r="T46" s="109">
        <f t="shared" si="4"/>
        <v>52.000000000001023</v>
      </c>
      <c r="U46" s="109"/>
      <c r="V46" t="str">
        <f t="shared" si="7"/>
        <v/>
      </c>
      <c r="W46">
        <f t="shared" si="2"/>
        <v>0</v>
      </c>
      <c r="X46" s="37">
        <f t="shared" si="5"/>
        <v>1257272.2041522029</v>
      </c>
      <c r="Y46" s="38">
        <f t="shared" si="6"/>
        <v>0.10113998007196445</v>
      </c>
    </row>
    <row r="47" spans="2:25">
      <c r="B47" s="36">
        <v>39</v>
      </c>
      <c r="C47" s="106">
        <f t="shared" si="0"/>
        <v>1170179.3157707509</v>
      </c>
      <c r="D47" s="106"/>
      <c r="E47" s="36"/>
      <c r="F47" s="8">
        <v>43796</v>
      </c>
      <c r="G47" s="60" t="s">
        <v>3</v>
      </c>
      <c r="H47" s="107">
        <v>121.46</v>
      </c>
      <c r="I47" s="107"/>
      <c r="J47" s="36">
        <v>50</v>
      </c>
      <c r="K47" s="110">
        <f t="shared" si="3"/>
        <v>35105.379473122528</v>
      </c>
      <c r="L47" s="111"/>
      <c r="M47" s="6">
        <f>IF(J47="","",(K47/J47)/LOOKUP(RIGHT($D$2,3),定数!$A$6:$A$13,定数!$B$6:$B$13))</f>
        <v>7.0210758946245049</v>
      </c>
      <c r="N47" s="36"/>
      <c r="O47" s="8">
        <v>43796</v>
      </c>
      <c r="P47" s="107">
        <v>121.96</v>
      </c>
      <c r="Q47" s="107"/>
      <c r="R47" s="108">
        <f>IF(P47="","",T47*M47*LOOKUP(RIGHT($D$2,3),定数!$A$6:$A$13,定数!$B$6:$B$13))</f>
        <v>-35105.379473122528</v>
      </c>
      <c r="S47" s="108"/>
      <c r="T47" s="109">
        <f t="shared" si="4"/>
        <v>-50</v>
      </c>
      <c r="U47" s="109"/>
      <c r="V47" t="str">
        <f t="shared" si="7"/>
        <v/>
      </c>
      <c r="W47">
        <f t="shared" si="2"/>
        <v>1</v>
      </c>
      <c r="X47" s="37">
        <f t="shared" si="5"/>
        <v>1257272.2041522029</v>
      </c>
      <c r="Y47" s="38">
        <f t="shared" si="6"/>
        <v>6.927130663815162E-2</v>
      </c>
    </row>
    <row r="48" spans="2:25">
      <c r="B48" s="36">
        <v>40</v>
      </c>
      <c r="C48" s="106">
        <f t="shared" si="0"/>
        <v>1135073.9362976283</v>
      </c>
      <c r="D48" s="106"/>
      <c r="E48" s="36"/>
      <c r="F48" s="8">
        <v>43812</v>
      </c>
      <c r="G48" s="60" t="s">
        <v>3</v>
      </c>
      <c r="H48" s="107">
        <v>122.45</v>
      </c>
      <c r="I48" s="107"/>
      <c r="J48" s="36">
        <v>40</v>
      </c>
      <c r="K48" s="110">
        <f t="shared" si="3"/>
        <v>34052.21808892885</v>
      </c>
      <c r="L48" s="111"/>
      <c r="M48" s="6">
        <f>IF(J48="","",(K48/J48)/LOOKUP(RIGHT($D$2,3),定数!$A$6:$A$13,定数!$B$6:$B$13))</f>
        <v>8.5130545222322116</v>
      </c>
      <c r="N48" s="36"/>
      <c r="O48" s="8">
        <v>43812</v>
      </c>
      <c r="P48" s="107">
        <v>121.37</v>
      </c>
      <c r="Q48" s="107"/>
      <c r="R48" s="108">
        <f>IF(P48="","",T48*M48*LOOKUP(RIGHT($D$2,3),定数!$A$6:$A$13,定数!$B$6:$B$13))</f>
        <v>91940.988840107748</v>
      </c>
      <c r="S48" s="108"/>
      <c r="T48" s="109">
        <f t="shared" si="4"/>
        <v>107.99999999999983</v>
      </c>
      <c r="U48" s="109"/>
      <c r="V48" t="str">
        <f t="shared" si="7"/>
        <v/>
      </c>
      <c r="W48">
        <f t="shared" si="2"/>
        <v>0</v>
      </c>
      <c r="X48" s="37">
        <f t="shared" si="5"/>
        <v>1257272.2041522029</v>
      </c>
      <c r="Y48" s="38">
        <f t="shared" si="6"/>
        <v>9.7193167439007078E-2</v>
      </c>
    </row>
    <row r="49" spans="2:25">
      <c r="B49" s="36">
        <v>41</v>
      </c>
      <c r="C49" s="106">
        <f t="shared" si="0"/>
        <v>1227014.9251377361</v>
      </c>
      <c r="D49" s="106"/>
      <c r="E49" s="36"/>
      <c r="F49" s="8">
        <v>43819</v>
      </c>
      <c r="G49" s="60" t="s">
        <v>3</v>
      </c>
      <c r="H49" s="107">
        <v>120.4</v>
      </c>
      <c r="I49" s="107"/>
      <c r="J49" s="36">
        <v>64</v>
      </c>
      <c r="K49" s="110">
        <f t="shared" si="3"/>
        <v>36810.447754132081</v>
      </c>
      <c r="L49" s="111"/>
      <c r="M49" s="6">
        <f>IF(J49="","",(K49/J49)/LOOKUP(RIGHT($D$2,3),定数!$A$6:$A$13,定数!$B$6:$B$13))</f>
        <v>5.7516324615831378</v>
      </c>
      <c r="N49" s="36"/>
      <c r="O49" s="8">
        <v>43829</v>
      </c>
      <c r="P49" s="107">
        <v>119.55</v>
      </c>
      <c r="Q49" s="107"/>
      <c r="R49" s="108">
        <f>IF(P49="","",T49*M49*LOOKUP(RIGHT($D$2,3),定数!$A$6:$A$13,定数!$B$6:$B$13))</f>
        <v>48888.875923457163</v>
      </c>
      <c r="S49" s="108"/>
      <c r="T49" s="109">
        <f t="shared" si="4"/>
        <v>85.000000000000853</v>
      </c>
      <c r="U49" s="109"/>
      <c r="V49" t="str">
        <f t="shared" si="7"/>
        <v/>
      </c>
      <c r="W49">
        <f t="shared" si="2"/>
        <v>0</v>
      </c>
      <c r="X49" s="37">
        <f t="shared" si="5"/>
        <v>1257272.2041522029</v>
      </c>
      <c r="Y49" s="38">
        <f t="shared" si="6"/>
        <v>2.4065814001566821E-2</v>
      </c>
    </row>
    <row r="50" spans="2:25">
      <c r="B50" s="36">
        <v>42</v>
      </c>
      <c r="C50" s="106">
        <f t="shared" si="0"/>
        <v>1275903.8010611932</v>
      </c>
      <c r="D50" s="106"/>
      <c r="E50" s="36">
        <v>2003</v>
      </c>
      <c r="F50" s="8">
        <v>43467</v>
      </c>
      <c r="G50" s="59" t="s">
        <v>4</v>
      </c>
      <c r="H50" s="107">
        <v>119.98</v>
      </c>
      <c r="I50" s="107"/>
      <c r="J50" s="36">
        <v>116</v>
      </c>
      <c r="K50" s="110">
        <f t="shared" si="3"/>
        <v>38277.114031835794</v>
      </c>
      <c r="L50" s="111"/>
      <c r="M50" s="6">
        <f>IF(J50="","",(K50/J50)/LOOKUP(RIGHT($D$2,3),定数!$A$6:$A$13,定数!$B$6:$B$13))</f>
        <v>3.2997512096410166</v>
      </c>
      <c r="N50" s="36">
        <v>2003</v>
      </c>
      <c r="O50" s="8">
        <v>43471</v>
      </c>
      <c r="P50" s="107">
        <v>118.82</v>
      </c>
      <c r="Q50" s="107"/>
      <c r="R50" s="108">
        <f>IF(P50="","",T50*M50*LOOKUP(RIGHT($D$2,3),定数!$A$6:$A$13,定数!$B$6:$B$13))</f>
        <v>-38277.11403183615</v>
      </c>
      <c r="S50" s="108"/>
      <c r="T50" s="109">
        <f t="shared" si="4"/>
        <v>-116.00000000000108</v>
      </c>
      <c r="U50" s="109"/>
      <c r="V50" t="str">
        <f t="shared" si="7"/>
        <v/>
      </c>
      <c r="W50">
        <f t="shared" si="2"/>
        <v>1</v>
      </c>
      <c r="X50" s="37">
        <f t="shared" si="5"/>
        <v>1275903.8010611932</v>
      </c>
      <c r="Y50" s="38">
        <f t="shared" si="6"/>
        <v>0</v>
      </c>
    </row>
    <row r="51" spans="2:25">
      <c r="B51" s="36">
        <v>43</v>
      </c>
      <c r="C51" s="106">
        <f t="shared" si="0"/>
        <v>1237626.6870293571</v>
      </c>
      <c r="D51" s="106"/>
      <c r="E51" s="36"/>
      <c r="F51" s="8">
        <v>43481</v>
      </c>
      <c r="G51" s="60" t="s">
        <v>3</v>
      </c>
      <c r="H51" s="107">
        <v>117.77</v>
      </c>
      <c r="I51" s="107"/>
      <c r="J51" s="36">
        <v>68</v>
      </c>
      <c r="K51" s="110">
        <f t="shared" si="3"/>
        <v>37128.800610880709</v>
      </c>
      <c r="L51" s="111"/>
      <c r="M51" s="6">
        <f>IF(J51="","",(K51/J51)/LOOKUP(RIGHT($D$2,3),定数!$A$6:$A$13,定数!$B$6:$B$13))</f>
        <v>5.4601177368942215</v>
      </c>
      <c r="N51" s="36"/>
      <c r="O51" s="8">
        <v>43486</v>
      </c>
      <c r="P51" s="107">
        <v>118.45</v>
      </c>
      <c r="Q51" s="107"/>
      <c r="R51" s="108">
        <f>IF(P51="","",T51*M51*LOOKUP(RIGHT($D$2,3),定数!$A$6:$A$13,定数!$B$6:$B$13))</f>
        <v>-37128.800610881081</v>
      </c>
      <c r="S51" s="108"/>
      <c r="T51" s="109">
        <f t="shared" si="4"/>
        <v>-68.000000000000682</v>
      </c>
      <c r="U51" s="109"/>
      <c r="V51" t="str">
        <f t="shared" si="7"/>
        <v/>
      </c>
      <c r="W51">
        <f t="shared" si="2"/>
        <v>2</v>
      </c>
      <c r="X51" s="37">
        <f t="shared" si="5"/>
        <v>1275903.8010611932</v>
      </c>
      <c r="Y51" s="38">
        <f t="shared" si="6"/>
        <v>3.0000000000000249E-2</v>
      </c>
    </row>
    <row r="52" spans="2:25">
      <c r="B52" s="36">
        <v>44</v>
      </c>
      <c r="C52" s="106">
        <f t="shared" si="0"/>
        <v>1200497.886418476</v>
      </c>
      <c r="D52" s="106"/>
      <c r="E52" s="36"/>
      <c r="F52" s="8">
        <v>43489</v>
      </c>
      <c r="G52" s="60" t="s">
        <v>3</v>
      </c>
      <c r="H52" s="107">
        <v>117.67</v>
      </c>
      <c r="I52" s="107"/>
      <c r="J52" s="36">
        <v>56</v>
      </c>
      <c r="K52" s="110">
        <f t="shared" si="3"/>
        <v>36014.936592554281</v>
      </c>
      <c r="L52" s="111"/>
      <c r="M52" s="6">
        <f>IF(J52="","",(K52/J52)/LOOKUP(RIGHT($D$2,3),定数!$A$6:$A$13,定数!$B$6:$B$13))</f>
        <v>6.4312386772418355</v>
      </c>
      <c r="N52" s="36"/>
      <c r="O52" s="8">
        <v>43492</v>
      </c>
      <c r="P52" s="107">
        <v>118.23</v>
      </c>
      <c r="Q52" s="107"/>
      <c r="R52" s="108">
        <f>IF(P52="","",T52*M52*LOOKUP(RIGHT($D$2,3),定数!$A$6:$A$13,定数!$B$6:$B$13))</f>
        <v>-36014.936592554426</v>
      </c>
      <c r="S52" s="108"/>
      <c r="T52" s="109">
        <f t="shared" si="4"/>
        <v>-56.000000000000227</v>
      </c>
      <c r="U52" s="109"/>
      <c r="V52" t="str">
        <f t="shared" si="7"/>
        <v/>
      </c>
      <c r="W52">
        <f t="shared" si="2"/>
        <v>3</v>
      </c>
      <c r="X52" s="37">
        <f t="shared" si="5"/>
        <v>1275903.8010611932</v>
      </c>
      <c r="Y52" s="38">
        <f t="shared" si="6"/>
        <v>5.9100000000000597E-2</v>
      </c>
    </row>
    <row r="53" spans="2:25">
      <c r="B53" s="36">
        <v>45</v>
      </c>
      <c r="C53" s="106">
        <f t="shared" si="0"/>
        <v>1164482.9498259216</v>
      </c>
      <c r="D53" s="106"/>
      <c r="E53" s="36"/>
      <c r="F53" s="8">
        <v>43506</v>
      </c>
      <c r="G53" s="59" t="s">
        <v>4</v>
      </c>
      <c r="H53" s="107">
        <v>120.46</v>
      </c>
      <c r="I53" s="107"/>
      <c r="J53" s="36">
        <v>58</v>
      </c>
      <c r="K53" s="110">
        <f t="shared" si="3"/>
        <v>34934.488494777645</v>
      </c>
      <c r="L53" s="111"/>
      <c r="M53" s="6">
        <f>IF(J53="","",(K53/J53)/LOOKUP(RIGHT($D$2,3),定数!$A$6:$A$13,定数!$B$6:$B$13))</f>
        <v>6.0231876715133863</v>
      </c>
      <c r="N53" s="36"/>
      <c r="O53" s="8">
        <v>43506</v>
      </c>
      <c r="P53" s="107">
        <v>121.16</v>
      </c>
      <c r="Q53" s="107"/>
      <c r="R53" s="108">
        <f>IF(P53="","",T53*M53*LOOKUP(RIGHT($D$2,3),定数!$A$6:$A$13,定数!$B$6:$B$13))</f>
        <v>42162.313700593877</v>
      </c>
      <c r="S53" s="108"/>
      <c r="T53" s="109">
        <f t="shared" si="4"/>
        <v>70.000000000000284</v>
      </c>
      <c r="U53" s="109"/>
      <c r="V53" t="str">
        <f t="shared" si="7"/>
        <v/>
      </c>
      <c r="W53">
        <f t="shared" si="2"/>
        <v>0</v>
      </c>
      <c r="X53" s="37">
        <f t="shared" si="5"/>
        <v>1275903.8010611932</v>
      </c>
      <c r="Y53" s="38">
        <f t="shared" si="6"/>
        <v>8.732700000000071E-2</v>
      </c>
    </row>
    <row r="54" spans="2:25">
      <c r="B54" s="36">
        <v>46</v>
      </c>
      <c r="C54" s="106">
        <f t="shared" si="0"/>
        <v>1206645.2635265153</v>
      </c>
      <c r="D54" s="106"/>
      <c r="E54" s="36"/>
      <c r="F54" s="8">
        <v>43510</v>
      </c>
      <c r="G54" s="60" t="s">
        <v>3</v>
      </c>
      <c r="H54" s="107">
        <v>120.29</v>
      </c>
      <c r="I54" s="107"/>
      <c r="J54" s="36">
        <v>59</v>
      </c>
      <c r="K54" s="110">
        <f t="shared" si="3"/>
        <v>36199.357905795456</v>
      </c>
      <c r="L54" s="111"/>
      <c r="M54" s="6">
        <f>IF(J54="","",(K54/J54)/LOOKUP(RIGHT($D$2,3),定数!$A$6:$A$13,定数!$B$6:$B$13))</f>
        <v>6.1354843908127892</v>
      </c>
      <c r="N54" s="36"/>
      <c r="O54" s="8">
        <v>43514</v>
      </c>
      <c r="P54" s="107">
        <v>119.21</v>
      </c>
      <c r="Q54" s="107"/>
      <c r="R54" s="108">
        <f>IF(P54="","",T54*M54*LOOKUP(RIGHT($D$2,3),定数!$A$6:$A$13,定数!$B$6:$B$13))</f>
        <v>66263.231420778888</v>
      </c>
      <c r="S54" s="108"/>
      <c r="T54" s="109">
        <f t="shared" si="4"/>
        <v>108.00000000000125</v>
      </c>
      <c r="U54" s="109"/>
      <c r="V54" t="str">
        <f t="shared" si="7"/>
        <v/>
      </c>
      <c r="W54">
        <f t="shared" si="2"/>
        <v>0</v>
      </c>
      <c r="X54" s="37">
        <f t="shared" si="5"/>
        <v>1275903.8010611932</v>
      </c>
      <c r="Y54" s="38">
        <f t="shared" si="6"/>
        <v>5.4281943103448915E-2</v>
      </c>
    </row>
    <row r="55" spans="2:25">
      <c r="B55" s="36">
        <v>47</v>
      </c>
      <c r="C55" s="106">
        <f t="shared" si="0"/>
        <v>1272908.4949472942</v>
      </c>
      <c r="D55" s="106"/>
      <c r="E55" s="36"/>
      <c r="F55" s="8">
        <v>43516</v>
      </c>
      <c r="G55" s="60" t="s">
        <v>3</v>
      </c>
      <c r="H55" s="107">
        <v>118.55</v>
      </c>
      <c r="I55" s="107"/>
      <c r="J55" s="36">
        <v>57</v>
      </c>
      <c r="K55" s="110">
        <f t="shared" si="3"/>
        <v>38187.254848418823</v>
      </c>
      <c r="L55" s="111"/>
      <c r="M55" s="6">
        <f>IF(J55="","",(K55/J55)/LOOKUP(RIGHT($D$2,3),定数!$A$6:$A$13,定数!$B$6:$B$13))</f>
        <v>6.6995183944594432</v>
      </c>
      <c r="N55" s="36"/>
      <c r="O55" s="8">
        <v>43520</v>
      </c>
      <c r="P55" s="107">
        <v>117.7</v>
      </c>
      <c r="Q55" s="107"/>
      <c r="R55" s="108">
        <f>IF(P55="","",T55*M55*LOOKUP(RIGHT($D$2,3),定数!$A$6:$A$13,定数!$B$6:$B$13))</f>
        <v>56945.906352904887</v>
      </c>
      <c r="S55" s="108"/>
      <c r="T55" s="109">
        <f t="shared" si="4"/>
        <v>84.999999999999432</v>
      </c>
      <c r="U55" s="109"/>
      <c r="V55" t="str">
        <f t="shared" si="7"/>
        <v/>
      </c>
      <c r="W55">
        <f t="shared" si="2"/>
        <v>0</v>
      </c>
      <c r="X55" s="37">
        <f t="shared" si="5"/>
        <v>1275903.8010611932</v>
      </c>
      <c r="Y55" s="38">
        <f t="shared" si="6"/>
        <v>2.3475955721801167E-3</v>
      </c>
    </row>
    <row r="56" spans="2:25">
      <c r="B56" s="36">
        <v>48</v>
      </c>
      <c r="C56" s="106">
        <f t="shared" si="0"/>
        <v>1329854.4013001991</v>
      </c>
      <c r="D56" s="106"/>
      <c r="E56" s="36"/>
      <c r="F56" s="8">
        <v>43530</v>
      </c>
      <c r="G56" s="60" t="s">
        <v>3</v>
      </c>
      <c r="H56" s="107">
        <v>117.14</v>
      </c>
      <c r="I56" s="107"/>
      <c r="J56" s="36">
        <v>42</v>
      </c>
      <c r="K56" s="110">
        <f t="shared" si="3"/>
        <v>39895.63203900597</v>
      </c>
      <c r="L56" s="111"/>
      <c r="M56" s="6">
        <f>IF(J56="","",(K56/J56)/LOOKUP(RIGHT($D$2,3),定数!$A$6:$A$13,定数!$B$6:$B$13))</f>
        <v>9.4989600092871349</v>
      </c>
      <c r="N56" s="36"/>
      <c r="O56" s="8">
        <v>43531</v>
      </c>
      <c r="P56" s="107">
        <v>116.54</v>
      </c>
      <c r="Q56" s="107"/>
      <c r="R56" s="108">
        <f>IF(P56="","",T56*M56*LOOKUP(RIGHT($D$2,3),定数!$A$6:$A$13,定数!$B$6:$B$13))</f>
        <v>56993.760055722269</v>
      </c>
      <c r="S56" s="108"/>
      <c r="T56" s="109">
        <f t="shared" si="4"/>
        <v>59.999999999999432</v>
      </c>
      <c r="U56" s="109"/>
      <c r="V56" t="str">
        <f t="shared" si="7"/>
        <v/>
      </c>
      <c r="W56">
        <f t="shared" si="2"/>
        <v>0</v>
      </c>
      <c r="X56" s="37">
        <f t="shared" si="5"/>
        <v>1329854.4013001991</v>
      </c>
      <c r="Y56" s="38">
        <f t="shared" si="6"/>
        <v>0</v>
      </c>
    </row>
    <row r="57" spans="2:25">
      <c r="B57" s="36">
        <v>49</v>
      </c>
      <c r="C57" s="106">
        <f t="shared" si="0"/>
        <v>1386848.1613559213</v>
      </c>
      <c r="D57" s="106"/>
      <c r="E57" s="36"/>
      <c r="F57" s="8">
        <v>43537</v>
      </c>
      <c r="G57" s="59" t="s">
        <v>4</v>
      </c>
      <c r="H57" s="107">
        <v>117.46</v>
      </c>
      <c r="I57" s="107"/>
      <c r="J57" s="36">
        <v>43</v>
      </c>
      <c r="K57" s="110">
        <f t="shared" si="3"/>
        <v>41605.444840677636</v>
      </c>
      <c r="L57" s="111"/>
      <c r="M57" s="6">
        <f>IF(J57="","",(K57/J57)/LOOKUP(RIGHT($D$2,3),定数!$A$6:$A$13,定数!$B$6:$B$13))</f>
        <v>9.6756848466692187</v>
      </c>
      <c r="N57" s="36"/>
      <c r="O57" s="8">
        <v>43537</v>
      </c>
      <c r="P57" s="107">
        <v>118.18</v>
      </c>
      <c r="Q57" s="107"/>
      <c r="R57" s="108">
        <f>IF(P57="","",T57*M57*LOOKUP(RIGHT($D$2,3),定数!$A$6:$A$13,定数!$B$6:$B$13))</f>
        <v>69664.93089601965</v>
      </c>
      <c r="S57" s="108"/>
      <c r="T57" s="109">
        <f t="shared" si="4"/>
        <v>72.000000000001307</v>
      </c>
      <c r="U57" s="109"/>
      <c r="V57" t="str">
        <f t="shared" si="7"/>
        <v/>
      </c>
      <c r="W57">
        <f t="shared" si="2"/>
        <v>0</v>
      </c>
      <c r="X57" s="37">
        <f t="shared" si="5"/>
        <v>1386848.1613559213</v>
      </c>
      <c r="Y57" s="38">
        <f t="shared" si="6"/>
        <v>0</v>
      </c>
    </row>
    <row r="58" spans="2:25">
      <c r="B58" s="36">
        <v>50</v>
      </c>
      <c r="C58" s="106">
        <f t="shared" si="0"/>
        <v>1456513.0922519409</v>
      </c>
      <c r="D58" s="106"/>
      <c r="E58" s="36"/>
      <c r="F58" s="8">
        <v>43543</v>
      </c>
      <c r="G58" s="59" t="s">
        <v>4</v>
      </c>
      <c r="H58" s="107">
        <v>119.38</v>
      </c>
      <c r="I58" s="107"/>
      <c r="J58" s="36">
        <v>74</v>
      </c>
      <c r="K58" s="110">
        <f t="shared" si="3"/>
        <v>43695.392767558224</v>
      </c>
      <c r="L58" s="111"/>
      <c r="M58" s="6">
        <f>IF(J58="","",(K58/J58)/LOOKUP(RIGHT($D$2,3),定数!$A$6:$A$13,定数!$B$6:$B$13))</f>
        <v>5.9047828064267867</v>
      </c>
      <c r="N58" s="36"/>
      <c r="O58" s="8">
        <v>43543</v>
      </c>
      <c r="P58" s="107">
        <v>120.37</v>
      </c>
      <c r="Q58" s="107"/>
      <c r="R58" s="108">
        <f>IF(P58="","",T58*M58*LOOKUP(RIGHT($D$2,3),定数!$A$6:$A$13,定数!$B$6:$B$13))</f>
        <v>58457.34978362573</v>
      </c>
      <c r="S58" s="108"/>
      <c r="T58" s="109">
        <f t="shared" si="4"/>
        <v>99.000000000000909</v>
      </c>
      <c r="U58" s="109"/>
      <c r="V58" t="str">
        <f t="shared" si="7"/>
        <v/>
      </c>
      <c r="W58">
        <f t="shared" si="2"/>
        <v>0</v>
      </c>
      <c r="X58" s="37">
        <f t="shared" si="5"/>
        <v>1456513.0922519409</v>
      </c>
      <c r="Y58" s="38">
        <f t="shared" si="6"/>
        <v>0</v>
      </c>
    </row>
    <row r="59" spans="2:25">
      <c r="B59" s="36">
        <v>51</v>
      </c>
      <c r="C59" s="106">
        <f t="shared" si="0"/>
        <v>1514970.4420355665</v>
      </c>
      <c r="D59" s="106"/>
      <c r="E59" s="36"/>
      <c r="F59" s="8">
        <v>43607</v>
      </c>
      <c r="G59" s="59" t="s">
        <v>4</v>
      </c>
      <c r="H59" s="107">
        <v>117.6</v>
      </c>
      <c r="I59" s="107"/>
      <c r="J59" s="36">
        <v>108</v>
      </c>
      <c r="K59" s="110">
        <f t="shared" si="3"/>
        <v>45449.113261066996</v>
      </c>
      <c r="L59" s="111"/>
      <c r="M59" s="6">
        <f>IF(J59="","",(K59/J59)/LOOKUP(RIGHT($D$2,3),定数!$A$6:$A$13,定数!$B$6:$B$13))</f>
        <v>4.2082512278765742</v>
      </c>
      <c r="N59" s="36"/>
      <c r="O59" s="8">
        <v>43612</v>
      </c>
      <c r="P59" s="107">
        <v>116.52</v>
      </c>
      <c r="Q59" s="107"/>
      <c r="R59" s="108">
        <f>IF(P59="","",T59*M59*LOOKUP(RIGHT($D$2,3),定数!$A$6:$A$13,定数!$B$6:$B$13))</f>
        <v>-45449.11326106693</v>
      </c>
      <c r="S59" s="108"/>
      <c r="T59" s="109">
        <f t="shared" si="4"/>
        <v>-107.99999999999983</v>
      </c>
      <c r="U59" s="109"/>
      <c r="V59" t="str">
        <f t="shared" si="7"/>
        <v/>
      </c>
      <c r="W59">
        <f t="shared" si="2"/>
        <v>1</v>
      </c>
      <c r="X59" s="37">
        <f t="shared" si="5"/>
        <v>1514970.4420355665</v>
      </c>
      <c r="Y59" s="38">
        <f t="shared" si="6"/>
        <v>0</v>
      </c>
    </row>
    <row r="60" spans="2:25">
      <c r="B60" s="36">
        <v>52</v>
      </c>
      <c r="C60" s="106">
        <f t="shared" si="0"/>
        <v>1469521.3287744997</v>
      </c>
      <c r="D60" s="106"/>
      <c r="E60" s="36"/>
      <c r="F60" s="8">
        <v>43613</v>
      </c>
      <c r="G60" s="59" t="s">
        <v>4</v>
      </c>
      <c r="H60" s="107">
        <v>117.79</v>
      </c>
      <c r="I60" s="107"/>
      <c r="J60" s="36">
        <v>85</v>
      </c>
      <c r="K60" s="110">
        <f t="shared" si="3"/>
        <v>44085.639863234988</v>
      </c>
      <c r="L60" s="111"/>
      <c r="M60" s="6">
        <f>IF(J60="","",(K60/J60)/LOOKUP(RIGHT($D$2,3),定数!$A$6:$A$13,定数!$B$6:$B$13))</f>
        <v>5.1865458662629393</v>
      </c>
      <c r="N60" s="36"/>
      <c r="O60" s="8">
        <v>43614</v>
      </c>
      <c r="P60" s="107">
        <v>118.83</v>
      </c>
      <c r="Q60" s="107"/>
      <c r="R60" s="108">
        <f>IF(P60="","",T60*M60*LOOKUP(RIGHT($D$2,3),定数!$A$6:$A$13,定数!$B$6:$B$13))</f>
        <v>53940.077009134155</v>
      </c>
      <c r="S60" s="108"/>
      <c r="T60" s="109">
        <f t="shared" si="4"/>
        <v>103.9999999999992</v>
      </c>
      <c r="U60" s="109"/>
      <c r="V60" t="str">
        <f t="shared" si="7"/>
        <v/>
      </c>
      <c r="W60">
        <f t="shared" si="2"/>
        <v>0</v>
      </c>
      <c r="X60" s="37">
        <f t="shared" si="5"/>
        <v>1514970.4420355665</v>
      </c>
      <c r="Y60" s="38">
        <f t="shared" si="6"/>
        <v>2.9999999999999916E-2</v>
      </c>
    </row>
    <row r="61" spans="2:25">
      <c r="B61" s="36">
        <v>53</v>
      </c>
      <c r="C61" s="106">
        <f t="shared" si="0"/>
        <v>1523461.4057836339</v>
      </c>
      <c r="D61" s="106"/>
      <c r="E61" s="36"/>
      <c r="F61" s="8">
        <v>43648</v>
      </c>
      <c r="G61" s="60" t="s">
        <v>3</v>
      </c>
      <c r="H61" s="107">
        <v>118.49</v>
      </c>
      <c r="I61" s="107"/>
      <c r="J61" s="36">
        <v>91</v>
      </c>
      <c r="K61" s="110">
        <f t="shared" si="3"/>
        <v>45703.842173509016</v>
      </c>
      <c r="L61" s="111"/>
      <c r="M61" s="6">
        <f>IF(J61="","",(K61/J61)/LOOKUP(RIGHT($D$2,3),定数!$A$6:$A$13,定数!$B$6:$B$13))</f>
        <v>5.022400238847144</v>
      </c>
      <c r="N61" s="36"/>
      <c r="O61" s="8">
        <v>43661</v>
      </c>
      <c r="P61" s="107">
        <v>117.36</v>
      </c>
      <c r="Q61" s="107"/>
      <c r="R61" s="108">
        <f>IF(P61="","",T61*M61*LOOKUP(RIGHT($D$2,3),定数!$A$6:$A$13,定数!$B$6:$B$13))</f>
        <v>56753.122698972504</v>
      </c>
      <c r="S61" s="108"/>
      <c r="T61" s="109">
        <f t="shared" si="4"/>
        <v>112.99999999999955</v>
      </c>
      <c r="U61" s="109"/>
      <c r="V61" t="str">
        <f t="shared" si="7"/>
        <v/>
      </c>
      <c r="W61">
        <f t="shared" si="2"/>
        <v>0</v>
      </c>
      <c r="X61" s="37">
        <f t="shared" si="5"/>
        <v>1523461.4057836339</v>
      </c>
      <c r="Y61" s="38">
        <f t="shared" si="6"/>
        <v>0</v>
      </c>
    </row>
    <row r="62" spans="2:25">
      <c r="B62" s="36">
        <v>54</v>
      </c>
      <c r="C62" s="106">
        <f>IF(R61="","",C61+R61)</f>
        <v>1580214.5284826064</v>
      </c>
      <c r="D62" s="106"/>
      <c r="E62" s="36"/>
      <c r="F62" s="8">
        <v>43663</v>
      </c>
      <c r="G62" s="59" t="s">
        <v>4</v>
      </c>
      <c r="H62" s="107">
        <v>118.21</v>
      </c>
      <c r="I62" s="107"/>
      <c r="J62" s="36">
        <v>36</v>
      </c>
      <c r="K62" s="110">
        <f t="shared" si="3"/>
        <v>47406.435854478194</v>
      </c>
      <c r="L62" s="111"/>
      <c r="M62" s="6">
        <f>IF(J62="","",(K62/J62)/LOOKUP(RIGHT($D$2,3),定数!$A$6:$A$13,定数!$B$6:$B$13))</f>
        <v>13.16845440402172</v>
      </c>
      <c r="N62" s="36"/>
      <c r="O62" s="8">
        <v>43663</v>
      </c>
      <c r="P62" s="107">
        <v>118.81</v>
      </c>
      <c r="Q62" s="107"/>
      <c r="R62" s="108">
        <f>IF(P62="","",T62*M62*LOOKUP(RIGHT($D$2,3),定数!$A$6:$A$13,定数!$B$6:$B$13))</f>
        <v>79010.726424131441</v>
      </c>
      <c r="S62" s="108"/>
      <c r="T62" s="109">
        <f t="shared" si="4"/>
        <v>60.000000000000853</v>
      </c>
      <c r="U62" s="109"/>
      <c r="V62" t="str">
        <f t="shared" si="7"/>
        <v/>
      </c>
      <c r="W62">
        <f t="shared" si="2"/>
        <v>0</v>
      </c>
      <c r="X62" s="37">
        <f t="shared" si="5"/>
        <v>1580214.5284826064</v>
      </c>
      <c r="Y62" s="38">
        <f t="shared" si="6"/>
        <v>0</v>
      </c>
    </row>
    <row r="63" spans="2:25">
      <c r="B63" s="36">
        <v>55</v>
      </c>
      <c r="C63" s="106">
        <f t="shared" si="0"/>
        <v>1659225.2549067379</v>
      </c>
      <c r="D63" s="106"/>
      <c r="E63" s="36"/>
      <c r="F63" s="8">
        <v>43678</v>
      </c>
      <c r="G63" s="59" t="s">
        <v>4</v>
      </c>
      <c r="H63" s="107">
        <v>120.68</v>
      </c>
      <c r="I63" s="107"/>
      <c r="J63" s="36">
        <v>71</v>
      </c>
      <c r="K63" s="110">
        <f t="shared" si="3"/>
        <v>49776.757647202139</v>
      </c>
      <c r="L63" s="111"/>
      <c r="M63" s="6">
        <f>IF(J63="","",(K63/J63)/LOOKUP(RIGHT($D$2,3),定数!$A$6:$A$13,定数!$B$6:$B$13))</f>
        <v>7.0108109362256537</v>
      </c>
      <c r="N63" s="36"/>
      <c r="O63" s="8">
        <v>43678</v>
      </c>
      <c r="P63" s="107">
        <v>119.97</v>
      </c>
      <c r="Q63" s="107"/>
      <c r="R63" s="108">
        <f>IF(P63="","",T63*M63*LOOKUP(RIGHT($D$2,3),定数!$A$6:$A$13,定数!$B$6:$B$13))</f>
        <v>-49776.757647202699</v>
      </c>
      <c r="S63" s="108"/>
      <c r="T63" s="109">
        <f t="shared" si="4"/>
        <v>-71.000000000000796</v>
      </c>
      <c r="U63" s="109"/>
      <c r="V63" t="str">
        <f t="shared" si="7"/>
        <v/>
      </c>
      <c r="W63">
        <f t="shared" si="2"/>
        <v>1</v>
      </c>
      <c r="X63" s="37">
        <f t="shared" si="5"/>
        <v>1659225.2549067379</v>
      </c>
      <c r="Y63" s="38">
        <f t="shared" si="6"/>
        <v>0</v>
      </c>
    </row>
    <row r="64" spans="2:25">
      <c r="B64" s="36">
        <v>56</v>
      </c>
      <c r="C64" s="106">
        <f>IF(R63="","",C63+R63)</f>
        <v>1609448.4972595354</v>
      </c>
      <c r="D64" s="106"/>
      <c r="E64" s="36"/>
      <c r="F64" s="8">
        <v>43698</v>
      </c>
      <c r="G64" s="60" t="s">
        <v>3</v>
      </c>
      <c r="H64" s="107">
        <v>117.81</v>
      </c>
      <c r="I64" s="107"/>
      <c r="J64" s="36">
        <v>48</v>
      </c>
      <c r="K64" s="110">
        <f t="shared" si="3"/>
        <v>48283.454917786061</v>
      </c>
      <c r="L64" s="111"/>
      <c r="M64" s="6">
        <f>IF(J64="","",(K64/J64)/LOOKUP(RIGHT($D$2,3),定数!$A$6:$A$13,定数!$B$6:$B$13))</f>
        <v>10.059053107872096</v>
      </c>
      <c r="N64" s="36"/>
      <c r="O64" s="8">
        <v>43702</v>
      </c>
      <c r="P64" s="107">
        <v>117.23</v>
      </c>
      <c r="Q64" s="107"/>
      <c r="R64" s="108">
        <f>IF(P64="","",T64*M64*LOOKUP(RIGHT($D$2,3),定数!$A$6:$A$13,定数!$B$6:$B$13))</f>
        <v>58342.508025657982</v>
      </c>
      <c r="S64" s="108"/>
      <c r="T64" s="109">
        <f t="shared" si="4"/>
        <v>57.999999999999829</v>
      </c>
      <c r="U64" s="109"/>
      <c r="V64" t="str">
        <f t="shared" si="7"/>
        <v/>
      </c>
      <c r="W64">
        <f t="shared" si="2"/>
        <v>0</v>
      </c>
      <c r="X64" s="37">
        <f t="shared" si="5"/>
        <v>1659225.2549067379</v>
      </c>
      <c r="Y64" s="38">
        <f t="shared" si="6"/>
        <v>3.0000000000000249E-2</v>
      </c>
    </row>
    <row r="65" spans="2:25">
      <c r="B65" s="36">
        <v>57</v>
      </c>
      <c r="C65" s="106">
        <f>IF(R64="","",C64+R64)</f>
        <v>1667791.0052851934</v>
      </c>
      <c r="D65" s="106"/>
      <c r="E65" s="36"/>
      <c r="F65" s="8">
        <v>43716</v>
      </c>
      <c r="G65" s="59" t="s">
        <v>4</v>
      </c>
      <c r="H65" s="107">
        <v>117.6</v>
      </c>
      <c r="I65" s="107"/>
      <c r="J65" s="36">
        <v>67</v>
      </c>
      <c r="K65" s="110">
        <f t="shared" si="3"/>
        <v>50033.730158555802</v>
      </c>
      <c r="L65" s="111"/>
      <c r="M65" s="6">
        <f>IF(J65="","",(K65/J65)/LOOKUP(RIGHT($D$2,3),定数!$A$6:$A$13,定数!$B$6:$B$13))</f>
        <v>7.4677209191874327</v>
      </c>
      <c r="N65" s="36"/>
      <c r="O65" s="8">
        <v>43716</v>
      </c>
      <c r="P65" s="107">
        <v>116.52</v>
      </c>
      <c r="Q65" s="107"/>
      <c r="R65" s="108">
        <f>IF(P65="","",T65*M65*LOOKUP(RIGHT($D$2,3),定数!$A$6:$A$13,定数!$B$6:$B$13))</f>
        <v>-80651.385927224153</v>
      </c>
      <c r="S65" s="108"/>
      <c r="T65" s="109">
        <f t="shared" si="4"/>
        <v>-107.99999999999983</v>
      </c>
      <c r="U65" s="109"/>
      <c r="V65" t="str">
        <f t="shared" si="7"/>
        <v/>
      </c>
      <c r="W65">
        <f t="shared" si="2"/>
        <v>1</v>
      </c>
      <c r="X65" s="37">
        <f t="shared" si="5"/>
        <v>1667791.0052851934</v>
      </c>
      <c r="Y65" s="38">
        <f t="shared" si="6"/>
        <v>0</v>
      </c>
    </row>
    <row r="66" spans="2:25">
      <c r="B66" s="36">
        <v>58</v>
      </c>
      <c r="C66" s="106">
        <f t="shared" si="0"/>
        <v>1587139.6193579694</v>
      </c>
      <c r="D66" s="106"/>
      <c r="E66" s="36"/>
      <c r="F66" s="8">
        <v>43726</v>
      </c>
      <c r="G66" s="60" t="s">
        <v>3</v>
      </c>
      <c r="H66" s="107">
        <v>115.83</v>
      </c>
      <c r="I66" s="107"/>
      <c r="J66" s="36">
        <v>72</v>
      </c>
      <c r="K66" s="110">
        <f t="shared" si="3"/>
        <v>47614.188580739079</v>
      </c>
      <c r="L66" s="111"/>
      <c r="M66" s="6">
        <f>IF(J66="","",(K66/J66)/LOOKUP(RIGHT($D$2,3),定数!$A$6:$A$13,定数!$B$6:$B$13))</f>
        <v>6.6130817473248724</v>
      </c>
      <c r="N66" s="36"/>
      <c r="O66" s="8">
        <v>43726</v>
      </c>
      <c r="P66" s="107">
        <v>114.95</v>
      </c>
      <c r="Q66" s="107"/>
      <c r="R66" s="108">
        <f>IF(P66="","",T66*M66*LOOKUP(RIGHT($D$2,3),定数!$A$6:$A$13,定数!$B$6:$B$13))</f>
        <v>58195.119376458584</v>
      </c>
      <c r="S66" s="108"/>
      <c r="T66" s="109">
        <f t="shared" si="4"/>
        <v>87.999999999999545</v>
      </c>
      <c r="U66" s="109"/>
      <c r="V66" t="str">
        <f t="shared" si="7"/>
        <v/>
      </c>
      <c r="W66">
        <f t="shared" si="2"/>
        <v>0</v>
      </c>
      <c r="X66" s="37">
        <f t="shared" si="5"/>
        <v>1667791.0052851934</v>
      </c>
      <c r="Y66" s="38">
        <f t="shared" si="6"/>
        <v>4.8358208955223803E-2</v>
      </c>
    </row>
    <row r="67" spans="2:25">
      <c r="B67" s="36">
        <v>59</v>
      </c>
      <c r="C67" s="106">
        <f t="shared" si="0"/>
        <v>1645334.7387344281</v>
      </c>
      <c r="D67" s="106"/>
      <c r="E67" s="36"/>
      <c r="F67" s="8">
        <v>43734</v>
      </c>
      <c r="G67" s="59" t="s">
        <v>4</v>
      </c>
      <c r="H67" s="107">
        <v>112.28</v>
      </c>
      <c r="I67" s="107"/>
      <c r="J67" s="36">
        <v>35</v>
      </c>
      <c r="K67" s="110">
        <f t="shared" si="3"/>
        <v>49360.042162032842</v>
      </c>
      <c r="L67" s="111"/>
      <c r="M67" s="6">
        <f>IF(J67="","",(K67/J67)/LOOKUP(RIGHT($D$2,3),定数!$A$6:$A$13,定数!$B$6:$B$13))</f>
        <v>14.102869189152241</v>
      </c>
      <c r="N67" s="36"/>
      <c r="O67" s="8">
        <v>43734</v>
      </c>
      <c r="P67" s="107">
        <v>111.93</v>
      </c>
      <c r="Q67" s="107"/>
      <c r="R67" s="108">
        <f>IF(P67="","",T67*M67*LOOKUP(RIGHT($D$2,3),定数!$A$6:$A$13,定数!$B$6:$B$13))</f>
        <v>-49360.042162032041</v>
      </c>
      <c r="S67" s="108"/>
      <c r="T67" s="109">
        <f t="shared" si="4"/>
        <v>-34.999999999999432</v>
      </c>
      <c r="U67" s="109"/>
      <c r="V67" t="str">
        <f t="shared" si="7"/>
        <v/>
      </c>
      <c r="W67">
        <f t="shared" si="2"/>
        <v>1</v>
      </c>
      <c r="X67" s="37">
        <f t="shared" si="5"/>
        <v>1667791.0052851934</v>
      </c>
      <c r="Y67" s="38">
        <f t="shared" si="6"/>
        <v>1.3464676616915416E-2</v>
      </c>
    </row>
    <row r="68" spans="2:25">
      <c r="B68" s="36">
        <v>60</v>
      </c>
      <c r="C68" s="106">
        <f>IF(R67="","",C67+R67)</f>
        <v>1595974.696572396</v>
      </c>
      <c r="D68" s="106"/>
      <c r="E68" s="36"/>
      <c r="F68" s="8">
        <v>43739</v>
      </c>
      <c r="G68" s="60" t="s">
        <v>3</v>
      </c>
      <c r="H68" s="107">
        <v>110.75</v>
      </c>
      <c r="I68" s="107"/>
      <c r="J68" s="36">
        <v>57</v>
      </c>
      <c r="K68" s="110">
        <f t="shared" si="3"/>
        <v>47879.240897171876</v>
      </c>
      <c r="L68" s="111"/>
      <c r="M68" s="6">
        <f>IF(J68="","",(K68/J68)/LOOKUP(RIGHT($D$2,3),定数!$A$6:$A$13,定数!$B$6:$B$13))</f>
        <v>8.3998668240652403</v>
      </c>
      <c r="N68" s="36"/>
      <c r="O68" s="8">
        <v>43740</v>
      </c>
      <c r="P68" s="107">
        <v>111.32</v>
      </c>
      <c r="Q68" s="107"/>
      <c r="R68" s="108">
        <f>IF(P68="","",T68*M68*LOOKUP(RIGHT($D$2,3),定数!$A$6:$A$13,定数!$B$6:$B$13))</f>
        <v>-47879.240897171294</v>
      </c>
      <c r="S68" s="108"/>
      <c r="T68" s="109">
        <f t="shared" si="4"/>
        <v>-56.999999999999318</v>
      </c>
      <c r="U68" s="109"/>
      <c r="V68" t="str">
        <f t="shared" si="7"/>
        <v/>
      </c>
      <c r="W68">
        <f t="shared" si="2"/>
        <v>2</v>
      </c>
      <c r="X68" s="37">
        <f t="shared" si="5"/>
        <v>1667791.0052851934</v>
      </c>
      <c r="Y68" s="38">
        <f t="shared" si="6"/>
        <v>4.3060736318407455E-2</v>
      </c>
    </row>
    <row r="69" spans="2:25">
      <c r="B69" s="36">
        <v>61</v>
      </c>
      <c r="C69" s="106">
        <f t="shared" si="0"/>
        <v>1548095.4556752248</v>
      </c>
      <c r="D69" s="106"/>
      <c r="E69" s="36"/>
      <c r="F69" s="8">
        <v>43755</v>
      </c>
      <c r="G69" s="59" t="s">
        <v>4</v>
      </c>
      <c r="H69" s="107">
        <v>110.01</v>
      </c>
      <c r="I69" s="107"/>
      <c r="J69" s="36">
        <v>70</v>
      </c>
      <c r="K69" s="110">
        <f t="shared" si="3"/>
        <v>46442.863670256738</v>
      </c>
      <c r="L69" s="111"/>
      <c r="M69" s="6">
        <f>IF(J69="","",(K69/J69)/LOOKUP(RIGHT($D$2,3),定数!$A$6:$A$13,定数!$B$6:$B$13))</f>
        <v>6.6346948100366774</v>
      </c>
      <c r="N69" s="36"/>
      <c r="O69" s="8">
        <v>43755</v>
      </c>
      <c r="P69" s="107">
        <v>109.32</v>
      </c>
      <c r="Q69" s="107"/>
      <c r="R69" s="108">
        <f>IF(P69="","",T69*M69*LOOKUP(RIGHT($D$2,3),定数!$A$6:$A$13,定数!$B$6:$B$13))</f>
        <v>-45779.394189253864</v>
      </c>
      <c r="S69" s="108"/>
      <c r="T69" s="109">
        <f t="shared" si="4"/>
        <v>-69.000000000001194</v>
      </c>
      <c r="U69" s="109"/>
      <c r="V69" t="str">
        <f t="shared" si="7"/>
        <v/>
      </c>
      <c r="W69">
        <f t="shared" si="2"/>
        <v>3</v>
      </c>
      <c r="X69" s="37">
        <f t="shared" si="5"/>
        <v>1667791.0052851934</v>
      </c>
      <c r="Y69" s="38">
        <f t="shared" si="6"/>
        <v>7.1768914228854896E-2</v>
      </c>
    </row>
    <row r="70" spans="2:25">
      <c r="B70" s="36">
        <v>62</v>
      </c>
      <c r="C70" s="106">
        <f t="shared" si="0"/>
        <v>1502316.0614859709</v>
      </c>
      <c r="D70" s="106"/>
      <c r="E70" s="36"/>
      <c r="F70" s="8">
        <v>43759</v>
      </c>
      <c r="G70" s="59" t="s">
        <v>4</v>
      </c>
      <c r="H70" s="107">
        <v>110.03</v>
      </c>
      <c r="I70" s="107"/>
      <c r="J70" s="36">
        <v>43</v>
      </c>
      <c r="K70" s="110">
        <f t="shared" si="3"/>
        <v>45069.481844579124</v>
      </c>
      <c r="L70" s="111"/>
      <c r="M70" s="6">
        <f>IF(J70="","",(K70/J70)/LOOKUP(RIGHT($D$2,3),定数!$A$6:$A$13,定数!$B$6:$B$13))</f>
        <v>10.48127484757654</v>
      </c>
      <c r="N70" s="36"/>
      <c r="O70" s="8">
        <v>43759</v>
      </c>
      <c r="P70" s="107">
        <v>109.6</v>
      </c>
      <c r="Q70" s="107"/>
      <c r="R70" s="108">
        <f>IF(P70="","",T70*M70*LOOKUP(RIGHT($D$2,3),定数!$A$6:$A$13,定数!$B$6:$B$13))</f>
        <v>-45069.481844579837</v>
      </c>
      <c r="S70" s="108"/>
      <c r="T70" s="109">
        <f t="shared" si="4"/>
        <v>-43.000000000000682</v>
      </c>
      <c r="U70" s="109"/>
      <c r="V70" t="str">
        <f t="shared" si="7"/>
        <v/>
      </c>
      <c r="W70">
        <f t="shared" si="2"/>
        <v>4</v>
      </c>
      <c r="X70" s="37">
        <f t="shared" si="5"/>
        <v>1667791.0052851934</v>
      </c>
      <c r="Y70" s="38">
        <f t="shared" si="6"/>
        <v>9.921803347951641E-2</v>
      </c>
    </row>
    <row r="71" spans="2:25">
      <c r="B71" s="36">
        <v>63</v>
      </c>
      <c r="C71" s="106">
        <f t="shared" si="0"/>
        <v>1457246.5796413911</v>
      </c>
      <c r="D71" s="106"/>
      <c r="E71" s="36"/>
      <c r="F71" s="8">
        <v>43760</v>
      </c>
      <c r="G71" s="60" t="s">
        <v>3</v>
      </c>
      <c r="H71" s="107">
        <v>109.4</v>
      </c>
      <c r="I71" s="107"/>
      <c r="J71" s="36">
        <v>34</v>
      </c>
      <c r="K71" s="110">
        <f t="shared" si="3"/>
        <v>43717.397389241727</v>
      </c>
      <c r="L71" s="111"/>
      <c r="M71" s="6">
        <f>IF(J71="","",(K71/J71)/LOOKUP(RIGHT($D$2,3),定数!$A$6:$A$13,定数!$B$6:$B$13))</f>
        <v>12.858058055659331</v>
      </c>
      <c r="N71" s="36"/>
      <c r="O71" s="8">
        <v>43760</v>
      </c>
      <c r="P71" s="107">
        <v>109</v>
      </c>
      <c r="Q71" s="107"/>
      <c r="R71" s="108">
        <f>IF(P71="","",T71*M71*LOOKUP(RIGHT($D$2,3),定数!$A$6:$A$13,定数!$B$6:$B$13))</f>
        <v>51432.232222638064</v>
      </c>
      <c r="S71" s="108"/>
      <c r="T71" s="109">
        <f t="shared" si="4"/>
        <v>40.000000000000568</v>
      </c>
      <c r="U71" s="109"/>
      <c r="V71" t="str">
        <f t="shared" si="7"/>
        <v/>
      </c>
      <c r="W71">
        <f t="shared" si="2"/>
        <v>0</v>
      </c>
      <c r="X71" s="37">
        <f t="shared" si="5"/>
        <v>1667791.0052851934</v>
      </c>
      <c r="Y71" s="38">
        <f t="shared" si="6"/>
        <v>0.12624149247513128</v>
      </c>
    </row>
    <row r="72" spans="2:25">
      <c r="B72" s="36">
        <v>64</v>
      </c>
      <c r="C72" s="106">
        <f t="shared" si="0"/>
        <v>1508678.8118640292</v>
      </c>
      <c r="D72" s="106"/>
      <c r="E72" s="36"/>
      <c r="F72" s="8">
        <v>43766</v>
      </c>
      <c r="G72" s="60" t="s">
        <v>3</v>
      </c>
      <c r="H72" s="107">
        <v>108.25</v>
      </c>
      <c r="I72" s="107"/>
      <c r="J72" s="36">
        <v>42</v>
      </c>
      <c r="K72" s="110">
        <f t="shared" si="3"/>
        <v>45260.364355920872</v>
      </c>
      <c r="L72" s="111"/>
      <c r="M72" s="6">
        <f>IF(J72="","",(K72/J72)/LOOKUP(RIGHT($D$2,3),定数!$A$6:$A$13,定数!$B$6:$B$13))</f>
        <v>10.776277227600207</v>
      </c>
      <c r="N72" s="36"/>
      <c r="O72" s="8">
        <v>43768</v>
      </c>
      <c r="P72" s="107">
        <v>108.67</v>
      </c>
      <c r="Q72" s="107"/>
      <c r="R72" s="108">
        <f>IF(P72="","",T72*M72*LOOKUP(RIGHT($D$2,3),定数!$A$6:$A$13,定数!$B$6:$B$13))</f>
        <v>-45260.364355921054</v>
      </c>
      <c r="S72" s="108"/>
      <c r="T72" s="109">
        <f t="shared" si="4"/>
        <v>-42.000000000000171</v>
      </c>
      <c r="U72" s="109"/>
      <c r="V72" t="str">
        <f t="shared" si="7"/>
        <v/>
      </c>
      <c r="W72">
        <f t="shared" si="2"/>
        <v>1</v>
      </c>
      <c r="X72" s="37">
        <f t="shared" si="5"/>
        <v>1667791.0052851934</v>
      </c>
      <c r="Y72" s="38">
        <f t="shared" si="6"/>
        <v>9.5402956915429549E-2</v>
      </c>
    </row>
    <row r="73" spans="2:25">
      <c r="B73" s="36">
        <v>65</v>
      </c>
      <c r="C73" s="106">
        <f t="shared" si="0"/>
        <v>1463418.4475081081</v>
      </c>
      <c r="D73" s="106"/>
      <c r="E73" s="36"/>
      <c r="F73" s="8">
        <v>43780</v>
      </c>
      <c r="G73" s="60" t="s">
        <v>3</v>
      </c>
      <c r="H73" s="107">
        <v>108.71</v>
      </c>
      <c r="I73" s="107"/>
      <c r="J73" s="36">
        <v>49</v>
      </c>
      <c r="K73" s="110">
        <f t="shared" si="3"/>
        <v>43902.553425243241</v>
      </c>
      <c r="L73" s="111"/>
      <c r="M73" s="6">
        <f>IF(J73="","",(K73/J73)/LOOKUP(RIGHT($D$2,3),定数!$A$6:$A$13,定数!$B$6:$B$13))</f>
        <v>8.9597047806618857</v>
      </c>
      <c r="N73" s="36"/>
      <c r="O73" s="8">
        <v>43781</v>
      </c>
      <c r="P73" s="107">
        <v>109.2</v>
      </c>
      <c r="Q73" s="107"/>
      <c r="R73" s="108">
        <f>IF(P73="","",T73*M73*LOOKUP(RIGHT($D$2,3),定数!$A$6:$A$13,定数!$B$6:$B$13))</f>
        <v>-43902.553425244056</v>
      </c>
      <c r="S73" s="108"/>
      <c r="T73" s="109">
        <f t="shared" si="4"/>
        <v>-49.000000000000909</v>
      </c>
      <c r="U73" s="109"/>
      <c r="V73" t="str">
        <f t="shared" si="7"/>
        <v/>
      </c>
      <c r="W73">
        <f t="shared" si="2"/>
        <v>2</v>
      </c>
      <c r="X73" s="37">
        <f t="shared" si="5"/>
        <v>1667791.0052851934</v>
      </c>
      <c r="Y73" s="38">
        <f t="shared" si="6"/>
        <v>0.12254086820796684</v>
      </c>
    </row>
    <row r="74" spans="2:25">
      <c r="B74" s="36">
        <v>66</v>
      </c>
      <c r="C74" s="106">
        <f t="shared" ref="C74:C108" si="8">IF(R73="","",C73+R73)</f>
        <v>1419515.894082864</v>
      </c>
      <c r="D74" s="106"/>
      <c r="E74" s="36"/>
      <c r="F74" s="8">
        <v>43787</v>
      </c>
      <c r="G74" s="59" t="s">
        <v>4</v>
      </c>
      <c r="H74" s="107">
        <v>109.04</v>
      </c>
      <c r="I74" s="107"/>
      <c r="J74" s="36">
        <v>31</v>
      </c>
      <c r="K74" s="110">
        <f t="shared" si="3"/>
        <v>42585.476822485922</v>
      </c>
      <c r="L74" s="111"/>
      <c r="M74" s="6">
        <f>IF(J74="","",(K74/J74)/LOOKUP(RIGHT($D$2,3),定数!$A$6:$A$13,定数!$B$6:$B$13))</f>
        <v>13.737250587898684</v>
      </c>
      <c r="N74" s="36"/>
      <c r="O74" s="8">
        <v>43787</v>
      </c>
      <c r="P74" s="107">
        <v>108.73</v>
      </c>
      <c r="Q74" s="107"/>
      <c r="R74" s="108">
        <f>IF(P74="","",T74*M74*LOOKUP(RIGHT($D$2,3),定数!$A$6:$A$13,定数!$B$6:$B$13))</f>
        <v>-42585.476822486235</v>
      </c>
      <c r="S74" s="108"/>
      <c r="T74" s="109">
        <f t="shared" si="4"/>
        <v>-31.000000000000227</v>
      </c>
      <c r="U74" s="109"/>
      <c r="V74" t="str">
        <f t="shared" si="7"/>
        <v/>
      </c>
      <c r="W74">
        <f t="shared" si="7"/>
        <v>3</v>
      </c>
      <c r="X74" s="37">
        <f t="shared" si="5"/>
        <v>1667791.0052851934</v>
      </c>
      <c r="Y74" s="38">
        <f t="shared" si="6"/>
        <v>0.14886464216172823</v>
      </c>
    </row>
    <row r="75" spans="2:25">
      <c r="B75" s="36">
        <v>67</v>
      </c>
      <c r="C75" s="106">
        <f t="shared" si="8"/>
        <v>1376930.4172603779</v>
      </c>
      <c r="D75" s="106"/>
      <c r="E75" s="36"/>
      <c r="F75" s="8">
        <v>43790</v>
      </c>
      <c r="G75" s="59" t="s">
        <v>4</v>
      </c>
      <c r="H75" s="107">
        <v>109.32</v>
      </c>
      <c r="I75" s="107"/>
      <c r="J75" s="36">
        <v>43</v>
      </c>
      <c r="K75" s="110">
        <f t="shared" ref="K75:K108" si="9">IF(J75="","",C75*0.03)</f>
        <v>41307.912517811339</v>
      </c>
      <c r="L75" s="111"/>
      <c r="M75" s="6">
        <f>IF(J75="","",(K75/J75)/LOOKUP(RIGHT($D$2,3),定数!$A$6:$A$13,定数!$B$6:$B$13))</f>
        <v>9.6064912832119393</v>
      </c>
      <c r="N75" s="36"/>
      <c r="O75" s="8">
        <v>43790</v>
      </c>
      <c r="P75" s="107">
        <v>108.89</v>
      </c>
      <c r="Q75" s="107"/>
      <c r="R75" s="108">
        <f>IF(P75="","",T75*M75*LOOKUP(RIGHT($D$2,3),定数!$A$6:$A$13,定数!$B$6:$B$13))</f>
        <v>-41307.912517810626</v>
      </c>
      <c r="S75" s="108"/>
      <c r="T75" s="109">
        <f t="shared" si="4"/>
        <v>-42.999999999999261</v>
      </c>
      <c r="U75" s="109"/>
      <c r="V75" t="str">
        <f t="shared" ref="V75:W90" si="10">IF(S75&lt;&gt;"",IF(S75&lt;0,1+V74,0),"")</f>
        <v/>
      </c>
      <c r="W75">
        <f t="shared" si="10"/>
        <v>4</v>
      </c>
      <c r="X75" s="37">
        <f t="shared" si="5"/>
        <v>1667791.0052851934</v>
      </c>
      <c r="Y75" s="38">
        <f t="shared" si="6"/>
        <v>0.17439870289687653</v>
      </c>
    </row>
    <row r="76" spans="2:25">
      <c r="B76" s="36">
        <v>68</v>
      </c>
      <c r="C76" s="106">
        <f t="shared" si="8"/>
        <v>1335622.5047425672</v>
      </c>
      <c r="D76" s="106"/>
      <c r="E76" s="36"/>
      <c r="F76" s="8">
        <v>43797</v>
      </c>
      <c r="G76" s="60" t="s">
        <v>3</v>
      </c>
      <c r="H76" s="107">
        <v>109.08</v>
      </c>
      <c r="I76" s="107"/>
      <c r="J76" s="36">
        <v>23</v>
      </c>
      <c r="K76" s="110">
        <f t="shared" si="9"/>
        <v>40068.675142277018</v>
      </c>
      <c r="L76" s="111"/>
      <c r="M76" s="6">
        <f>IF(J76="","",(K76/J76)/LOOKUP(RIGHT($D$2,3),定数!$A$6:$A$13,定数!$B$6:$B$13))</f>
        <v>17.421163105337836</v>
      </c>
      <c r="N76" s="36"/>
      <c r="O76" s="8">
        <v>43797</v>
      </c>
      <c r="P76" s="107">
        <v>109.31</v>
      </c>
      <c r="Q76" s="107"/>
      <c r="R76" s="108">
        <f>IF(P76="","",T76*M76*LOOKUP(RIGHT($D$2,3),定数!$A$6:$A$13,定数!$B$6:$B$13))</f>
        <v>-40068.675142277716</v>
      </c>
      <c r="S76" s="108"/>
      <c r="T76" s="109">
        <f t="shared" ref="T76:T108" si="11">IF(P76="","",IF(G76="買",(P76-H76),(H76-P76))*IF(RIGHT($D$2,3)="JPY",100,10000))</f>
        <v>-23.000000000000398</v>
      </c>
      <c r="U76" s="109"/>
      <c r="V76" t="str">
        <f t="shared" si="10"/>
        <v/>
      </c>
      <c r="W76">
        <f t="shared" si="10"/>
        <v>5</v>
      </c>
      <c r="X76" s="37">
        <f t="shared" ref="X76:X108" si="12">IF(C76&lt;&gt;"",MAX(X75,C76),"")</f>
        <v>1667791.0052851934</v>
      </c>
      <c r="Y76" s="38">
        <f t="shared" ref="Y76:Y108" si="13">IF(X76&lt;&gt;"",1-(C76/X76),"")</f>
        <v>0.19916674180996985</v>
      </c>
    </row>
    <row r="77" spans="2:25">
      <c r="B77" s="36">
        <v>69</v>
      </c>
      <c r="C77" s="106">
        <f t="shared" si="8"/>
        <v>1295553.8296002895</v>
      </c>
      <c r="D77" s="106"/>
      <c r="E77" s="36"/>
      <c r="F77" s="8">
        <v>43804</v>
      </c>
      <c r="G77" s="60" t="s">
        <v>3</v>
      </c>
      <c r="H77" s="107">
        <v>107.94</v>
      </c>
      <c r="I77" s="107"/>
      <c r="J77" s="36">
        <v>59</v>
      </c>
      <c r="K77" s="110">
        <f t="shared" si="9"/>
        <v>38866.614888008684</v>
      </c>
      <c r="L77" s="111"/>
      <c r="M77" s="6">
        <f>IF(J77="","",(K77/J77)/LOOKUP(RIGHT($D$2,3),定数!$A$6:$A$13,定数!$B$6:$B$13))</f>
        <v>6.5875618454252001</v>
      </c>
      <c r="N77" s="36"/>
      <c r="O77" s="8">
        <v>43807</v>
      </c>
      <c r="P77" s="107">
        <v>107.23</v>
      </c>
      <c r="Q77" s="107"/>
      <c r="R77" s="108">
        <f>IF(P77="","",T77*M77*LOOKUP(RIGHT($D$2,3),定数!$A$6:$A$13,定数!$B$6:$B$13))</f>
        <v>46771.68910251851</v>
      </c>
      <c r="S77" s="108"/>
      <c r="T77" s="109">
        <f t="shared" si="11"/>
        <v>70.999999999999375</v>
      </c>
      <c r="U77" s="109"/>
      <c r="V77" t="str">
        <f t="shared" si="10"/>
        <v/>
      </c>
      <c r="W77">
        <f t="shared" si="10"/>
        <v>0</v>
      </c>
      <c r="X77" s="37">
        <f t="shared" si="12"/>
        <v>1667791.0052851934</v>
      </c>
      <c r="Y77" s="38">
        <f t="shared" si="13"/>
        <v>0.22319173955567118</v>
      </c>
    </row>
    <row r="78" spans="2:25">
      <c r="B78" s="36">
        <v>70</v>
      </c>
      <c r="C78" s="106">
        <f>IF(R77="","",C77+R77)</f>
        <v>1342325.5187028081</v>
      </c>
      <c r="D78" s="106"/>
      <c r="E78" s="36">
        <v>2004</v>
      </c>
      <c r="F78" s="8">
        <v>43470</v>
      </c>
      <c r="G78" s="60" t="s">
        <v>3</v>
      </c>
      <c r="H78" s="107">
        <v>106.87</v>
      </c>
      <c r="I78" s="107"/>
      <c r="J78" s="36">
        <v>19</v>
      </c>
      <c r="K78" s="110">
        <f t="shared" si="9"/>
        <v>40269.765561084241</v>
      </c>
      <c r="L78" s="111"/>
      <c r="M78" s="6">
        <f>IF(J78="","",(K78/J78)/LOOKUP(RIGHT($D$2,3),定数!$A$6:$A$13,定数!$B$6:$B$13))</f>
        <v>21.194613453202233</v>
      </c>
      <c r="N78" s="36">
        <v>2004</v>
      </c>
      <c r="O78" s="8">
        <v>43470</v>
      </c>
      <c r="P78" s="107">
        <v>107.06</v>
      </c>
      <c r="Q78" s="107"/>
      <c r="R78" s="108">
        <f>IF(P78="","",T78*M78*LOOKUP(RIGHT($D$2,3),定数!$A$6:$A$13,定数!$B$6:$B$13))</f>
        <v>-40269.765561083761</v>
      </c>
      <c r="S78" s="108"/>
      <c r="T78" s="109">
        <f t="shared" si="11"/>
        <v>-18.999999999999773</v>
      </c>
      <c r="U78" s="109"/>
      <c r="V78" t="str">
        <f t="shared" si="10"/>
        <v/>
      </c>
      <c r="W78">
        <f t="shared" si="10"/>
        <v>1</v>
      </c>
      <c r="X78" s="37">
        <f t="shared" si="12"/>
        <v>1667791.0052851934</v>
      </c>
      <c r="Y78" s="38">
        <f t="shared" si="13"/>
        <v>0.19514764472946089</v>
      </c>
    </row>
    <row r="79" spans="2:25">
      <c r="B79" s="36">
        <v>71</v>
      </c>
      <c r="C79" s="106">
        <f t="shared" si="8"/>
        <v>1302055.7531417243</v>
      </c>
      <c r="D79" s="106"/>
      <c r="E79" s="36"/>
      <c r="F79" s="8">
        <v>43472</v>
      </c>
      <c r="G79" s="60" t="s">
        <v>3</v>
      </c>
      <c r="H79" s="107">
        <v>106.11</v>
      </c>
      <c r="I79" s="107"/>
      <c r="J79" s="36">
        <v>25</v>
      </c>
      <c r="K79" s="110">
        <f t="shared" si="9"/>
        <v>39061.67259425173</v>
      </c>
      <c r="L79" s="111"/>
      <c r="M79" s="6">
        <f>IF(J79="","",(K79/J79)/LOOKUP(RIGHT($D$2,3),定数!$A$6:$A$13,定数!$B$6:$B$13))</f>
        <v>15.624669037700691</v>
      </c>
      <c r="N79" s="36"/>
      <c r="O79" s="8">
        <v>43474</v>
      </c>
      <c r="P79" s="107">
        <v>106.36</v>
      </c>
      <c r="Q79" s="107"/>
      <c r="R79" s="108">
        <f>IF(P79="","",T79*M79*LOOKUP(RIGHT($D$2,3),定数!$A$6:$A$13,定数!$B$6:$B$13))</f>
        <v>-39061.67259425173</v>
      </c>
      <c r="S79" s="108"/>
      <c r="T79" s="109">
        <f t="shared" si="11"/>
        <v>-25</v>
      </c>
      <c r="U79" s="109"/>
      <c r="V79" t="str">
        <f t="shared" si="10"/>
        <v/>
      </c>
      <c r="W79">
        <f t="shared" si="10"/>
        <v>2</v>
      </c>
      <c r="X79" s="37">
        <f t="shared" si="12"/>
        <v>1667791.0052851934</v>
      </c>
      <c r="Y79" s="38">
        <f t="shared" si="13"/>
        <v>0.21929321538757685</v>
      </c>
    </row>
    <row r="80" spans="2:25">
      <c r="B80" s="36">
        <v>72</v>
      </c>
      <c r="C80" s="106">
        <f>IF(R79="","",C79+R79)</f>
        <v>1262994.0805474725</v>
      </c>
      <c r="D80" s="106"/>
      <c r="E80" s="36"/>
      <c r="F80" s="8">
        <v>43479</v>
      </c>
      <c r="G80" s="60" t="s">
        <v>3</v>
      </c>
      <c r="H80" s="107">
        <v>106.08</v>
      </c>
      <c r="I80" s="107"/>
      <c r="J80" s="36">
        <v>29</v>
      </c>
      <c r="K80" s="110">
        <f t="shared" si="9"/>
        <v>37889.822416424169</v>
      </c>
      <c r="L80" s="111"/>
      <c r="M80" s="6">
        <f>IF(J80="","",(K80/J80)/LOOKUP(RIGHT($D$2,3),定数!$A$6:$A$13,定数!$B$6:$B$13))</f>
        <v>13.065456005663506</v>
      </c>
      <c r="N80" s="36"/>
      <c r="O80" s="8">
        <v>43480</v>
      </c>
      <c r="P80" s="107">
        <v>106.37</v>
      </c>
      <c r="Q80" s="107"/>
      <c r="R80" s="108">
        <f>IF(P80="","",T80*M80*LOOKUP(RIGHT($D$2,3),定数!$A$6:$A$13,定数!$B$6:$B$13))</f>
        <v>-37889.822416424984</v>
      </c>
      <c r="S80" s="108"/>
      <c r="T80" s="109">
        <f t="shared" si="11"/>
        <v>-29.000000000000625</v>
      </c>
      <c r="U80" s="109"/>
      <c r="V80" t="str">
        <f t="shared" si="10"/>
        <v/>
      </c>
      <c r="W80">
        <f t="shared" si="10"/>
        <v>3</v>
      </c>
      <c r="X80" s="37">
        <f t="shared" si="12"/>
        <v>1667791.0052851934</v>
      </c>
      <c r="Y80" s="38">
        <f t="shared" si="13"/>
        <v>0.24271441892594958</v>
      </c>
    </row>
    <row r="81" spans="2:25">
      <c r="B81" s="36">
        <v>73</v>
      </c>
      <c r="C81" s="106">
        <f t="shared" si="8"/>
        <v>1225104.2581310475</v>
      </c>
      <c r="D81" s="106"/>
      <c r="E81" s="36"/>
      <c r="F81" s="8">
        <v>43484</v>
      </c>
      <c r="G81" s="59" t="s">
        <v>4</v>
      </c>
      <c r="H81" s="107">
        <v>107.18</v>
      </c>
      <c r="I81" s="107"/>
      <c r="J81" s="36">
        <v>80</v>
      </c>
      <c r="K81" s="110">
        <f t="shared" si="9"/>
        <v>36753.127743931422</v>
      </c>
      <c r="L81" s="111"/>
      <c r="M81" s="6">
        <f>IF(J81="","",(K81/J81)/LOOKUP(RIGHT($D$2,3),定数!$A$6:$A$13,定数!$B$6:$B$13))</f>
        <v>4.5941409679914278</v>
      </c>
      <c r="N81" s="36"/>
      <c r="O81" s="8">
        <v>43487</v>
      </c>
      <c r="P81" s="107">
        <v>106.38</v>
      </c>
      <c r="Q81" s="107"/>
      <c r="R81" s="108">
        <f>IF(P81="","",T81*M81*LOOKUP(RIGHT($D$2,3),定数!$A$6:$A$13,定数!$B$6:$B$13))</f>
        <v>-36753.127743931946</v>
      </c>
      <c r="S81" s="108"/>
      <c r="T81" s="109">
        <f t="shared" si="11"/>
        <v>-80.000000000001137</v>
      </c>
      <c r="U81" s="109"/>
      <c r="V81" t="str">
        <f t="shared" si="10"/>
        <v/>
      </c>
      <c r="W81">
        <f t="shared" si="10"/>
        <v>4</v>
      </c>
      <c r="X81" s="37">
        <f t="shared" si="12"/>
        <v>1667791.0052851934</v>
      </c>
      <c r="Y81" s="38">
        <f t="shared" si="13"/>
        <v>0.26543298635817159</v>
      </c>
    </row>
    <row r="82" spans="2:25">
      <c r="B82" s="36">
        <v>74</v>
      </c>
      <c r="C82" s="106">
        <f t="shared" si="8"/>
        <v>1188351.1303871155</v>
      </c>
      <c r="D82" s="106"/>
      <c r="E82" s="36"/>
      <c r="F82" s="8">
        <v>43499</v>
      </c>
      <c r="G82" s="60" t="s">
        <v>3</v>
      </c>
      <c r="H82" s="107">
        <v>105.35</v>
      </c>
      <c r="I82" s="107"/>
      <c r="J82" s="36">
        <v>47</v>
      </c>
      <c r="K82" s="110">
        <f t="shared" si="9"/>
        <v>35650.533911613464</v>
      </c>
      <c r="L82" s="111"/>
      <c r="M82" s="6">
        <f>IF(J82="","",(K82/J82)/LOOKUP(RIGHT($D$2,3),定数!$A$6:$A$13,定数!$B$6:$B$13))</f>
        <v>7.5852199811943537</v>
      </c>
      <c r="N82" s="36"/>
      <c r="O82" s="8">
        <v>43499</v>
      </c>
      <c r="P82" s="107">
        <v>105.82</v>
      </c>
      <c r="Q82" s="107"/>
      <c r="R82" s="108">
        <f>IF(P82="","",T82*M82*LOOKUP(RIGHT($D$2,3),定数!$A$6:$A$13,定数!$B$6:$B$13))</f>
        <v>-35650.533911613376</v>
      </c>
      <c r="S82" s="108"/>
      <c r="T82" s="109">
        <f t="shared" si="11"/>
        <v>-46.999999999999886</v>
      </c>
      <c r="U82" s="109"/>
      <c r="V82" t="str">
        <f t="shared" si="10"/>
        <v/>
      </c>
      <c r="W82">
        <f t="shared" si="10"/>
        <v>5</v>
      </c>
      <c r="X82" s="37">
        <f t="shared" si="12"/>
        <v>1667791.0052851934</v>
      </c>
      <c r="Y82" s="38">
        <f t="shared" si="13"/>
        <v>0.28746999676742668</v>
      </c>
    </row>
    <row r="83" spans="2:25">
      <c r="B83" s="36">
        <v>75</v>
      </c>
      <c r="C83" s="106">
        <f>IF(R82="","",C82+R82)</f>
        <v>1152700.5964755022</v>
      </c>
      <c r="D83" s="106"/>
      <c r="E83" s="36"/>
      <c r="F83" s="8">
        <v>43528</v>
      </c>
      <c r="G83" s="59" t="s">
        <v>4</v>
      </c>
      <c r="H83" s="107">
        <v>110.34</v>
      </c>
      <c r="I83" s="107"/>
      <c r="J83" s="36">
        <v>28</v>
      </c>
      <c r="K83" s="110">
        <f t="shared" si="9"/>
        <v>34581.017894265067</v>
      </c>
      <c r="L83" s="111"/>
      <c r="M83" s="6">
        <f>IF(J83="","",(K83/J83)/LOOKUP(RIGHT($D$2,3),定数!$A$6:$A$13,定数!$B$6:$B$13))</f>
        <v>12.350363533666096</v>
      </c>
      <c r="N83" s="36"/>
      <c r="O83" s="8">
        <v>43528</v>
      </c>
      <c r="P83" s="107">
        <v>110.66</v>
      </c>
      <c r="Q83" s="107"/>
      <c r="R83" s="108">
        <f>IF(P83="","",T83*M83*LOOKUP(RIGHT($D$2,3),定数!$A$6:$A$13,定数!$B$6:$B$13))</f>
        <v>39521.163307730669</v>
      </c>
      <c r="S83" s="108"/>
      <c r="T83" s="109">
        <f t="shared" si="11"/>
        <v>31.999999999999318</v>
      </c>
      <c r="U83" s="109"/>
      <c r="V83" t="str">
        <f t="shared" si="10"/>
        <v/>
      </c>
      <c r="W83">
        <f t="shared" si="10"/>
        <v>0</v>
      </c>
      <c r="X83" s="37">
        <f t="shared" si="12"/>
        <v>1667791.0052851934</v>
      </c>
      <c r="Y83" s="38">
        <f t="shared" si="13"/>
        <v>0.30884589686440378</v>
      </c>
    </row>
    <row r="84" spans="2:25">
      <c r="B84" s="36">
        <v>76</v>
      </c>
      <c r="C84" s="106">
        <f>IF(R83="","",C83+R83)</f>
        <v>1192221.7597832328</v>
      </c>
      <c r="D84" s="106"/>
      <c r="E84" s="36"/>
      <c r="F84" s="8">
        <v>43529</v>
      </c>
      <c r="G84" s="59" t="s">
        <v>4</v>
      </c>
      <c r="H84" s="107">
        <v>111.67</v>
      </c>
      <c r="I84" s="107"/>
      <c r="J84" s="36">
        <v>83</v>
      </c>
      <c r="K84" s="110">
        <f t="shared" si="9"/>
        <v>35766.652793496985</v>
      </c>
      <c r="L84" s="111"/>
      <c r="M84" s="6">
        <f>IF(J84="","",(K84/J84)/LOOKUP(RIGHT($D$2,3),定数!$A$6:$A$13,定数!$B$6:$B$13))</f>
        <v>4.3092352763249382</v>
      </c>
      <c r="N84" s="36"/>
      <c r="O84" s="8">
        <v>43533</v>
      </c>
      <c r="P84" s="107">
        <v>110.84</v>
      </c>
      <c r="Q84" s="107"/>
      <c r="R84" s="108">
        <f>IF(P84="","",T84*M84*LOOKUP(RIGHT($D$2,3),定数!$A$6:$A$13,定数!$B$6:$B$13))</f>
        <v>-35766.652793496913</v>
      </c>
      <c r="S84" s="108"/>
      <c r="T84" s="109">
        <f t="shared" si="11"/>
        <v>-82.999999999999829</v>
      </c>
      <c r="U84" s="109"/>
      <c r="V84" t="str">
        <f t="shared" si="10"/>
        <v/>
      </c>
      <c r="W84">
        <f t="shared" si="10"/>
        <v>1</v>
      </c>
      <c r="X84" s="37">
        <f t="shared" si="12"/>
        <v>1667791.0052851934</v>
      </c>
      <c r="Y84" s="38">
        <f t="shared" si="13"/>
        <v>0.28514918475689821</v>
      </c>
    </row>
    <row r="85" spans="2:25">
      <c r="B85" s="36">
        <v>77</v>
      </c>
      <c r="C85" s="106">
        <f>IF(R84="","",C84+R84)</f>
        <v>1156455.106989736</v>
      </c>
      <c r="D85" s="106"/>
      <c r="E85" s="36"/>
      <c r="F85" s="8">
        <v>43550</v>
      </c>
      <c r="G85" s="60" t="s">
        <v>3</v>
      </c>
      <c r="H85" s="107">
        <v>105.6</v>
      </c>
      <c r="I85" s="107"/>
      <c r="J85" s="36">
        <v>67</v>
      </c>
      <c r="K85" s="110">
        <f t="shared" si="9"/>
        <v>34693.653209692078</v>
      </c>
      <c r="L85" s="111"/>
      <c r="M85" s="6">
        <f>IF(J85="","",(K85/J85)/LOOKUP(RIGHT($D$2,3),定数!$A$6:$A$13,定数!$B$6:$B$13))</f>
        <v>5.1781571954764294</v>
      </c>
      <c r="N85" s="36"/>
      <c r="O85" s="8">
        <v>43555</v>
      </c>
      <c r="P85" s="107">
        <v>104.78</v>
      </c>
      <c r="Q85" s="107"/>
      <c r="R85" s="108">
        <f>IF(P85="","",T85*M85*LOOKUP(RIGHT($D$2,3),定数!$A$6:$A$13,定数!$B$6:$B$13))</f>
        <v>42460.88900290637</v>
      </c>
      <c r="S85" s="108"/>
      <c r="T85" s="109">
        <f t="shared" si="11"/>
        <v>81.999999999999318</v>
      </c>
      <c r="U85" s="109"/>
      <c r="V85" t="str">
        <f t="shared" si="10"/>
        <v/>
      </c>
      <c r="W85">
        <f t="shared" si="10"/>
        <v>0</v>
      </c>
      <c r="X85" s="37">
        <f t="shared" si="12"/>
        <v>1667791.0052851934</v>
      </c>
      <c r="Y85" s="38">
        <f t="shared" si="13"/>
        <v>0.30659470921419119</v>
      </c>
    </row>
    <row r="86" spans="2:25">
      <c r="B86" s="36">
        <v>78</v>
      </c>
      <c r="C86" s="106">
        <f t="shared" si="8"/>
        <v>1198915.9959926424</v>
      </c>
      <c r="D86" s="106"/>
      <c r="E86" s="36"/>
      <c r="F86" s="8">
        <v>43571</v>
      </c>
      <c r="G86" s="59" t="s">
        <v>4</v>
      </c>
      <c r="H86" s="107">
        <v>108.79</v>
      </c>
      <c r="I86" s="107"/>
      <c r="J86" s="36">
        <v>74</v>
      </c>
      <c r="K86" s="110">
        <f t="shared" si="9"/>
        <v>35967.479879779268</v>
      </c>
      <c r="L86" s="111"/>
      <c r="M86" s="6">
        <f>IF(J86="","",(K86/J86)/LOOKUP(RIGHT($D$2,3),定数!$A$6:$A$13,定数!$B$6:$B$13))</f>
        <v>4.8604702540242251</v>
      </c>
      <c r="N86" s="36"/>
      <c r="O86" s="8">
        <v>43571</v>
      </c>
      <c r="P86" s="107">
        <v>108.05</v>
      </c>
      <c r="Q86" s="107"/>
      <c r="R86" s="108">
        <f>IF(P86="","",T86*M86*LOOKUP(RIGHT($D$2,3),定数!$A$6:$A$13,定数!$B$6:$B$13))</f>
        <v>-35967.479879779705</v>
      </c>
      <c r="S86" s="108"/>
      <c r="T86" s="109">
        <f t="shared" si="11"/>
        <v>-74.000000000000909</v>
      </c>
      <c r="U86" s="109"/>
      <c r="V86" t="str">
        <f t="shared" si="10"/>
        <v/>
      </c>
      <c r="W86">
        <f t="shared" si="10"/>
        <v>1</v>
      </c>
      <c r="X86" s="37">
        <f t="shared" si="12"/>
        <v>1667791.0052851934</v>
      </c>
      <c r="Y86" s="38">
        <f t="shared" si="13"/>
        <v>0.28113535077638407</v>
      </c>
    </row>
    <row r="87" spans="2:25">
      <c r="B87" s="36">
        <v>79</v>
      </c>
      <c r="C87" s="106">
        <f>IF(R86="","",C86+R86)</f>
        <v>1162948.5161128626</v>
      </c>
      <c r="D87" s="106"/>
      <c r="E87" s="36"/>
      <c r="F87" s="8">
        <v>43578</v>
      </c>
      <c r="G87" s="59" t="s">
        <v>4</v>
      </c>
      <c r="H87" s="107">
        <v>109.85</v>
      </c>
      <c r="I87" s="107"/>
      <c r="J87" s="36">
        <v>51</v>
      </c>
      <c r="K87" s="110">
        <f t="shared" si="9"/>
        <v>34888.455483385878</v>
      </c>
      <c r="L87" s="111"/>
      <c r="M87" s="6">
        <f>IF(J87="","",(K87/J87)/LOOKUP(RIGHT($D$2,3),定数!$A$6:$A$13,定数!$B$6:$B$13))</f>
        <v>6.8408736241933097</v>
      </c>
      <c r="N87" s="36"/>
      <c r="O87" s="8">
        <v>43578</v>
      </c>
      <c r="P87" s="107">
        <v>109.34</v>
      </c>
      <c r="Q87" s="107"/>
      <c r="R87" s="108">
        <f>IF(P87="","",T87*M87*LOOKUP(RIGHT($D$2,3),定数!$A$6:$A$13,定数!$B$6:$B$13))</f>
        <v>-34888.45548338526</v>
      </c>
      <c r="S87" s="108"/>
      <c r="T87" s="109">
        <f t="shared" si="11"/>
        <v>-50.999999999999091</v>
      </c>
      <c r="U87" s="109"/>
      <c r="V87" t="str">
        <f t="shared" si="10"/>
        <v/>
      </c>
      <c r="W87">
        <f t="shared" si="10"/>
        <v>2</v>
      </c>
      <c r="X87" s="37">
        <f t="shared" si="12"/>
        <v>1667791.0052851934</v>
      </c>
      <c r="Y87" s="38">
        <f t="shared" si="13"/>
        <v>0.30270129025309278</v>
      </c>
    </row>
    <row r="88" spans="2:25">
      <c r="B88" s="36">
        <v>80</v>
      </c>
      <c r="C88" s="106">
        <f t="shared" si="8"/>
        <v>1128060.0606294773</v>
      </c>
      <c r="D88" s="106"/>
      <c r="E88" s="36"/>
      <c r="F88" s="8">
        <v>43581</v>
      </c>
      <c r="G88" s="60" t="s">
        <v>3</v>
      </c>
      <c r="H88" s="107">
        <v>108.45</v>
      </c>
      <c r="I88" s="107"/>
      <c r="J88" s="36">
        <v>56</v>
      </c>
      <c r="K88" s="110">
        <f t="shared" si="9"/>
        <v>33841.80181888432</v>
      </c>
      <c r="L88" s="111"/>
      <c r="M88" s="6">
        <f>IF(J88="","",(K88/J88)/LOOKUP(RIGHT($D$2,3),定数!$A$6:$A$13,定数!$B$6:$B$13))</f>
        <v>6.0431788962293433</v>
      </c>
      <c r="N88" s="36"/>
      <c r="O88" s="8">
        <v>43582</v>
      </c>
      <c r="P88" s="107">
        <v>109.01</v>
      </c>
      <c r="Q88" s="107"/>
      <c r="R88" s="108">
        <f>IF(P88="","",T88*M88*LOOKUP(RIGHT($D$2,3),定数!$A$6:$A$13,定数!$B$6:$B$13))</f>
        <v>-33841.801818884458</v>
      </c>
      <c r="S88" s="108"/>
      <c r="T88" s="109">
        <f t="shared" si="11"/>
        <v>-56.000000000000227</v>
      </c>
      <c r="U88" s="109"/>
      <c r="V88" t="str">
        <f t="shared" si="10"/>
        <v/>
      </c>
      <c r="W88">
        <f t="shared" si="10"/>
        <v>3</v>
      </c>
      <c r="X88" s="37">
        <f t="shared" si="12"/>
        <v>1667791.0052851934</v>
      </c>
      <c r="Y88" s="38">
        <f t="shared" si="13"/>
        <v>0.32362025154549978</v>
      </c>
    </row>
    <row r="89" spans="2:25">
      <c r="B89" s="36">
        <v>81</v>
      </c>
      <c r="C89" s="106">
        <f>IF(R88="","",C88+R88)</f>
        <v>1094218.2588105928</v>
      </c>
      <c r="D89" s="106"/>
      <c r="E89" s="36"/>
      <c r="F89" s="8">
        <v>43585</v>
      </c>
      <c r="G89" s="59" t="s">
        <v>4</v>
      </c>
      <c r="H89" s="107">
        <v>110.42</v>
      </c>
      <c r="I89" s="107"/>
      <c r="J89" s="36">
        <v>64</v>
      </c>
      <c r="K89" s="110">
        <f t="shared" si="9"/>
        <v>32826.54776431778</v>
      </c>
      <c r="L89" s="111"/>
      <c r="M89" s="6">
        <f>IF(J89="","",(K89/J89)/LOOKUP(RIGHT($D$2,3),定数!$A$6:$A$13,定数!$B$6:$B$13))</f>
        <v>5.1291480881746532</v>
      </c>
      <c r="N89" s="36"/>
      <c r="O89" s="8">
        <v>43589</v>
      </c>
      <c r="P89" s="107">
        <v>109.78</v>
      </c>
      <c r="Q89" s="107"/>
      <c r="R89" s="108">
        <f>IF(P89="","",T89*M89*LOOKUP(RIGHT($D$2,3),定数!$A$6:$A$13,定数!$B$6:$B$13))</f>
        <v>-32826.547764317809</v>
      </c>
      <c r="S89" s="108"/>
      <c r="T89" s="109">
        <f t="shared" si="11"/>
        <v>-64.000000000000057</v>
      </c>
      <c r="U89" s="109"/>
      <c r="V89" t="str">
        <f t="shared" si="10"/>
        <v/>
      </c>
      <c r="W89">
        <f t="shared" si="10"/>
        <v>4</v>
      </c>
      <c r="X89" s="37">
        <f t="shared" si="12"/>
        <v>1667791.0052851934</v>
      </c>
      <c r="Y89" s="38">
        <f t="shared" si="13"/>
        <v>0.34391164399913488</v>
      </c>
    </row>
    <row r="90" spans="2:25">
      <c r="B90" s="36">
        <v>82</v>
      </c>
      <c r="C90" s="106">
        <f t="shared" si="8"/>
        <v>1061391.711046275</v>
      </c>
      <c r="D90" s="106"/>
      <c r="E90" s="36"/>
      <c r="F90" s="8">
        <v>43590</v>
      </c>
      <c r="G90" s="60" t="s">
        <v>3</v>
      </c>
      <c r="H90" s="107">
        <v>109.21</v>
      </c>
      <c r="I90" s="107"/>
      <c r="J90" s="36">
        <v>104</v>
      </c>
      <c r="K90" s="110">
        <f t="shared" si="9"/>
        <v>31841.751331388248</v>
      </c>
      <c r="L90" s="111"/>
      <c r="M90" s="6">
        <f>IF(J90="","",(K90/J90)/LOOKUP(RIGHT($D$2,3),定数!$A$6:$A$13,定数!$B$6:$B$13))</f>
        <v>3.0617068587873315</v>
      </c>
      <c r="N90" s="36"/>
      <c r="O90" s="8">
        <v>43592</v>
      </c>
      <c r="P90" s="107">
        <v>110.25</v>
      </c>
      <c r="Q90" s="107"/>
      <c r="R90" s="108">
        <f>IF(P90="","",T90*M90*LOOKUP(RIGHT($D$2,3),定数!$A$6:$A$13,定数!$B$6:$B$13))</f>
        <v>-31841.751331388441</v>
      </c>
      <c r="S90" s="108"/>
      <c r="T90" s="109">
        <f t="shared" si="11"/>
        <v>-104.00000000000063</v>
      </c>
      <c r="U90" s="109"/>
      <c r="V90" t="str">
        <f t="shared" si="10"/>
        <v/>
      </c>
      <c r="W90">
        <f t="shared" si="10"/>
        <v>5</v>
      </c>
      <c r="X90" s="37">
        <f t="shared" si="12"/>
        <v>1667791.0052851934</v>
      </c>
      <c r="Y90" s="38">
        <f t="shared" si="13"/>
        <v>0.36359429467916082</v>
      </c>
    </row>
    <row r="91" spans="2:25">
      <c r="B91" s="36">
        <v>83</v>
      </c>
      <c r="C91" s="106">
        <f t="shared" si="8"/>
        <v>1029549.9597148865</v>
      </c>
      <c r="D91" s="106"/>
      <c r="E91" s="36"/>
      <c r="F91" s="8">
        <v>43606</v>
      </c>
      <c r="G91" s="60" t="s">
        <v>3</v>
      </c>
      <c r="H91" s="107">
        <v>112.74</v>
      </c>
      <c r="I91" s="107"/>
      <c r="J91" s="36">
        <v>49</v>
      </c>
      <c r="K91" s="110">
        <f t="shared" si="9"/>
        <v>30886.498791446593</v>
      </c>
      <c r="L91" s="111"/>
      <c r="M91" s="6">
        <f>IF(J91="","",(K91/J91)/LOOKUP(RIGHT($D$2,3),定数!$A$6:$A$13,定数!$B$6:$B$13))</f>
        <v>6.3033671002952234</v>
      </c>
      <c r="N91" s="36"/>
      <c r="O91" s="8">
        <v>43606</v>
      </c>
      <c r="P91" s="107">
        <v>111.86</v>
      </c>
      <c r="Q91" s="107"/>
      <c r="R91" s="108">
        <f>IF(P91="","",T91*M91*LOOKUP(RIGHT($D$2,3),定数!$A$6:$A$13,定数!$B$6:$B$13))</f>
        <v>55469.630482597677</v>
      </c>
      <c r="S91" s="108"/>
      <c r="T91" s="109">
        <f t="shared" si="11"/>
        <v>87.999999999999545</v>
      </c>
      <c r="U91" s="109"/>
      <c r="V91" t="str">
        <f t="shared" ref="V91:W106" si="14">IF(S91&lt;&gt;"",IF(S91&lt;0,1+V90,0),"")</f>
        <v/>
      </c>
      <c r="W91">
        <f t="shared" si="14"/>
        <v>0</v>
      </c>
      <c r="X91" s="37">
        <f t="shared" si="12"/>
        <v>1667791.0052851934</v>
      </c>
      <c r="Y91" s="38">
        <f t="shared" si="13"/>
        <v>0.38268646583878607</v>
      </c>
    </row>
    <row r="92" spans="2:25">
      <c r="B92" s="36">
        <v>84</v>
      </c>
      <c r="C92" s="106">
        <f t="shared" si="8"/>
        <v>1085019.5901974842</v>
      </c>
      <c r="D92" s="106"/>
      <c r="E92" s="36"/>
      <c r="F92" s="8">
        <v>43612</v>
      </c>
      <c r="G92" s="69" t="s">
        <v>3</v>
      </c>
      <c r="H92" s="107">
        <v>110.91</v>
      </c>
      <c r="I92" s="107"/>
      <c r="J92" s="36">
        <v>81</v>
      </c>
      <c r="K92" s="110">
        <f t="shared" si="9"/>
        <v>32550.587705924525</v>
      </c>
      <c r="L92" s="111"/>
      <c r="M92" s="6">
        <f>IF(J92="","",(K92/J92)/LOOKUP(RIGHT($D$2,3),定数!$A$6:$A$13,定数!$B$6:$B$13))</f>
        <v>4.0185910748054967</v>
      </c>
      <c r="N92" s="36"/>
      <c r="O92" s="8">
        <v>43616</v>
      </c>
      <c r="P92" s="107">
        <v>109.92</v>
      </c>
      <c r="Q92" s="107"/>
      <c r="R92" s="108">
        <f>IF(P92="","",T92*M92*LOOKUP(RIGHT($D$2,3),定数!$A$6:$A$13,定数!$B$6:$B$13))</f>
        <v>39784.051640574209</v>
      </c>
      <c r="S92" s="108"/>
      <c r="T92" s="109">
        <f t="shared" si="11"/>
        <v>98.999999999999488</v>
      </c>
      <c r="U92" s="109"/>
      <c r="V92" t="str">
        <f t="shared" si="14"/>
        <v/>
      </c>
      <c r="W92">
        <f t="shared" si="14"/>
        <v>0</v>
      </c>
      <c r="X92" s="37">
        <f t="shared" si="12"/>
        <v>1667791.0052851934</v>
      </c>
      <c r="Y92" s="38">
        <f t="shared" si="13"/>
        <v>0.34942712440642698</v>
      </c>
    </row>
    <row r="93" spans="2:25">
      <c r="B93" s="36">
        <v>85</v>
      </c>
      <c r="C93" s="106">
        <f t="shared" si="8"/>
        <v>1124803.6418380584</v>
      </c>
      <c r="D93" s="106"/>
      <c r="E93" s="36"/>
      <c r="F93" s="8">
        <v>43625</v>
      </c>
      <c r="G93" s="69" t="s">
        <v>3</v>
      </c>
      <c r="H93" s="107">
        <v>109.59</v>
      </c>
      <c r="I93" s="107"/>
      <c r="J93" s="36">
        <v>28</v>
      </c>
      <c r="K93" s="110">
        <f t="shared" si="9"/>
        <v>33744.109255141753</v>
      </c>
      <c r="L93" s="111"/>
      <c r="M93" s="6">
        <f>IF(J93="","",(K93/J93)/LOOKUP(RIGHT($D$2,3),定数!$A$6:$A$13,定数!$B$6:$B$13))</f>
        <v>12.051467591122055</v>
      </c>
      <c r="N93" s="36"/>
      <c r="O93" s="8">
        <v>43625</v>
      </c>
      <c r="P93" s="107">
        <v>109.87</v>
      </c>
      <c r="Q93" s="107"/>
      <c r="R93" s="108">
        <f>IF(P93="","",T93*M93*LOOKUP(RIGHT($D$2,3),定数!$A$6:$A$13,定数!$B$6:$B$13))</f>
        <v>-33744.109255141891</v>
      </c>
      <c r="S93" s="108"/>
      <c r="T93" s="109">
        <f t="shared" si="11"/>
        <v>-28.000000000000114</v>
      </c>
      <c r="U93" s="109"/>
      <c r="V93" t="str">
        <f t="shared" si="14"/>
        <v/>
      </c>
      <c r="W93">
        <f t="shared" si="14"/>
        <v>1</v>
      </c>
      <c r="X93" s="37">
        <f t="shared" si="12"/>
        <v>1667791.0052851934</v>
      </c>
      <c r="Y93" s="38">
        <f t="shared" si="13"/>
        <v>0.32557278563466285</v>
      </c>
    </row>
    <row r="94" spans="2:25">
      <c r="B94" s="36">
        <v>86</v>
      </c>
      <c r="C94" s="106">
        <f>IF(R93="","",C93+R93)</f>
        <v>1091059.5325829166</v>
      </c>
      <c r="D94" s="106"/>
      <c r="E94" s="36"/>
      <c r="F94" s="8">
        <v>43638</v>
      </c>
      <c r="G94" s="69" t="s">
        <v>3</v>
      </c>
      <c r="H94" s="107">
        <v>108.56</v>
      </c>
      <c r="I94" s="107"/>
      <c r="J94" s="36">
        <v>41</v>
      </c>
      <c r="K94" s="110">
        <f t="shared" si="9"/>
        <v>32731.785977487496</v>
      </c>
      <c r="L94" s="111"/>
      <c r="M94" s="6">
        <f>IF(J94="","",(K94/J94)/LOOKUP(RIGHT($D$2,3),定数!$A$6:$A$13,定数!$B$6:$B$13))</f>
        <v>7.9833624335335358</v>
      </c>
      <c r="N94" s="36"/>
      <c r="O94" s="8">
        <v>43638</v>
      </c>
      <c r="P94" s="107">
        <v>108.97</v>
      </c>
      <c r="Q94" s="107"/>
      <c r="R94" s="108">
        <f>IF(P94="","",T94*M94*LOOKUP(RIGHT($D$2,3),定数!$A$6:$A$13,定数!$B$6:$B$13))</f>
        <v>-32731.785977487227</v>
      </c>
      <c r="S94" s="108"/>
      <c r="T94" s="109">
        <f t="shared" si="11"/>
        <v>-40.999999999999659</v>
      </c>
      <c r="U94" s="109"/>
      <c r="V94" t="str">
        <f t="shared" si="14"/>
        <v/>
      </c>
      <c r="W94">
        <f t="shared" si="14"/>
        <v>2</v>
      </c>
      <c r="X94" s="37">
        <f t="shared" si="12"/>
        <v>1667791.0052851934</v>
      </c>
      <c r="Y94" s="38">
        <f t="shared" si="13"/>
        <v>0.34580560206562294</v>
      </c>
    </row>
    <row r="95" spans="2:25">
      <c r="B95" s="36">
        <v>87</v>
      </c>
      <c r="C95" s="106">
        <f t="shared" si="8"/>
        <v>1058327.7466054293</v>
      </c>
      <c r="D95" s="106"/>
      <c r="E95" s="36"/>
      <c r="F95" s="8">
        <v>43645</v>
      </c>
      <c r="G95" s="59" t="s">
        <v>4</v>
      </c>
      <c r="H95" s="107">
        <v>108.37</v>
      </c>
      <c r="I95" s="107"/>
      <c r="J95" s="36">
        <v>63</v>
      </c>
      <c r="K95" s="110">
        <f t="shared" si="9"/>
        <v>31749.832398162878</v>
      </c>
      <c r="L95" s="111"/>
      <c r="M95" s="6">
        <f>IF(J95="","",(K95/J95)/LOOKUP(RIGHT($D$2,3),定数!$A$6:$A$13,定数!$B$6:$B$13))</f>
        <v>5.03965593621633</v>
      </c>
      <c r="N95" s="36"/>
      <c r="O95" s="8">
        <v>43646</v>
      </c>
      <c r="P95" s="107">
        <v>109.14</v>
      </c>
      <c r="Q95" s="107"/>
      <c r="R95" s="108">
        <f>IF(P95="","",T95*M95*LOOKUP(RIGHT($D$2,3),定数!$A$6:$A$13,定数!$B$6:$B$13))</f>
        <v>38805.350708865539</v>
      </c>
      <c r="S95" s="108"/>
      <c r="T95" s="109">
        <f t="shared" si="11"/>
        <v>76.999999999999602</v>
      </c>
      <c r="U95" s="109"/>
      <c r="V95" t="str">
        <f t="shared" si="14"/>
        <v/>
      </c>
      <c r="W95">
        <f t="shared" si="14"/>
        <v>0</v>
      </c>
      <c r="X95" s="37">
        <f t="shared" si="12"/>
        <v>1667791.0052851934</v>
      </c>
      <c r="Y95" s="38">
        <f t="shared" si="13"/>
        <v>0.36543143400365408</v>
      </c>
    </row>
    <row r="96" spans="2:25">
      <c r="B96" s="36">
        <v>88</v>
      </c>
      <c r="C96" s="106">
        <f t="shared" si="8"/>
        <v>1097133.0973142949</v>
      </c>
      <c r="D96" s="106"/>
      <c r="E96" s="36"/>
      <c r="F96" s="8">
        <v>43661</v>
      </c>
      <c r="G96" s="59" t="s">
        <v>4</v>
      </c>
      <c r="H96" s="107">
        <v>109.96</v>
      </c>
      <c r="I96" s="107"/>
      <c r="J96" s="36">
        <v>68</v>
      </c>
      <c r="K96" s="110">
        <f t="shared" si="9"/>
        <v>32913.992919428849</v>
      </c>
      <c r="L96" s="111"/>
      <c r="M96" s="6">
        <f>IF(J96="","",(K96/J96)/LOOKUP(RIGHT($D$2,3),定数!$A$6:$A$13,定数!$B$6:$B$13))</f>
        <v>4.8402930763865957</v>
      </c>
      <c r="N96" s="36"/>
      <c r="O96" s="8">
        <v>43662</v>
      </c>
      <c r="P96" s="107">
        <v>109.28</v>
      </c>
      <c r="Q96" s="107"/>
      <c r="R96" s="108">
        <f>IF(P96="","",T96*M96*LOOKUP(RIGHT($D$2,3),定数!$A$6:$A$13,定数!$B$6:$B$13))</f>
        <v>-32913.992919428492</v>
      </c>
      <c r="S96" s="108"/>
      <c r="T96" s="109">
        <f t="shared" si="11"/>
        <v>-67.999999999999261</v>
      </c>
      <c r="U96" s="109"/>
      <c r="V96" t="str">
        <f t="shared" si="14"/>
        <v/>
      </c>
      <c r="W96">
        <f t="shared" si="14"/>
        <v>1</v>
      </c>
      <c r="X96" s="37">
        <f t="shared" si="12"/>
        <v>1667791.0052851934</v>
      </c>
      <c r="Y96" s="38">
        <f t="shared" si="13"/>
        <v>0.34216391991712158</v>
      </c>
    </row>
    <row r="97" spans="2:25">
      <c r="B97" s="36">
        <v>89</v>
      </c>
      <c r="C97" s="106">
        <f t="shared" si="8"/>
        <v>1064219.1043948664</v>
      </c>
      <c r="D97" s="106"/>
      <c r="E97" s="36"/>
      <c r="F97" s="8">
        <v>43666</v>
      </c>
      <c r="G97" s="69" t="s">
        <v>3</v>
      </c>
      <c r="H97" s="107">
        <v>108.24</v>
      </c>
      <c r="I97" s="107"/>
      <c r="J97" s="36">
        <v>51</v>
      </c>
      <c r="K97" s="110">
        <f t="shared" si="9"/>
        <v>31926.573131845991</v>
      </c>
      <c r="L97" s="111"/>
      <c r="M97" s="6">
        <f>IF(J97="","",(K97/J97)/LOOKUP(RIGHT($D$2,3),定数!$A$6:$A$13,定数!$B$6:$B$13))</f>
        <v>6.2601123787933322</v>
      </c>
      <c r="N97" s="36"/>
      <c r="O97" s="8">
        <v>43666</v>
      </c>
      <c r="P97" s="107">
        <v>108.75</v>
      </c>
      <c r="Q97" s="107"/>
      <c r="R97" s="108">
        <f>IF(P97="","",T97*M97*LOOKUP(RIGHT($D$2,3),定数!$A$6:$A$13,定数!$B$6:$B$13))</f>
        <v>-31926.573131846315</v>
      </c>
      <c r="S97" s="108"/>
      <c r="T97" s="109">
        <f t="shared" si="11"/>
        <v>-51.000000000000512</v>
      </c>
      <c r="U97" s="109"/>
      <c r="V97" t="str">
        <f t="shared" si="14"/>
        <v/>
      </c>
      <c r="W97">
        <f t="shared" si="14"/>
        <v>2</v>
      </c>
      <c r="X97" s="37">
        <f t="shared" si="12"/>
        <v>1667791.0052851934</v>
      </c>
      <c r="Y97" s="38">
        <f t="shared" si="13"/>
        <v>0.3618990023196077</v>
      </c>
    </row>
    <row r="98" spans="2:25">
      <c r="B98" s="36">
        <v>90</v>
      </c>
      <c r="C98" s="106">
        <f t="shared" si="8"/>
        <v>1032292.5312630201</v>
      </c>
      <c r="D98" s="106"/>
      <c r="E98" s="36"/>
      <c r="F98" s="8">
        <v>43669</v>
      </c>
      <c r="G98" s="59" t="s">
        <v>4</v>
      </c>
      <c r="H98" s="107">
        <v>110.03</v>
      </c>
      <c r="I98" s="107"/>
      <c r="J98" s="36">
        <v>35</v>
      </c>
      <c r="K98" s="110">
        <f t="shared" si="9"/>
        <v>30968.775937890601</v>
      </c>
      <c r="L98" s="111"/>
      <c r="M98" s="6">
        <f>IF(J98="","",(K98/J98)/LOOKUP(RIGHT($D$2,3),定数!$A$6:$A$13,定数!$B$6:$B$13))</f>
        <v>8.8482216965401719</v>
      </c>
      <c r="N98" s="36"/>
      <c r="O98" s="8">
        <v>43672</v>
      </c>
      <c r="P98" s="107">
        <v>109.68</v>
      </c>
      <c r="Q98" s="107"/>
      <c r="R98" s="108">
        <f>IF(P98="","",T98*M98*LOOKUP(RIGHT($D$2,3),定数!$A$6:$A$13,定数!$B$6:$B$13))</f>
        <v>-30968.775937890099</v>
      </c>
      <c r="S98" s="108"/>
      <c r="T98" s="109">
        <f t="shared" si="11"/>
        <v>-34.999999999999432</v>
      </c>
      <c r="U98" s="109"/>
      <c r="V98" t="str">
        <f t="shared" si="14"/>
        <v/>
      </c>
      <c r="W98">
        <f t="shared" si="14"/>
        <v>3</v>
      </c>
      <c r="X98" s="37">
        <f t="shared" si="12"/>
        <v>1667791.0052851934</v>
      </c>
      <c r="Y98" s="38">
        <f t="shared" si="13"/>
        <v>0.38104203225001965</v>
      </c>
    </row>
    <row r="99" spans="2:25">
      <c r="B99" s="36">
        <v>91</v>
      </c>
      <c r="C99" s="106">
        <f t="shared" si="8"/>
        <v>1001323.7553251301</v>
      </c>
      <c r="D99" s="106"/>
      <c r="E99" s="36"/>
      <c r="F99" s="8">
        <v>43729</v>
      </c>
      <c r="G99" s="59" t="s">
        <v>4</v>
      </c>
      <c r="H99" s="107">
        <v>110.04</v>
      </c>
      <c r="I99" s="107"/>
      <c r="J99" s="36">
        <v>23</v>
      </c>
      <c r="K99" s="110">
        <f t="shared" si="9"/>
        <v>30039.712659753903</v>
      </c>
      <c r="L99" s="111"/>
      <c r="M99" s="6">
        <f>IF(J99="","",(K99/J99)/LOOKUP(RIGHT($D$2,3),定数!$A$6:$A$13,定数!$B$6:$B$13))</f>
        <v>13.06074463467561</v>
      </c>
      <c r="N99" s="126"/>
      <c r="O99" s="8">
        <v>43729</v>
      </c>
      <c r="P99" s="107">
        <v>109.81</v>
      </c>
      <c r="Q99" s="107"/>
      <c r="R99" s="108">
        <f>IF(P99="","",T99*M99*LOOKUP(RIGHT($D$2,3),定数!$A$6:$A$13,定数!$B$6:$B$13))</f>
        <v>-30039.712659754423</v>
      </c>
      <c r="S99" s="108"/>
      <c r="T99" s="109">
        <f t="shared" si="11"/>
        <v>-23.000000000000398</v>
      </c>
      <c r="U99" s="109"/>
      <c r="V99" t="str">
        <f t="shared" si="14"/>
        <v/>
      </c>
      <c r="W99">
        <f t="shared" si="14"/>
        <v>4</v>
      </c>
      <c r="X99" s="37">
        <f t="shared" si="12"/>
        <v>1667791.0052851934</v>
      </c>
      <c r="Y99" s="38">
        <f t="shared" si="13"/>
        <v>0.39961077128251865</v>
      </c>
    </row>
    <row r="100" spans="2:25">
      <c r="B100" s="36">
        <v>92</v>
      </c>
      <c r="C100" s="106">
        <f t="shared" si="8"/>
        <v>971284.04266537563</v>
      </c>
      <c r="D100" s="106"/>
      <c r="E100" s="36"/>
      <c r="F100" s="8">
        <v>43753</v>
      </c>
      <c r="G100" s="69" t="s">
        <v>3</v>
      </c>
      <c r="H100" s="107">
        <v>109.01</v>
      </c>
      <c r="I100" s="107"/>
      <c r="J100" s="36">
        <v>51</v>
      </c>
      <c r="K100" s="110">
        <f t="shared" si="9"/>
        <v>29138.521279961267</v>
      </c>
      <c r="L100" s="111"/>
      <c r="M100" s="6">
        <f>IF(J100="","",(K100/J100)/LOOKUP(RIGHT($D$2,3),定数!$A$6:$A$13,定数!$B$6:$B$13))</f>
        <v>5.7134355450904444</v>
      </c>
      <c r="N100" s="36"/>
      <c r="O100" s="8">
        <v>43756</v>
      </c>
      <c r="P100" s="107">
        <v>109.52</v>
      </c>
      <c r="Q100" s="107"/>
      <c r="R100" s="108">
        <f>IF(P100="","",T100*M100*LOOKUP(RIGHT($D$2,3),定数!$A$6:$A$13,定数!$B$6:$B$13))</f>
        <v>-29138.521279960747</v>
      </c>
      <c r="S100" s="108"/>
      <c r="T100" s="109">
        <f t="shared" si="11"/>
        <v>-50.999999999999091</v>
      </c>
      <c r="U100" s="109"/>
      <c r="V100" t="str">
        <f t="shared" si="14"/>
        <v/>
      </c>
      <c r="W100">
        <f t="shared" si="14"/>
        <v>5</v>
      </c>
      <c r="X100" s="37">
        <f t="shared" si="12"/>
        <v>1667791.0052851934</v>
      </c>
      <c r="Y100" s="38">
        <f t="shared" si="13"/>
        <v>0.41762244814404348</v>
      </c>
    </row>
    <row r="101" spans="2:25">
      <c r="B101" s="36">
        <v>93</v>
      </c>
      <c r="C101" s="106">
        <f t="shared" si="8"/>
        <v>942145.52138541488</v>
      </c>
      <c r="D101" s="106"/>
      <c r="E101" s="36"/>
      <c r="F101" s="8">
        <v>43760</v>
      </c>
      <c r="G101" s="69" t="s">
        <v>3</v>
      </c>
      <c r="H101" s="107">
        <v>107.41</v>
      </c>
      <c r="I101" s="107"/>
      <c r="J101" s="36">
        <v>33</v>
      </c>
      <c r="K101" s="110">
        <f t="shared" si="9"/>
        <v>28264.365641562446</v>
      </c>
      <c r="L101" s="111"/>
      <c r="M101" s="6">
        <f>IF(J101="","",(K101/J101)/LOOKUP(RIGHT($D$2,3),定数!$A$6:$A$13,定数!$B$6:$B$13))</f>
        <v>8.5649592853219527</v>
      </c>
      <c r="N101" s="36"/>
      <c r="O101" s="8">
        <v>43763</v>
      </c>
      <c r="P101" s="107">
        <v>107.02</v>
      </c>
      <c r="Q101" s="107"/>
      <c r="R101" s="108">
        <f>IF(P101="","",T101*M101*LOOKUP(RIGHT($D$2,3),定数!$A$6:$A$13,定数!$B$6:$B$13))</f>
        <v>33403.341212755666</v>
      </c>
      <c r="S101" s="108"/>
      <c r="T101" s="109">
        <f t="shared" si="11"/>
        <v>39.000000000000057</v>
      </c>
      <c r="U101" s="109"/>
      <c r="V101" t="str">
        <f t="shared" si="14"/>
        <v/>
      </c>
      <c r="W101">
        <f t="shared" si="14"/>
        <v>0</v>
      </c>
      <c r="X101" s="37">
        <f t="shared" si="12"/>
        <v>1667791.0052851934</v>
      </c>
      <c r="Y101" s="38">
        <f t="shared" si="13"/>
        <v>0.43509377469972188</v>
      </c>
    </row>
    <row r="102" spans="2:25">
      <c r="B102" s="36">
        <v>94</v>
      </c>
      <c r="C102" s="106">
        <f t="shared" si="8"/>
        <v>975548.86259817053</v>
      </c>
      <c r="D102" s="106"/>
      <c r="E102" s="36"/>
      <c r="F102" s="8">
        <v>43765</v>
      </c>
      <c r="G102" s="69" t="s">
        <v>3</v>
      </c>
      <c r="H102" s="107">
        <v>106.63</v>
      </c>
      <c r="I102" s="107"/>
      <c r="J102" s="36">
        <v>31</v>
      </c>
      <c r="K102" s="110">
        <f t="shared" si="9"/>
        <v>29266.465877945117</v>
      </c>
      <c r="L102" s="111"/>
      <c r="M102" s="6">
        <f>IF(J102="","",(K102/J102)/LOOKUP(RIGHT($D$2,3),定数!$A$6:$A$13,定数!$B$6:$B$13))</f>
        <v>9.4407954444984252</v>
      </c>
      <c r="N102" s="36"/>
      <c r="O102" s="8">
        <v>43766</v>
      </c>
      <c r="P102" s="107">
        <v>106.02</v>
      </c>
      <c r="Q102" s="107"/>
      <c r="R102" s="108">
        <f>IF(P102="","",T102*M102*LOOKUP(RIGHT($D$2,3),定数!$A$6:$A$13,定数!$B$6:$B$13))</f>
        <v>57588.852211440339</v>
      </c>
      <c r="S102" s="108"/>
      <c r="T102" s="109">
        <f t="shared" si="11"/>
        <v>60.999999999999943</v>
      </c>
      <c r="U102" s="109"/>
      <c r="V102" t="str">
        <f t="shared" si="14"/>
        <v/>
      </c>
      <c r="W102">
        <f t="shared" si="14"/>
        <v>0</v>
      </c>
      <c r="X102" s="37">
        <f t="shared" si="12"/>
        <v>1667791.0052851934</v>
      </c>
      <c r="Y102" s="38">
        <f t="shared" si="13"/>
        <v>0.41506528125725739</v>
      </c>
    </row>
    <row r="103" spans="2:25">
      <c r="B103" s="36">
        <v>95</v>
      </c>
      <c r="C103" s="106">
        <f>IF(R102="","",C102+R102)</f>
        <v>1033137.7148096109</v>
      </c>
      <c r="D103" s="106"/>
      <c r="E103" s="36"/>
      <c r="F103" s="8">
        <v>43777</v>
      </c>
      <c r="G103" s="69" t="s">
        <v>3</v>
      </c>
      <c r="H103" s="107">
        <v>105.48</v>
      </c>
      <c r="I103" s="107"/>
      <c r="J103" s="36">
        <v>115</v>
      </c>
      <c r="K103" s="110">
        <f t="shared" si="9"/>
        <v>30994.131444288323</v>
      </c>
      <c r="L103" s="111"/>
      <c r="M103" s="6">
        <f>IF(J103="","",(K103/J103)/LOOKUP(RIGHT($D$2,3),定数!$A$6:$A$13,定数!$B$6:$B$13))</f>
        <v>2.6951418647207235</v>
      </c>
      <c r="N103" s="36"/>
      <c r="O103" s="8">
        <v>43779</v>
      </c>
      <c r="P103" s="107">
        <v>106.63</v>
      </c>
      <c r="Q103" s="107"/>
      <c r="R103" s="108">
        <f>IF(P103="","",T103*M103*LOOKUP(RIGHT($D$2,3),定数!$A$6:$A$13,定数!$B$6:$B$13))</f>
        <v>-30994.131444288094</v>
      </c>
      <c r="S103" s="108"/>
      <c r="T103" s="109">
        <f t="shared" si="11"/>
        <v>-114.99999999999915</v>
      </c>
      <c r="U103" s="109"/>
      <c r="V103" t="str">
        <f t="shared" si="14"/>
        <v/>
      </c>
      <c r="W103">
        <f t="shared" si="14"/>
        <v>1</v>
      </c>
      <c r="X103" s="37">
        <f t="shared" si="12"/>
        <v>1667791.0052851934</v>
      </c>
      <c r="Y103" s="38">
        <f t="shared" si="13"/>
        <v>0.38053526398954074</v>
      </c>
    </row>
    <row r="104" spans="2:25">
      <c r="B104" s="36">
        <v>96</v>
      </c>
      <c r="C104" s="106">
        <f t="shared" si="8"/>
        <v>1002143.5833653228</v>
      </c>
      <c r="D104" s="106"/>
      <c r="E104" s="36"/>
      <c r="F104" s="8">
        <v>43785</v>
      </c>
      <c r="G104" s="69" t="s">
        <v>3</v>
      </c>
      <c r="H104" s="107">
        <v>105.23</v>
      </c>
      <c r="I104" s="107"/>
      <c r="J104" s="36">
        <v>32</v>
      </c>
      <c r="K104" s="110">
        <f t="shared" si="9"/>
        <v>30064.307500959683</v>
      </c>
      <c r="L104" s="111"/>
      <c r="M104" s="6">
        <f>IF(J104="","",(K104/J104)/LOOKUP(RIGHT($D$2,3),定数!$A$6:$A$13,定数!$B$6:$B$13))</f>
        <v>9.3950960940499009</v>
      </c>
      <c r="N104" s="36"/>
      <c r="O104" s="8">
        <v>43785</v>
      </c>
      <c r="P104" s="107">
        <v>105.55</v>
      </c>
      <c r="Q104" s="107"/>
      <c r="R104" s="108">
        <f>IF(P104="","",T104*M104*LOOKUP(RIGHT($D$2,3),定数!$A$6:$A$13,定数!$B$6:$B$13))</f>
        <v>-30064.307500959039</v>
      </c>
      <c r="S104" s="108"/>
      <c r="T104" s="109">
        <f t="shared" si="11"/>
        <v>-31.999999999999318</v>
      </c>
      <c r="U104" s="109"/>
      <c r="V104" t="str">
        <f t="shared" si="14"/>
        <v/>
      </c>
      <c r="W104">
        <f t="shared" si="14"/>
        <v>2</v>
      </c>
      <c r="X104" s="37">
        <f t="shared" si="12"/>
        <v>1667791.0052851934</v>
      </c>
      <c r="Y104" s="38">
        <f t="shared" si="13"/>
        <v>0.39911920606985429</v>
      </c>
    </row>
    <row r="105" spans="2:25">
      <c r="B105" s="36">
        <v>97</v>
      </c>
      <c r="C105" s="106">
        <f t="shared" si="8"/>
        <v>972079.27586436376</v>
      </c>
      <c r="D105" s="106"/>
      <c r="E105" s="36"/>
      <c r="F105" s="8">
        <v>43786</v>
      </c>
      <c r="G105" s="69" t="s">
        <v>3</v>
      </c>
      <c r="H105" s="107">
        <v>104.56</v>
      </c>
      <c r="I105" s="107"/>
      <c r="J105" s="36">
        <v>90</v>
      </c>
      <c r="K105" s="110">
        <f t="shared" si="9"/>
        <v>29162.378275930911</v>
      </c>
      <c r="L105" s="111"/>
      <c r="M105" s="6">
        <f>IF(J105="","",(K105/J105)/LOOKUP(RIGHT($D$2,3),定数!$A$6:$A$13,定数!$B$6:$B$13))</f>
        <v>3.2402642528812122</v>
      </c>
      <c r="N105" s="36"/>
      <c r="O105" s="8">
        <v>43788</v>
      </c>
      <c r="P105" s="107">
        <v>103.4</v>
      </c>
      <c r="Q105" s="107"/>
      <c r="R105" s="108">
        <f>IF(P105="","",T105*M105*LOOKUP(RIGHT($D$2,3),定数!$A$6:$A$13,定数!$B$6:$B$13))</f>
        <v>37587.065333421953</v>
      </c>
      <c r="S105" s="108"/>
      <c r="T105" s="109">
        <f t="shared" si="11"/>
        <v>115.99999999999966</v>
      </c>
      <c r="U105" s="109"/>
      <c r="V105" t="str">
        <f t="shared" si="14"/>
        <v/>
      </c>
      <c r="W105">
        <f t="shared" si="14"/>
        <v>0</v>
      </c>
      <c r="X105" s="37">
        <f t="shared" si="12"/>
        <v>1667791.0052851934</v>
      </c>
      <c r="Y105" s="38">
        <f t="shared" si="13"/>
        <v>0.41714562988775827</v>
      </c>
    </row>
    <row r="106" spans="2:25">
      <c r="B106" s="36">
        <v>98</v>
      </c>
      <c r="C106" s="106">
        <f t="shared" si="8"/>
        <v>1009666.3411977857</v>
      </c>
      <c r="D106" s="106"/>
      <c r="E106" s="36"/>
      <c r="F106" s="8">
        <v>43808</v>
      </c>
      <c r="G106" s="59" t="s">
        <v>4</v>
      </c>
      <c r="H106" s="107">
        <v>104.64</v>
      </c>
      <c r="I106" s="107"/>
      <c r="J106" s="36">
        <v>76</v>
      </c>
      <c r="K106" s="110">
        <f t="shared" si="9"/>
        <v>30289.990235933568</v>
      </c>
      <c r="L106" s="111"/>
      <c r="M106" s="6">
        <f>IF(J106="","",(K106/J106)/LOOKUP(RIGHT($D$2,3),定数!$A$6:$A$13,定数!$B$6:$B$13))</f>
        <v>3.9855250310438906</v>
      </c>
      <c r="N106" s="36"/>
      <c r="O106" s="8">
        <v>43809</v>
      </c>
      <c r="P106" s="107">
        <v>105.62</v>
      </c>
      <c r="Q106" s="107"/>
      <c r="R106" s="108">
        <f>IF(P106="","",T106*M106*LOOKUP(RIGHT($D$2,3),定数!$A$6:$A$13,定数!$B$6:$B$13))</f>
        <v>39058.145304230289</v>
      </c>
      <c r="S106" s="108"/>
      <c r="T106" s="109">
        <f t="shared" si="11"/>
        <v>98.000000000000398</v>
      </c>
      <c r="U106" s="109"/>
      <c r="V106" t="str">
        <f t="shared" si="14"/>
        <v/>
      </c>
      <c r="W106">
        <f t="shared" si="14"/>
        <v>0</v>
      </c>
      <c r="X106" s="37">
        <f t="shared" si="12"/>
        <v>1667791.0052851934</v>
      </c>
      <c r="Y106" s="38">
        <f t="shared" si="13"/>
        <v>0.39460859424341843</v>
      </c>
    </row>
    <row r="107" spans="2:25">
      <c r="B107" s="36">
        <v>99</v>
      </c>
      <c r="C107" s="106">
        <f t="shared" si="8"/>
        <v>1048724.486502016</v>
      </c>
      <c r="D107" s="106"/>
      <c r="E107" s="36">
        <v>2005</v>
      </c>
      <c r="F107" s="8">
        <v>43472</v>
      </c>
      <c r="G107" s="59" t="s">
        <v>4</v>
      </c>
      <c r="H107" s="107">
        <v>104.99</v>
      </c>
      <c r="I107" s="107"/>
      <c r="J107" s="36">
        <v>115</v>
      </c>
      <c r="K107" s="110">
        <f t="shared" si="9"/>
        <v>31461.734595060479</v>
      </c>
      <c r="L107" s="111"/>
      <c r="M107" s="6">
        <f>IF(J107="","",(K107/J107)/LOOKUP(RIGHT($D$2,3),定数!$A$6:$A$13,定数!$B$6:$B$13))</f>
        <v>2.7358030082661289</v>
      </c>
      <c r="N107" s="36">
        <v>2005</v>
      </c>
      <c r="O107" s="8">
        <v>43476</v>
      </c>
      <c r="P107" s="107">
        <v>103.84</v>
      </c>
      <c r="Q107" s="107"/>
      <c r="R107" s="108">
        <f>IF(P107="","",T107*M107*LOOKUP(RIGHT($D$2,3),定数!$A$6:$A$13,定数!$B$6:$B$13))</f>
        <v>-31461.73459506025</v>
      </c>
      <c r="S107" s="108"/>
      <c r="T107" s="109">
        <f t="shared" si="11"/>
        <v>-114.99999999999915</v>
      </c>
      <c r="U107" s="109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1667791.0052851934</v>
      </c>
      <c r="Y107" s="38">
        <f t="shared" si="13"/>
        <v>0.37118950565230846</v>
      </c>
    </row>
    <row r="108" spans="2:25">
      <c r="B108" s="36">
        <v>100</v>
      </c>
      <c r="C108" s="106">
        <f t="shared" si="8"/>
        <v>1017262.7519069557</v>
      </c>
      <c r="D108" s="106"/>
      <c r="E108" s="36"/>
      <c r="F108" s="8">
        <v>43499</v>
      </c>
      <c r="G108" s="59" t="s">
        <v>4</v>
      </c>
      <c r="H108" s="107">
        <v>104.08</v>
      </c>
      <c r="I108" s="107"/>
      <c r="J108" s="36">
        <v>53</v>
      </c>
      <c r="K108" s="110">
        <f t="shared" si="9"/>
        <v>30517.882557208672</v>
      </c>
      <c r="L108" s="111"/>
      <c r="M108" s="6">
        <f>IF(J108="","",(K108/J108)/LOOKUP(RIGHT($D$2,3),定数!$A$6:$A$13,定数!$B$6:$B$13))</f>
        <v>5.7580910485299377</v>
      </c>
      <c r="N108" s="36"/>
      <c r="O108" s="8">
        <v>43500</v>
      </c>
      <c r="P108" s="107">
        <v>103.55</v>
      </c>
      <c r="Q108" s="107"/>
      <c r="R108" s="108">
        <f>IF(P108="","",T108*M108*LOOKUP(RIGHT($D$2,3),定数!$A$6:$A$13,定数!$B$6:$B$13))</f>
        <v>-30517.882557208737</v>
      </c>
      <c r="S108" s="108"/>
      <c r="T108" s="109">
        <f t="shared" si="11"/>
        <v>-53.000000000000114</v>
      </c>
      <c r="U108" s="109"/>
      <c r="V108" t="str">
        <f>IF(S108&lt;&gt;"",IF(S108&lt;0,1+V107,0),"")</f>
        <v/>
      </c>
      <c r="W108">
        <f>IF(T108&lt;&gt;"",IF(T108&lt;0,1+W107,0),"")</f>
        <v>2</v>
      </c>
      <c r="X108" s="37">
        <f t="shared" si="12"/>
        <v>1667791.0052851934</v>
      </c>
      <c r="Y108" s="38">
        <f t="shared" si="13"/>
        <v>0.39005382048273907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N3:O3"/>
    <mergeCell ref="B2:C2"/>
    <mergeCell ref="D2:E2"/>
    <mergeCell ref="F2:G2"/>
    <mergeCell ref="H2:I2"/>
    <mergeCell ref="P3:Q3"/>
    <mergeCell ref="D3:M3"/>
  </mergeCells>
  <phoneticPr fontId="2"/>
  <conditionalFormatting sqref="G9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0" t="s">
        <v>5</v>
      </c>
      <c r="C2" s="70"/>
      <c r="D2" s="72" t="s">
        <v>96</v>
      </c>
      <c r="E2" s="72"/>
      <c r="F2" s="70" t="s">
        <v>6</v>
      </c>
      <c r="G2" s="70"/>
      <c r="H2" s="74" t="s">
        <v>102</v>
      </c>
      <c r="I2" s="74"/>
      <c r="J2" s="70" t="s">
        <v>7</v>
      </c>
      <c r="K2" s="70"/>
      <c r="L2" s="71">
        <v>1000000</v>
      </c>
      <c r="M2" s="72"/>
      <c r="N2" s="70" t="s">
        <v>8</v>
      </c>
      <c r="O2" s="70"/>
      <c r="P2" s="73">
        <f>SUM(L2,D4)</f>
        <v>1137604.367649646</v>
      </c>
      <c r="Q2" s="74"/>
      <c r="R2" s="1"/>
      <c r="S2" s="1"/>
      <c r="T2" s="1"/>
    </row>
    <row r="3" spans="2:25" ht="60" customHeight="1">
      <c r="B3" s="70" t="s">
        <v>9</v>
      </c>
      <c r="C3" s="70"/>
      <c r="D3" s="76" t="s">
        <v>104</v>
      </c>
      <c r="E3" s="77"/>
      <c r="F3" s="77"/>
      <c r="G3" s="77"/>
      <c r="H3" s="77"/>
      <c r="I3" s="77"/>
      <c r="J3" s="77"/>
      <c r="K3" s="77"/>
      <c r="L3" s="77"/>
      <c r="M3" s="78"/>
      <c r="N3" s="70" t="s">
        <v>10</v>
      </c>
      <c r="O3" s="70"/>
      <c r="P3" s="75" t="s">
        <v>105</v>
      </c>
      <c r="Q3" s="75"/>
      <c r="R3" s="1"/>
      <c r="S3" s="1"/>
    </row>
    <row r="4" spans="2:25">
      <c r="B4" s="70" t="s">
        <v>11</v>
      </c>
      <c r="C4" s="70"/>
      <c r="D4" s="79">
        <f>SUM($R$9:$S$993)</f>
        <v>137604.36764964595</v>
      </c>
      <c r="E4" s="79"/>
      <c r="F4" s="70" t="s">
        <v>12</v>
      </c>
      <c r="G4" s="70"/>
      <c r="H4" s="80">
        <f>SUM($T$9:$U$108)</f>
        <v>556.99999999999966</v>
      </c>
      <c r="I4" s="74"/>
      <c r="J4" s="81"/>
      <c r="K4" s="81"/>
      <c r="L4" s="73"/>
      <c r="M4" s="73"/>
      <c r="N4" s="81" t="s">
        <v>58</v>
      </c>
      <c r="O4" s="81"/>
      <c r="P4" s="82">
        <f>MAX(Y:Y)</f>
        <v>0.45636847157890759</v>
      </c>
      <c r="Q4" s="82"/>
      <c r="R4" s="1"/>
      <c r="S4" s="1"/>
      <c r="T4" s="1"/>
    </row>
    <row r="5" spans="2:25">
      <c r="B5" s="65" t="s">
        <v>15</v>
      </c>
      <c r="C5" s="63">
        <f>COUNTIF($R$9:$R$990,"&gt;0")</f>
        <v>41</v>
      </c>
      <c r="D5" s="62" t="s">
        <v>16</v>
      </c>
      <c r="E5" s="68">
        <f>COUNTIF($R$9:$R$990,"&lt;0")</f>
        <v>59</v>
      </c>
      <c r="F5" s="62" t="s">
        <v>17</v>
      </c>
      <c r="G5" s="63">
        <f>COUNTIF($R$9:$R$990,"=0")</f>
        <v>0</v>
      </c>
      <c r="H5" s="62" t="s">
        <v>18</v>
      </c>
      <c r="I5" s="64">
        <f>C5/SUM(C5,E5,G5)</f>
        <v>0.41</v>
      </c>
      <c r="J5" s="83" t="s">
        <v>19</v>
      </c>
      <c r="K5" s="70"/>
      <c r="L5" s="84">
        <f>MAX(V9:V993)</f>
        <v>3</v>
      </c>
      <c r="M5" s="85"/>
      <c r="N5" s="17" t="s">
        <v>20</v>
      </c>
      <c r="O5" s="9"/>
      <c r="P5" s="84">
        <f>MAX(W9:W993)</f>
        <v>6</v>
      </c>
      <c r="Q5" s="85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6"/>
      <c r="R6" s="1"/>
      <c r="S6" s="1"/>
      <c r="T6" s="1"/>
    </row>
    <row r="7" spans="2:25">
      <c r="B7" s="86" t="s">
        <v>21</v>
      </c>
      <c r="C7" s="88" t="s">
        <v>22</v>
      </c>
      <c r="D7" s="89"/>
      <c r="E7" s="92" t="s">
        <v>23</v>
      </c>
      <c r="F7" s="93"/>
      <c r="G7" s="93"/>
      <c r="H7" s="93"/>
      <c r="I7" s="94"/>
      <c r="J7" s="95" t="s">
        <v>24</v>
      </c>
      <c r="K7" s="96"/>
      <c r="L7" s="97"/>
      <c r="M7" s="98" t="s">
        <v>25</v>
      </c>
      <c r="N7" s="99" t="s">
        <v>26</v>
      </c>
      <c r="O7" s="100"/>
      <c r="P7" s="100"/>
      <c r="Q7" s="101"/>
      <c r="R7" s="102" t="s">
        <v>27</v>
      </c>
      <c r="S7" s="102"/>
      <c r="T7" s="102"/>
      <c r="U7" s="102"/>
    </row>
    <row r="8" spans="2:25">
      <c r="B8" s="87"/>
      <c r="C8" s="90"/>
      <c r="D8" s="91"/>
      <c r="E8" s="18" t="s">
        <v>28</v>
      </c>
      <c r="F8" s="18" t="s">
        <v>29</v>
      </c>
      <c r="G8" s="18" t="s">
        <v>30</v>
      </c>
      <c r="H8" s="103" t="s">
        <v>31</v>
      </c>
      <c r="I8" s="94"/>
      <c r="J8" s="4" t="s">
        <v>32</v>
      </c>
      <c r="K8" s="104" t="s">
        <v>33</v>
      </c>
      <c r="L8" s="97"/>
      <c r="M8" s="98"/>
      <c r="N8" s="5" t="s">
        <v>28</v>
      </c>
      <c r="O8" s="5" t="s">
        <v>29</v>
      </c>
      <c r="P8" s="105" t="s">
        <v>31</v>
      </c>
      <c r="Q8" s="101"/>
      <c r="R8" s="102" t="s">
        <v>34</v>
      </c>
      <c r="S8" s="102"/>
      <c r="T8" s="102" t="s">
        <v>32</v>
      </c>
      <c r="U8" s="102"/>
      <c r="Y8" t="s">
        <v>57</v>
      </c>
    </row>
    <row r="9" spans="2:25">
      <c r="B9" s="69">
        <v>1</v>
      </c>
      <c r="C9" s="106">
        <f>L2</f>
        <v>1000000</v>
      </c>
      <c r="D9" s="106"/>
      <c r="E9" s="69">
        <v>2001</v>
      </c>
      <c r="F9" s="8">
        <v>43504</v>
      </c>
      <c r="G9" s="69" t="s">
        <v>4</v>
      </c>
      <c r="H9" s="107">
        <v>116.41</v>
      </c>
      <c r="I9" s="107"/>
      <c r="J9" s="69">
        <v>58</v>
      </c>
      <c r="K9" s="106">
        <f>IF(J9="","",C9*0.03)</f>
        <v>30000</v>
      </c>
      <c r="L9" s="106"/>
      <c r="M9" s="61">
        <f>IF(J9="","",(K9/J9)/LOOKUP(RIGHT($D$2,3),定数!$A$6:$A$13,定数!$B$6:$B$13))</f>
        <v>5.1724137931034484</v>
      </c>
      <c r="N9" s="69">
        <v>2001</v>
      </c>
      <c r="O9" s="8">
        <v>43505</v>
      </c>
      <c r="P9" s="107">
        <v>117.42</v>
      </c>
      <c r="Q9" s="107"/>
      <c r="R9" s="108">
        <f>IF(P9="","",T9*M9*LOOKUP(RIGHT($D$2,3),定数!$A$6:$A$13,定数!$B$6:$B$13))</f>
        <v>52241.379310345095</v>
      </c>
      <c r="S9" s="108"/>
      <c r="T9" s="109">
        <f>IF(P9="","",IF(G9="買",(P9-H9),(H9-P9))*IF(RIGHT($D$2,3)="JPY",100,10000))</f>
        <v>101.00000000000051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5">
      <c r="B10" s="69">
        <v>2</v>
      </c>
      <c r="C10" s="106">
        <f t="shared" ref="C10:C73" si="0">IF(R9="","",C9+R9)</f>
        <v>1052241.379310345</v>
      </c>
      <c r="D10" s="106"/>
      <c r="E10" s="69"/>
      <c r="F10" s="8">
        <v>43518</v>
      </c>
      <c r="G10" s="69" t="s">
        <v>4</v>
      </c>
      <c r="H10" s="107">
        <v>116.66</v>
      </c>
      <c r="I10" s="107"/>
      <c r="J10" s="69">
        <v>62</v>
      </c>
      <c r="K10" s="110">
        <f>IF(J10="","",C10*0.03)</f>
        <v>31567.241379310351</v>
      </c>
      <c r="L10" s="111"/>
      <c r="M10" s="61">
        <f>IF(J10="","",(K10/J10)/LOOKUP(RIGHT($D$2,3),定数!$A$6:$A$13,定数!$B$6:$B$13))</f>
        <v>5.0914905450500569</v>
      </c>
      <c r="N10" s="69"/>
      <c r="O10" s="8">
        <v>43519</v>
      </c>
      <c r="P10" s="107">
        <v>116.04</v>
      </c>
      <c r="Q10" s="107"/>
      <c r="R10" s="108">
        <f>IF(P10="","",T10*M10*LOOKUP(RIGHT($D$2,3),定数!$A$6:$A$13,定数!$B$6:$B$13))</f>
        <v>-31567.24137930986</v>
      </c>
      <c r="S10" s="108"/>
      <c r="T10" s="109">
        <f>IF(P10="","",IF(G10="買",(P10-H10),(H10-P10))*IF(RIGHT($D$2,3)="JPY",100,10000))</f>
        <v>-61.999999999999034</v>
      </c>
      <c r="U10" s="109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1052241.379310345</v>
      </c>
    </row>
    <row r="11" spans="2:25">
      <c r="B11" s="69">
        <v>3</v>
      </c>
      <c r="C11" s="106">
        <f t="shared" si="0"/>
        <v>1020674.1379310351</v>
      </c>
      <c r="D11" s="106"/>
      <c r="E11" s="69"/>
      <c r="F11" s="8">
        <v>43526</v>
      </c>
      <c r="G11" s="69" t="s">
        <v>4</v>
      </c>
      <c r="H11" s="107">
        <v>118.53</v>
      </c>
      <c r="I11" s="107"/>
      <c r="J11" s="69">
        <v>114</v>
      </c>
      <c r="K11" s="110">
        <f t="shared" ref="K11:K74" si="3">IF(J11="","",C11*0.03)</f>
        <v>30620.224137931054</v>
      </c>
      <c r="L11" s="111"/>
      <c r="M11" s="61">
        <f>IF(J11="","",(K11/J11)/LOOKUP(RIGHT($D$2,3),定数!$A$6:$A$13,定数!$B$6:$B$13))</f>
        <v>2.6859845735027239</v>
      </c>
      <c r="N11" s="69"/>
      <c r="O11" s="8">
        <v>43532</v>
      </c>
      <c r="P11" s="107">
        <v>120.38</v>
      </c>
      <c r="Q11" s="107"/>
      <c r="R11" s="108">
        <f>IF(P11="","",T11*M11*LOOKUP(RIGHT($D$2,3),定数!$A$6:$A$13,定数!$B$6:$B$13))</f>
        <v>49690.714609800241</v>
      </c>
      <c r="S11" s="108"/>
      <c r="T11" s="109">
        <f>IF(P11="","",IF(G11="買",(P11-H11),(H11-P11))*IF(RIGHT($D$2,3)="JPY",100,10000))</f>
        <v>184.99999999999943</v>
      </c>
      <c r="U11" s="109"/>
      <c r="V11" s="22">
        <f t="shared" si="1"/>
        <v>1</v>
      </c>
      <c r="W11">
        <f t="shared" si="2"/>
        <v>0</v>
      </c>
      <c r="X11" s="37">
        <f>IF(C11&lt;&gt;"",MAX(X10,C11),"")</f>
        <v>1052241.379310345</v>
      </c>
      <c r="Y11" s="38">
        <f>IF(X11&lt;&gt;"",1-(C11/X11),"")</f>
        <v>2.9999999999999583E-2</v>
      </c>
    </row>
    <row r="12" spans="2:25">
      <c r="B12" s="69">
        <v>4</v>
      </c>
      <c r="C12" s="106">
        <f t="shared" si="0"/>
        <v>1070364.8525408353</v>
      </c>
      <c r="D12" s="106"/>
      <c r="E12" s="69"/>
      <c r="F12" s="8">
        <v>43546</v>
      </c>
      <c r="G12" s="69" t="s">
        <v>4</v>
      </c>
      <c r="H12" s="107">
        <v>123.84</v>
      </c>
      <c r="I12" s="107"/>
      <c r="J12" s="69">
        <v>85</v>
      </c>
      <c r="K12" s="110">
        <f t="shared" si="3"/>
        <v>32110.945576225058</v>
      </c>
      <c r="L12" s="111"/>
      <c r="M12" s="61">
        <f>IF(J12="","",(K12/J12)/LOOKUP(RIGHT($D$2,3),定数!$A$6:$A$13,定数!$B$6:$B$13))</f>
        <v>3.7777583030853008</v>
      </c>
      <c r="N12" s="69"/>
      <c r="O12" s="8">
        <v>43547</v>
      </c>
      <c r="P12" s="107">
        <v>122.99</v>
      </c>
      <c r="Q12" s="107"/>
      <c r="R12" s="108">
        <f>IF(P12="","",T12*M12*LOOKUP(RIGHT($D$2,3),定数!$A$6:$A$13,定数!$B$6:$B$13))</f>
        <v>-32110.945576225378</v>
      </c>
      <c r="S12" s="108"/>
      <c r="T12" s="109">
        <f t="shared" ref="T12:T75" si="4">IF(P12="","",IF(G12="買",(P12-H12),(H12-P12))*IF(RIGHT($D$2,3)="JPY",100,10000))</f>
        <v>-85.000000000000853</v>
      </c>
      <c r="U12" s="109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1070364.8525408353</v>
      </c>
      <c r="Y12" s="38">
        <f t="shared" ref="Y12:Y75" si="6">IF(X12&lt;&gt;"",1-(C12/X12),"")</f>
        <v>0</v>
      </c>
    </row>
    <row r="13" spans="2:25">
      <c r="B13" s="69">
        <v>5</v>
      </c>
      <c r="C13" s="106">
        <f t="shared" si="0"/>
        <v>1038253.9069646099</v>
      </c>
      <c r="D13" s="106"/>
      <c r="E13" s="69"/>
      <c r="F13" s="8">
        <v>43587</v>
      </c>
      <c r="G13" s="69" t="s">
        <v>3</v>
      </c>
      <c r="H13" s="107">
        <v>121.45</v>
      </c>
      <c r="I13" s="107"/>
      <c r="J13" s="69">
        <v>106</v>
      </c>
      <c r="K13" s="110">
        <f t="shared" si="3"/>
        <v>31147.617208938296</v>
      </c>
      <c r="L13" s="111"/>
      <c r="M13" s="61">
        <f>IF(J13="","",(K13/J13)/LOOKUP(RIGHT($D$2,3),定数!$A$6:$A$13,定数!$B$6:$B$13))</f>
        <v>2.9384544536734238</v>
      </c>
      <c r="N13" s="69"/>
      <c r="O13" s="8">
        <v>43595</v>
      </c>
      <c r="P13" s="107">
        <v>122.51</v>
      </c>
      <c r="Q13" s="107"/>
      <c r="R13" s="108">
        <f>IF(P13="","",T13*M13*LOOKUP(RIGHT($D$2,3),定数!$A$6:$A$13,定数!$B$6:$B$13))</f>
        <v>-31147.617208938358</v>
      </c>
      <c r="S13" s="108"/>
      <c r="T13" s="109">
        <f t="shared" si="4"/>
        <v>-106.00000000000023</v>
      </c>
      <c r="U13" s="109"/>
      <c r="V13" s="22">
        <f t="shared" si="1"/>
        <v>0</v>
      </c>
      <c r="W13">
        <f t="shared" si="2"/>
        <v>2</v>
      </c>
      <c r="X13" s="37">
        <f t="shared" si="5"/>
        <v>1070364.8525408353</v>
      </c>
      <c r="Y13" s="38">
        <f t="shared" si="6"/>
        <v>3.000000000000036E-2</v>
      </c>
    </row>
    <row r="14" spans="2:25">
      <c r="B14" s="69">
        <v>6</v>
      </c>
      <c r="C14" s="106">
        <f t="shared" si="0"/>
        <v>1007106.2897556715</v>
      </c>
      <c r="D14" s="106"/>
      <c r="E14" s="69"/>
      <c r="F14" s="8">
        <v>43596</v>
      </c>
      <c r="G14" s="69" t="s">
        <v>4</v>
      </c>
      <c r="H14" s="107">
        <v>122.58</v>
      </c>
      <c r="I14" s="107"/>
      <c r="J14" s="69">
        <v>77</v>
      </c>
      <c r="K14" s="110">
        <f t="shared" si="3"/>
        <v>30213.188692670145</v>
      </c>
      <c r="L14" s="111"/>
      <c r="M14" s="61">
        <f>IF(J14="","",(K14/J14)/LOOKUP(RIGHT($D$2,3),定数!$A$6:$A$13,定数!$B$6:$B$13))</f>
        <v>3.9237907393078109</v>
      </c>
      <c r="N14" s="69"/>
      <c r="O14" s="8">
        <v>43601</v>
      </c>
      <c r="P14" s="107">
        <v>123.9</v>
      </c>
      <c r="Q14" s="107"/>
      <c r="R14" s="108">
        <f>IF(P14="","",T14*M14*LOOKUP(RIGHT($D$2,3),定数!$A$6:$A$13,定数!$B$6:$B$13))</f>
        <v>51794.0377588634</v>
      </c>
      <c r="S14" s="108"/>
      <c r="T14" s="109">
        <f t="shared" si="4"/>
        <v>132.00000000000074</v>
      </c>
      <c r="U14" s="109"/>
      <c r="V14" s="22">
        <f t="shared" si="1"/>
        <v>1</v>
      </c>
      <c r="W14">
        <f t="shared" si="2"/>
        <v>0</v>
      </c>
      <c r="X14" s="37">
        <f t="shared" si="5"/>
        <v>1070364.8525408353</v>
      </c>
      <c r="Y14" s="38">
        <f t="shared" si="6"/>
        <v>5.9100000000000374E-2</v>
      </c>
    </row>
    <row r="15" spans="2:25">
      <c r="B15" s="69">
        <v>7</v>
      </c>
      <c r="C15" s="106">
        <f t="shared" si="0"/>
        <v>1058900.3275145348</v>
      </c>
      <c r="D15" s="106"/>
      <c r="E15" s="69"/>
      <c r="F15" s="8">
        <v>43632</v>
      </c>
      <c r="G15" s="69" t="s">
        <v>103</v>
      </c>
      <c r="H15" s="107">
        <v>121.98</v>
      </c>
      <c r="I15" s="107"/>
      <c r="J15" s="69">
        <v>44</v>
      </c>
      <c r="K15" s="110">
        <f t="shared" si="3"/>
        <v>31767.009825436042</v>
      </c>
      <c r="L15" s="111"/>
      <c r="M15" s="61">
        <f>IF(J15="","",(K15/J15)/LOOKUP(RIGHT($D$2,3),定数!$A$6:$A$13,定数!$B$6:$B$13))</f>
        <v>7.2197749603263732</v>
      </c>
      <c r="N15" s="69"/>
      <c r="O15" s="8">
        <v>43630</v>
      </c>
      <c r="P15" s="107">
        <v>121.54</v>
      </c>
      <c r="Q15" s="107"/>
      <c r="R15" s="108">
        <f>IF(P15="","",T15*M15*LOOKUP(RIGHT($D$2,3),定数!$A$6:$A$13,定数!$B$6:$B$13))</f>
        <v>-31767.009825435878</v>
      </c>
      <c r="S15" s="108"/>
      <c r="T15" s="109">
        <f t="shared" si="4"/>
        <v>-43.999999999999773</v>
      </c>
      <c r="U15" s="109"/>
      <c r="V15" s="22">
        <f t="shared" si="1"/>
        <v>0</v>
      </c>
      <c r="W15">
        <f t="shared" si="2"/>
        <v>1</v>
      </c>
      <c r="X15" s="37">
        <f t="shared" si="5"/>
        <v>1070364.8525408353</v>
      </c>
      <c r="Y15" s="38">
        <f t="shared" si="6"/>
        <v>1.0710857142857355E-2</v>
      </c>
    </row>
    <row r="16" spans="2:25">
      <c r="B16" s="69">
        <v>8</v>
      </c>
      <c r="C16" s="106">
        <f t="shared" si="0"/>
        <v>1027133.3176890989</v>
      </c>
      <c r="D16" s="106"/>
      <c r="E16" s="69"/>
      <c r="F16" s="8">
        <v>43651</v>
      </c>
      <c r="G16" s="69" t="s">
        <v>4</v>
      </c>
      <c r="H16" s="107">
        <v>124.59</v>
      </c>
      <c r="I16" s="107"/>
      <c r="J16" s="69">
        <v>25</v>
      </c>
      <c r="K16" s="110">
        <f t="shared" si="3"/>
        <v>30813.999530672965</v>
      </c>
      <c r="L16" s="111"/>
      <c r="M16" s="61">
        <f>IF(J16="","",(K16/J16)/LOOKUP(RIGHT($D$2,3),定数!$A$6:$A$13,定数!$B$6:$B$13))</f>
        <v>12.325599812269186</v>
      </c>
      <c r="N16" s="69"/>
      <c r="O16" s="8">
        <v>43651</v>
      </c>
      <c r="P16" s="107">
        <v>124.93</v>
      </c>
      <c r="Q16" s="107"/>
      <c r="R16" s="108">
        <f>IF(P16="","",T16*M16*LOOKUP(RIGHT($D$2,3),定数!$A$6:$A$13,定数!$B$6:$B$13))</f>
        <v>41907.039361715651</v>
      </c>
      <c r="S16" s="108"/>
      <c r="T16" s="109">
        <f t="shared" si="4"/>
        <v>34.000000000000341</v>
      </c>
      <c r="U16" s="109"/>
      <c r="V16" s="22">
        <f t="shared" si="1"/>
        <v>1</v>
      </c>
      <c r="W16">
        <f t="shared" si="2"/>
        <v>0</v>
      </c>
      <c r="X16" s="37">
        <f t="shared" si="5"/>
        <v>1070364.8525408353</v>
      </c>
      <c r="Y16" s="38">
        <f t="shared" si="6"/>
        <v>4.038953142857149E-2</v>
      </c>
    </row>
    <row r="17" spans="2:25">
      <c r="B17" s="69">
        <v>9</v>
      </c>
      <c r="C17" s="106">
        <f t="shared" si="0"/>
        <v>1069040.3570508144</v>
      </c>
      <c r="D17" s="106"/>
      <c r="E17" s="69"/>
      <c r="F17" s="8">
        <v>43705</v>
      </c>
      <c r="G17" s="69" t="s">
        <v>4</v>
      </c>
      <c r="H17" s="107">
        <v>120.57</v>
      </c>
      <c r="I17" s="107"/>
      <c r="J17" s="69">
        <v>48</v>
      </c>
      <c r="K17" s="110">
        <f t="shared" si="3"/>
        <v>32071.210711524433</v>
      </c>
      <c r="L17" s="111"/>
      <c r="M17" s="61">
        <f>IF(J17="","",(K17/J17)/LOOKUP(RIGHT($D$2,3),定数!$A$6:$A$13,定数!$B$6:$B$13))</f>
        <v>6.68150223156759</v>
      </c>
      <c r="N17" s="69"/>
      <c r="O17" s="8">
        <v>43705</v>
      </c>
      <c r="P17" s="107">
        <v>120.09</v>
      </c>
      <c r="Q17" s="107"/>
      <c r="R17" s="108">
        <f>IF(P17="","",T17*M17*LOOKUP(RIGHT($D$2,3),定数!$A$6:$A$13,定数!$B$6:$B$13))</f>
        <v>-32071.210711523749</v>
      </c>
      <c r="S17" s="108"/>
      <c r="T17" s="109">
        <f t="shared" si="4"/>
        <v>-47.999999999998977</v>
      </c>
      <c r="U17" s="109"/>
      <c r="V17" s="22">
        <f t="shared" si="1"/>
        <v>0</v>
      </c>
      <c r="W17">
        <f t="shared" si="2"/>
        <v>1</v>
      </c>
      <c r="X17" s="37">
        <f t="shared" si="5"/>
        <v>1070364.8525408353</v>
      </c>
      <c r="Y17" s="38">
        <f t="shared" si="6"/>
        <v>1.2374243108569383E-3</v>
      </c>
    </row>
    <row r="18" spans="2:25">
      <c r="B18" s="69">
        <v>10</v>
      </c>
      <c r="C18" s="106">
        <f t="shared" si="0"/>
        <v>1036969.1463392907</v>
      </c>
      <c r="D18" s="106"/>
      <c r="E18" s="69"/>
      <c r="F18" s="8">
        <v>43713</v>
      </c>
      <c r="G18" s="69" t="s">
        <v>4</v>
      </c>
      <c r="H18" s="107">
        <v>119.69</v>
      </c>
      <c r="I18" s="107"/>
      <c r="J18" s="69">
        <v>105</v>
      </c>
      <c r="K18" s="110">
        <f t="shared" si="3"/>
        <v>31109.074390178717</v>
      </c>
      <c r="L18" s="111"/>
      <c r="M18" s="61">
        <f>IF(J18="","",(K18/J18)/LOOKUP(RIGHT($D$2,3),定数!$A$6:$A$13,定数!$B$6:$B$13))</f>
        <v>2.9627689895408302</v>
      </c>
      <c r="N18" s="69"/>
      <c r="O18" s="8">
        <v>43714</v>
      </c>
      <c r="P18" s="107">
        <v>121.23</v>
      </c>
      <c r="Q18" s="107"/>
      <c r="R18" s="108">
        <f>IF(P18="","",T18*M18*LOOKUP(RIGHT($D$2,3),定数!$A$6:$A$13,定数!$B$6:$B$13))</f>
        <v>45626.642438928968</v>
      </c>
      <c r="S18" s="108"/>
      <c r="T18" s="109">
        <f t="shared" si="4"/>
        <v>154.00000000000063</v>
      </c>
      <c r="U18" s="109"/>
      <c r="V18" s="22">
        <f t="shared" si="1"/>
        <v>1</v>
      </c>
      <c r="W18">
        <f t="shared" si="2"/>
        <v>0</v>
      </c>
      <c r="X18" s="37">
        <f t="shared" si="5"/>
        <v>1070364.8525408353</v>
      </c>
      <c r="Y18" s="38">
        <f t="shared" si="6"/>
        <v>3.1200301581530643E-2</v>
      </c>
    </row>
    <row r="19" spans="2:25">
      <c r="B19" s="69">
        <v>11</v>
      </c>
      <c r="C19" s="106">
        <f t="shared" si="0"/>
        <v>1082595.7887782196</v>
      </c>
      <c r="D19" s="106"/>
      <c r="E19" s="69"/>
      <c r="F19" s="8">
        <v>43722</v>
      </c>
      <c r="G19" s="69" t="s">
        <v>3</v>
      </c>
      <c r="H19" s="107">
        <v>118.79</v>
      </c>
      <c r="I19" s="107"/>
      <c r="J19" s="69">
        <v>43</v>
      </c>
      <c r="K19" s="110">
        <f t="shared" si="3"/>
        <v>32477.873663346589</v>
      </c>
      <c r="L19" s="111"/>
      <c r="M19" s="61">
        <f>IF(J19="","",(K19/J19)/LOOKUP(RIGHT($D$2,3),定数!$A$6:$A$13,定数!$B$6:$B$13))</f>
        <v>7.552993875196881</v>
      </c>
      <c r="N19" s="69"/>
      <c r="O19" s="8">
        <v>43722</v>
      </c>
      <c r="P19" s="107">
        <v>118.19</v>
      </c>
      <c r="Q19" s="107"/>
      <c r="R19" s="108">
        <f>IF(P19="","",T19*M19*LOOKUP(RIGHT($D$2,3),定数!$A$6:$A$13,定数!$B$6:$B$13))</f>
        <v>45317.963251181929</v>
      </c>
      <c r="S19" s="108"/>
      <c r="T19" s="109">
        <f t="shared" si="4"/>
        <v>60.000000000000853</v>
      </c>
      <c r="U19" s="109"/>
      <c r="V19" s="22">
        <f t="shared" si="1"/>
        <v>2</v>
      </c>
      <c r="W19">
        <f t="shared" si="2"/>
        <v>0</v>
      </c>
      <c r="X19" s="37">
        <f t="shared" si="5"/>
        <v>1082595.7887782196</v>
      </c>
      <c r="Y19" s="38">
        <f t="shared" si="6"/>
        <v>0</v>
      </c>
    </row>
    <row r="20" spans="2:25">
      <c r="B20" s="69">
        <v>12</v>
      </c>
      <c r="C20" s="106">
        <f t="shared" si="0"/>
        <v>1127913.7520294015</v>
      </c>
      <c r="D20" s="106"/>
      <c r="E20" s="69"/>
      <c r="F20" s="8">
        <v>43736</v>
      </c>
      <c r="G20" s="69" t="s">
        <v>4</v>
      </c>
      <c r="H20" s="107">
        <v>119.56</v>
      </c>
      <c r="I20" s="107"/>
      <c r="J20" s="69">
        <v>88</v>
      </c>
      <c r="K20" s="110">
        <f t="shared" si="3"/>
        <v>33837.412560882047</v>
      </c>
      <c r="L20" s="111"/>
      <c r="M20" s="61">
        <f>IF(J20="","",(K20/J20)/LOOKUP(RIGHT($D$2,3),定数!$A$6:$A$13,定数!$B$6:$B$13))</f>
        <v>3.845160518282051</v>
      </c>
      <c r="N20" s="69"/>
      <c r="O20" s="8">
        <v>43740</v>
      </c>
      <c r="P20" s="107">
        <v>120.83</v>
      </c>
      <c r="Q20" s="107"/>
      <c r="R20" s="108">
        <f>IF(P20="","",T20*M20*LOOKUP(RIGHT($D$2,3),定数!$A$6:$A$13,定数!$B$6:$B$13))</f>
        <v>48833.538582181893</v>
      </c>
      <c r="S20" s="108"/>
      <c r="T20" s="109">
        <f t="shared" si="4"/>
        <v>126.9999999999996</v>
      </c>
      <c r="U20" s="109"/>
      <c r="V20" s="22">
        <f t="shared" si="1"/>
        <v>3</v>
      </c>
      <c r="W20">
        <f t="shared" si="2"/>
        <v>0</v>
      </c>
      <c r="X20" s="37">
        <f t="shared" si="5"/>
        <v>1127913.7520294015</v>
      </c>
      <c r="Y20" s="38">
        <f t="shared" si="6"/>
        <v>0</v>
      </c>
    </row>
    <row r="21" spans="2:25">
      <c r="B21" s="69">
        <v>13</v>
      </c>
      <c r="C21" s="106">
        <f>IF(R20="","",C20+R20)</f>
        <v>1176747.2906115833</v>
      </c>
      <c r="D21" s="106"/>
      <c r="E21" s="69"/>
      <c r="F21" s="8">
        <v>43746</v>
      </c>
      <c r="G21" s="69" t="s">
        <v>3</v>
      </c>
      <c r="H21" s="107">
        <v>119.95</v>
      </c>
      <c r="I21" s="107"/>
      <c r="J21" s="69">
        <v>69</v>
      </c>
      <c r="K21" s="110">
        <f t="shared" si="3"/>
        <v>35302.418718347501</v>
      </c>
      <c r="L21" s="111"/>
      <c r="M21" s="61">
        <f>IF(J21="","",(K21/J21)/LOOKUP(RIGHT($D$2,3),定数!$A$6:$A$13,定数!$B$6:$B$13))</f>
        <v>5.1162925678764495</v>
      </c>
      <c r="N21" s="69"/>
      <c r="O21" s="8">
        <v>43749</v>
      </c>
      <c r="P21" s="107">
        <v>120.64</v>
      </c>
      <c r="Q21" s="107"/>
      <c r="R21" s="108">
        <f>IF(P21="","",T21*M21*LOOKUP(RIGHT($D$2,3),定数!$A$6:$A$13,定数!$B$6:$B$13))</f>
        <v>-35302.418718347384</v>
      </c>
      <c r="S21" s="108"/>
      <c r="T21" s="109">
        <f t="shared" si="4"/>
        <v>-68.999999999999773</v>
      </c>
      <c r="U21" s="109"/>
      <c r="V21" s="22">
        <f t="shared" si="1"/>
        <v>0</v>
      </c>
      <c r="W21">
        <f t="shared" si="2"/>
        <v>1</v>
      </c>
      <c r="X21" s="37">
        <f t="shared" si="5"/>
        <v>1176747.2906115833</v>
      </c>
      <c r="Y21" s="38">
        <f t="shared" si="6"/>
        <v>0</v>
      </c>
    </row>
    <row r="22" spans="2:25">
      <c r="B22" s="69">
        <v>14</v>
      </c>
      <c r="C22" s="106">
        <f t="shared" si="0"/>
        <v>1141444.8718932359</v>
      </c>
      <c r="D22" s="106"/>
      <c r="E22" s="69"/>
      <c r="F22" s="8">
        <v>43775</v>
      </c>
      <c r="G22" s="69" t="s">
        <v>3</v>
      </c>
      <c r="H22" s="107">
        <v>121.36</v>
      </c>
      <c r="I22" s="107"/>
      <c r="J22" s="69">
        <v>37</v>
      </c>
      <c r="K22" s="110">
        <f t="shared" si="3"/>
        <v>34243.346156797081</v>
      </c>
      <c r="L22" s="111"/>
      <c r="M22" s="61">
        <f>IF(J22="","",(K22/J22)/LOOKUP(RIGHT($D$2,3),定数!$A$6:$A$13,定数!$B$6:$B$13))</f>
        <v>9.2549584207559672</v>
      </c>
      <c r="N22" s="69"/>
      <c r="O22" s="8">
        <v>43776</v>
      </c>
      <c r="P22" s="107">
        <v>120.85</v>
      </c>
      <c r="Q22" s="107"/>
      <c r="R22" s="108">
        <f>IF(P22="","",T22*M22*LOOKUP(RIGHT($D$2,3),定数!$A$6:$A$13,定数!$B$6:$B$13))</f>
        <v>47200.287945855904</v>
      </c>
      <c r="S22" s="108"/>
      <c r="T22" s="109">
        <f t="shared" si="4"/>
        <v>51.000000000000512</v>
      </c>
      <c r="U22" s="109"/>
      <c r="V22" s="22">
        <f t="shared" si="1"/>
        <v>1</v>
      </c>
      <c r="W22">
        <f t="shared" si="2"/>
        <v>0</v>
      </c>
      <c r="X22" s="37">
        <f t="shared" si="5"/>
        <v>1176747.2906115833</v>
      </c>
      <c r="Y22" s="38">
        <f t="shared" si="6"/>
        <v>2.9999999999999805E-2</v>
      </c>
    </row>
    <row r="23" spans="2:25">
      <c r="B23" s="69">
        <v>15</v>
      </c>
      <c r="C23" s="106">
        <f t="shared" si="0"/>
        <v>1188645.1598390918</v>
      </c>
      <c r="D23" s="106"/>
      <c r="E23" s="69"/>
      <c r="F23" s="8">
        <v>43777</v>
      </c>
      <c r="G23" s="69" t="s">
        <v>3</v>
      </c>
      <c r="H23" s="107">
        <v>119.97</v>
      </c>
      <c r="I23" s="107"/>
      <c r="J23" s="69">
        <v>88</v>
      </c>
      <c r="K23" s="110">
        <f t="shared" si="3"/>
        <v>35659.354795172752</v>
      </c>
      <c r="L23" s="111"/>
      <c r="M23" s="61">
        <f>IF(J23="","",(K23/J23)/LOOKUP(RIGHT($D$2,3),定数!$A$6:$A$13,定数!$B$6:$B$13))</f>
        <v>4.0521994085423581</v>
      </c>
      <c r="N23" s="69"/>
      <c r="O23" s="8">
        <v>43782</v>
      </c>
      <c r="P23" s="107">
        <v>120.95</v>
      </c>
      <c r="Q23" s="107"/>
      <c r="R23" s="108">
        <f>IF(P23="","",T23*M23*LOOKUP(RIGHT($D$2,3),定数!$A$6:$A$13,定数!$B$6:$B$13))</f>
        <v>-39711.55420371527</v>
      </c>
      <c r="S23" s="108"/>
      <c r="T23" s="109">
        <f t="shared" si="4"/>
        <v>-98.000000000000398</v>
      </c>
      <c r="U23" s="109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1188645.1598390918</v>
      </c>
      <c r="Y23" s="38">
        <f t="shared" si="6"/>
        <v>0</v>
      </c>
    </row>
    <row r="24" spans="2:25">
      <c r="B24" s="69">
        <v>16</v>
      </c>
      <c r="C24" s="106">
        <f t="shared" si="0"/>
        <v>1148933.6056353766</v>
      </c>
      <c r="D24" s="106"/>
      <c r="E24" s="69"/>
      <c r="F24" s="8">
        <v>43785</v>
      </c>
      <c r="G24" s="69" t="s">
        <v>4</v>
      </c>
      <c r="H24" s="107">
        <v>122.82</v>
      </c>
      <c r="I24" s="107"/>
      <c r="J24" s="69">
        <v>68</v>
      </c>
      <c r="K24" s="110">
        <f t="shared" si="3"/>
        <v>34468.008169061301</v>
      </c>
      <c r="L24" s="111"/>
      <c r="M24" s="61">
        <f>IF(J24="","",(K24/J24)/LOOKUP(RIGHT($D$2,3),定数!$A$6:$A$13,定数!$B$6:$B$13))</f>
        <v>5.0688247307443088</v>
      </c>
      <c r="N24" s="69"/>
      <c r="O24" s="8">
        <v>43792</v>
      </c>
      <c r="P24" s="107">
        <v>124.04</v>
      </c>
      <c r="Q24" s="107"/>
      <c r="R24" s="108">
        <f>IF(P24="","",T24*M24*LOOKUP(RIGHT($D$2,3),定数!$A$6:$A$13,定数!$B$6:$B$13))</f>
        <v>61839.661715081231</v>
      </c>
      <c r="S24" s="108"/>
      <c r="T24" s="109">
        <f t="shared" si="4"/>
        <v>122.00000000000131</v>
      </c>
      <c r="U24" s="109"/>
      <c r="V24" t="str">
        <f t="shared" si="7"/>
        <v/>
      </c>
      <c r="W24">
        <f t="shared" si="2"/>
        <v>0</v>
      </c>
      <c r="X24" s="37">
        <f t="shared" si="5"/>
        <v>1188645.1598390918</v>
      </c>
      <c r="Y24" s="38">
        <f t="shared" si="6"/>
        <v>3.3409090909090944E-2</v>
      </c>
    </row>
    <row r="25" spans="2:25">
      <c r="B25" s="69">
        <v>17</v>
      </c>
      <c r="C25" s="106">
        <f t="shared" si="0"/>
        <v>1210773.2673504578</v>
      </c>
      <c r="D25" s="106"/>
      <c r="E25" s="69"/>
      <c r="F25" s="8">
        <v>43797</v>
      </c>
      <c r="G25" s="69" t="s">
        <v>3</v>
      </c>
      <c r="H25" s="107">
        <v>123.79</v>
      </c>
      <c r="I25" s="107"/>
      <c r="J25" s="69">
        <v>41</v>
      </c>
      <c r="K25" s="110">
        <f t="shared" si="3"/>
        <v>36323.198020513737</v>
      </c>
      <c r="L25" s="111"/>
      <c r="M25" s="61">
        <f>IF(J25="","",(K25/J25)/LOOKUP(RIGHT($D$2,3),定数!$A$6:$A$13,定数!$B$6:$B$13))</f>
        <v>8.8593165903692039</v>
      </c>
      <c r="N25" s="69"/>
      <c r="O25" s="8">
        <v>43798</v>
      </c>
      <c r="P25" s="107">
        <v>122.94</v>
      </c>
      <c r="Q25" s="107"/>
      <c r="R25" s="108">
        <f>IF(P25="","",T25*M25*LOOKUP(RIGHT($D$2,3),定数!$A$6:$A$13,定数!$B$6:$B$13))</f>
        <v>75304.191018138983</v>
      </c>
      <c r="S25" s="108"/>
      <c r="T25" s="109">
        <f t="shared" si="4"/>
        <v>85.000000000000853</v>
      </c>
      <c r="U25" s="109"/>
      <c r="V25" t="str">
        <f t="shared" si="7"/>
        <v/>
      </c>
      <c r="W25">
        <f t="shared" si="2"/>
        <v>0</v>
      </c>
      <c r="X25" s="37">
        <f t="shared" si="5"/>
        <v>1210773.2673504578</v>
      </c>
      <c r="Y25" s="38">
        <f t="shared" si="6"/>
        <v>0</v>
      </c>
    </row>
    <row r="26" spans="2:25">
      <c r="B26" s="69">
        <v>18</v>
      </c>
      <c r="C26" s="106">
        <f t="shared" si="0"/>
        <v>1286077.4583685969</v>
      </c>
      <c r="D26" s="106"/>
      <c r="E26" s="69"/>
      <c r="F26" s="8">
        <v>43810</v>
      </c>
      <c r="G26" s="69" t="s">
        <v>4</v>
      </c>
      <c r="H26" s="107">
        <v>126.17</v>
      </c>
      <c r="I26" s="107"/>
      <c r="J26" s="69">
        <v>49</v>
      </c>
      <c r="K26" s="110">
        <f t="shared" si="3"/>
        <v>38582.323751057906</v>
      </c>
      <c r="L26" s="111"/>
      <c r="M26" s="61">
        <f>IF(J26="","",(K26/J26)/LOOKUP(RIGHT($D$2,3),定数!$A$6:$A$13,定数!$B$6:$B$13))</f>
        <v>7.8739436226648785</v>
      </c>
      <c r="N26" s="69"/>
      <c r="O26" s="8">
        <v>43811</v>
      </c>
      <c r="P26" s="107">
        <v>125.68</v>
      </c>
      <c r="Q26" s="107"/>
      <c r="R26" s="108">
        <f>IF(P26="","",T26*M26*LOOKUP(RIGHT($D$2,3),定数!$A$6:$A$13,定数!$B$6:$B$13))</f>
        <v>-38582.323751057505</v>
      </c>
      <c r="S26" s="108"/>
      <c r="T26" s="109">
        <f t="shared" si="4"/>
        <v>-48.999999999999488</v>
      </c>
      <c r="U26" s="109"/>
      <c r="V26" t="str">
        <f t="shared" si="7"/>
        <v/>
      </c>
      <c r="W26">
        <f t="shared" si="2"/>
        <v>1</v>
      </c>
      <c r="X26" s="37">
        <f t="shared" si="5"/>
        <v>1286077.4583685969</v>
      </c>
      <c r="Y26" s="38">
        <f t="shared" si="6"/>
        <v>0</v>
      </c>
    </row>
    <row r="27" spans="2:25">
      <c r="B27" s="69">
        <v>19</v>
      </c>
      <c r="C27" s="106">
        <f>IF(R26="","",C26+R26)</f>
        <v>1247495.1346175394</v>
      </c>
      <c r="D27" s="106"/>
      <c r="E27" s="69"/>
      <c r="F27" s="8">
        <v>43823</v>
      </c>
      <c r="G27" s="69" t="s">
        <v>4</v>
      </c>
      <c r="H27" s="107">
        <v>129.94</v>
      </c>
      <c r="I27" s="107"/>
      <c r="J27" s="69">
        <v>64</v>
      </c>
      <c r="K27" s="110">
        <f t="shared" si="3"/>
        <v>37424.85403852618</v>
      </c>
      <c r="L27" s="111"/>
      <c r="M27" s="61">
        <f>IF(J27="","",(K27/J27)/LOOKUP(RIGHT($D$2,3),定数!$A$6:$A$13,定数!$B$6:$B$13))</f>
        <v>5.8476334435197153</v>
      </c>
      <c r="N27" s="69"/>
      <c r="O27" s="8">
        <v>43824</v>
      </c>
      <c r="P27" s="107">
        <v>130.86000000000001</v>
      </c>
      <c r="Q27" s="107"/>
      <c r="R27" s="108">
        <f>IF(P27="","",T27*M27*LOOKUP(RIGHT($D$2,3),定数!$A$6:$A$13,定数!$B$6:$B$13))</f>
        <v>53798.227680382312</v>
      </c>
      <c r="S27" s="108"/>
      <c r="T27" s="109">
        <f t="shared" si="4"/>
        <v>92.000000000001592</v>
      </c>
      <c r="U27" s="109"/>
      <c r="V27" t="str">
        <f t="shared" si="7"/>
        <v/>
      </c>
      <c r="W27">
        <f t="shared" si="2"/>
        <v>0</v>
      </c>
      <c r="X27" s="37">
        <f t="shared" si="5"/>
        <v>1286077.4583685969</v>
      </c>
      <c r="Y27" s="38">
        <f t="shared" si="6"/>
        <v>2.9999999999999694E-2</v>
      </c>
    </row>
    <row r="28" spans="2:25">
      <c r="B28" s="69">
        <v>20</v>
      </c>
      <c r="C28" s="106">
        <f>IF(R27="","",C27+R27)</f>
        <v>1301293.3622979217</v>
      </c>
      <c r="D28" s="106"/>
      <c r="E28" s="69">
        <v>2002</v>
      </c>
      <c r="F28" s="8">
        <v>43474</v>
      </c>
      <c r="G28" s="69" t="s">
        <v>4</v>
      </c>
      <c r="H28" s="107">
        <v>132.75</v>
      </c>
      <c r="I28" s="107"/>
      <c r="J28" s="69">
        <v>48</v>
      </c>
      <c r="K28" s="110">
        <f t="shared" si="3"/>
        <v>39038.800868937651</v>
      </c>
      <c r="L28" s="111"/>
      <c r="M28" s="61">
        <f>IF(J28="","",(K28/J28)/LOOKUP(RIGHT($D$2,3),定数!$A$6:$A$13,定数!$B$6:$B$13))</f>
        <v>8.1330835143620099</v>
      </c>
      <c r="N28" s="69">
        <v>2002</v>
      </c>
      <c r="O28" s="8">
        <v>43475</v>
      </c>
      <c r="P28" s="107">
        <v>132.27000000000001</v>
      </c>
      <c r="Q28" s="107"/>
      <c r="R28" s="108">
        <f>IF(P28="","",T28*M28*LOOKUP(RIGHT($D$2,3),定数!$A$6:$A$13,定数!$B$6:$B$13))</f>
        <v>-39038.800868936814</v>
      </c>
      <c r="S28" s="108"/>
      <c r="T28" s="109">
        <f t="shared" si="4"/>
        <v>-47.999999999998977</v>
      </c>
      <c r="U28" s="109"/>
      <c r="V28" t="str">
        <f t="shared" si="7"/>
        <v/>
      </c>
      <c r="W28">
        <f t="shared" si="2"/>
        <v>1</v>
      </c>
      <c r="X28" s="37">
        <f t="shared" si="5"/>
        <v>1301293.3622979217</v>
      </c>
      <c r="Y28" s="38">
        <f t="shared" si="6"/>
        <v>0</v>
      </c>
    </row>
    <row r="29" spans="2:25">
      <c r="B29" s="69">
        <v>21</v>
      </c>
      <c r="C29" s="106">
        <f t="shared" si="0"/>
        <v>1262254.5614289849</v>
      </c>
      <c r="D29" s="106"/>
      <c r="E29" s="69"/>
      <c r="F29" s="8">
        <v>43479</v>
      </c>
      <c r="G29" s="69" t="s">
        <v>3</v>
      </c>
      <c r="H29" s="107">
        <v>131.88999999999999</v>
      </c>
      <c r="I29" s="107"/>
      <c r="J29" s="69">
        <v>42</v>
      </c>
      <c r="K29" s="110">
        <f t="shared" si="3"/>
        <v>37867.636842869542</v>
      </c>
      <c r="L29" s="111"/>
      <c r="M29" s="61">
        <f>IF(J29="","",(K29/J29)/LOOKUP(RIGHT($D$2,3),定数!$A$6:$A$13,定数!$B$6:$B$13))</f>
        <v>9.0161040102070338</v>
      </c>
      <c r="N29" s="69"/>
      <c r="O29" s="8">
        <v>43482</v>
      </c>
      <c r="P29" s="107">
        <v>132.31</v>
      </c>
      <c r="Q29" s="107"/>
      <c r="R29" s="108">
        <f>IF(P29="","",T29*M29*LOOKUP(RIGHT($D$2,3),定数!$A$6:$A$13,定数!$B$6:$B$13))</f>
        <v>-37867.636842870983</v>
      </c>
      <c r="S29" s="108"/>
      <c r="T29" s="109">
        <f t="shared" si="4"/>
        <v>-42.000000000001592</v>
      </c>
      <c r="U29" s="109"/>
      <c r="V29" t="str">
        <f t="shared" si="7"/>
        <v/>
      </c>
      <c r="W29">
        <f t="shared" si="2"/>
        <v>2</v>
      </c>
      <c r="X29" s="37">
        <f t="shared" si="5"/>
        <v>1301293.3622979217</v>
      </c>
      <c r="Y29" s="38">
        <f t="shared" si="6"/>
        <v>2.9999999999999361E-2</v>
      </c>
    </row>
    <row r="30" spans="2:25">
      <c r="B30" s="69">
        <v>22</v>
      </c>
      <c r="C30" s="106">
        <f>IF(R29="","",C29+R29)</f>
        <v>1224386.9245861138</v>
      </c>
      <c r="D30" s="106"/>
      <c r="E30" s="69"/>
      <c r="F30" s="8">
        <v>43495</v>
      </c>
      <c r="G30" s="69" t="s">
        <v>3</v>
      </c>
      <c r="H30" s="107">
        <v>133.29</v>
      </c>
      <c r="I30" s="107"/>
      <c r="J30" s="69">
        <v>46</v>
      </c>
      <c r="K30" s="110">
        <f t="shared" si="3"/>
        <v>36731.607737583414</v>
      </c>
      <c r="L30" s="111"/>
      <c r="M30" s="61">
        <f>IF(J30="","",(K30/J30)/LOOKUP(RIGHT($D$2,3),定数!$A$6:$A$13,定数!$B$6:$B$13))</f>
        <v>7.9851321168659588</v>
      </c>
      <c r="N30" s="69"/>
      <c r="O30" s="8">
        <v>43496</v>
      </c>
      <c r="P30" s="107">
        <v>133.75</v>
      </c>
      <c r="Q30" s="107"/>
      <c r="R30" s="108">
        <f>IF(P30="","",T30*M30*LOOKUP(RIGHT($D$2,3),定数!$A$6:$A$13,定数!$B$6:$B$13))</f>
        <v>-36731.607737584047</v>
      </c>
      <c r="S30" s="108"/>
      <c r="T30" s="109">
        <f t="shared" si="4"/>
        <v>-46.000000000000796</v>
      </c>
      <c r="U30" s="109"/>
      <c r="V30" t="str">
        <f t="shared" si="7"/>
        <v/>
      </c>
      <c r="W30">
        <f t="shared" si="2"/>
        <v>3</v>
      </c>
      <c r="X30" s="37">
        <f t="shared" si="5"/>
        <v>1301293.3622979217</v>
      </c>
      <c r="Y30" s="38">
        <f t="shared" si="6"/>
        <v>5.9100000000000597E-2</v>
      </c>
    </row>
    <row r="31" spans="2:25">
      <c r="B31" s="69">
        <v>23</v>
      </c>
      <c r="C31" s="106">
        <f t="shared" si="0"/>
        <v>1187655.3168485297</v>
      </c>
      <c r="D31" s="106"/>
      <c r="E31" s="69"/>
      <c r="F31" s="8">
        <v>43530</v>
      </c>
      <c r="G31" s="69" t="s">
        <v>3</v>
      </c>
      <c r="H31" s="107">
        <v>130.79</v>
      </c>
      <c r="I31" s="107"/>
      <c r="J31" s="69">
        <v>117</v>
      </c>
      <c r="K31" s="110">
        <f t="shared" si="3"/>
        <v>35629.659505455893</v>
      </c>
      <c r="L31" s="111"/>
      <c r="M31" s="61">
        <f>IF(J31="","",(K31/J31)/LOOKUP(RIGHT($D$2,3),定数!$A$6:$A$13,定数!$B$6:$B$13))</f>
        <v>3.0452700432013584</v>
      </c>
      <c r="N31" s="69"/>
      <c r="O31" s="8">
        <v>43531</v>
      </c>
      <c r="P31" s="107">
        <v>128.81</v>
      </c>
      <c r="Q31" s="107"/>
      <c r="R31" s="108">
        <f>IF(P31="","",T31*M31*LOOKUP(RIGHT($D$2,3),定数!$A$6:$A$13,定数!$B$6:$B$13))</f>
        <v>60296.346855386582</v>
      </c>
      <c r="S31" s="108"/>
      <c r="T31" s="109">
        <f t="shared" si="4"/>
        <v>197.99999999999898</v>
      </c>
      <c r="U31" s="109"/>
      <c r="V31" t="str">
        <f t="shared" si="7"/>
        <v/>
      </c>
      <c r="W31">
        <f t="shared" si="2"/>
        <v>0</v>
      </c>
      <c r="X31" s="37">
        <f t="shared" si="5"/>
        <v>1301293.3622979217</v>
      </c>
      <c r="Y31" s="38">
        <f t="shared" si="6"/>
        <v>8.7327000000001043E-2</v>
      </c>
    </row>
    <row r="32" spans="2:25">
      <c r="B32" s="69">
        <v>24</v>
      </c>
      <c r="C32" s="106">
        <f t="shared" si="0"/>
        <v>1247951.6637039164</v>
      </c>
      <c r="D32" s="106"/>
      <c r="E32" s="69"/>
      <c r="F32" s="8">
        <v>43537</v>
      </c>
      <c r="G32" s="69" t="s">
        <v>4</v>
      </c>
      <c r="H32" s="107">
        <v>128.96</v>
      </c>
      <c r="I32" s="107"/>
      <c r="J32" s="69">
        <v>34</v>
      </c>
      <c r="K32" s="110">
        <f t="shared" si="3"/>
        <v>37438.549911117487</v>
      </c>
      <c r="L32" s="111"/>
      <c r="M32" s="61">
        <f>IF(J32="","",(K32/J32)/LOOKUP(RIGHT($D$2,3),定数!$A$6:$A$13,定数!$B$6:$B$13))</f>
        <v>11.011338209152202</v>
      </c>
      <c r="N32" s="69"/>
      <c r="O32" s="8">
        <v>43538</v>
      </c>
      <c r="P32" s="107">
        <v>128.62</v>
      </c>
      <c r="Q32" s="107"/>
      <c r="R32" s="108">
        <f>IF(P32="","",T32*M32*LOOKUP(RIGHT($D$2,3),定数!$A$6:$A$13,定数!$B$6:$B$13))</f>
        <v>-37438.549911117858</v>
      </c>
      <c r="S32" s="108"/>
      <c r="T32" s="109">
        <f t="shared" si="4"/>
        <v>-34.000000000000341</v>
      </c>
      <c r="U32" s="109"/>
      <c r="V32" t="str">
        <f t="shared" si="7"/>
        <v/>
      </c>
      <c r="W32">
        <f t="shared" si="2"/>
        <v>1</v>
      </c>
      <c r="X32" s="37">
        <f t="shared" si="5"/>
        <v>1301293.3622979217</v>
      </c>
      <c r="Y32" s="38">
        <f t="shared" si="6"/>
        <v>4.0991293846155075E-2</v>
      </c>
    </row>
    <row r="33" spans="2:25">
      <c r="B33" s="69">
        <v>25</v>
      </c>
      <c r="C33" s="106">
        <f>IF(R32="","",C32+R32)</f>
        <v>1210513.1137927985</v>
      </c>
      <c r="D33" s="106"/>
      <c r="E33" s="69"/>
      <c r="F33" s="8">
        <v>43543</v>
      </c>
      <c r="G33" s="69" t="s">
        <v>4</v>
      </c>
      <c r="H33" s="107">
        <v>132.33000000000001</v>
      </c>
      <c r="I33" s="107"/>
      <c r="J33" s="69">
        <v>119</v>
      </c>
      <c r="K33" s="110">
        <f t="shared" si="3"/>
        <v>36315.393413783953</v>
      </c>
      <c r="L33" s="111"/>
      <c r="M33" s="61">
        <f>IF(J33="","",(K33/J33)/LOOKUP(RIGHT($D$2,3),定数!$A$6:$A$13,定数!$B$6:$B$13))</f>
        <v>3.0517137322507524</v>
      </c>
      <c r="N33" s="69"/>
      <c r="O33" s="8">
        <v>43563</v>
      </c>
      <c r="P33" s="107">
        <v>131.15</v>
      </c>
      <c r="Q33" s="107"/>
      <c r="R33" s="108">
        <f>IF(P33="","",T33*M33*LOOKUP(RIGHT($D$2,3),定数!$A$6:$A$13,定数!$B$6:$B$13))</f>
        <v>-36010.222040559085</v>
      </c>
      <c r="S33" s="108"/>
      <c r="T33" s="109">
        <f t="shared" si="4"/>
        <v>-118.00000000000068</v>
      </c>
      <c r="U33" s="109"/>
      <c r="V33" t="str">
        <f t="shared" si="7"/>
        <v/>
      </c>
      <c r="W33">
        <f t="shared" si="2"/>
        <v>2</v>
      </c>
      <c r="X33" s="37">
        <f t="shared" si="5"/>
        <v>1301293.3622979217</v>
      </c>
      <c r="Y33" s="38">
        <f t="shared" si="6"/>
        <v>6.976155503077075E-2</v>
      </c>
    </row>
    <row r="34" spans="2:25">
      <c r="B34" s="69">
        <v>26</v>
      </c>
      <c r="C34" s="106">
        <f>IF(R33="","",C33+R33)</f>
        <v>1174502.8917522393</v>
      </c>
      <c r="D34" s="106"/>
      <c r="E34" s="69"/>
      <c r="F34" s="8">
        <v>43606</v>
      </c>
      <c r="G34" s="69" t="s">
        <v>3</v>
      </c>
      <c r="H34" s="107">
        <v>125.5</v>
      </c>
      <c r="I34" s="107"/>
      <c r="J34" s="69">
        <v>55</v>
      </c>
      <c r="K34" s="110">
        <f t="shared" si="3"/>
        <v>35235.086752567178</v>
      </c>
      <c r="L34" s="111"/>
      <c r="M34" s="61">
        <f>IF(J34="","",(K34/J34)/LOOKUP(RIGHT($D$2,3),定数!$A$6:$A$13,定数!$B$6:$B$13))</f>
        <v>6.4063794095576689</v>
      </c>
      <c r="N34" s="69"/>
      <c r="O34" s="8">
        <v>43606</v>
      </c>
      <c r="P34" s="107">
        <v>124.63</v>
      </c>
      <c r="Q34" s="107"/>
      <c r="R34" s="108">
        <f>IF(P34="","",T34*M34*LOOKUP(RIGHT($D$2,3),定数!$A$6:$A$13,定数!$B$6:$B$13))</f>
        <v>55735.500863152018</v>
      </c>
      <c r="S34" s="108"/>
      <c r="T34" s="109">
        <f t="shared" si="4"/>
        <v>87.000000000000455</v>
      </c>
      <c r="U34" s="109"/>
      <c r="V34" t="str">
        <f t="shared" si="7"/>
        <v/>
      </c>
      <c r="W34">
        <f t="shared" si="2"/>
        <v>0</v>
      </c>
      <c r="X34" s="37">
        <f t="shared" si="5"/>
        <v>1301293.3622979217</v>
      </c>
      <c r="Y34" s="38">
        <f t="shared" si="6"/>
        <v>9.7434194486158199E-2</v>
      </c>
    </row>
    <row r="35" spans="2:25">
      <c r="B35" s="69">
        <v>27</v>
      </c>
      <c r="C35" s="106">
        <f>IF(R34="","",C34+R34)</f>
        <v>1230238.3926153914</v>
      </c>
      <c r="D35" s="106"/>
      <c r="E35" s="69"/>
      <c r="F35" s="8">
        <v>43622</v>
      </c>
      <c r="G35" s="69" t="s">
        <v>4</v>
      </c>
      <c r="H35" s="107">
        <v>124.74</v>
      </c>
      <c r="I35" s="107"/>
      <c r="J35" s="69">
        <v>59</v>
      </c>
      <c r="K35" s="110">
        <f t="shared" si="3"/>
        <v>36907.151778461739</v>
      </c>
      <c r="L35" s="111"/>
      <c r="M35" s="61">
        <f>IF(J35="","",(K35/J35)/LOOKUP(RIGHT($D$2,3),定数!$A$6:$A$13,定数!$B$6:$B$13))</f>
        <v>6.2554494539765662</v>
      </c>
      <c r="N35" s="69"/>
      <c r="O35" s="8">
        <v>43622</v>
      </c>
      <c r="P35" s="107">
        <v>124.15</v>
      </c>
      <c r="Q35" s="107"/>
      <c r="R35" s="108">
        <f>IF(P35="","",T35*M35*LOOKUP(RIGHT($D$2,3),定数!$A$6:$A$13,定数!$B$6:$B$13))</f>
        <v>-36907.151778461062</v>
      </c>
      <c r="S35" s="108"/>
      <c r="T35" s="109">
        <f t="shared" si="4"/>
        <v>-58.99999999999892</v>
      </c>
      <c r="U35" s="109"/>
      <c r="V35" t="str">
        <f t="shared" si="7"/>
        <v/>
      </c>
      <c r="W35">
        <f t="shared" si="2"/>
        <v>1</v>
      </c>
      <c r="X35" s="37">
        <f t="shared" si="5"/>
        <v>1301293.3622979217</v>
      </c>
      <c r="Y35" s="38">
        <f t="shared" si="6"/>
        <v>5.4603344442682777E-2</v>
      </c>
    </row>
    <row r="36" spans="2:25">
      <c r="B36" s="69">
        <v>28</v>
      </c>
      <c r="C36" s="106">
        <f>IF(R35="","",C35+R35)</f>
        <v>1193331.2408369305</v>
      </c>
      <c r="D36" s="106"/>
      <c r="E36" s="69"/>
      <c r="F36" s="8">
        <v>43637</v>
      </c>
      <c r="G36" s="69" t="s">
        <v>3</v>
      </c>
      <c r="H36" s="107">
        <v>123.23</v>
      </c>
      <c r="I36" s="107"/>
      <c r="J36" s="69">
        <v>74</v>
      </c>
      <c r="K36" s="110">
        <f t="shared" si="3"/>
        <v>35799.937225107911</v>
      </c>
      <c r="L36" s="111"/>
      <c r="M36" s="61">
        <f>IF(J36="","",(K36/J36)/LOOKUP(RIGHT($D$2,3),定数!$A$6:$A$13,定数!$B$6:$B$13))</f>
        <v>4.8378293547443123</v>
      </c>
      <c r="N36" s="69"/>
      <c r="O36" s="8">
        <v>43637</v>
      </c>
      <c r="P36" s="107">
        <v>122.06</v>
      </c>
      <c r="Q36" s="107"/>
      <c r="R36" s="108">
        <f>IF(P36="","",T36*M36*LOOKUP(RIGHT($D$2,3),定数!$A$6:$A$13,定数!$B$6:$B$13))</f>
        <v>56602.603450508534</v>
      </c>
      <c r="S36" s="108"/>
      <c r="T36" s="109">
        <f t="shared" si="4"/>
        <v>117.00000000000017</v>
      </c>
      <c r="U36" s="109"/>
      <c r="V36" t="str">
        <f t="shared" si="7"/>
        <v/>
      </c>
      <c r="W36">
        <f t="shared" si="2"/>
        <v>0</v>
      </c>
      <c r="X36" s="37">
        <f t="shared" si="5"/>
        <v>1301293.3622979217</v>
      </c>
      <c r="Y36" s="38">
        <f t="shared" si="6"/>
        <v>8.2965244109401759E-2</v>
      </c>
    </row>
    <row r="37" spans="2:25">
      <c r="B37" s="69">
        <v>29</v>
      </c>
      <c r="C37" s="106">
        <f t="shared" si="0"/>
        <v>1249933.844287439</v>
      </c>
      <c r="D37" s="106"/>
      <c r="E37" s="69"/>
      <c r="F37" s="8">
        <v>43642</v>
      </c>
      <c r="G37" s="69" t="s">
        <v>3</v>
      </c>
      <c r="H37" s="107">
        <v>120.97</v>
      </c>
      <c r="I37" s="107"/>
      <c r="J37" s="69">
        <v>183</v>
      </c>
      <c r="K37" s="110">
        <f t="shared" si="3"/>
        <v>37498.015328623173</v>
      </c>
      <c r="L37" s="111"/>
      <c r="M37" s="61">
        <f>IF(J37="","",(K37/J37)/LOOKUP(RIGHT($D$2,3),定数!$A$6:$A$13,定数!$B$6:$B$13))</f>
        <v>2.0490718758810478</v>
      </c>
      <c r="N37" s="69"/>
      <c r="O37" s="8">
        <v>43655</v>
      </c>
      <c r="P37" s="107">
        <v>118.27</v>
      </c>
      <c r="Q37" s="107"/>
      <c r="R37" s="108">
        <f>IF(P37="","",T37*M37*LOOKUP(RIGHT($D$2,3),定数!$A$6:$A$13,定数!$B$6:$B$13))</f>
        <v>55324.940648788346</v>
      </c>
      <c r="S37" s="108"/>
      <c r="T37" s="109">
        <f t="shared" si="4"/>
        <v>270.00000000000028</v>
      </c>
      <c r="U37" s="109"/>
      <c r="V37" t="str">
        <f t="shared" si="7"/>
        <v/>
      </c>
      <c r="W37">
        <f t="shared" si="2"/>
        <v>0</v>
      </c>
      <c r="X37" s="37">
        <f t="shared" si="5"/>
        <v>1301293.3622979217</v>
      </c>
      <c r="Y37" s="38">
        <f t="shared" si="6"/>
        <v>3.9468055012428671E-2</v>
      </c>
    </row>
    <row r="38" spans="2:25">
      <c r="B38" s="69">
        <v>30</v>
      </c>
      <c r="C38" s="106">
        <f>IF(R37="","",C37+R37)</f>
        <v>1305258.7849362274</v>
      </c>
      <c r="D38" s="106"/>
      <c r="E38" s="69"/>
      <c r="F38" s="8">
        <v>43664</v>
      </c>
      <c r="G38" s="69" t="s">
        <v>4</v>
      </c>
      <c r="H38" s="107">
        <v>117.18</v>
      </c>
      <c r="I38" s="107"/>
      <c r="J38" s="69">
        <v>87</v>
      </c>
      <c r="K38" s="110">
        <f t="shared" si="3"/>
        <v>39157.763548086819</v>
      </c>
      <c r="L38" s="111"/>
      <c r="M38" s="61">
        <f>IF(J38="","",(K38/J38)/LOOKUP(RIGHT($D$2,3),定数!$A$6:$A$13,定数!$B$6:$B$13))</f>
        <v>4.5008923618490595</v>
      </c>
      <c r="N38" s="69"/>
      <c r="O38" s="8">
        <v>43665</v>
      </c>
      <c r="P38" s="107">
        <v>116.31</v>
      </c>
      <c r="Q38" s="107"/>
      <c r="R38" s="108">
        <f>IF(P38="","",T38*M38*LOOKUP(RIGHT($D$2,3),定数!$A$6:$A$13,定数!$B$6:$B$13))</f>
        <v>-39157.763548087023</v>
      </c>
      <c r="S38" s="108"/>
      <c r="T38" s="109">
        <f t="shared" si="4"/>
        <v>-87.000000000000455</v>
      </c>
      <c r="U38" s="109"/>
      <c r="V38" t="str">
        <f t="shared" si="7"/>
        <v/>
      </c>
      <c r="W38">
        <f t="shared" si="2"/>
        <v>1</v>
      </c>
      <c r="X38" s="37">
        <f t="shared" si="5"/>
        <v>1305258.7849362274</v>
      </c>
      <c r="Y38" s="38">
        <f t="shared" si="6"/>
        <v>0</v>
      </c>
    </row>
    <row r="39" spans="2:25">
      <c r="B39" s="69">
        <v>31</v>
      </c>
      <c r="C39" s="106">
        <f t="shared" si="0"/>
        <v>1266101.0213881403</v>
      </c>
      <c r="D39" s="106"/>
      <c r="E39" s="69"/>
      <c r="F39" s="8">
        <v>43676</v>
      </c>
      <c r="G39" s="69" t="s">
        <v>4</v>
      </c>
      <c r="H39" s="107">
        <v>120.14</v>
      </c>
      <c r="I39" s="107"/>
      <c r="J39" s="69">
        <v>79</v>
      </c>
      <c r="K39" s="110">
        <f t="shared" si="3"/>
        <v>37983.030641644204</v>
      </c>
      <c r="L39" s="111"/>
      <c r="M39" s="61">
        <f>IF(J39="","",(K39/J39)/LOOKUP(RIGHT($D$2,3),定数!$A$6:$A$13,定数!$B$6:$B$13))</f>
        <v>4.8079785622334432</v>
      </c>
      <c r="N39" s="69"/>
      <c r="O39" s="8">
        <v>43678</v>
      </c>
      <c r="P39" s="107">
        <v>119.35</v>
      </c>
      <c r="Q39" s="107"/>
      <c r="R39" s="108">
        <f>IF(P39="","",T39*M39*LOOKUP(RIGHT($D$2,3),定数!$A$6:$A$13,定数!$B$6:$B$13))</f>
        <v>-37983.030641644502</v>
      </c>
      <c r="S39" s="108"/>
      <c r="T39" s="109">
        <f t="shared" si="4"/>
        <v>-79.000000000000625</v>
      </c>
      <c r="U39" s="109"/>
      <c r="V39" t="str">
        <f t="shared" si="7"/>
        <v/>
      </c>
      <c r="W39">
        <f t="shared" si="2"/>
        <v>2</v>
      </c>
      <c r="X39" s="37">
        <f t="shared" si="5"/>
        <v>1305258.7849362274</v>
      </c>
      <c r="Y39" s="38">
        <f t="shared" si="6"/>
        <v>3.0000000000000249E-2</v>
      </c>
    </row>
    <row r="40" spans="2:25">
      <c r="B40" s="69">
        <v>32</v>
      </c>
      <c r="C40" s="106">
        <f t="shared" si="0"/>
        <v>1228117.9907464958</v>
      </c>
      <c r="D40" s="106"/>
      <c r="E40" s="69"/>
      <c r="F40" s="8">
        <v>43692</v>
      </c>
      <c r="G40" s="69" t="s">
        <v>3</v>
      </c>
      <c r="H40" s="107">
        <v>117.07</v>
      </c>
      <c r="I40" s="107"/>
      <c r="J40" s="69">
        <v>75</v>
      </c>
      <c r="K40" s="110">
        <f t="shared" si="3"/>
        <v>36843.539722394875</v>
      </c>
      <c r="L40" s="111"/>
      <c r="M40" s="61">
        <f>IF(J40="","",(K40/J40)/LOOKUP(RIGHT($D$2,3),定数!$A$6:$A$13,定数!$B$6:$B$13))</f>
        <v>4.9124719629859834</v>
      </c>
      <c r="N40" s="69"/>
      <c r="O40" s="8">
        <v>43693</v>
      </c>
      <c r="P40" s="107">
        <v>117.82</v>
      </c>
      <c r="Q40" s="107"/>
      <c r="R40" s="108">
        <f>IF(P40="","",T40*M40*LOOKUP(RIGHT($D$2,3),定数!$A$6:$A$13,定数!$B$6:$B$13))</f>
        <v>-36843.539722394875</v>
      </c>
      <c r="S40" s="108"/>
      <c r="T40" s="109">
        <f t="shared" si="4"/>
        <v>-75</v>
      </c>
      <c r="U40" s="109"/>
      <c r="V40" t="str">
        <f t="shared" si="7"/>
        <v/>
      </c>
      <c r="W40">
        <f t="shared" si="2"/>
        <v>3</v>
      </c>
      <c r="X40" s="37">
        <f t="shared" si="5"/>
        <v>1305258.7849362274</v>
      </c>
      <c r="Y40" s="38">
        <f t="shared" si="6"/>
        <v>5.9100000000000374E-2</v>
      </c>
    </row>
    <row r="41" spans="2:25">
      <c r="B41" s="69">
        <v>33</v>
      </c>
      <c r="C41" s="106">
        <f t="shared" si="0"/>
        <v>1191274.4510241009</v>
      </c>
      <c r="D41" s="106"/>
      <c r="E41" s="69"/>
      <c r="F41" s="8">
        <v>43699</v>
      </c>
      <c r="G41" s="69" t="s">
        <v>4</v>
      </c>
      <c r="H41" s="107">
        <v>119.2</v>
      </c>
      <c r="I41" s="107"/>
      <c r="J41" s="69">
        <v>59</v>
      </c>
      <c r="K41" s="110">
        <f t="shared" si="3"/>
        <v>35738.233530723024</v>
      </c>
      <c r="L41" s="111"/>
      <c r="M41" s="61">
        <f>IF(J41="","",(K41/J41)/LOOKUP(RIGHT($D$2,3),定数!$A$6:$A$13,定数!$B$6:$B$13))</f>
        <v>6.0573277170716997</v>
      </c>
      <c r="N41" s="69"/>
      <c r="O41" s="8">
        <v>43700</v>
      </c>
      <c r="P41" s="107">
        <v>120.05</v>
      </c>
      <c r="Q41" s="107"/>
      <c r="R41" s="108">
        <f>IF(P41="","",T41*M41*LOOKUP(RIGHT($D$2,3),定数!$A$6:$A$13,定数!$B$6:$B$13))</f>
        <v>51487.285595109111</v>
      </c>
      <c r="S41" s="108"/>
      <c r="T41" s="109">
        <f t="shared" si="4"/>
        <v>84.999999999999432</v>
      </c>
      <c r="U41" s="109"/>
      <c r="V41" t="str">
        <f t="shared" si="7"/>
        <v/>
      </c>
      <c r="W41">
        <f t="shared" si="2"/>
        <v>0</v>
      </c>
      <c r="X41" s="37">
        <f t="shared" si="5"/>
        <v>1305258.7849362274</v>
      </c>
      <c r="Y41" s="38">
        <f t="shared" si="6"/>
        <v>8.7327000000000377E-2</v>
      </c>
    </row>
    <row r="42" spans="2:25">
      <c r="B42" s="69">
        <v>34</v>
      </c>
      <c r="C42" s="106">
        <f t="shared" si="0"/>
        <v>1242761.7366192101</v>
      </c>
      <c r="D42" s="106"/>
      <c r="E42" s="69"/>
      <c r="F42" s="8">
        <v>43706</v>
      </c>
      <c r="G42" s="69" t="s">
        <v>3</v>
      </c>
      <c r="H42" s="107">
        <v>117.87</v>
      </c>
      <c r="I42" s="107"/>
      <c r="J42" s="69">
        <v>108</v>
      </c>
      <c r="K42" s="110">
        <f>IF(J42="","",C42*0.03)</f>
        <v>37282.852098576303</v>
      </c>
      <c r="L42" s="111"/>
      <c r="M42" s="61">
        <f>IF(J42="","",(K42/J42)/LOOKUP(RIGHT($D$2,3),定数!$A$6:$A$13,定数!$B$6:$B$13))</f>
        <v>3.452115935053361</v>
      </c>
      <c r="N42" s="69"/>
      <c r="O42" s="8">
        <v>43717</v>
      </c>
      <c r="P42" s="107">
        <v>118.95</v>
      </c>
      <c r="Q42" s="107"/>
      <c r="R42" s="108">
        <f>IF(P42="","",T42*M42*LOOKUP(RIGHT($D$2,3),定数!$A$6:$A$13,定数!$B$6:$B$13))</f>
        <v>-37282.852098576237</v>
      </c>
      <c r="S42" s="108"/>
      <c r="T42" s="109">
        <f t="shared" si="4"/>
        <v>-107.99999999999983</v>
      </c>
      <c r="U42" s="109"/>
      <c r="V42" t="str">
        <f t="shared" si="7"/>
        <v/>
      </c>
      <c r="W42">
        <f t="shared" si="2"/>
        <v>1</v>
      </c>
      <c r="X42" s="37">
        <f t="shared" si="5"/>
        <v>1305258.7849362274</v>
      </c>
      <c r="Y42" s="38">
        <f t="shared" si="6"/>
        <v>4.7880963559322698E-2</v>
      </c>
    </row>
    <row r="43" spans="2:25">
      <c r="B43" s="69">
        <v>35</v>
      </c>
      <c r="C43" s="106">
        <f t="shared" si="0"/>
        <v>1205478.8845206338</v>
      </c>
      <c r="D43" s="106"/>
      <c r="E43" s="69"/>
      <c r="F43" s="8">
        <v>43727</v>
      </c>
      <c r="G43" s="69" t="s">
        <v>3</v>
      </c>
      <c r="H43" s="107">
        <v>121.39</v>
      </c>
      <c r="I43" s="107"/>
      <c r="J43" s="69">
        <v>58</v>
      </c>
      <c r="K43" s="110">
        <f t="shared" si="3"/>
        <v>36164.36653561901</v>
      </c>
      <c r="L43" s="111"/>
      <c r="M43" s="61">
        <f>IF(J43="","",(K43/J43)/LOOKUP(RIGHT($D$2,3),定数!$A$6:$A$13,定数!$B$6:$B$13))</f>
        <v>6.2352356095894841</v>
      </c>
      <c r="N43" s="69"/>
      <c r="O43" s="8">
        <v>43728</v>
      </c>
      <c r="P43" s="107">
        <v>121.97</v>
      </c>
      <c r="Q43" s="107"/>
      <c r="R43" s="108">
        <f>IF(P43="","",T43*M43*LOOKUP(RIGHT($D$2,3),定数!$A$6:$A$13,定数!$B$6:$B$13))</f>
        <v>-36164.366535618901</v>
      </c>
      <c r="S43" s="108"/>
      <c r="T43" s="109">
        <f t="shared" si="4"/>
        <v>-57.999999999999829</v>
      </c>
      <c r="U43" s="109"/>
      <c r="V43" t="str">
        <f t="shared" si="7"/>
        <v/>
      </c>
      <c r="W43">
        <f t="shared" si="2"/>
        <v>2</v>
      </c>
      <c r="X43" s="37">
        <f t="shared" si="5"/>
        <v>1305258.7849362274</v>
      </c>
      <c r="Y43" s="38">
        <f t="shared" si="6"/>
        <v>7.6444534652542973E-2</v>
      </c>
    </row>
    <row r="44" spans="2:25">
      <c r="B44" s="69">
        <v>36</v>
      </c>
      <c r="C44" s="106">
        <f t="shared" si="0"/>
        <v>1169314.5179850149</v>
      </c>
      <c r="D44" s="106"/>
      <c r="E44" s="69"/>
      <c r="F44" s="8">
        <v>43745</v>
      </c>
      <c r="G44" s="69" t="s">
        <v>4</v>
      </c>
      <c r="H44" s="107">
        <v>123.84</v>
      </c>
      <c r="I44" s="107"/>
      <c r="J44" s="69">
        <v>81</v>
      </c>
      <c r="K44" s="110">
        <f t="shared" si="3"/>
        <v>35079.435539550446</v>
      </c>
      <c r="L44" s="111"/>
      <c r="M44" s="61">
        <f>IF(J44="","",(K44/J44)/LOOKUP(RIGHT($D$2,3),定数!$A$6:$A$13,定数!$B$6:$B$13))</f>
        <v>4.3307945110556112</v>
      </c>
      <c r="N44" s="69"/>
      <c r="O44" s="8">
        <v>43748</v>
      </c>
      <c r="P44" s="107">
        <v>123.03</v>
      </c>
      <c r="Q44" s="107"/>
      <c r="R44" s="108">
        <f>IF(P44="","",T44*M44*LOOKUP(RIGHT($D$2,3),定数!$A$6:$A$13,定数!$B$6:$B$13))</f>
        <v>-35079.435539550548</v>
      </c>
      <c r="S44" s="108"/>
      <c r="T44" s="109">
        <f t="shared" si="4"/>
        <v>-81.000000000000227</v>
      </c>
      <c r="U44" s="109"/>
      <c r="V44" t="str">
        <f t="shared" si="7"/>
        <v/>
      </c>
      <c r="W44">
        <f t="shared" si="2"/>
        <v>3</v>
      </c>
      <c r="X44" s="37">
        <f t="shared" si="5"/>
        <v>1305258.7849362274</v>
      </c>
      <c r="Y44" s="38">
        <f t="shared" si="6"/>
        <v>0.10415119861296651</v>
      </c>
    </row>
    <row r="45" spans="2:25">
      <c r="B45" s="69">
        <v>37</v>
      </c>
      <c r="C45" s="106">
        <f t="shared" si="0"/>
        <v>1134235.0824454643</v>
      </c>
      <c r="D45" s="106"/>
      <c r="E45" s="69"/>
      <c r="F45" s="8">
        <v>43769</v>
      </c>
      <c r="G45" s="69" t="s">
        <v>3</v>
      </c>
      <c r="H45" s="107">
        <v>122.57</v>
      </c>
      <c r="I45" s="107"/>
      <c r="J45" s="69">
        <v>60</v>
      </c>
      <c r="K45" s="110">
        <f t="shared" si="3"/>
        <v>34027.052473363932</v>
      </c>
      <c r="L45" s="111"/>
      <c r="M45" s="61">
        <f>IF(J45="","",(K45/J45)/LOOKUP(RIGHT($D$2,3),定数!$A$6:$A$13,定数!$B$6:$B$13))</f>
        <v>5.6711754122273224</v>
      </c>
      <c r="N45" s="69"/>
      <c r="O45" s="8">
        <v>43774</v>
      </c>
      <c r="P45" s="107">
        <v>121.59</v>
      </c>
      <c r="Q45" s="107"/>
      <c r="R45" s="108">
        <f>IF(P45="","",T45*M45*LOOKUP(RIGHT($D$2,3),定数!$A$6:$A$13,定数!$B$6:$B$13))</f>
        <v>55577.519039827181</v>
      </c>
      <c r="S45" s="108"/>
      <c r="T45" s="109">
        <f t="shared" si="4"/>
        <v>97.999999999998977</v>
      </c>
      <c r="U45" s="109"/>
      <c r="V45" t="str">
        <f t="shared" si="7"/>
        <v/>
      </c>
      <c r="W45">
        <f t="shared" si="2"/>
        <v>0</v>
      </c>
      <c r="X45" s="37">
        <f t="shared" si="5"/>
        <v>1305258.7849362274</v>
      </c>
      <c r="Y45" s="38">
        <f t="shared" si="6"/>
        <v>0.13102666265457774</v>
      </c>
    </row>
    <row r="46" spans="2:25">
      <c r="B46" s="69">
        <v>38</v>
      </c>
      <c r="C46" s="106">
        <f t="shared" si="0"/>
        <v>1189812.6014852915</v>
      </c>
      <c r="D46" s="106"/>
      <c r="E46" s="69"/>
      <c r="F46" s="8">
        <v>43788</v>
      </c>
      <c r="G46" s="69" t="s">
        <v>4</v>
      </c>
      <c r="H46" s="107">
        <v>121.24</v>
      </c>
      <c r="I46" s="107"/>
      <c r="J46" s="69">
        <v>44</v>
      </c>
      <c r="K46" s="110">
        <f t="shared" si="3"/>
        <v>35694.37804455874</v>
      </c>
      <c r="L46" s="111"/>
      <c r="M46" s="61">
        <f>IF(J46="","",(K46/J46)/LOOKUP(RIGHT($D$2,3),定数!$A$6:$A$13,定数!$B$6:$B$13))</f>
        <v>8.1123586464906232</v>
      </c>
      <c r="N46" s="69"/>
      <c r="O46" s="8">
        <v>43788</v>
      </c>
      <c r="P46" s="107">
        <v>121.86</v>
      </c>
      <c r="Q46" s="107"/>
      <c r="R46" s="108">
        <f>IF(P46="","",T46*M46*LOOKUP(RIGHT($D$2,3),定数!$A$6:$A$13,定数!$B$6:$B$13))</f>
        <v>50296.623608242233</v>
      </c>
      <c r="S46" s="108"/>
      <c r="T46" s="109">
        <f t="shared" si="4"/>
        <v>62.000000000000455</v>
      </c>
      <c r="U46" s="109"/>
      <c r="V46" t="str">
        <f t="shared" si="7"/>
        <v/>
      </c>
      <c r="W46">
        <f t="shared" si="2"/>
        <v>0</v>
      </c>
      <c r="X46" s="37">
        <f t="shared" si="5"/>
        <v>1305258.7849362274</v>
      </c>
      <c r="Y46" s="38">
        <f t="shared" si="6"/>
        <v>8.8446969124652441E-2</v>
      </c>
    </row>
    <row r="47" spans="2:25">
      <c r="B47" s="69">
        <v>39</v>
      </c>
      <c r="C47" s="106">
        <f t="shared" si="0"/>
        <v>1240109.2250935338</v>
      </c>
      <c r="D47" s="106"/>
      <c r="E47" s="69"/>
      <c r="F47" s="8">
        <v>43796</v>
      </c>
      <c r="G47" s="69" t="s">
        <v>3</v>
      </c>
      <c r="H47" s="107">
        <v>121.46</v>
      </c>
      <c r="I47" s="107"/>
      <c r="J47" s="69">
        <v>50</v>
      </c>
      <c r="K47" s="110">
        <f t="shared" si="3"/>
        <v>37203.276752806014</v>
      </c>
      <c r="L47" s="111"/>
      <c r="M47" s="61">
        <f>IF(J47="","",(K47/J47)/LOOKUP(RIGHT($D$2,3),定数!$A$6:$A$13,定数!$B$6:$B$13))</f>
        <v>7.4406553505612036</v>
      </c>
      <c r="N47" s="69"/>
      <c r="O47" s="8">
        <v>43796</v>
      </c>
      <c r="P47" s="107">
        <v>121.96</v>
      </c>
      <c r="Q47" s="107"/>
      <c r="R47" s="108">
        <f>IF(P47="","",T47*M47*LOOKUP(RIGHT($D$2,3),定数!$A$6:$A$13,定数!$B$6:$B$13))</f>
        <v>-37203.276752806014</v>
      </c>
      <c r="S47" s="108"/>
      <c r="T47" s="109">
        <f t="shared" si="4"/>
        <v>-50</v>
      </c>
      <c r="U47" s="109"/>
      <c r="V47" t="str">
        <f t="shared" si="7"/>
        <v/>
      </c>
      <c r="W47">
        <f t="shared" si="2"/>
        <v>1</v>
      </c>
      <c r="X47" s="37">
        <f t="shared" si="5"/>
        <v>1305258.7849362274</v>
      </c>
      <c r="Y47" s="38">
        <f t="shared" si="6"/>
        <v>4.991313645583062E-2</v>
      </c>
    </row>
    <row r="48" spans="2:25">
      <c r="B48" s="69">
        <v>40</v>
      </c>
      <c r="C48" s="106">
        <f t="shared" si="0"/>
        <v>1202905.9483407277</v>
      </c>
      <c r="D48" s="106"/>
      <c r="E48" s="69"/>
      <c r="F48" s="8">
        <v>43812</v>
      </c>
      <c r="G48" s="69" t="s">
        <v>3</v>
      </c>
      <c r="H48" s="107">
        <v>122.45</v>
      </c>
      <c r="I48" s="107"/>
      <c r="J48" s="69">
        <v>40</v>
      </c>
      <c r="K48" s="110">
        <f t="shared" si="3"/>
        <v>36087.178450221829</v>
      </c>
      <c r="L48" s="111"/>
      <c r="M48" s="61">
        <f>IF(J48="","",(K48/J48)/LOOKUP(RIGHT($D$2,3),定数!$A$6:$A$13,定数!$B$6:$B$13))</f>
        <v>9.0217946125554569</v>
      </c>
      <c r="N48" s="69"/>
      <c r="O48" s="8">
        <v>43812</v>
      </c>
      <c r="P48" s="107">
        <v>121.17</v>
      </c>
      <c r="Q48" s="107"/>
      <c r="R48" s="108">
        <f>IF(P48="","",T48*M48*LOOKUP(RIGHT($D$2,3),定数!$A$6:$A$13,定数!$B$6:$B$13))</f>
        <v>115478.97104070996</v>
      </c>
      <c r="S48" s="108"/>
      <c r="T48" s="109">
        <f t="shared" si="4"/>
        <v>128.00000000000011</v>
      </c>
      <c r="U48" s="109"/>
      <c r="V48" t="str">
        <f t="shared" si="7"/>
        <v/>
      </c>
      <c r="W48">
        <f t="shared" si="2"/>
        <v>0</v>
      </c>
      <c r="X48" s="37">
        <f t="shared" si="5"/>
        <v>1305258.7849362274</v>
      </c>
      <c r="Y48" s="38">
        <f t="shared" si="6"/>
        <v>7.841574236215576E-2</v>
      </c>
    </row>
    <row r="49" spans="2:25">
      <c r="B49" s="69">
        <v>41</v>
      </c>
      <c r="C49" s="106">
        <f t="shared" si="0"/>
        <v>1318384.9193814376</v>
      </c>
      <c r="D49" s="106"/>
      <c r="E49" s="69"/>
      <c r="F49" s="8">
        <v>43819</v>
      </c>
      <c r="G49" s="69" t="s">
        <v>3</v>
      </c>
      <c r="H49" s="107">
        <v>120.4</v>
      </c>
      <c r="I49" s="107"/>
      <c r="J49" s="69">
        <v>64</v>
      </c>
      <c r="K49" s="110">
        <f t="shared" si="3"/>
        <v>39551.547581443127</v>
      </c>
      <c r="L49" s="111"/>
      <c r="M49" s="61">
        <f>IF(J49="","",(K49/J49)/LOOKUP(RIGHT($D$2,3),定数!$A$6:$A$13,定数!$B$6:$B$13))</f>
        <v>6.1799293096004888</v>
      </c>
      <c r="N49" s="69"/>
      <c r="O49" s="8">
        <v>43829</v>
      </c>
      <c r="P49" s="107">
        <v>119.39</v>
      </c>
      <c r="Q49" s="107"/>
      <c r="R49" s="108">
        <f>IF(P49="","",T49*M49*LOOKUP(RIGHT($D$2,3),定数!$A$6:$A$13,定数!$B$6:$B$13))</f>
        <v>62417.286026965259</v>
      </c>
      <c r="S49" s="108"/>
      <c r="T49" s="109">
        <f t="shared" si="4"/>
        <v>101.00000000000051</v>
      </c>
      <c r="U49" s="109"/>
      <c r="V49" t="str">
        <f t="shared" si="7"/>
        <v/>
      </c>
      <c r="W49">
        <f t="shared" si="2"/>
        <v>0</v>
      </c>
      <c r="X49" s="37">
        <f t="shared" si="5"/>
        <v>1318384.9193814376</v>
      </c>
      <c r="Y49" s="38">
        <f t="shared" si="6"/>
        <v>0</v>
      </c>
    </row>
    <row r="50" spans="2:25">
      <c r="B50" s="69">
        <v>42</v>
      </c>
      <c r="C50" s="106">
        <f t="shared" si="0"/>
        <v>1380802.205408403</v>
      </c>
      <c r="D50" s="106"/>
      <c r="E50" s="69">
        <v>2003</v>
      </c>
      <c r="F50" s="8">
        <v>43467</v>
      </c>
      <c r="G50" s="69" t="s">
        <v>4</v>
      </c>
      <c r="H50" s="107">
        <v>119.98</v>
      </c>
      <c r="I50" s="107"/>
      <c r="J50" s="69">
        <v>116</v>
      </c>
      <c r="K50" s="110">
        <f t="shared" si="3"/>
        <v>41424.066162252086</v>
      </c>
      <c r="L50" s="111"/>
      <c r="M50" s="61">
        <f>IF(J50="","",(K50/J50)/LOOKUP(RIGHT($D$2,3),定数!$A$6:$A$13,定数!$B$6:$B$13))</f>
        <v>3.5710401864010417</v>
      </c>
      <c r="N50" s="69">
        <v>2003</v>
      </c>
      <c r="O50" s="8">
        <v>43471</v>
      </c>
      <c r="P50" s="107">
        <v>118.82</v>
      </c>
      <c r="Q50" s="107"/>
      <c r="R50" s="108">
        <f>IF(P50="","",T50*M50*LOOKUP(RIGHT($D$2,3),定数!$A$6:$A$13,定数!$B$6:$B$13))</f>
        <v>-41424.066162252464</v>
      </c>
      <c r="S50" s="108"/>
      <c r="T50" s="109">
        <f t="shared" si="4"/>
        <v>-116.00000000000108</v>
      </c>
      <c r="U50" s="109"/>
      <c r="V50" t="str">
        <f t="shared" si="7"/>
        <v/>
      </c>
      <c r="W50">
        <f t="shared" si="2"/>
        <v>1</v>
      </c>
      <c r="X50" s="37">
        <f t="shared" si="5"/>
        <v>1380802.205408403</v>
      </c>
      <c r="Y50" s="38">
        <f t="shared" si="6"/>
        <v>0</v>
      </c>
    </row>
    <row r="51" spans="2:25">
      <c r="B51" s="69">
        <v>43</v>
      </c>
      <c r="C51" s="106">
        <f t="shared" si="0"/>
        <v>1339378.1392461504</v>
      </c>
      <c r="D51" s="106"/>
      <c r="E51" s="69"/>
      <c r="F51" s="8">
        <v>43481</v>
      </c>
      <c r="G51" s="69" t="s">
        <v>3</v>
      </c>
      <c r="H51" s="107">
        <v>117.77</v>
      </c>
      <c r="I51" s="107"/>
      <c r="J51" s="69">
        <v>68</v>
      </c>
      <c r="K51" s="110">
        <f t="shared" si="3"/>
        <v>40181.344177384512</v>
      </c>
      <c r="L51" s="111"/>
      <c r="M51" s="61">
        <f>IF(J51="","",(K51/J51)/LOOKUP(RIGHT($D$2,3),定数!$A$6:$A$13,定数!$B$6:$B$13))</f>
        <v>5.9090212025565458</v>
      </c>
      <c r="N51" s="69"/>
      <c r="O51" s="8">
        <v>43486</v>
      </c>
      <c r="P51" s="107">
        <v>118.45</v>
      </c>
      <c r="Q51" s="107"/>
      <c r="R51" s="108">
        <f>IF(P51="","",T51*M51*LOOKUP(RIGHT($D$2,3),定数!$A$6:$A$13,定数!$B$6:$B$13))</f>
        <v>-40181.344177384912</v>
      </c>
      <c r="S51" s="108"/>
      <c r="T51" s="109">
        <f t="shared" si="4"/>
        <v>-68.000000000000682</v>
      </c>
      <c r="U51" s="109"/>
      <c r="V51" t="str">
        <f t="shared" si="7"/>
        <v/>
      </c>
      <c r="W51">
        <f t="shared" si="2"/>
        <v>2</v>
      </c>
      <c r="X51" s="37">
        <f t="shared" si="5"/>
        <v>1380802.205408403</v>
      </c>
      <c r="Y51" s="38">
        <f t="shared" si="6"/>
        <v>3.000000000000036E-2</v>
      </c>
    </row>
    <row r="52" spans="2:25">
      <c r="B52" s="69">
        <v>44</v>
      </c>
      <c r="C52" s="106">
        <f t="shared" si="0"/>
        <v>1299196.7950687655</v>
      </c>
      <c r="D52" s="106"/>
      <c r="E52" s="69"/>
      <c r="F52" s="8">
        <v>43489</v>
      </c>
      <c r="G52" s="69" t="s">
        <v>3</v>
      </c>
      <c r="H52" s="107">
        <v>117.67</v>
      </c>
      <c r="I52" s="107"/>
      <c r="J52" s="69">
        <v>56</v>
      </c>
      <c r="K52" s="110">
        <f t="shared" si="3"/>
        <v>38975.903852062962</v>
      </c>
      <c r="L52" s="111"/>
      <c r="M52" s="61">
        <f>IF(J52="","",(K52/J52)/LOOKUP(RIGHT($D$2,3),定数!$A$6:$A$13,定数!$B$6:$B$13))</f>
        <v>6.9599828307255294</v>
      </c>
      <c r="N52" s="69"/>
      <c r="O52" s="8">
        <v>43492</v>
      </c>
      <c r="P52" s="107">
        <v>118.23</v>
      </c>
      <c r="Q52" s="107"/>
      <c r="R52" s="108">
        <f>IF(P52="","",T52*M52*LOOKUP(RIGHT($D$2,3),定数!$A$6:$A$13,定数!$B$6:$B$13))</f>
        <v>-38975.903852063122</v>
      </c>
      <c r="S52" s="108"/>
      <c r="T52" s="109">
        <f t="shared" si="4"/>
        <v>-56.000000000000227</v>
      </c>
      <c r="U52" s="109"/>
      <c r="V52" t="str">
        <f t="shared" si="7"/>
        <v/>
      </c>
      <c r="W52">
        <f t="shared" si="2"/>
        <v>3</v>
      </c>
      <c r="X52" s="37">
        <f t="shared" si="5"/>
        <v>1380802.205408403</v>
      </c>
      <c r="Y52" s="38">
        <f t="shared" si="6"/>
        <v>5.9100000000000597E-2</v>
      </c>
    </row>
    <row r="53" spans="2:25">
      <c r="B53" s="69">
        <v>45</v>
      </c>
      <c r="C53" s="106">
        <f t="shared" si="0"/>
        <v>1260220.8912167023</v>
      </c>
      <c r="D53" s="106"/>
      <c r="E53" s="69"/>
      <c r="F53" s="8">
        <v>43506</v>
      </c>
      <c r="G53" s="69" t="s">
        <v>4</v>
      </c>
      <c r="H53" s="107">
        <v>120.46</v>
      </c>
      <c r="I53" s="107"/>
      <c r="J53" s="69">
        <v>58</v>
      </c>
      <c r="K53" s="110">
        <f t="shared" si="3"/>
        <v>37806.626736501064</v>
      </c>
      <c r="L53" s="111"/>
      <c r="M53" s="61">
        <f>IF(J53="","",(K53/J53)/LOOKUP(RIGHT($D$2,3),定数!$A$6:$A$13,定数!$B$6:$B$13))</f>
        <v>6.5183839200863902</v>
      </c>
      <c r="N53" s="69"/>
      <c r="O53" s="8">
        <v>43506</v>
      </c>
      <c r="P53" s="107">
        <v>121.29</v>
      </c>
      <c r="Q53" s="107"/>
      <c r="R53" s="108">
        <f>IF(P53="","",T53*M53*LOOKUP(RIGHT($D$2,3),定数!$A$6:$A$13,定数!$B$6:$B$13))</f>
        <v>54102.586536717856</v>
      </c>
      <c r="S53" s="108"/>
      <c r="T53" s="109">
        <f t="shared" si="4"/>
        <v>83.000000000001251</v>
      </c>
      <c r="U53" s="109"/>
      <c r="V53" t="str">
        <f t="shared" si="7"/>
        <v/>
      </c>
      <c r="W53">
        <f t="shared" si="2"/>
        <v>0</v>
      </c>
      <c r="X53" s="37">
        <f t="shared" si="5"/>
        <v>1380802.205408403</v>
      </c>
      <c r="Y53" s="38">
        <f t="shared" si="6"/>
        <v>8.732700000000071E-2</v>
      </c>
    </row>
    <row r="54" spans="2:25">
      <c r="B54" s="69">
        <v>46</v>
      </c>
      <c r="C54" s="106">
        <f t="shared" si="0"/>
        <v>1314323.4777534201</v>
      </c>
      <c r="D54" s="106"/>
      <c r="E54" s="69"/>
      <c r="F54" s="8">
        <v>43510</v>
      </c>
      <c r="G54" s="69" t="s">
        <v>3</v>
      </c>
      <c r="H54" s="107">
        <v>120.29</v>
      </c>
      <c r="I54" s="107"/>
      <c r="J54" s="69">
        <v>59</v>
      </c>
      <c r="K54" s="110">
        <f t="shared" si="3"/>
        <v>39429.704332602603</v>
      </c>
      <c r="L54" s="111"/>
      <c r="M54" s="61">
        <f>IF(J54="","",(K54/J54)/LOOKUP(RIGHT($D$2,3),定数!$A$6:$A$13,定数!$B$6:$B$13))</f>
        <v>6.6830007343394247</v>
      </c>
      <c r="N54" s="69"/>
      <c r="O54" s="8">
        <v>43514</v>
      </c>
      <c r="P54" s="107">
        <v>119.05</v>
      </c>
      <c r="Q54" s="107"/>
      <c r="R54" s="108">
        <f>IF(P54="","",T54*M54*LOOKUP(RIGHT($D$2,3),定数!$A$6:$A$13,定数!$B$6:$B$13))</f>
        <v>82869.209105809481</v>
      </c>
      <c r="S54" s="108"/>
      <c r="T54" s="109">
        <f t="shared" si="4"/>
        <v>124.00000000000091</v>
      </c>
      <c r="U54" s="109"/>
      <c r="V54" t="str">
        <f t="shared" si="7"/>
        <v/>
      </c>
      <c r="W54">
        <f t="shared" si="2"/>
        <v>0</v>
      </c>
      <c r="X54" s="37">
        <f t="shared" si="5"/>
        <v>1380802.205408403</v>
      </c>
      <c r="Y54" s="38">
        <f t="shared" si="6"/>
        <v>4.8145003965517463E-2</v>
      </c>
    </row>
    <row r="55" spans="2:25">
      <c r="B55" s="69">
        <v>47</v>
      </c>
      <c r="C55" s="106">
        <f t="shared" si="0"/>
        <v>1397192.6868592296</v>
      </c>
      <c r="D55" s="106"/>
      <c r="E55" s="69"/>
      <c r="F55" s="8">
        <v>43516</v>
      </c>
      <c r="G55" s="69" t="s">
        <v>3</v>
      </c>
      <c r="H55" s="107">
        <v>118.55</v>
      </c>
      <c r="I55" s="107"/>
      <c r="J55" s="69">
        <v>57</v>
      </c>
      <c r="K55" s="110">
        <f t="shared" si="3"/>
        <v>41915.780605776883</v>
      </c>
      <c r="L55" s="111"/>
      <c r="M55" s="61">
        <f>IF(J55="","",(K55/J55)/LOOKUP(RIGHT($D$2,3),定数!$A$6:$A$13,定数!$B$6:$B$13))</f>
        <v>7.3536457203117331</v>
      </c>
      <c r="N55" s="69"/>
      <c r="O55" s="8">
        <v>43520</v>
      </c>
      <c r="P55" s="107">
        <v>117.54</v>
      </c>
      <c r="Q55" s="107"/>
      <c r="R55" s="108">
        <f>IF(P55="","",T55*M55*LOOKUP(RIGHT($D$2,3),定数!$A$6:$A$13,定数!$B$6:$B$13))</f>
        <v>74271.821775147837</v>
      </c>
      <c r="S55" s="108"/>
      <c r="T55" s="109">
        <f t="shared" si="4"/>
        <v>100.99999999999909</v>
      </c>
      <c r="U55" s="109"/>
      <c r="V55" t="str">
        <f t="shared" si="7"/>
        <v/>
      </c>
      <c r="W55">
        <f t="shared" si="2"/>
        <v>0</v>
      </c>
      <c r="X55" s="37">
        <f t="shared" si="5"/>
        <v>1397192.6868592296</v>
      </c>
      <c r="Y55" s="38">
        <f t="shared" si="6"/>
        <v>0</v>
      </c>
    </row>
    <row r="56" spans="2:25">
      <c r="B56" s="69">
        <v>48</v>
      </c>
      <c r="C56" s="106">
        <f t="shared" si="0"/>
        <v>1471464.5086343775</v>
      </c>
      <c r="D56" s="106"/>
      <c r="E56" s="69"/>
      <c r="F56" s="8">
        <v>43530</v>
      </c>
      <c r="G56" s="69" t="s">
        <v>3</v>
      </c>
      <c r="H56" s="107">
        <v>117.14</v>
      </c>
      <c r="I56" s="107"/>
      <c r="J56" s="69">
        <v>42</v>
      </c>
      <c r="K56" s="110">
        <f t="shared" si="3"/>
        <v>44143.935259031321</v>
      </c>
      <c r="L56" s="111"/>
      <c r="M56" s="61">
        <f>IF(J56="","",(K56/J56)/LOOKUP(RIGHT($D$2,3),定数!$A$6:$A$13,定数!$B$6:$B$13))</f>
        <v>10.510460775959839</v>
      </c>
      <c r="N56" s="69"/>
      <c r="O56" s="8">
        <v>43531</v>
      </c>
      <c r="P56" s="107">
        <v>116.43</v>
      </c>
      <c r="Q56" s="107"/>
      <c r="R56" s="108">
        <f>IF(P56="","",T56*M56*LOOKUP(RIGHT($D$2,3),定数!$A$6:$A$13,定数!$B$6:$B$13))</f>
        <v>74624.271509314203</v>
      </c>
      <c r="S56" s="108"/>
      <c r="T56" s="109">
        <f t="shared" si="4"/>
        <v>70.999999999999375</v>
      </c>
      <c r="U56" s="109"/>
      <c r="V56" t="str">
        <f t="shared" si="7"/>
        <v/>
      </c>
      <c r="W56">
        <f t="shared" si="2"/>
        <v>0</v>
      </c>
      <c r="X56" s="37">
        <f t="shared" si="5"/>
        <v>1471464.5086343775</v>
      </c>
      <c r="Y56" s="38">
        <f t="shared" si="6"/>
        <v>0</v>
      </c>
    </row>
    <row r="57" spans="2:25">
      <c r="B57" s="69">
        <v>49</v>
      </c>
      <c r="C57" s="106">
        <f t="shared" si="0"/>
        <v>1546088.7801436917</v>
      </c>
      <c r="D57" s="106"/>
      <c r="E57" s="69"/>
      <c r="F57" s="8">
        <v>43537</v>
      </c>
      <c r="G57" s="69" t="s">
        <v>4</v>
      </c>
      <c r="H57" s="107">
        <v>117.46</v>
      </c>
      <c r="I57" s="107"/>
      <c r="J57" s="69">
        <v>43</v>
      </c>
      <c r="K57" s="110">
        <f t="shared" si="3"/>
        <v>46382.663404310748</v>
      </c>
      <c r="L57" s="111"/>
      <c r="M57" s="61">
        <f>IF(J57="","",(K57/J57)/LOOKUP(RIGHT($D$2,3),定数!$A$6:$A$13,定数!$B$6:$B$13))</f>
        <v>10.786665907979243</v>
      </c>
      <c r="N57" s="69"/>
      <c r="O57" s="8">
        <v>43537</v>
      </c>
      <c r="P57" s="107">
        <v>118.29</v>
      </c>
      <c r="Q57" s="107"/>
      <c r="R57" s="108">
        <f>IF(P57="","",T57*M57*LOOKUP(RIGHT($D$2,3),定数!$A$6:$A$13,定数!$B$6:$B$13))</f>
        <v>89529.327036229064</v>
      </c>
      <c r="S57" s="108"/>
      <c r="T57" s="109">
        <f t="shared" si="4"/>
        <v>83.000000000001251</v>
      </c>
      <c r="U57" s="109"/>
      <c r="V57" t="str">
        <f t="shared" si="7"/>
        <v/>
      </c>
      <c r="W57">
        <f t="shared" si="2"/>
        <v>0</v>
      </c>
      <c r="X57" s="37">
        <f t="shared" si="5"/>
        <v>1546088.7801436917</v>
      </c>
      <c r="Y57" s="38">
        <f t="shared" si="6"/>
        <v>0</v>
      </c>
    </row>
    <row r="58" spans="2:25">
      <c r="B58" s="69">
        <v>50</v>
      </c>
      <c r="C58" s="106">
        <f t="shared" si="0"/>
        <v>1635618.1071799207</v>
      </c>
      <c r="D58" s="106"/>
      <c r="E58" s="69"/>
      <c r="F58" s="8">
        <v>43543</v>
      </c>
      <c r="G58" s="69" t="s">
        <v>4</v>
      </c>
      <c r="H58" s="107">
        <v>119.38</v>
      </c>
      <c r="I58" s="107"/>
      <c r="J58" s="69">
        <v>74</v>
      </c>
      <c r="K58" s="110">
        <f t="shared" si="3"/>
        <v>49068.543215397614</v>
      </c>
      <c r="L58" s="111"/>
      <c r="M58" s="61">
        <f>IF(J58="","",(K58/J58)/LOOKUP(RIGHT($D$2,3),定数!$A$6:$A$13,定数!$B$6:$B$13))</f>
        <v>6.6308842182969752</v>
      </c>
      <c r="N58" s="69"/>
      <c r="O58" s="8">
        <v>43543</v>
      </c>
      <c r="P58" s="107">
        <v>120.56</v>
      </c>
      <c r="Q58" s="107"/>
      <c r="R58" s="108">
        <f>IF(P58="","",T58*M58*LOOKUP(RIGHT($D$2,3),定数!$A$6:$A$13,定数!$B$6:$B$13))</f>
        <v>78244.433775904763</v>
      </c>
      <c r="S58" s="108"/>
      <c r="T58" s="109">
        <f t="shared" si="4"/>
        <v>118.00000000000068</v>
      </c>
      <c r="U58" s="109"/>
      <c r="V58" t="str">
        <f t="shared" si="7"/>
        <v/>
      </c>
      <c r="W58">
        <f t="shared" si="2"/>
        <v>0</v>
      </c>
      <c r="X58" s="37">
        <f t="shared" si="5"/>
        <v>1635618.1071799207</v>
      </c>
      <c r="Y58" s="38">
        <f t="shared" si="6"/>
        <v>0</v>
      </c>
    </row>
    <row r="59" spans="2:25">
      <c r="B59" s="69">
        <v>51</v>
      </c>
      <c r="C59" s="106">
        <f t="shared" si="0"/>
        <v>1713862.5409558255</v>
      </c>
      <c r="D59" s="106"/>
      <c r="E59" s="69"/>
      <c r="F59" s="8">
        <v>43607</v>
      </c>
      <c r="G59" s="69" t="s">
        <v>4</v>
      </c>
      <c r="H59" s="107">
        <v>117.6</v>
      </c>
      <c r="I59" s="107"/>
      <c r="J59" s="69">
        <v>108</v>
      </c>
      <c r="K59" s="110">
        <f t="shared" si="3"/>
        <v>51415.876228674759</v>
      </c>
      <c r="L59" s="111"/>
      <c r="M59" s="61">
        <f>IF(J59="","",(K59/J59)/LOOKUP(RIGHT($D$2,3),定数!$A$6:$A$13,定数!$B$6:$B$13))</f>
        <v>4.760729280432848</v>
      </c>
      <c r="N59" s="69"/>
      <c r="O59" s="8">
        <v>43612</v>
      </c>
      <c r="P59" s="107">
        <v>116.52</v>
      </c>
      <c r="Q59" s="107"/>
      <c r="R59" s="108">
        <f>IF(P59="","",T59*M59*LOOKUP(RIGHT($D$2,3),定数!$A$6:$A$13,定数!$B$6:$B$13))</f>
        <v>-51415.876228674679</v>
      </c>
      <c r="S59" s="108"/>
      <c r="T59" s="109">
        <f t="shared" si="4"/>
        <v>-107.99999999999983</v>
      </c>
      <c r="U59" s="109"/>
      <c r="V59" t="str">
        <f t="shared" si="7"/>
        <v/>
      </c>
      <c r="W59">
        <f t="shared" si="2"/>
        <v>1</v>
      </c>
      <c r="X59" s="37">
        <f t="shared" si="5"/>
        <v>1713862.5409558255</v>
      </c>
      <c r="Y59" s="38">
        <f t="shared" si="6"/>
        <v>0</v>
      </c>
    </row>
    <row r="60" spans="2:25">
      <c r="B60" s="69">
        <v>52</v>
      </c>
      <c r="C60" s="106">
        <f t="shared" si="0"/>
        <v>1662446.6647271507</v>
      </c>
      <c r="D60" s="106"/>
      <c r="E60" s="69"/>
      <c r="F60" s="8">
        <v>43613</v>
      </c>
      <c r="G60" s="69" t="s">
        <v>4</v>
      </c>
      <c r="H60" s="107">
        <v>117.79</v>
      </c>
      <c r="I60" s="107"/>
      <c r="J60" s="69">
        <v>85</v>
      </c>
      <c r="K60" s="110">
        <f t="shared" si="3"/>
        <v>49873.399941814518</v>
      </c>
      <c r="L60" s="111"/>
      <c r="M60" s="61">
        <f>IF(J60="","",(K60/J60)/LOOKUP(RIGHT($D$2,3),定数!$A$6:$A$13,定数!$B$6:$B$13))</f>
        <v>5.8674588166840609</v>
      </c>
      <c r="N60" s="69"/>
      <c r="O60" s="8">
        <v>43614</v>
      </c>
      <c r="P60" s="107">
        <v>119.03</v>
      </c>
      <c r="Q60" s="107"/>
      <c r="R60" s="108">
        <f>IF(P60="","",T60*M60*LOOKUP(RIGHT($D$2,3),定数!$A$6:$A$13,定数!$B$6:$B$13))</f>
        <v>72756.48932688206</v>
      </c>
      <c r="S60" s="108"/>
      <c r="T60" s="109">
        <f t="shared" si="4"/>
        <v>123.99999999999949</v>
      </c>
      <c r="U60" s="109"/>
      <c r="V60" t="str">
        <f t="shared" si="7"/>
        <v/>
      </c>
      <c r="W60">
        <f t="shared" si="2"/>
        <v>0</v>
      </c>
      <c r="X60" s="37">
        <f t="shared" si="5"/>
        <v>1713862.5409558255</v>
      </c>
      <c r="Y60" s="38">
        <f t="shared" si="6"/>
        <v>3.0000000000000027E-2</v>
      </c>
    </row>
    <row r="61" spans="2:25">
      <c r="B61" s="69">
        <v>53</v>
      </c>
      <c r="C61" s="106">
        <f t="shared" si="0"/>
        <v>1735203.1540540326</v>
      </c>
      <c r="D61" s="106"/>
      <c r="E61" s="69"/>
      <c r="F61" s="8">
        <v>43648</v>
      </c>
      <c r="G61" s="69" t="s">
        <v>3</v>
      </c>
      <c r="H61" s="107">
        <v>118.49</v>
      </c>
      <c r="I61" s="107"/>
      <c r="J61" s="69">
        <v>91</v>
      </c>
      <c r="K61" s="110">
        <f t="shared" si="3"/>
        <v>52056.094621620978</v>
      </c>
      <c r="L61" s="111"/>
      <c r="M61" s="61">
        <f>IF(J61="","",(K61/J61)/LOOKUP(RIGHT($D$2,3),定数!$A$6:$A$13,定数!$B$6:$B$13))</f>
        <v>5.7204499584198878</v>
      </c>
      <c r="N61" s="69"/>
      <c r="O61" s="8">
        <v>43661</v>
      </c>
      <c r="P61" s="107">
        <v>117.16</v>
      </c>
      <c r="Q61" s="107"/>
      <c r="R61" s="108">
        <f>IF(P61="","",T61*M61*LOOKUP(RIGHT($D$2,3),定数!$A$6:$A$13,定数!$B$6:$B$13))</f>
        <v>76081.98444698441</v>
      </c>
      <c r="S61" s="108"/>
      <c r="T61" s="109">
        <f t="shared" si="4"/>
        <v>132.99999999999983</v>
      </c>
      <c r="U61" s="109"/>
      <c r="V61" t="str">
        <f t="shared" si="7"/>
        <v/>
      </c>
      <c r="W61">
        <f t="shared" si="2"/>
        <v>0</v>
      </c>
      <c r="X61" s="37">
        <f t="shared" si="5"/>
        <v>1735203.1540540326</v>
      </c>
      <c r="Y61" s="38">
        <f t="shared" si="6"/>
        <v>0</v>
      </c>
    </row>
    <row r="62" spans="2:25">
      <c r="B62" s="69">
        <v>54</v>
      </c>
      <c r="C62" s="106">
        <f>IF(R61="","",C61+R61)</f>
        <v>1811285.1385010171</v>
      </c>
      <c r="D62" s="106"/>
      <c r="E62" s="69"/>
      <c r="F62" s="8">
        <v>43663</v>
      </c>
      <c r="G62" s="69" t="s">
        <v>4</v>
      </c>
      <c r="H62" s="107">
        <v>118.21</v>
      </c>
      <c r="I62" s="107"/>
      <c r="J62" s="69">
        <v>36</v>
      </c>
      <c r="K62" s="110">
        <f t="shared" si="3"/>
        <v>54338.554155030513</v>
      </c>
      <c r="L62" s="111"/>
      <c r="M62" s="61">
        <f>IF(J62="","",(K62/J62)/LOOKUP(RIGHT($D$2,3),定数!$A$6:$A$13,定数!$B$6:$B$13))</f>
        <v>15.09404282084181</v>
      </c>
      <c r="N62" s="69"/>
      <c r="O62" s="8">
        <v>43663</v>
      </c>
      <c r="P62" s="107">
        <v>118.91</v>
      </c>
      <c r="Q62" s="107"/>
      <c r="R62" s="108">
        <f>IF(P62="","",T62*M62*LOOKUP(RIGHT($D$2,3),定数!$A$6:$A$13,定数!$B$6:$B$13))</f>
        <v>105658.29974589311</v>
      </c>
      <c r="S62" s="108"/>
      <c r="T62" s="109">
        <f t="shared" si="4"/>
        <v>70.000000000000284</v>
      </c>
      <c r="U62" s="109"/>
      <c r="V62" t="str">
        <f t="shared" si="7"/>
        <v/>
      </c>
      <c r="W62">
        <f t="shared" si="2"/>
        <v>0</v>
      </c>
      <c r="X62" s="37">
        <f t="shared" si="5"/>
        <v>1811285.1385010171</v>
      </c>
      <c r="Y62" s="38">
        <f t="shared" si="6"/>
        <v>0</v>
      </c>
    </row>
    <row r="63" spans="2:25">
      <c r="B63" s="69">
        <v>55</v>
      </c>
      <c r="C63" s="106">
        <f t="shared" si="0"/>
        <v>1916943.4382469102</v>
      </c>
      <c r="D63" s="106"/>
      <c r="E63" s="69"/>
      <c r="F63" s="8">
        <v>43678</v>
      </c>
      <c r="G63" s="69" t="s">
        <v>4</v>
      </c>
      <c r="H63" s="107">
        <v>120.68</v>
      </c>
      <c r="I63" s="107"/>
      <c r="J63" s="69">
        <v>71</v>
      </c>
      <c r="K63" s="110">
        <f t="shared" si="3"/>
        <v>57508.303147407307</v>
      </c>
      <c r="L63" s="111"/>
      <c r="M63" s="61">
        <f>IF(J63="","",(K63/J63)/LOOKUP(RIGHT($D$2,3),定数!$A$6:$A$13,定数!$B$6:$B$13))</f>
        <v>8.0997610066770864</v>
      </c>
      <c r="N63" s="69"/>
      <c r="O63" s="8">
        <v>43678</v>
      </c>
      <c r="P63" s="107">
        <v>119.97</v>
      </c>
      <c r="Q63" s="107"/>
      <c r="R63" s="108">
        <f>IF(P63="","",T63*M63*LOOKUP(RIGHT($D$2,3),定数!$A$6:$A$13,定数!$B$6:$B$13))</f>
        <v>-57508.303147407954</v>
      </c>
      <c r="S63" s="108"/>
      <c r="T63" s="109">
        <f t="shared" si="4"/>
        <v>-71.000000000000796</v>
      </c>
      <c r="U63" s="109"/>
      <c r="V63" t="str">
        <f t="shared" si="7"/>
        <v/>
      </c>
      <c r="W63">
        <f t="shared" si="2"/>
        <v>1</v>
      </c>
      <c r="X63" s="37">
        <f t="shared" si="5"/>
        <v>1916943.4382469102</v>
      </c>
      <c r="Y63" s="38">
        <f t="shared" si="6"/>
        <v>0</v>
      </c>
    </row>
    <row r="64" spans="2:25">
      <c r="B64" s="69">
        <v>56</v>
      </c>
      <c r="C64" s="106">
        <f>IF(R63="","",C63+R63)</f>
        <v>1859435.1350995023</v>
      </c>
      <c r="D64" s="106"/>
      <c r="E64" s="69"/>
      <c r="F64" s="8">
        <v>43698</v>
      </c>
      <c r="G64" s="69" t="s">
        <v>3</v>
      </c>
      <c r="H64" s="107">
        <v>117.81</v>
      </c>
      <c r="I64" s="107"/>
      <c r="J64" s="69">
        <v>48</v>
      </c>
      <c r="K64" s="110">
        <f t="shared" si="3"/>
        <v>55783.05405298507</v>
      </c>
      <c r="L64" s="111"/>
      <c r="M64" s="61">
        <f>IF(J64="","",(K64/J64)/LOOKUP(RIGHT($D$2,3),定数!$A$6:$A$13,定数!$B$6:$B$13))</f>
        <v>11.62146959437189</v>
      </c>
      <c r="N64" s="69"/>
      <c r="O64" s="8">
        <v>43706</v>
      </c>
      <c r="P64" s="107">
        <v>117.12</v>
      </c>
      <c r="Q64" s="107"/>
      <c r="R64" s="108">
        <f>IF(P64="","",T64*M64*LOOKUP(RIGHT($D$2,3),定数!$A$6:$A$13,定数!$B$6:$B$13))</f>
        <v>80188.140201165777</v>
      </c>
      <c r="S64" s="108"/>
      <c r="T64" s="109">
        <f t="shared" si="4"/>
        <v>68.999999999999773</v>
      </c>
      <c r="U64" s="109"/>
      <c r="V64" t="str">
        <f t="shared" si="7"/>
        <v/>
      </c>
      <c r="W64">
        <f t="shared" si="2"/>
        <v>0</v>
      </c>
      <c r="X64" s="37">
        <f t="shared" si="5"/>
        <v>1916943.4382469102</v>
      </c>
      <c r="Y64" s="38">
        <f t="shared" si="6"/>
        <v>3.000000000000036E-2</v>
      </c>
    </row>
    <row r="65" spans="2:25">
      <c r="B65" s="69">
        <v>57</v>
      </c>
      <c r="C65" s="106">
        <f>IF(R64="","",C64+R64)</f>
        <v>1939623.2753006681</v>
      </c>
      <c r="D65" s="106"/>
      <c r="E65" s="69"/>
      <c r="F65" s="8">
        <v>43716</v>
      </c>
      <c r="G65" s="69" t="s">
        <v>4</v>
      </c>
      <c r="H65" s="107">
        <v>117.6</v>
      </c>
      <c r="I65" s="107"/>
      <c r="J65" s="69">
        <v>67</v>
      </c>
      <c r="K65" s="110">
        <f t="shared" si="3"/>
        <v>58188.698259020042</v>
      </c>
      <c r="L65" s="111"/>
      <c r="M65" s="61">
        <f>IF(J65="","",(K65/J65)/LOOKUP(RIGHT($D$2,3),定数!$A$6:$A$13,定数!$B$6:$B$13))</f>
        <v>8.6848803371671703</v>
      </c>
      <c r="N65" s="69"/>
      <c r="O65" s="8">
        <v>43716</v>
      </c>
      <c r="P65" s="107">
        <v>116.52</v>
      </c>
      <c r="Q65" s="107"/>
      <c r="R65" s="108">
        <f>IF(P65="","",T65*M65*LOOKUP(RIGHT($D$2,3),定数!$A$6:$A$13,定数!$B$6:$B$13))</f>
        <v>-93796.707641405301</v>
      </c>
      <c r="S65" s="108"/>
      <c r="T65" s="109">
        <f t="shared" si="4"/>
        <v>-107.99999999999983</v>
      </c>
      <c r="U65" s="109"/>
      <c r="V65" t="str">
        <f t="shared" si="7"/>
        <v/>
      </c>
      <c r="W65">
        <f t="shared" si="2"/>
        <v>1</v>
      </c>
      <c r="X65" s="37">
        <f t="shared" si="5"/>
        <v>1939623.2753006681</v>
      </c>
      <c r="Y65" s="38">
        <f t="shared" si="6"/>
        <v>0</v>
      </c>
    </row>
    <row r="66" spans="2:25">
      <c r="B66" s="69">
        <v>58</v>
      </c>
      <c r="C66" s="106">
        <f t="shared" si="0"/>
        <v>1845826.5676592628</v>
      </c>
      <c r="D66" s="106"/>
      <c r="E66" s="69"/>
      <c r="F66" s="8">
        <v>43726</v>
      </c>
      <c r="G66" s="69" t="s">
        <v>3</v>
      </c>
      <c r="H66" s="107">
        <v>115.83</v>
      </c>
      <c r="I66" s="107"/>
      <c r="J66" s="69">
        <v>72</v>
      </c>
      <c r="K66" s="110">
        <f t="shared" si="3"/>
        <v>55374.797029777881</v>
      </c>
      <c r="L66" s="111"/>
      <c r="M66" s="61">
        <f>IF(J66="","",(K66/J66)/LOOKUP(RIGHT($D$2,3),定数!$A$6:$A$13,定数!$B$6:$B$13))</f>
        <v>7.6909440319135944</v>
      </c>
      <c r="N66" s="69"/>
      <c r="O66" s="8">
        <v>43726</v>
      </c>
      <c r="P66" s="107">
        <v>114.79</v>
      </c>
      <c r="Q66" s="107"/>
      <c r="R66" s="108">
        <f>IF(P66="","",T66*M66*LOOKUP(RIGHT($D$2,3),定数!$A$6:$A$13,定数!$B$6:$B$13))</f>
        <v>79985.817931900776</v>
      </c>
      <c r="S66" s="108"/>
      <c r="T66" s="109">
        <f t="shared" si="4"/>
        <v>103.9999999999992</v>
      </c>
      <c r="U66" s="109"/>
      <c r="V66" t="str">
        <f t="shared" si="7"/>
        <v/>
      </c>
      <c r="W66">
        <f t="shared" si="2"/>
        <v>0</v>
      </c>
      <c r="X66" s="37">
        <f t="shared" si="5"/>
        <v>1939623.2753006681</v>
      </c>
      <c r="Y66" s="38">
        <f t="shared" si="6"/>
        <v>4.8358208955223803E-2</v>
      </c>
    </row>
    <row r="67" spans="2:25">
      <c r="B67" s="69">
        <v>59</v>
      </c>
      <c r="C67" s="106">
        <f t="shared" si="0"/>
        <v>1925812.3855911635</v>
      </c>
      <c r="D67" s="106"/>
      <c r="E67" s="69"/>
      <c r="F67" s="8">
        <v>43734</v>
      </c>
      <c r="G67" s="69" t="s">
        <v>4</v>
      </c>
      <c r="H67" s="107">
        <v>112.28</v>
      </c>
      <c r="I67" s="107"/>
      <c r="J67" s="69">
        <v>35</v>
      </c>
      <c r="K67" s="110">
        <f t="shared" si="3"/>
        <v>57774.371567734903</v>
      </c>
      <c r="L67" s="111"/>
      <c r="M67" s="61">
        <f>IF(J67="","",(K67/J67)/LOOKUP(RIGHT($D$2,3),定数!$A$6:$A$13,定数!$B$6:$B$13))</f>
        <v>16.506963305067117</v>
      </c>
      <c r="N67" s="69"/>
      <c r="O67" s="8">
        <v>43734</v>
      </c>
      <c r="P67" s="107">
        <v>111.93</v>
      </c>
      <c r="Q67" s="107"/>
      <c r="R67" s="108">
        <f>IF(P67="","",T67*M67*LOOKUP(RIGHT($D$2,3),定数!$A$6:$A$13,定数!$B$6:$B$13))</f>
        <v>-57774.371567733979</v>
      </c>
      <c r="S67" s="108"/>
      <c r="T67" s="109">
        <f t="shared" si="4"/>
        <v>-34.999999999999432</v>
      </c>
      <c r="U67" s="109"/>
      <c r="V67" t="str">
        <f t="shared" si="7"/>
        <v/>
      </c>
      <c r="W67">
        <f t="shared" si="2"/>
        <v>1</v>
      </c>
      <c r="X67" s="37">
        <f t="shared" si="5"/>
        <v>1939623.2753006681</v>
      </c>
      <c r="Y67" s="38">
        <f t="shared" si="6"/>
        <v>7.1203980099504571E-3</v>
      </c>
    </row>
    <row r="68" spans="2:25">
      <c r="B68" s="69">
        <v>60</v>
      </c>
      <c r="C68" s="106">
        <f>IF(R67="","",C67+R67)</f>
        <v>1868038.0140234295</v>
      </c>
      <c r="D68" s="106"/>
      <c r="E68" s="69"/>
      <c r="F68" s="8">
        <v>43739</v>
      </c>
      <c r="G68" s="69" t="s">
        <v>3</v>
      </c>
      <c r="H68" s="107">
        <v>110.75</v>
      </c>
      <c r="I68" s="107"/>
      <c r="J68" s="69">
        <v>57</v>
      </c>
      <c r="K68" s="110">
        <f t="shared" si="3"/>
        <v>56041.140420702883</v>
      </c>
      <c r="L68" s="111"/>
      <c r="M68" s="61">
        <f>IF(J68="","",(K68/J68)/LOOKUP(RIGHT($D$2,3),定数!$A$6:$A$13,定数!$B$6:$B$13))</f>
        <v>9.8317790211759437</v>
      </c>
      <c r="N68" s="69"/>
      <c r="O68" s="8">
        <v>43740</v>
      </c>
      <c r="P68" s="107">
        <v>111.32</v>
      </c>
      <c r="Q68" s="107"/>
      <c r="R68" s="108">
        <f>IF(P68="","",T68*M68*LOOKUP(RIGHT($D$2,3),定数!$A$6:$A$13,定数!$B$6:$B$13))</f>
        <v>-56041.140420702206</v>
      </c>
      <c r="S68" s="108"/>
      <c r="T68" s="109">
        <f t="shared" si="4"/>
        <v>-56.999999999999318</v>
      </c>
      <c r="U68" s="109"/>
      <c r="V68" t="str">
        <f t="shared" si="7"/>
        <v/>
      </c>
      <c r="W68">
        <f t="shared" si="2"/>
        <v>2</v>
      </c>
      <c r="X68" s="37">
        <f t="shared" si="5"/>
        <v>1939623.2753006681</v>
      </c>
      <c r="Y68" s="38">
        <f t="shared" si="6"/>
        <v>3.6906786069651587E-2</v>
      </c>
    </row>
    <row r="69" spans="2:25">
      <c r="B69" s="69">
        <v>61</v>
      </c>
      <c r="C69" s="106">
        <f t="shared" si="0"/>
        <v>1811996.8736027272</v>
      </c>
      <c r="D69" s="106"/>
      <c r="E69" s="69"/>
      <c r="F69" s="8">
        <v>43755</v>
      </c>
      <c r="G69" s="69" t="s">
        <v>4</v>
      </c>
      <c r="H69" s="107">
        <v>110.01</v>
      </c>
      <c r="I69" s="107"/>
      <c r="J69" s="69">
        <v>70</v>
      </c>
      <c r="K69" s="110">
        <f t="shared" si="3"/>
        <v>54359.906208081811</v>
      </c>
      <c r="L69" s="111"/>
      <c r="M69" s="61">
        <f>IF(J69="","",(K69/J69)/LOOKUP(RIGHT($D$2,3),定数!$A$6:$A$13,定数!$B$6:$B$13))</f>
        <v>7.7657008868688298</v>
      </c>
      <c r="N69" s="69"/>
      <c r="O69" s="8">
        <v>43755</v>
      </c>
      <c r="P69" s="107">
        <v>109.32</v>
      </c>
      <c r="Q69" s="107"/>
      <c r="R69" s="108">
        <f>IF(P69="","",T69*M69*LOOKUP(RIGHT($D$2,3),定数!$A$6:$A$13,定数!$B$6:$B$13))</f>
        <v>-53583.336119395848</v>
      </c>
      <c r="S69" s="108"/>
      <c r="T69" s="109">
        <f t="shared" si="4"/>
        <v>-69.000000000001194</v>
      </c>
      <c r="U69" s="109"/>
      <c r="V69" t="str">
        <f t="shared" si="7"/>
        <v/>
      </c>
      <c r="W69">
        <f t="shared" si="2"/>
        <v>3</v>
      </c>
      <c r="X69" s="37">
        <f t="shared" si="5"/>
        <v>1939623.2753006681</v>
      </c>
      <c r="Y69" s="38">
        <f t="shared" si="6"/>
        <v>6.5799582487561681E-2</v>
      </c>
    </row>
    <row r="70" spans="2:25">
      <c r="B70" s="69">
        <v>62</v>
      </c>
      <c r="C70" s="106">
        <f t="shared" si="0"/>
        <v>1758413.5374833313</v>
      </c>
      <c r="D70" s="106"/>
      <c r="E70" s="69"/>
      <c r="F70" s="8">
        <v>43759</v>
      </c>
      <c r="G70" s="69" t="s">
        <v>4</v>
      </c>
      <c r="H70" s="107">
        <v>110.03</v>
      </c>
      <c r="I70" s="107"/>
      <c r="J70" s="69">
        <v>43</v>
      </c>
      <c r="K70" s="110">
        <f t="shared" si="3"/>
        <v>52752.406124499939</v>
      </c>
      <c r="L70" s="111"/>
      <c r="M70" s="61">
        <f>IF(J70="","",(K70/J70)/LOOKUP(RIGHT($D$2,3),定数!$A$6:$A$13,定数!$B$6:$B$13))</f>
        <v>12.268001424302311</v>
      </c>
      <c r="N70" s="69"/>
      <c r="O70" s="8">
        <v>43759</v>
      </c>
      <c r="P70" s="107">
        <v>109.6</v>
      </c>
      <c r="Q70" s="107"/>
      <c r="R70" s="108">
        <f>IF(P70="","",T70*M70*LOOKUP(RIGHT($D$2,3),定数!$A$6:$A$13,定数!$B$6:$B$13))</f>
        <v>-52752.406124500769</v>
      </c>
      <c r="S70" s="108"/>
      <c r="T70" s="109">
        <f t="shared" si="4"/>
        <v>-43.000000000000682</v>
      </c>
      <c r="U70" s="109"/>
      <c r="V70" t="str">
        <f t="shared" si="7"/>
        <v/>
      </c>
      <c r="W70">
        <f t="shared" si="2"/>
        <v>4</v>
      </c>
      <c r="X70" s="37">
        <f t="shared" si="5"/>
        <v>1939623.2753006681</v>
      </c>
      <c r="Y70" s="38">
        <f t="shared" si="6"/>
        <v>9.3425223405430025E-2</v>
      </c>
    </row>
    <row r="71" spans="2:25">
      <c r="B71" s="69">
        <v>63</v>
      </c>
      <c r="C71" s="106">
        <f t="shared" si="0"/>
        <v>1705661.1313588305</v>
      </c>
      <c r="D71" s="106"/>
      <c r="E71" s="69"/>
      <c r="F71" s="8">
        <v>43760</v>
      </c>
      <c r="G71" s="69" t="s">
        <v>3</v>
      </c>
      <c r="H71" s="107">
        <v>109.4</v>
      </c>
      <c r="I71" s="107"/>
      <c r="J71" s="69">
        <v>34</v>
      </c>
      <c r="K71" s="110">
        <f t="shared" si="3"/>
        <v>51169.833940764911</v>
      </c>
      <c r="L71" s="111"/>
      <c r="M71" s="61">
        <f>IF(J71="","",(K71/J71)/LOOKUP(RIGHT($D$2,3),定数!$A$6:$A$13,定数!$B$6:$B$13))</f>
        <v>15.049951159048502</v>
      </c>
      <c r="N71" s="69"/>
      <c r="O71" s="8">
        <v>43760</v>
      </c>
      <c r="P71" s="107">
        <v>108.93</v>
      </c>
      <c r="Q71" s="107"/>
      <c r="R71" s="108">
        <f>IF(P71="","",T71*M71*LOOKUP(RIGHT($D$2,3),定数!$A$6:$A$13,定数!$B$6:$B$13))</f>
        <v>70734.770447527786</v>
      </c>
      <c r="S71" s="108"/>
      <c r="T71" s="109">
        <f t="shared" si="4"/>
        <v>46.999999999999886</v>
      </c>
      <c r="U71" s="109"/>
      <c r="V71" t="str">
        <f t="shared" si="7"/>
        <v/>
      </c>
      <c r="W71">
        <f t="shared" si="2"/>
        <v>0</v>
      </c>
      <c r="X71" s="37">
        <f t="shared" si="5"/>
        <v>1939623.2753006681</v>
      </c>
      <c r="Y71" s="38">
        <f t="shared" si="6"/>
        <v>0.12062246670326759</v>
      </c>
    </row>
    <row r="72" spans="2:25">
      <c r="B72" s="69">
        <v>64</v>
      </c>
      <c r="C72" s="106">
        <f t="shared" si="0"/>
        <v>1776395.9018063582</v>
      </c>
      <c r="D72" s="106"/>
      <c r="E72" s="69"/>
      <c r="F72" s="8">
        <v>43766</v>
      </c>
      <c r="G72" s="69" t="s">
        <v>3</v>
      </c>
      <c r="H72" s="107">
        <v>108.25</v>
      </c>
      <c r="I72" s="107"/>
      <c r="J72" s="69">
        <v>42</v>
      </c>
      <c r="K72" s="110">
        <f t="shared" si="3"/>
        <v>53291.877054190743</v>
      </c>
      <c r="L72" s="111"/>
      <c r="M72" s="61">
        <f>IF(J72="","",(K72/J72)/LOOKUP(RIGHT($D$2,3),定数!$A$6:$A$13,定数!$B$6:$B$13))</f>
        <v>12.6885421557597</v>
      </c>
      <c r="N72" s="69"/>
      <c r="O72" s="8">
        <v>43768</v>
      </c>
      <c r="P72" s="107">
        <v>108.67</v>
      </c>
      <c r="Q72" s="107"/>
      <c r="R72" s="108">
        <f>IF(P72="","",T72*M72*LOOKUP(RIGHT($D$2,3),定数!$A$6:$A$13,定数!$B$6:$B$13))</f>
        <v>-53291.877054190954</v>
      </c>
      <c r="S72" s="108"/>
      <c r="T72" s="109">
        <f t="shared" si="4"/>
        <v>-42.000000000000171</v>
      </c>
      <c r="U72" s="109"/>
      <c r="V72" t="str">
        <f t="shared" si="7"/>
        <v/>
      </c>
      <c r="W72">
        <f t="shared" si="2"/>
        <v>1</v>
      </c>
      <c r="X72" s="37">
        <f t="shared" si="5"/>
        <v>1939623.2753006681</v>
      </c>
      <c r="Y72" s="38">
        <f t="shared" si="6"/>
        <v>8.4154163116550218E-2</v>
      </c>
    </row>
    <row r="73" spans="2:25">
      <c r="B73" s="69">
        <v>65</v>
      </c>
      <c r="C73" s="106">
        <f t="shared" si="0"/>
        <v>1723104.0247521673</v>
      </c>
      <c r="D73" s="106"/>
      <c r="E73" s="69"/>
      <c r="F73" s="8">
        <v>43780</v>
      </c>
      <c r="G73" s="69" t="s">
        <v>3</v>
      </c>
      <c r="H73" s="107">
        <v>108.71</v>
      </c>
      <c r="I73" s="107"/>
      <c r="J73" s="69">
        <v>49</v>
      </c>
      <c r="K73" s="110">
        <f t="shared" si="3"/>
        <v>51693.120742565014</v>
      </c>
      <c r="L73" s="111"/>
      <c r="M73" s="61">
        <f>IF(J73="","",(K73/J73)/LOOKUP(RIGHT($D$2,3),定数!$A$6:$A$13,定数!$B$6:$B$13))</f>
        <v>10.549616478074492</v>
      </c>
      <c r="N73" s="69"/>
      <c r="O73" s="8">
        <v>43781</v>
      </c>
      <c r="P73" s="107">
        <v>109.2</v>
      </c>
      <c r="Q73" s="107"/>
      <c r="R73" s="108">
        <f>IF(P73="","",T73*M73*LOOKUP(RIGHT($D$2,3),定数!$A$6:$A$13,定数!$B$6:$B$13))</f>
        <v>-51693.120742565974</v>
      </c>
      <c r="S73" s="108"/>
      <c r="T73" s="109">
        <f t="shared" si="4"/>
        <v>-49.000000000000909</v>
      </c>
      <c r="U73" s="109"/>
      <c r="V73" t="str">
        <f t="shared" si="7"/>
        <v/>
      </c>
      <c r="W73">
        <f t="shared" si="2"/>
        <v>2</v>
      </c>
      <c r="X73" s="37">
        <f t="shared" si="5"/>
        <v>1939623.2753006681</v>
      </c>
      <c r="Y73" s="38">
        <f t="shared" si="6"/>
        <v>0.11162953822305388</v>
      </c>
    </row>
    <row r="74" spans="2:25">
      <c r="B74" s="69">
        <v>66</v>
      </c>
      <c r="C74" s="106">
        <f t="shared" ref="C74:C108" si="8">IF(R73="","",C73+R73)</f>
        <v>1671410.9040096013</v>
      </c>
      <c r="D74" s="106"/>
      <c r="E74" s="69"/>
      <c r="F74" s="8">
        <v>43787</v>
      </c>
      <c r="G74" s="69" t="s">
        <v>4</v>
      </c>
      <c r="H74" s="107">
        <v>109.04</v>
      </c>
      <c r="I74" s="107"/>
      <c r="J74" s="69">
        <v>31</v>
      </c>
      <c r="K74" s="110">
        <f t="shared" si="3"/>
        <v>50142.327120288035</v>
      </c>
      <c r="L74" s="111"/>
      <c r="M74" s="61">
        <f>IF(J74="","",(K74/J74)/LOOKUP(RIGHT($D$2,3),定数!$A$6:$A$13,定数!$B$6:$B$13))</f>
        <v>16.174944232350978</v>
      </c>
      <c r="N74" s="69"/>
      <c r="O74" s="8">
        <v>43787</v>
      </c>
      <c r="P74" s="107">
        <v>108.73</v>
      </c>
      <c r="Q74" s="107"/>
      <c r="R74" s="108">
        <f>IF(P74="","",T74*M74*LOOKUP(RIGHT($D$2,3),定数!$A$6:$A$13,定数!$B$6:$B$13))</f>
        <v>-50142.327120288399</v>
      </c>
      <c r="S74" s="108"/>
      <c r="T74" s="109">
        <f t="shared" si="4"/>
        <v>-31.000000000000227</v>
      </c>
      <c r="U74" s="109"/>
      <c r="V74" t="str">
        <f t="shared" si="7"/>
        <v/>
      </c>
      <c r="W74">
        <f t="shared" si="7"/>
        <v>3</v>
      </c>
      <c r="X74" s="37">
        <f t="shared" si="5"/>
        <v>1939623.2753006681</v>
      </c>
      <c r="Y74" s="38">
        <f t="shared" si="6"/>
        <v>0.13828065207636275</v>
      </c>
    </row>
    <row r="75" spans="2:25">
      <c r="B75" s="69">
        <v>67</v>
      </c>
      <c r="C75" s="106">
        <f t="shared" si="8"/>
        <v>1621268.5768893128</v>
      </c>
      <c r="D75" s="106"/>
      <c r="E75" s="69"/>
      <c r="F75" s="8">
        <v>43790</v>
      </c>
      <c r="G75" s="69" t="s">
        <v>4</v>
      </c>
      <c r="H75" s="107">
        <v>109.32</v>
      </c>
      <c r="I75" s="107"/>
      <c r="J75" s="69">
        <v>43</v>
      </c>
      <c r="K75" s="110">
        <f t="shared" ref="K75:K108" si="9">IF(J75="","",C75*0.03)</f>
        <v>48638.05730667938</v>
      </c>
      <c r="L75" s="111"/>
      <c r="M75" s="61">
        <f>IF(J75="","",(K75/J75)/LOOKUP(RIGHT($D$2,3),定数!$A$6:$A$13,定数!$B$6:$B$13))</f>
        <v>11.311176117832415</v>
      </c>
      <c r="N75" s="69"/>
      <c r="O75" s="8">
        <v>43790</v>
      </c>
      <c r="P75" s="107">
        <v>108.89</v>
      </c>
      <c r="Q75" s="107"/>
      <c r="R75" s="108">
        <f>IF(P75="","",T75*M75*LOOKUP(RIGHT($D$2,3),定数!$A$6:$A$13,定数!$B$6:$B$13))</f>
        <v>-48638.057306678551</v>
      </c>
      <c r="S75" s="108"/>
      <c r="T75" s="109">
        <f t="shared" si="4"/>
        <v>-42.999999999999261</v>
      </c>
      <c r="U75" s="109"/>
      <c r="V75" t="str">
        <f t="shared" ref="V75:W90" si="10">IF(S75&lt;&gt;"",IF(S75&lt;0,1+V74,0),"")</f>
        <v/>
      </c>
      <c r="W75">
        <f t="shared" si="10"/>
        <v>4</v>
      </c>
      <c r="X75" s="37">
        <f t="shared" si="5"/>
        <v>1939623.2753006681</v>
      </c>
      <c r="Y75" s="38">
        <f t="shared" si="6"/>
        <v>0.16413223251407205</v>
      </c>
    </row>
    <row r="76" spans="2:25">
      <c r="B76" s="69">
        <v>68</v>
      </c>
      <c r="C76" s="106">
        <f t="shared" si="8"/>
        <v>1572630.5195826343</v>
      </c>
      <c r="D76" s="106"/>
      <c r="E76" s="69"/>
      <c r="F76" s="8">
        <v>43797</v>
      </c>
      <c r="G76" s="69" t="s">
        <v>3</v>
      </c>
      <c r="H76" s="107">
        <v>109.08</v>
      </c>
      <c r="I76" s="107"/>
      <c r="J76" s="69">
        <v>23</v>
      </c>
      <c r="K76" s="110">
        <f t="shared" si="9"/>
        <v>47178.91558747903</v>
      </c>
      <c r="L76" s="111"/>
      <c r="M76" s="61">
        <f>IF(J76="","",(K76/J76)/LOOKUP(RIGHT($D$2,3),定数!$A$6:$A$13,定数!$B$6:$B$13))</f>
        <v>20.512571994556101</v>
      </c>
      <c r="N76" s="69"/>
      <c r="O76" s="8">
        <v>43797</v>
      </c>
      <c r="P76" s="107">
        <v>109.31</v>
      </c>
      <c r="Q76" s="107"/>
      <c r="R76" s="108">
        <f>IF(P76="","",T76*M76*LOOKUP(RIGHT($D$2,3),定数!$A$6:$A$13,定数!$B$6:$B$13))</f>
        <v>-47178.915587479853</v>
      </c>
      <c r="S76" s="108"/>
      <c r="T76" s="109">
        <f t="shared" ref="T76:T108" si="11">IF(P76="","",IF(G76="買",(P76-H76),(H76-P76))*IF(RIGHT($D$2,3)="JPY",100,10000))</f>
        <v>-23.000000000000398</v>
      </c>
      <c r="U76" s="109"/>
      <c r="V76" t="str">
        <f t="shared" si="10"/>
        <v/>
      </c>
      <c r="W76">
        <f t="shared" si="10"/>
        <v>5</v>
      </c>
      <c r="X76" s="37">
        <f t="shared" ref="X76:X108" si="12">IF(C76&lt;&gt;"",MAX(X75,C76),"")</f>
        <v>1939623.2753006681</v>
      </c>
      <c r="Y76" s="38">
        <f t="shared" ref="Y76:Y108" si="13">IF(X76&lt;&gt;"",1-(C76/X76),"")</f>
        <v>0.18920826553864944</v>
      </c>
    </row>
    <row r="77" spans="2:25">
      <c r="B77" s="69">
        <v>69</v>
      </c>
      <c r="C77" s="106">
        <f t="shared" si="8"/>
        <v>1525451.6039951544</v>
      </c>
      <c r="D77" s="106"/>
      <c r="E77" s="69"/>
      <c r="F77" s="8">
        <v>43804</v>
      </c>
      <c r="G77" s="69" t="s">
        <v>3</v>
      </c>
      <c r="H77" s="107">
        <v>107.94</v>
      </c>
      <c r="I77" s="107"/>
      <c r="J77" s="69">
        <v>59</v>
      </c>
      <c r="K77" s="110">
        <f t="shared" si="9"/>
        <v>45763.548119854633</v>
      </c>
      <c r="L77" s="111"/>
      <c r="M77" s="61">
        <f>IF(J77="","",(K77/J77)/LOOKUP(RIGHT($D$2,3),定数!$A$6:$A$13,定数!$B$6:$B$13))</f>
        <v>7.756533579636379</v>
      </c>
      <c r="N77" s="69"/>
      <c r="O77" s="8">
        <v>43807</v>
      </c>
      <c r="P77" s="107">
        <v>107.1</v>
      </c>
      <c r="Q77" s="107"/>
      <c r="R77" s="108">
        <f>IF(P77="","",T77*M77*LOOKUP(RIGHT($D$2,3),定数!$A$6:$A$13,定数!$B$6:$B$13))</f>
        <v>65154.882068945844</v>
      </c>
      <c r="S77" s="108"/>
      <c r="T77" s="109">
        <f t="shared" si="11"/>
        <v>84.000000000000341</v>
      </c>
      <c r="U77" s="109"/>
      <c r="V77" t="str">
        <f t="shared" si="10"/>
        <v/>
      </c>
      <c r="W77">
        <f t="shared" si="10"/>
        <v>0</v>
      </c>
      <c r="X77" s="37">
        <f t="shared" si="12"/>
        <v>1939623.2753006681</v>
      </c>
      <c r="Y77" s="38">
        <f t="shared" si="13"/>
        <v>0.21353201757249041</v>
      </c>
    </row>
    <row r="78" spans="2:25">
      <c r="B78" s="69">
        <v>70</v>
      </c>
      <c r="C78" s="106">
        <f>IF(R77="","",C77+R77)</f>
        <v>1590606.4860641002</v>
      </c>
      <c r="D78" s="106"/>
      <c r="E78" s="69">
        <v>2004</v>
      </c>
      <c r="F78" s="8">
        <v>43470</v>
      </c>
      <c r="G78" s="69" t="s">
        <v>3</v>
      </c>
      <c r="H78" s="107">
        <v>106.87</v>
      </c>
      <c r="I78" s="107"/>
      <c r="J78" s="69">
        <v>19</v>
      </c>
      <c r="K78" s="110">
        <f t="shared" si="9"/>
        <v>47718.194581923002</v>
      </c>
      <c r="L78" s="111"/>
      <c r="M78" s="61">
        <f>IF(J78="","",(K78/J78)/LOOKUP(RIGHT($D$2,3),定数!$A$6:$A$13,定数!$B$6:$B$13))</f>
        <v>25.114839253643687</v>
      </c>
      <c r="N78" s="69">
        <v>2004</v>
      </c>
      <c r="O78" s="8">
        <v>43470</v>
      </c>
      <c r="P78" s="107">
        <v>107.06</v>
      </c>
      <c r="Q78" s="107"/>
      <c r="R78" s="108">
        <f>IF(P78="","",T78*M78*LOOKUP(RIGHT($D$2,3),定数!$A$6:$A$13,定数!$B$6:$B$13))</f>
        <v>-47718.194581922435</v>
      </c>
      <c r="S78" s="108"/>
      <c r="T78" s="109">
        <f t="shared" si="11"/>
        <v>-18.999999999999773</v>
      </c>
      <c r="U78" s="109"/>
      <c r="V78" t="str">
        <f t="shared" si="10"/>
        <v/>
      </c>
      <c r="W78">
        <f t="shared" si="10"/>
        <v>1</v>
      </c>
      <c r="X78" s="37">
        <f t="shared" si="12"/>
        <v>1939623.2753006681</v>
      </c>
      <c r="Y78" s="38">
        <f t="shared" si="13"/>
        <v>0.17994050374677295</v>
      </c>
    </row>
    <row r="79" spans="2:25">
      <c r="B79" s="69">
        <v>71</v>
      </c>
      <c r="C79" s="106">
        <f t="shared" si="8"/>
        <v>1542888.2914821778</v>
      </c>
      <c r="D79" s="106"/>
      <c r="E79" s="69"/>
      <c r="F79" s="8">
        <v>43472</v>
      </c>
      <c r="G79" s="69" t="s">
        <v>3</v>
      </c>
      <c r="H79" s="107">
        <v>106.11</v>
      </c>
      <c r="I79" s="107"/>
      <c r="J79" s="69">
        <v>25</v>
      </c>
      <c r="K79" s="110">
        <f t="shared" si="9"/>
        <v>46286.648744465332</v>
      </c>
      <c r="L79" s="111"/>
      <c r="M79" s="61">
        <f>IF(J79="","",(K79/J79)/LOOKUP(RIGHT($D$2,3),定数!$A$6:$A$13,定数!$B$6:$B$13))</f>
        <v>18.514659497786134</v>
      </c>
      <c r="N79" s="69"/>
      <c r="O79" s="8">
        <v>43474</v>
      </c>
      <c r="P79" s="107">
        <v>106.36</v>
      </c>
      <c r="Q79" s="107"/>
      <c r="R79" s="108">
        <f>IF(P79="","",T79*M79*LOOKUP(RIGHT($D$2,3),定数!$A$6:$A$13,定数!$B$6:$B$13))</f>
        <v>-46286.648744465332</v>
      </c>
      <c r="S79" s="108"/>
      <c r="T79" s="109">
        <f t="shared" si="11"/>
        <v>-25</v>
      </c>
      <c r="U79" s="109"/>
      <c r="V79" t="str">
        <f t="shared" si="10"/>
        <v/>
      </c>
      <c r="W79">
        <f t="shared" si="10"/>
        <v>2</v>
      </c>
      <c r="X79" s="37">
        <f t="shared" si="12"/>
        <v>1939623.2753006681</v>
      </c>
      <c r="Y79" s="38">
        <f t="shared" si="13"/>
        <v>0.20454228863436941</v>
      </c>
    </row>
    <row r="80" spans="2:25">
      <c r="B80" s="69">
        <v>72</v>
      </c>
      <c r="C80" s="106">
        <f>IF(R79="","",C79+R79)</f>
        <v>1496601.6427377125</v>
      </c>
      <c r="D80" s="106"/>
      <c r="E80" s="69"/>
      <c r="F80" s="8">
        <v>43479</v>
      </c>
      <c r="G80" s="69" t="s">
        <v>3</v>
      </c>
      <c r="H80" s="107">
        <v>106.08</v>
      </c>
      <c r="I80" s="107"/>
      <c r="J80" s="69">
        <v>29</v>
      </c>
      <c r="K80" s="110">
        <f t="shared" si="9"/>
        <v>44898.049282131375</v>
      </c>
      <c r="L80" s="111"/>
      <c r="M80" s="61">
        <f>IF(J80="","",(K80/J80)/LOOKUP(RIGHT($D$2,3),定数!$A$6:$A$13,定数!$B$6:$B$13))</f>
        <v>15.482085959355647</v>
      </c>
      <c r="N80" s="69"/>
      <c r="O80" s="8">
        <v>43480</v>
      </c>
      <c r="P80" s="107">
        <v>106.37</v>
      </c>
      <c r="Q80" s="107"/>
      <c r="R80" s="108">
        <f>IF(P80="","",T80*M80*LOOKUP(RIGHT($D$2,3),定数!$A$6:$A$13,定数!$B$6:$B$13))</f>
        <v>-44898.049282132342</v>
      </c>
      <c r="S80" s="108"/>
      <c r="T80" s="109">
        <f t="shared" si="11"/>
        <v>-29.000000000000625</v>
      </c>
      <c r="U80" s="109"/>
      <c r="V80" t="str">
        <f t="shared" si="10"/>
        <v/>
      </c>
      <c r="W80">
        <f t="shared" si="10"/>
        <v>3</v>
      </c>
      <c r="X80" s="37">
        <f t="shared" si="12"/>
        <v>1939623.2753006681</v>
      </c>
      <c r="Y80" s="38">
        <f t="shared" si="13"/>
        <v>0.22840601997533838</v>
      </c>
    </row>
    <row r="81" spans="2:25">
      <c r="B81" s="69">
        <v>73</v>
      </c>
      <c r="C81" s="106">
        <f t="shared" si="8"/>
        <v>1451703.5934555801</v>
      </c>
      <c r="D81" s="106"/>
      <c r="E81" s="69"/>
      <c r="F81" s="8">
        <v>43484</v>
      </c>
      <c r="G81" s="69" t="s">
        <v>4</v>
      </c>
      <c r="H81" s="107">
        <v>107.18</v>
      </c>
      <c r="I81" s="107"/>
      <c r="J81" s="69">
        <v>80</v>
      </c>
      <c r="K81" s="110">
        <f t="shared" si="9"/>
        <v>43551.107803667401</v>
      </c>
      <c r="L81" s="111"/>
      <c r="M81" s="61">
        <f>IF(J81="","",(K81/J81)/LOOKUP(RIGHT($D$2,3),定数!$A$6:$A$13,定数!$B$6:$B$13))</f>
        <v>5.4438884754584249</v>
      </c>
      <c r="N81" s="69"/>
      <c r="O81" s="8">
        <v>43487</v>
      </c>
      <c r="P81" s="107">
        <v>106.38</v>
      </c>
      <c r="Q81" s="107"/>
      <c r="R81" s="108">
        <f>IF(P81="","",T81*M81*LOOKUP(RIGHT($D$2,3),定数!$A$6:$A$13,定数!$B$6:$B$13))</f>
        <v>-43551.107803668019</v>
      </c>
      <c r="S81" s="108"/>
      <c r="T81" s="109">
        <f t="shared" si="11"/>
        <v>-80.000000000001137</v>
      </c>
      <c r="U81" s="109"/>
      <c r="V81" t="str">
        <f t="shared" si="10"/>
        <v/>
      </c>
      <c r="W81">
        <f t="shared" si="10"/>
        <v>4</v>
      </c>
      <c r="X81" s="37">
        <f t="shared" si="12"/>
        <v>1939623.2753006681</v>
      </c>
      <c r="Y81" s="38">
        <f t="shared" si="13"/>
        <v>0.25155383937607878</v>
      </c>
    </row>
    <row r="82" spans="2:25">
      <c r="B82" s="69">
        <v>74</v>
      </c>
      <c r="C82" s="106">
        <f t="shared" si="8"/>
        <v>1408152.4856519119</v>
      </c>
      <c r="D82" s="106"/>
      <c r="E82" s="69"/>
      <c r="F82" s="8">
        <v>43499</v>
      </c>
      <c r="G82" s="69" t="s">
        <v>3</v>
      </c>
      <c r="H82" s="107">
        <v>105.35</v>
      </c>
      <c r="I82" s="107"/>
      <c r="J82" s="69">
        <v>47</v>
      </c>
      <c r="K82" s="110">
        <f t="shared" si="9"/>
        <v>42244.574569557357</v>
      </c>
      <c r="L82" s="111"/>
      <c r="M82" s="61">
        <f>IF(J82="","",(K82/J82)/LOOKUP(RIGHT($D$2,3),定数!$A$6:$A$13,定数!$B$6:$B$13))</f>
        <v>8.9882073552249704</v>
      </c>
      <c r="N82" s="69"/>
      <c r="O82" s="8">
        <v>43499</v>
      </c>
      <c r="P82" s="107">
        <v>105.82</v>
      </c>
      <c r="Q82" s="107"/>
      <c r="R82" s="108">
        <f>IF(P82="","",T82*M82*LOOKUP(RIGHT($D$2,3),定数!$A$6:$A$13,定数!$B$6:$B$13))</f>
        <v>-42244.574569557262</v>
      </c>
      <c r="S82" s="108"/>
      <c r="T82" s="109">
        <f t="shared" si="11"/>
        <v>-46.999999999999886</v>
      </c>
      <c r="U82" s="109"/>
      <c r="V82" t="str">
        <f t="shared" si="10"/>
        <v/>
      </c>
      <c r="W82">
        <f t="shared" si="10"/>
        <v>5</v>
      </c>
      <c r="X82" s="37">
        <f t="shared" si="12"/>
        <v>1939623.2753006681</v>
      </c>
      <c r="Y82" s="38">
        <f t="shared" si="13"/>
        <v>0.27400722419479673</v>
      </c>
    </row>
    <row r="83" spans="2:25">
      <c r="B83" s="69">
        <v>75</v>
      </c>
      <c r="C83" s="106">
        <f>IF(R82="","",C82+R82)</f>
        <v>1365907.9110823546</v>
      </c>
      <c r="D83" s="106"/>
      <c r="E83" s="69"/>
      <c r="F83" s="8">
        <v>43528</v>
      </c>
      <c r="G83" s="69" t="s">
        <v>4</v>
      </c>
      <c r="H83" s="107">
        <v>110.34</v>
      </c>
      <c r="I83" s="107"/>
      <c r="J83" s="69">
        <v>28</v>
      </c>
      <c r="K83" s="110">
        <f t="shared" si="9"/>
        <v>40977.237332470635</v>
      </c>
      <c r="L83" s="111"/>
      <c r="M83" s="61">
        <f>IF(J83="","",(K83/J83)/LOOKUP(RIGHT($D$2,3),定数!$A$6:$A$13,定数!$B$6:$B$13))</f>
        <v>14.634727618739511</v>
      </c>
      <c r="N83" s="69"/>
      <c r="O83" s="8">
        <v>43528</v>
      </c>
      <c r="P83" s="107">
        <v>110.72</v>
      </c>
      <c r="Q83" s="107"/>
      <c r="R83" s="108">
        <f>IF(P83="","",T83*M83*LOOKUP(RIGHT($D$2,3),定数!$A$6:$A$13,定数!$B$6:$B$13))</f>
        <v>55611.964951209469</v>
      </c>
      <c r="S83" s="108"/>
      <c r="T83" s="109">
        <f t="shared" si="11"/>
        <v>37.999999999999545</v>
      </c>
      <c r="U83" s="109"/>
      <c r="V83" t="str">
        <f t="shared" si="10"/>
        <v/>
      </c>
      <c r="W83">
        <f t="shared" si="10"/>
        <v>0</v>
      </c>
      <c r="X83" s="37">
        <f t="shared" si="12"/>
        <v>1939623.2753006681</v>
      </c>
      <c r="Y83" s="38">
        <f t="shared" si="13"/>
        <v>0.29578700746895281</v>
      </c>
    </row>
    <row r="84" spans="2:25">
      <c r="B84" s="69">
        <v>76</v>
      </c>
      <c r="C84" s="106">
        <f>IF(R83="","",C83+R83)</f>
        <v>1421519.8760335641</v>
      </c>
      <c r="D84" s="106"/>
      <c r="E84" s="69"/>
      <c r="F84" s="8">
        <v>43529</v>
      </c>
      <c r="G84" s="69" t="s">
        <v>4</v>
      </c>
      <c r="H84" s="107">
        <v>111.67</v>
      </c>
      <c r="I84" s="107"/>
      <c r="J84" s="69">
        <v>83</v>
      </c>
      <c r="K84" s="110">
        <f t="shared" si="9"/>
        <v>42645.596281006925</v>
      </c>
      <c r="L84" s="111"/>
      <c r="M84" s="61">
        <f>IF(J84="","",(K84/J84)/LOOKUP(RIGHT($D$2,3),定数!$A$6:$A$13,定数!$B$6:$B$13))</f>
        <v>5.1380236483140864</v>
      </c>
      <c r="N84" s="69"/>
      <c r="O84" s="8">
        <v>43533</v>
      </c>
      <c r="P84" s="107">
        <v>110.84</v>
      </c>
      <c r="Q84" s="107"/>
      <c r="R84" s="108">
        <f>IF(P84="","",T84*M84*LOOKUP(RIGHT($D$2,3),定数!$A$6:$A$13,定数!$B$6:$B$13))</f>
        <v>-42645.59628100683</v>
      </c>
      <c r="S84" s="108"/>
      <c r="T84" s="109">
        <f t="shared" si="11"/>
        <v>-82.999999999999829</v>
      </c>
      <c r="U84" s="109"/>
      <c r="V84" t="str">
        <f t="shared" si="10"/>
        <v/>
      </c>
      <c r="W84">
        <f t="shared" si="10"/>
        <v>1</v>
      </c>
      <c r="X84" s="37">
        <f t="shared" si="12"/>
        <v>1939623.2753006681</v>
      </c>
      <c r="Y84" s="38">
        <f t="shared" si="13"/>
        <v>0.26711547848733197</v>
      </c>
    </row>
    <row r="85" spans="2:25">
      <c r="B85" s="69">
        <v>77</v>
      </c>
      <c r="C85" s="106">
        <f>IF(R84="","",C84+R84)</f>
        <v>1378874.2797525572</v>
      </c>
      <c r="D85" s="106"/>
      <c r="E85" s="69"/>
      <c r="F85" s="8">
        <v>43550</v>
      </c>
      <c r="G85" s="69" t="s">
        <v>3</v>
      </c>
      <c r="H85" s="107">
        <v>105.6</v>
      </c>
      <c r="I85" s="107"/>
      <c r="J85" s="69">
        <v>67</v>
      </c>
      <c r="K85" s="110">
        <f t="shared" si="9"/>
        <v>41366.228392576711</v>
      </c>
      <c r="L85" s="111"/>
      <c r="M85" s="61">
        <f>IF(J85="","",(K85/J85)/LOOKUP(RIGHT($D$2,3),定数!$A$6:$A$13,定数!$B$6:$B$13))</f>
        <v>6.1740639391905541</v>
      </c>
      <c r="N85" s="69"/>
      <c r="O85" s="8">
        <v>43555</v>
      </c>
      <c r="P85" s="107">
        <v>104.63</v>
      </c>
      <c r="Q85" s="107"/>
      <c r="R85" s="108">
        <f>IF(P85="","",T85*M85*LOOKUP(RIGHT($D$2,3),定数!$A$6:$A$13,定数!$B$6:$B$13))</f>
        <v>59888.42021014831</v>
      </c>
      <c r="S85" s="108"/>
      <c r="T85" s="109">
        <f t="shared" si="11"/>
        <v>96.999999999999886</v>
      </c>
      <c r="U85" s="109"/>
      <c r="V85" t="str">
        <f t="shared" si="10"/>
        <v/>
      </c>
      <c r="W85">
        <f t="shared" si="10"/>
        <v>0</v>
      </c>
      <c r="X85" s="37">
        <f t="shared" si="12"/>
        <v>1939623.2753006681</v>
      </c>
      <c r="Y85" s="38">
        <f t="shared" si="13"/>
        <v>0.28910201413271197</v>
      </c>
    </row>
    <row r="86" spans="2:25">
      <c r="B86" s="69">
        <v>78</v>
      </c>
      <c r="C86" s="106">
        <f t="shared" si="8"/>
        <v>1438762.6999627054</v>
      </c>
      <c r="D86" s="106"/>
      <c r="E86" s="69"/>
      <c r="F86" s="8">
        <v>43571</v>
      </c>
      <c r="G86" s="69" t="s">
        <v>4</v>
      </c>
      <c r="H86" s="107">
        <v>108.79</v>
      </c>
      <c r="I86" s="107"/>
      <c r="J86" s="69">
        <v>74</v>
      </c>
      <c r="K86" s="110">
        <f t="shared" si="9"/>
        <v>43162.880998881163</v>
      </c>
      <c r="L86" s="111"/>
      <c r="M86" s="61">
        <f>IF(J86="","",(K86/J86)/LOOKUP(RIGHT($D$2,3),定数!$A$6:$A$13,定数!$B$6:$B$13))</f>
        <v>5.8328217566055631</v>
      </c>
      <c r="N86" s="69"/>
      <c r="O86" s="8">
        <v>43571</v>
      </c>
      <c r="P86" s="107">
        <v>108.05</v>
      </c>
      <c r="Q86" s="107"/>
      <c r="R86" s="108">
        <f>IF(P86="","",T86*M86*LOOKUP(RIGHT($D$2,3),定数!$A$6:$A$13,定数!$B$6:$B$13))</f>
        <v>-43162.880998881694</v>
      </c>
      <c r="S86" s="108"/>
      <c r="T86" s="109">
        <f t="shared" si="11"/>
        <v>-74.000000000000909</v>
      </c>
      <c r="U86" s="109"/>
      <c r="V86" t="str">
        <f t="shared" si="10"/>
        <v/>
      </c>
      <c r="W86">
        <f t="shared" si="10"/>
        <v>1</v>
      </c>
      <c r="X86" s="37">
        <f t="shared" si="12"/>
        <v>1939623.2753006681</v>
      </c>
      <c r="Y86" s="38">
        <f t="shared" si="13"/>
        <v>0.25822569862713285</v>
      </c>
    </row>
    <row r="87" spans="2:25">
      <c r="B87" s="69">
        <v>79</v>
      </c>
      <c r="C87" s="106">
        <f>IF(R86="","",C86+R86)</f>
        <v>1395599.8189638236</v>
      </c>
      <c r="D87" s="106"/>
      <c r="E87" s="69"/>
      <c r="F87" s="8">
        <v>43578</v>
      </c>
      <c r="G87" s="69" t="s">
        <v>4</v>
      </c>
      <c r="H87" s="107">
        <v>109.85</v>
      </c>
      <c r="I87" s="107"/>
      <c r="J87" s="69">
        <v>51</v>
      </c>
      <c r="K87" s="110">
        <f t="shared" si="9"/>
        <v>41867.994568914706</v>
      </c>
      <c r="L87" s="111"/>
      <c r="M87" s="61">
        <f>IF(J87="","",(K87/J87)/LOOKUP(RIGHT($D$2,3),定数!$A$6:$A$13,定数!$B$6:$B$13))</f>
        <v>8.2094106997871972</v>
      </c>
      <c r="N87" s="69"/>
      <c r="O87" s="8">
        <v>43578</v>
      </c>
      <c r="P87" s="107">
        <v>109.34</v>
      </c>
      <c r="Q87" s="107"/>
      <c r="R87" s="108">
        <f>IF(P87="","",T87*M87*LOOKUP(RIGHT($D$2,3),定数!$A$6:$A$13,定数!$B$6:$B$13))</f>
        <v>-41867.994568913957</v>
      </c>
      <c r="S87" s="108"/>
      <c r="T87" s="109">
        <f t="shared" si="11"/>
        <v>-50.999999999999091</v>
      </c>
      <c r="U87" s="109"/>
      <c r="V87" t="str">
        <f t="shared" si="10"/>
        <v/>
      </c>
      <c r="W87">
        <f t="shared" si="10"/>
        <v>2</v>
      </c>
      <c r="X87" s="37">
        <f t="shared" si="12"/>
        <v>1939623.2753006681</v>
      </c>
      <c r="Y87" s="38">
        <f t="shared" si="13"/>
        <v>0.28047892766831917</v>
      </c>
    </row>
    <row r="88" spans="2:25">
      <c r="B88" s="69">
        <v>80</v>
      </c>
      <c r="C88" s="106">
        <f t="shared" si="8"/>
        <v>1353731.8243949097</v>
      </c>
      <c r="D88" s="106"/>
      <c r="E88" s="69"/>
      <c r="F88" s="8">
        <v>43581</v>
      </c>
      <c r="G88" s="69" t="s">
        <v>3</v>
      </c>
      <c r="H88" s="107">
        <v>108.45</v>
      </c>
      <c r="I88" s="107"/>
      <c r="J88" s="69">
        <v>56</v>
      </c>
      <c r="K88" s="110">
        <f t="shared" si="9"/>
        <v>40611.954731847291</v>
      </c>
      <c r="L88" s="111"/>
      <c r="M88" s="61">
        <f>IF(J88="","",(K88/J88)/LOOKUP(RIGHT($D$2,3),定数!$A$6:$A$13,定数!$B$6:$B$13))</f>
        <v>7.2521347735441593</v>
      </c>
      <c r="N88" s="69"/>
      <c r="O88" s="8">
        <v>43582</v>
      </c>
      <c r="P88" s="107">
        <v>109.01</v>
      </c>
      <c r="Q88" s="107"/>
      <c r="R88" s="108">
        <f>IF(P88="","",T88*M88*LOOKUP(RIGHT($D$2,3),定数!$A$6:$A$13,定数!$B$6:$B$13))</f>
        <v>-40611.954731847458</v>
      </c>
      <c r="S88" s="108"/>
      <c r="T88" s="109">
        <f t="shared" si="11"/>
        <v>-56.000000000000227</v>
      </c>
      <c r="U88" s="109"/>
      <c r="V88" t="str">
        <f t="shared" si="10"/>
        <v/>
      </c>
      <c r="W88">
        <f t="shared" si="10"/>
        <v>3</v>
      </c>
      <c r="X88" s="37">
        <f t="shared" si="12"/>
        <v>1939623.2753006681</v>
      </c>
      <c r="Y88" s="38">
        <f t="shared" si="13"/>
        <v>0.30206455983826919</v>
      </c>
    </row>
    <row r="89" spans="2:25">
      <c r="B89" s="69">
        <v>81</v>
      </c>
      <c r="C89" s="106">
        <f>IF(R88="","",C88+R88)</f>
        <v>1313119.8696630623</v>
      </c>
      <c r="D89" s="106"/>
      <c r="E89" s="69"/>
      <c r="F89" s="8">
        <v>43585</v>
      </c>
      <c r="G89" s="69" t="s">
        <v>4</v>
      </c>
      <c r="H89" s="107">
        <v>110.42</v>
      </c>
      <c r="I89" s="107"/>
      <c r="J89" s="69">
        <v>64</v>
      </c>
      <c r="K89" s="110">
        <f t="shared" si="9"/>
        <v>39393.596089891864</v>
      </c>
      <c r="L89" s="111"/>
      <c r="M89" s="61">
        <f>IF(J89="","",(K89/J89)/LOOKUP(RIGHT($D$2,3),定数!$A$6:$A$13,定数!$B$6:$B$13))</f>
        <v>6.1552493890456041</v>
      </c>
      <c r="N89" s="69"/>
      <c r="O89" s="8">
        <v>43589</v>
      </c>
      <c r="P89" s="107">
        <v>109.78</v>
      </c>
      <c r="Q89" s="107"/>
      <c r="R89" s="108">
        <f>IF(P89="","",T89*M89*LOOKUP(RIGHT($D$2,3),定数!$A$6:$A$13,定数!$B$6:$B$13))</f>
        <v>-39393.5960898919</v>
      </c>
      <c r="S89" s="108"/>
      <c r="T89" s="109">
        <f t="shared" si="11"/>
        <v>-64.000000000000057</v>
      </c>
      <c r="U89" s="109"/>
      <c r="V89" t="str">
        <f t="shared" si="10"/>
        <v/>
      </c>
      <c r="W89">
        <f t="shared" si="10"/>
        <v>4</v>
      </c>
      <c r="X89" s="37">
        <f t="shared" si="12"/>
        <v>1939623.2753006681</v>
      </c>
      <c r="Y89" s="38">
        <f t="shared" si="13"/>
        <v>0.32300262304312122</v>
      </c>
    </row>
    <row r="90" spans="2:25">
      <c r="B90" s="69">
        <v>82</v>
      </c>
      <c r="C90" s="106">
        <f t="shared" si="8"/>
        <v>1273726.2735731704</v>
      </c>
      <c r="D90" s="106"/>
      <c r="E90" s="69"/>
      <c r="F90" s="8">
        <v>43590</v>
      </c>
      <c r="G90" s="69" t="s">
        <v>3</v>
      </c>
      <c r="H90" s="107">
        <v>109.21</v>
      </c>
      <c r="I90" s="107"/>
      <c r="J90" s="69">
        <v>104</v>
      </c>
      <c r="K90" s="110">
        <f t="shared" si="9"/>
        <v>38211.78820719511</v>
      </c>
      <c r="L90" s="111"/>
      <c r="M90" s="61">
        <f>IF(J90="","",(K90/J90)/LOOKUP(RIGHT($D$2,3),定数!$A$6:$A$13,定数!$B$6:$B$13))</f>
        <v>3.6742104045379915</v>
      </c>
      <c r="N90" s="69"/>
      <c r="O90" s="8">
        <v>43592</v>
      </c>
      <c r="P90" s="107">
        <v>110.25</v>
      </c>
      <c r="Q90" s="107"/>
      <c r="R90" s="108">
        <f>IF(P90="","",T90*M90*LOOKUP(RIGHT($D$2,3),定数!$A$6:$A$13,定数!$B$6:$B$13))</f>
        <v>-38211.788207195343</v>
      </c>
      <c r="S90" s="108"/>
      <c r="T90" s="109">
        <f t="shared" si="11"/>
        <v>-104.00000000000063</v>
      </c>
      <c r="U90" s="109"/>
      <c r="V90" t="str">
        <f t="shared" si="10"/>
        <v/>
      </c>
      <c r="W90">
        <f t="shared" si="10"/>
        <v>5</v>
      </c>
      <c r="X90" s="37">
        <f t="shared" si="12"/>
        <v>1939623.2753006681</v>
      </c>
      <c r="Y90" s="38">
        <f t="shared" si="13"/>
        <v>0.34331254435182756</v>
      </c>
    </row>
    <row r="91" spans="2:25">
      <c r="B91" s="69">
        <v>83</v>
      </c>
      <c r="C91" s="106">
        <f t="shared" si="8"/>
        <v>1235514.4853659752</v>
      </c>
      <c r="D91" s="106"/>
      <c r="E91" s="69"/>
      <c r="F91" s="8">
        <v>43606</v>
      </c>
      <c r="G91" s="69" t="s">
        <v>3</v>
      </c>
      <c r="H91" s="107">
        <v>112.74</v>
      </c>
      <c r="I91" s="107"/>
      <c r="J91" s="69">
        <v>49</v>
      </c>
      <c r="K91" s="110">
        <f t="shared" si="9"/>
        <v>37065.434560979251</v>
      </c>
      <c r="L91" s="111"/>
      <c r="M91" s="61">
        <f>IF(J91="","",(K91/J91)/LOOKUP(RIGHT($D$2,3),定数!$A$6:$A$13,定数!$B$6:$B$13))</f>
        <v>7.5643744001998474</v>
      </c>
      <c r="N91" s="69"/>
      <c r="O91" s="8">
        <v>43610</v>
      </c>
      <c r="P91" s="107">
        <v>113.23</v>
      </c>
      <c r="Q91" s="107"/>
      <c r="R91" s="108">
        <f>IF(P91="","",T91*M91*LOOKUP(RIGHT($D$2,3),定数!$A$6:$A$13,定数!$B$6:$B$13))</f>
        <v>-37065.434560979942</v>
      </c>
      <c r="S91" s="108"/>
      <c r="T91" s="109">
        <f t="shared" si="11"/>
        <v>-49.000000000000909</v>
      </c>
      <c r="U91" s="109"/>
      <c r="V91" t="str">
        <f t="shared" ref="V91:W106" si="14">IF(S91&lt;&gt;"",IF(S91&lt;0,1+V90,0),"")</f>
        <v/>
      </c>
      <c r="W91">
        <f t="shared" si="14"/>
        <v>6</v>
      </c>
      <c r="X91" s="37">
        <f t="shared" si="12"/>
        <v>1939623.2753006681</v>
      </c>
      <c r="Y91" s="38">
        <f t="shared" si="13"/>
        <v>0.36301316802127281</v>
      </c>
    </row>
    <row r="92" spans="2:25">
      <c r="B92" s="69">
        <v>84</v>
      </c>
      <c r="C92" s="106">
        <f t="shared" si="8"/>
        <v>1198449.0508049952</v>
      </c>
      <c r="D92" s="106"/>
      <c r="E92" s="69"/>
      <c r="F92" s="8">
        <v>43612</v>
      </c>
      <c r="G92" s="69" t="s">
        <v>3</v>
      </c>
      <c r="H92" s="107">
        <v>110.91</v>
      </c>
      <c r="I92" s="107"/>
      <c r="J92" s="69">
        <v>81</v>
      </c>
      <c r="K92" s="110">
        <f t="shared" si="9"/>
        <v>35953.471524149856</v>
      </c>
      <c r="L92" s="111"/>
      <c r="M92" s="61">
        <f>IF(J92="","",(K92/J92)/LOOKUP(RIGHT($D$2,3),定数!$A$6:$A$13,定数!$B$6:$B$13))</f>
        <v>4.4387001881666484</v>
      </c>
      <c r="N92" s="69"/>
      <c r="O92" s="8">
        <v>43616</v>
      </c>
      <c r="P92" s="107">
        <v>109.73</v>
      </c>
      <c r="Q92" s="107"/>
      <c r="R92" s="108">
        <f>IF(P92="","",T92*M92*LOOKUP(RIGHT($D$2,3),定数!$A$6:$A$13,定数!$B$6:$B$13))</f>
        <v>52376.662220366117</v>
      </c>
      <c r="S92" s="108"/>
      <c r="T92" s="109">
        <f t="shared" si="11"/>
        <v>117.99999999999926</v>
      </c>
      <c r="U92" s="109"/>
      <c r="V92" t="str">
        <f t="shared" si="14"/>
        <v/>
      </c>
      <c r="W92">
        <f t="shared" si="14"/>
        <v>0</v>
      </c>
      <c r="X92" s="37">
        <f t="shared" si="12"/>
        <v>1939623.2753006681</v>
      </c>
      <c r="Y92" s="38">
        <f t="shared" si="13"/>
        <v>0.38212277298063502</v>
      </c>
    </row>
    <row r="93" spans="2:25">
      <c r="B93" s="69">
        <v>85</v>
      </c>
      <c r="C93" s="106">
        <f t="shared" si="8"/>
        <v>1250825.7130253613</v>
      </c>
      <c r="D93" s="106"/>
      <c r="E93" s="69"/>
      <c r="F93" s="8">
        <v>43625</v>
      </c>
      <c r="G93" s="69" t="s">
        <v>3</v>
      </c>
      <c r="H93" s="107">
        <v>109.59</v>
      </c>
      <c r="I93" s="107"/>
      <c r="J93" s="69">
        <v>28</v>
      </c>
      <c r="K93" s="110">
        <f t="shared" si="9"/>
        <v>37524.771390760834</v>
      </c>
      <c r="L93" s="111"/>
      <c r="M93" s="61">
        <f>IF(J93="","",(K93/J93)/LOOKUP(RIGHT($D$2,3),定数!$A$6:$A$13,定数!$B$6:$B$13))</f>
        <v>13.40170406812887</v>
      </c>
      <c r="N93" s="69"/>
      <c r="O93" s="8">
        <v>43625</v>
      </c>
      <c r="P93" s="107">
        <v>109.87</v>
      </c>
      <c r="Q93" s="107"/>
      <c r="R93" s="108">
        <f>IF(P93="","",T93*M93*LOOKUP(RIGHT($D$2,3),定数!$A$6:$A$13,定数!$B$6:$B$13))</f>
        <v>-37524.771390760987</v>
      </c>
      <c r="S93" s="108"/>
      <c r="T93" s="109">
        <f t="shared" si="11"/>
        <v>-28.000000000000114</v>
      </c>
      <c r="U93" s="109"/>
      <c r="V93" t="str">
        <f t="shared" si="14"/>
        <v/>
      </c>
      <c r="W93">
        <f t="shared" si="14"/>
        <v>1</v>
      </c>
      <c r="X93" s="37">
        <f t="shared" si="12"/>
        <v>1939623.2753006681</v>
      </c>
      <c r="Y93" s="38">
        <f t="shared" si="13"/>
        <v>0.35511924972571474</v>
      </c>
    </row>
    <row r="94" spans="2:25">
      <c r="B94" s="69">
        <v>86</v>
      </c>
      <c r="C94" s="106">
        <f>IF(R93="","",C93+R93)</f>
        <v>1213300.9416346003</v>
      </c>
      <c r="D94" s="106"/>
      <c r="E94" s="69"/>
      <c r="F94" s="8">
        <v>43638</v>
      </c>
      <c r="G94" s="69" t="s">
        <v>3</v>
      </c>
      <c r="H94" s="107">
        <v>108.56</v>
      </c>
      <c r="I94" s="107"/>
      <c r="J94" s="69">
        <v>41</v>
      </c>
      <c r="K94" s="110">
        <f t="shared" si="9"/>
        <v>36399.028249038005</v>
      </c>
      <c r="L94" s="111"/>
      <c r="M94" s="61">
        <f>IF(J94="","",(K94/J94)/LOOKUP(RIGHT($D$2,3),定数!$A$6:$A$13,定数!$B$6:$B$13))</f>
        <v>8.8778117680580504</v>
      </c>
      <c r="N94" s="69"/>
      <c r="O94" s="8">
        <v>43638</v>
      </c>
      <c r="P94" s="107">
        <v>108.97</v>
      </c>
      <c r="Q94" s="107"/>
      <c r="R94" s="108">
        <f>IF(P94="","",T94*M94*LOOKUP(RIGHT($D$2,3),定数!$A$6:$A$13,定数!$B$6:$B$13))</f>
        <v>-36399.028249037699</v>
      </c>
      <c r="S94" s="108"/>
      <c r="T94" s="109">
        <f t="shared" si="11"/>
        <v>-40.999999999999659</v>
      </c>
      <c r="U94" s="109"/>
      <c r="V94" t="str">
        <f t="shared" si="14"/>
        <v/>
      </c>
      <c r="W94">
        <f t="shared" si="14"/>
        <v>2</v>
      </c>
      <c r="X94" s="37">
        <f t="shared" si="12"/>
        <v>1939623.2753006681</v>
      </c>
      <c r="Y94" s="38">
        <f t="shared" si="13"/>
        <v>0.37446567223394345</v>
      </c>
    </row>
    <row r="95" spans="2:25">
      <c r="B95" s="69">
        <v>87</v>
      </c>
      <c r="C95" s="106">
        <f t="shared" si="8"/>
        <v>1176901.9133855626</v>
      </c>
      <c r="D95" s="106"/>
      <c r="E95" s="69"/>
      <c r="F95" s="8">
        <v>43645</v>
      </c>
      <c r="G95" s="69" t="s">
        <v>4</v>
      </c>
      <c r="H95" s="107">
        <v>108.37</v>
      </c>
      <c r="I95" s="107"/>
      <c r="J95" s="69">
        <v>63</v>
      </c>
      <c r="K95" s="110">
        <f t="shared" si="9"/>
        <v>35307.057401566875</v>
      </c>
      <c r="L95" s="111"/>
      <c r="M95" s="61">
        <f>IF(J95="","",(K95/J95)/LOOKUP(RIGHT($D$2,3),定数!$A$6:$A$13,定数!$B$6:$B$13))</f>
        <v>5.6042948256455363</v>
      </c>
      <c r="N95" s="69"/>
      <c r="O95" s="8">
        <v>43646</v>
      </c>
      <c r="P95" s="107">
        <v>109.28</v>
      </c>
      <c r="Q95" s="107"/>
      <c r="R95" s="108">
        <f>IF(P95="","",T95*M95*LOOKUP(RIGHT($D$2,3),定数!$A$6:$A$13,定数!$B$6:$B$13))</f>
        <v>50999.082913374186</v>
      </c>
      <c r="S95" s="108"/>
      <c r="T95" s="109">
        <f t="shared" si="11"/>
        <v>90.999999999999659</v>
      </c>
      <c r="U95" s="109"/>
      <c r="V95" t="str">
        <f t="shared" si="14"/>
        <v/>
      </c>
      <c r="W95">
        <f t="shared" si="14"/>
        <v>0</v>
      </c>
      <c r="X95" s="37">
        <f t="shared" si="12"/>
        <v>1939623.2753006681</v>
      </c>
      <c r="Y95" s="38">
        <f t="shared" si="13"/>
        <v>0.39323170206692493</v>
      </c>
    </row>
    <row r="96" spans="2:25">
      <c r="B96" s="69">
        <v>88</v>
      </c>
      <c r="C96" s="106">
        <f t="shared" si="8"/>
        <v>1227900.9962989369</v>
      </c>
      <c r="D96" s="106"/>
      <c r="E96" s="69"/>
      <c r="F96" s="8">
        <v>43661</v>
      </c>
      <c r="G96" s="69" t="s">
        <v>4</v>
      </c>
      <c r="H96" s="107">
        <v>109.96</v>
      </c>
      <c r="I96" s="107"/>
      <c r="J96" s="69">
        <v>68</v>
      </c>
      <c r="K96" s="110">
        <f t="shared" si="9"/>
        <v>36837.029888968107</v>
      </c>
      <c r="L96" s="111"/>
      <c r="M96" s="61">
        <f>IF(J96="","",(K96/J96)/LOOKUP(RIGHT($D$2,3),定数!$A$6:$A$13,定数!$B$6:$B$13))</f>
        <v>5.4172102777894269</v>
      </c>
      <c r="N96" s="69"/>
      <c r="O96" s="8">
        <v>43662</v>
      </c>
      <c r="P96" s="107">
        <v>109.28</v>
      </c>
      <c r="Q96" s="107"/>
      <c r="R96" s="108">
        <f>IF(P96="","",T96*M96*LOOKUP(RIGHT($D$2,3),定数!$A$6:$A$13,定数!$B$6:$B$13))</f>
        <v>-36837.0298889677</v>
      </c>
      <c r="S96" s="108"/>
      <c r="T96" s="109">
        <f t="shared" si="11"/>
        <v>-67.999999999999261</v>
      </c>
      <c r="U96" s="109"/>
      <c r="V96" t="str">
        <f t="shared" si="14"/>
        <v/>
      </c>
      <c r="W96">
        <f t="shared" si="14"/>
        <v>1</v>
      </c>
      <c r="X96" s="37">
        <f t="shared" si="12"/>
        <v>1939623.2753006681</v>
      </c>
      <c r="Y96" s="38">
        <f t="shared" si="13"/>
        <v>0.36693840915649178</v>
      </c>
    </row>
    <row r="97" spans="2:25">
      <c r="B97" s="69">
        <v>89</v>
      </c>
      <c r="C97" s="106">
        <f t="shared" si="8"/>
        <v>1191063.9664099691</v>
      </c>
      <c r="D97" s="106"/>
      <c r="E97" s="69"/>
      <c r="F97" s="8">
        <v>43666</v>
      </c>
      <c r="G97" s="69" t="s">
        <v>3</v>
      </c>
      <c r="H97" s="107">
        <v>108.24</v>
      </c>
      <c r="I97" s="107"/>
      <c r="J97" s="69">
        <v>51</v>
      </c>
      <c r="K97" s="110">
        <f t="shared" si="9"/>
        <v>35731.91899229907</v>
      </c>
      <c r="L97" s="111"/>
      <c r="M97" s="61">
        <f>IF(J97="","",(K97/J97)/LOOKUP(RIGHT($D$2,3),定数!$A$6:$A$13,定数!$B$6:$B$13))</f>
        <v>7.006258625940994</v>
      </c>
      <c r="N97" s="69"/>
      <c r="O97" s="8">
        <v>43666</v>
      </c>
      <c r="P97" s="107">
        <v>108.75</v>
      </c>
      <c r="Q97" s="107"/>
      <c r="R97" s="108">
        <f>IF(P97="","",T97*M97*LOOKUP(RIGHT($D$2,3),定数!$A$6:$A$13,定数!$B$6:$B$13))</f>
        <v>-35731.918992299426</v>
      </c>
      <c r="S97" s="108"/>
      <c r="T97" s="109">
        <f t="shared" si="11"/>
        <v>-51.000000000000512</v>
      </c>
      <c r="U97" s="109"/>
      <c r="V97" t="str">
        <f t="shared" si="14"/>
        <v/>
      </c>
      <c r="W97">
        <f t="shared" si="14"/>
        <v>2</v>
      </c>
      <c r="X97" s="37">
        <f t="shared" si="12"/>
        <v>1939623.2753006681</v>
      </c>
      <c r="Y97" s="38">
        <f t="shared" si="13"/>
        <v>0.38593025688179683</v>
      </c>
    </row>
    <row r="98" spans="2:25">
      <c r="B98" s="69">
        <v>90</v>
      </c>
      <c r="C98" s="106">
        <f t="shared" si="8"/>
        <v>1155332.0474176698</v>
      </c>
      <c r="D98" s="106"/>
      <c r="E98" s="69"/>
      <c r="F98" s="8">
        <v>43669</v>
      </c>
      <c r="G98" s="69" t="s">
        <v>4</v>
      </c>
      <c r="H98" s="107">
        <v>110.03</v>
      </c>
      <c r="I98" s="107"/>
      <c r="J98" s="69">
        <v>35</v>
      </c>
      <c r="K98" s="110">
        <f t="shared" si="9"/>
        <v>34659.96142253009</v>
      </c>
      <c r="L98" s="111"/>
      <c r="M98" s="61">
        <f>IF(J98="","",(K98/J98)/LOOKUP(RIGHT($D$2,3),定数!$A$6:$A$13,定数!$B$6:$B$13))</f>
        <v>9.9028461207228826</v>
      </c>
      <c r="N98" s="69"/>
      <c r="O98" s="8">
        <v>43672</v>
      </c>
      <c r="P98" s="107">
        <v>109.68</v>
      </c>
      <c r="Q98" s="107"/>
      <c r="R98" s="108">
        <f>IF(P98="","",T98*M98*LOOKUP(RIGHT($D$2,3),定数!$A$6:$A$13,定数!$B$6:$B$13))</f>
        <v>-34659.96142252953</v>
      </c>
      <c r="S98" s="108"/>
      <c r="T98" s="109">
        <f t="shared" si="11"/>
        <v>-34.999999999999432</v>
      </c>
      <c r="U98" s="109"/>
      <c r="V98" t="str">
        <f t="shared" si="14"/>
        <v/>
      </c>
      <c r="W98">
        <f t="shared" si="14"/>
        <v>3</v>
      </c>
      <c r="X98" s="37">
        <f t="shared" si="12"/>
        <v>1939623.2753006681</v>
      </c>
      <c r="Y98" s="38">
        <f t="shared" si="13"/>
        <v>0.40435234917534302</v>
      </c>
    </row>
    <row r="99" spans="2:25">
      <c r="B99" s="69">
        <v>91</v>
      </c>
      <c r="C99" s="106">
        <f t="shared" si="8"/>
        <v>1120672.0859951403</v>
      </c>
      <c r="D99" s="106"/>
      <c r="E99" s="69"/>
      <c r="F99" s="8">
        <v>43729</v>
      </c>
      <c r="G99" s="69" t="s">
        <v>4</v>
      </c>
      <c r="H99" s="107">
        <v>110.04</v>
      </c>
      <c r="I99" s="107"/>
      <c r="J99" s="69">
        <v>23</v>
      </c>
      <c r="K99" s="110">
        <f t="shared" si="9"/>
        <v>33620.162579854208</v>
      </c>
      <c r="L99" s="111"/>
      <c r="M99" s="61">
        <f>IF(J99="","",(K99/J99)/LOOKUP(RIGHT($D$2,3),定数!$A$6:$A$13,定数!$B$6:$B$13))</f>
        <v>14.61746199124096</v>
      </c>
      <c r="N99" s="126"/>
      <c r="O99" s="8">
        <v>43729</v>
      </c>
      <c r="P99" s="107">
        <v>109.81</v>
      </c>
      <c r="Q99" s="107"/>
      <c r="R99" s="108">
        <f>IF(P99="","",T99*M99*LOOKUP(RIGHT($D$2,3),定数!$A$6:$A$13,定数!$B$6:$B$13))</f>
        <v>-33620.16257985479</v>
      </c>
      <c r="S99" s="108"/>
      <c r="T99" s="109">
        <f t="shared" si="11"/>
        <v>-23.000000000000398</v>
      </c>
      <c r="U99" s="109"/>
      <c r="V99" t="str">
        <f t="shared" si="14"/>
        <v/>
      </c>
      <c r="W99">
        <f t="shared" si="14"/>
        <v>4</v>
      </c>
      <c r="X99" s="37">
        <f t="shared" si="12"/>
        <v>1939623.2753006681</v>
      </c>
      <c r="Y99" s="38">
        <f t="shared" si="13"/>
        <v>0.42222177870008248</v>
      </c>
    </row>
    <row r="100" spans="2:25">
      <c r="B100" s="69">
        <v>92</v>
      </c>
      <c r="C100" s="106">
        <f t="shared" si="8"/>
        <v>1087051.9234152855</v>
      </c>
      <c r="D100" s="106"/>
      <c r="E100" s="69"/>
      <c r="F100" s="8">
        <v>43753</v>
      </c>
      <c r="G100" s="69" t="s">
        <v>3</v>
      </c>
      <c r="H100" s="107">
        <v>109.01</v>
      </c>
      <c r="I100" s="107"/>
      <c r="J100" s="69">
        <v>51</v>
      </c>
      <c r="K100" s="110">
        <f t="shared" si="9"/>
        <v>32611.557702458565</v>
      </c>
      <c r="L100" s="111"/>
      <c r="M100" s="61">
        <f>IF(J100="","",(K100/J100)/LOOKUP(RIGHT($D$2,3),定数!$A$6:$A$13,定数!$B$6:$B$13))</f>
        <v>6.3944230789134444</v>
      </c>
      <c r="N100" s="69"/>
      <c r="O100" s="8">
        <v>43756</v>
      </c>
      <c r="P100" s="107">
        <v>109.52</v>
      </c>
      <c r="Q100" s="107"/>
      <c r="R100" s="108">
        <f>IF(P100="","",T100*M100*LOOKUP(RIGHT($D$2,3),定数!$A$6:$A$13,定数!$B$6:$B$13))</f>
        <v>-32611.557702457987</v>
      </c>
      <c r="S100" s="108"/>
      <c r="T100" s="109">
        <f t="shared" si="11"/>
        <v>-50.999999999999091</v>
      </c>
      <c r="U100" s="109"/>
      <c r="V100" t="str">
        <f t="shared" si="14"/>
        <v/>
      </c>
      <c r="W100">
        <f t="shared" si="14"/>
        <v>5</v>
      </c>
      <c r="X100" s="37">
        <f t="shared" si="12"/>
        <v>1939623.2753006681</v>
      </c>
      <c r="Y100" s="38">
        <f t="shared" si="13"/>
        <v>0.43955512533908025</v>
      </c>
    </row>
    <row r="101" spans="2:25">
      <c r="B101" s="69">
        <v>93</v>
      </c>
      <c r="C101" s="106">
        <f t="shared" si="8"/>
        <v>1054440.3657128275</v>
      </c>
      <c r="D101" s="106"/>
      <c r="E101" s="69"/>
      <c r="F101" s="8">
        <v>43760</v>
      </c>
      <c r="G101" s="69" t="s">
        <v>3</v>
      </c>
      <c r="H101" s="107">
        <v>107.41</v>
      </c>
      <c r="I101" s="107"/>
      <c r="J101" s="69">
        <v>33</v>
      </c>
      <c r="K101" s="110">
        <f t="shared" si="9"/>
        <v>31633.210971384826</v>
      </c>
      <c r="L101" s="111"/>
      <c r="M101" s="61">
        <f>IF(J101="","",(K101/J101)/LOOKUP(RIGHT($D$2,3),定数!$A$6:$A$13,定数!$B$6:$B$13))</f>
        <v>9.5858215064802508</v>
      </c>
      <c r="N101" s="69"/>
      <c r="O101" s="8">
        <v>43763</v>
      </c>
      <c r="P101" s="107">
        <v>106.95</v>
      </c>
      <c r="Q101" s="107"/>
      <c r="R101" s="108">
        <f>IF(P101="","",T101*M101*LOOKUP(RIGHT($D$2,3),定数!$A$6:$A$13,定数!$B$6:$B$13))</f>
        <v>44094.778929808555</v>
      </c>
      <c r="S101" s="108"/>
      <c r="T101" s="109">
        <f t="shared" si="11"/>
        <v>45.999999999999375</v>
      </c>
      <c r="U101" s="109"/>
      <c r="V101" t="str">
        <f t="shared" si="14"/>
        <v/>
      </c>
      <c r="W101">
        <f t="shared" si="14"/>
        <v>0</v>
      </c>
      <c r="X101" s="37">
        <f t="shared" si="12"/>
        <v>1939623.2753006681</v>
      </c>
      <c r="Y101" s="38">
        <f t="shared" si="13"/>
        <v>0.45636847157890759</v>
      </c>
    </row>
    <row r="102" spans="2:25">
      <c r="B102" s="69">
        <v>94</v>
      </c>
      <c r="C102" s="106">
        <f t="shared" si="8"/>
        <v>1098535.1446426362</v>
      </c>
      <c r="D102" s="106"/>
      <c r="E102" s="69"/>
      <c r="F102" s="8">
        <v>43765</v>
      </c>
      <c r="G102" s="69" t="s">
        <v>3</v>
      </c>
      <c r="H102" s="107">
        <v>106.63</v>
      </c>
      <c r="I102" s="107"/>
      <c r="J102" s="69">
        <v>31</v>
      </c>
      <c r="K102" s="110">
        <f t="shared" si="9"/>
        <v>32956.054339279086</v>
      </c>
      <c r="L102" s="111"/>
      <c r="M102" s="61">
        <f>IF(J102="","",(K102/J102)/LOOKUP(RIGHT($D$2,3),定数!$A$6:$A$13,定数!$B$6:$B$13))</f>
        <v>10.630985270735188</v>
      </c>
      <c r="N102" s="69"/>
      <c r="O102" s="8">
        <v>43766</v>
      </c>
      <c r="P102" s="107">
        <v>105.91</v>
      </c>
      <c r="Q102" s="107"/>
      <c r="R102" s="108">
        <f>IF(P102="","",T102*M102*LOOKUP(RIGHT($D$2,3),定数!$A$6:$A$13,定数!$B$6:$B$13))</f>
        <v>76543.093949293238</v>
      </c>
      <c r="S102" s="108"/>
      <c r="T102" s="109">
        <f t="shared" si="11"/>
        <v>71.999999999999886</v>
      </c>
      <c r="U102" s="109"/>
      <c r="V102" t="str">
        <f t="shared" si="14"/>
        <v/>
      </c>
      <c r="W102">
        <f t="shared" si="14"/>
        <v>0</v>
      </c>
      <c r="X102" s="37">
        <f t="shared" si="12"/>
        <v>1939623.2753006681</v>
      </c>
      <c r="Y102" s="38">
        <f t="shared" si="13"/>
        <v>0.43363478948129852</v>
      </c>
    </row>
    <row r="103" spans="2:25">
      <c r="B103" s="69">
        <v>95</v>
      </c>
      <c r="C103" s="106">
        <f>IF(R102="","",C102+R102)</f>
        <v>1175078.2385919294</v>
      </c>
      <c r="D103" s="106"/>
      <c r="E103" s="69"/>
      <c r="F103" s="8">
        <v>43777</v>
      </c>
      <c r="G103" s="69" t="s">
        <v>3</v>
      </c>
      <c r="H103" s="107">
        <v>105.48</v>
      </c>
      <c r="I103" s="107"/>
      <c r="J103" s="69">
        <v>115</v>
      </c>
      <c r="K103" s="110">
        <f t="shared" si="9"/>
        <v>35252.347157757882</v>
      </c>
      <c r="L103" s="111"/>
      <c r="M103" s="61">
        <f>IF(J103="","",(K103/J103)/LOOKUP(RIGHT($D$2,3),定数!$A$6:$A$13,定数!$B$6:$B$13))</f>
        <v>3.0654214919789462</v>
      </c>
      <c r="N103" s="69"/>
      <c r="O103" s="8">
        <v>43779</v>
      </c>
      <c r="P103" s="107">
        <v>106.63</v>
      </c>
      <c r="Q103" s="107"/>
      <c r="R103" s="108">
        <f>IF(P103="","",T103*M103*LOOKUP(RIGHT($D$2,3),定数!$A$6:$A$13,定数!$B$6:$B$13))</f>
        <v>-35252.34715775762</v>
      </c>
      <c r="S103" s="108"/>
      <c r="T103" s="109">
        <f t="shared" si="11"/>
        <v>-114.99999999999915</v>
      </c>
      <c r="U103" s="109"/>
      <c r="V103" t="str">
        <f t="shared" si="14"/>
        <v/>
      </c>
      <c r="W103">
        <f t="shared" si="14"/>
        <v>1</v>
      </c>
      <c r="X103" s="37">
        <f t="shared" si="12"/>
        <v>1939623.2753006681</v>
      </c>
      <c r="Y103" s="38">
        <f t="shared" si="13"/>
        <v>0.3941719231999955</v>
      </c>
    </row>
    <row r="104" spans="2:25">
      <c r="B104" s="69">
        <v>96</v>
      </c>
      <c r="C104" s="106">
        <f t="shared" si="8"/>
        <v>1139825.8914341717</v>
      </c>
      <c r="D104" s="106"/>
      <c r="E104" s="69"/>
      <c r="F104" s="8">
        <v>43785</v>
      </c>
      <c r="G104" s="69" t="s">
        <v>3</v>
      </c>
      <c r="H104" s="107">
        <v>105.23</v>
      </c>
      <c r="I104" s="107"/>
      <c r="J104" s="69">
        <v>32</v>
      </c>
      <c r="K104" s="110">
        <f t="shared" si="9"/>
        <v>34194.776743025148</v>
      </c>
      <c r="L104" s="111"/>
      <c r="M104" s="61">
        <f>IF(J104="","",(K104/J104)/LOOKUP(RIGHT($D$2,3),定数!$A$6:$A$13,定数!$B$6:$B$13))</f>
        <v>10.685867732195359</v>
      </c>
      <c r="N104" s="69"/>
      <c r="O104" s="8">
        <v>43785</v>
      </c>
      <c r="P104" s="107">
        <v>105.55</v>
      </c>
      <c r="Q104" s="107"/>
      <c r="R104" s="108">
        <f>IF(P104="","",T104*M104*LOOKUP(RIGHT($D$2,3),定数!$A$6:$A$13,定数!$B$6:$B$13))</f>
        <v>-34194.77674302442</v>
      </c>
      <c r="S104" s="108"/>
      <c r="T104" s="109">
        <f t="shared" si="11"/>
        <v>-31.999999999999318</v>
      </c>
      <c r="U104" s="109"/>
      <c r="V104" t="str">
        <f t="shared" si="14"/>
        <v/>
      </c>
      <c r="W104">
        <f t="shared" si="14"/>
        <v>2</v>
      </c>
      <c r="X104" s="37">
        <f t="shared" si="12"/>
        <v>1939623.2753006681</v>
      </c>
      <c r="Y104" s="38">
        <f t="shared" si="13"/>
        <v>0.41234676550399552</v>
      </c>
    </row>
    <row r="105" spans="2:25">
      <c r="B105" s="69">
        <v>97</v>
      </c>
      <c r="C105" s="106">
        <f t="shared" si="8"/>
        <v>1105631.1146911473</v>
      </c>
      <c r="D105" s="106"/>
      <c r="E105" s="69"/>
      <c r="F105" s="8">
        <v>43786</v>
      </c>
      <c r="G105" s="69" t="s">
        <v>3</v>
      </c>
      <c r="H105" s="107">
        <v>104.56</v>
      </c>
      <c r="I105" s="107"/>
      <c r="J105" s="69">
        <v>90</v>
      </c>
      <c r="K105" s="110">
        <f t="shared" si="9"/>
        <v>33168.933440734421</v>
      </c>
      <c r="L105" s="111"/>
      <c r="M105" s="61">
        <f>IF(J105="","",(K105/J105)/LOOKUP(RIGHT($D$2,3),定数!$A$6:$A$13,定数!$B$6:$B$13))</f>
        <v>3.6854370489704911</v>
      </c>
      <c r="N105" s="69"/>
      <c r="O105" s="8">
        <v>43788</v>
      </c>
      <c r="P105" s="107">
        <v>103.19</v>
      </c>
      <c r="Q105" s="107"/>
      <c r="R105" s="108">
        <f>IF(P105="","",T105*M105*LOOKUP(RIGHT($D$2,3),定数!$A$6:$A$13,定数!$B$6:$B$13))</f>
        <v>50490.487570895893</v>
      </c>
      <c r="S105" s="108"/>
      <c r="T105" s="109">
        <f t="shared" si="11"/>
        <v>137.00000000000045</v>
      </c>
      <c r="U105" s="109"/>
      <c r="V105" t="str">
        <f t="shared" si="14"/>
        <v/>
      </c>
      <c r="W105">
        <f t="shared" si="14"/>
        <v>0</v>
      </c>
      <c r="X105" s="37">
        <f t="shared" si="12"/>
        <v>1939623.2753006681</v>
      </c>
      <c r="Y105" s="38">
        <f t="shared" si="13"/>
        <v>0.42997636253887528</v>
      </c>
    </row>
    <row r="106" spans="2:25">
      <c r="B106" s="69">
        <v>98</v>
      </c>
      <c r="C106" s="106">
        <f t="shared" si="8"/>
        <v>1156121.6022620432</v>
      </c>
      <c r="D106" s="106"/>
      <c r="E106" s="69"/>
      <c r="F106" s="8">
        <v>43808</v>
      </c>
      <c r="G106" s="69" t="s">
        <v>4</v>
      </c>
      <c r="H106" s="107">
        <v>104.64</v>
      </c>
      <c r="I106" s="107"/>
      <c r="J106" s="69">
        <v>76</v>
      </c>
      <c r="K106" s="110">
        <f t="shared" si="9"/>
        <v>34683.648067861293</v>
      </c>
      <c r="L106" s="111"/>
      <c r="M106" s="61">
        <f>IF(J106="","",(K106/J106)/LOOKUP(RIGHT($D$2,3),定数!$A$6:$A$13,定数!$B$6:$B$13))</f>
        <v>4.5636379036659598</v>
      </c>
      <c r="N106" s="69"/>
      <c r="O106" s="8">
        <v>43809</v>
      </c>
      <c r="P106" s="107">
        <v>105.8</v>
      </c>
      <c r="Q106" s="107"/>
      <c r="R106" s="108">
        <f>IF(P106="","",T106*M106*LOOKUP(RIGHT($D$2,3),定数!$A$6:$A$13,定数!$B$6:$B$13))</f>
        <v>52938.199682524973</v>
      </c>
      <c r="S106" s="108"/>
      <c r="T106" s="109">
        <f t="shared" si="11"/>
        <v>115.99999999999966</v>
      </c>
      <c r="U106" s="109"/>
      <c r="V106" t="str">
        <f t="shared" si="14"/>
        <v/>
      </c>
      <c r="W106">
        <f t="shared" si="14"/>
        <v>0</v>
      </c>
      <c r="X106" s="37">
        <f t="shared" si="12"/>
        <v>1939623.2753006681</v>
      </c>
      <c r="Y106" s="38">
        <f t="shared" si="13"/>
        <v>0.40394528309481725</v>
      </c>
    </row>
    <row r="107" spans="2:25">
      <c r="B107" s="69">
        <v>99</v>
      </c>
      <c r="C107" s="106">
        <f t="shared" si="8"/>
        <v>1209059.8019445681</v>
      </c>
      <c r="D107" s="106"/>
      <c r="E107" s="69">
        <v>2005</v>
      </c>
      <c r="F107" s="8">
        <v>43472</v>
      </c>
      <c r="G107" s="69" t="s">
        <v>4</v>
      </c>
      <c r="H107" s="107">
        <v>104.99</v>
      </c>
      <c r="I107" s="107"/>
      <c r="J107" s="69">
        <v>115</v>
      </c>
      <c r="K107" s="110">
        <f t="shared" si="9"/>
        <v>36271.794058337044</v>
      </c>
      <c r="L107" s="111"/>
      <c r="M107" s="61">
        <f>IF(J107="","",(K107/J107)/LOOKUP(RIGHT($D$2,3),定数!$A$6:$A$13,定数!$B$6:$B$13))</f>
        <v>3.1540690485510474</v>
      </c>
      <c r="N107" s="69">
        <v>2005</v>
      </c>
      <c r="O107" s="8">
        <v>43476</v>
      </c>
      <c r="P107" s="107">
        <v>103.84</v>
      </c>
      <c r="Q107" s="107"/>
      <c r="R107" s="108">
        <f>IF(P107="","",T107*M107*LOOKUP(RIGHT($D$2,3),定数!$A$6:$A$13,定数!$B$6:$B$13))</f>
        <v>-36271.794058336774</v>
      </c>
      <c r="S107" s="108"/>
      <c r="T107" s="109">
        <f t="shared" si="11"/>
        <v>-114.99999999999915</v>
      </c>
      <c r="U107" s="109"/>
      <c r="V107" t="str">
        <f>IF(S107&lt;&gt;"",IF(S107&lt;0,1+V106,0),"")</f>
        <v/>
      </c>
      <c r="W107">
        <f>IF(T107&lt;&gt;"",IF(T107&lt;0,1+W106,0),"")</f>
        <v>1</v>
      </c>
      <c r="X107" s="37">
        <f t="shared" si="12"/>
        <v>1939623.2753006681</v>
      </c>
      <c r="Y107" s="38">
        <f t="shared" si="13"/>
        <v>0.37665225132073787</v>
      </c>
    </row>
    <row r="108" spans="2:25">
      <c r="B108" s="69">
        <v>100</v>
      </c>
      <c r="C108" s="106">
        <f t="shared" si="8"/>
        <v>1172788.0078862312</v>
      </c>
      <c r="D108" s="106"/>
      <c r="E108" s="69"/>
      <c r="F108" s="8">
        <v>43499</v>
      </c>
      <c r="G108" s="69" t="s">
        <v>4</v>
      </c>
      <c r="H108" s="107">
        <v>104.08</v>
      </c>
      <c r="I108" s="107"/>
      <c r="J108" s="69">
        <v>53</v>
      </c>
      <c r="K108" s="110">
        <f t="shared" si="9"/>
        <v>35183.640236586936</v>
      </c>
      <c r="L108" s="111"/>
      <c r="M108" s="61">
        <f>IF(J108="","",(K108/J108)/LOOKUP(RIGHT($D$2,3),定数!$A$6:$A$13,定数!$B$6:$B$13))</f>
        <v>6.6384226861484787</v>
      </c>
      <c r="N108" s="69"/>
      <c r="O108" s="8">
        <v>43500</v>
      </c>
      <c r="P108" s="107">
        <v>103.55</v>
      </c>
      <c r="Q108" s="107"/>
      <c r="R108" s="108">
        <f>IF(P108="","",T108*M108*LOOKUP(RIGHT($D$2,3),定数!$A$6:$A$13,定数!$B$6:$B$13))</f>
        <v>-35183.640236587016</v>
      </c>
      <c r="S108" s="108"/>
      <c r="T108" s="109">
        <f t="shared" si="11"/>
        <v>-53.000000000000114</v>
      </c>
      <c r="U108" s="109"/>
      <c r="V108" t="str">
        <f>IF(S108&lt;&gt;"",IF(S108&lt;0,1+V107,0),"")</f>
        <v/>
      </c>
      <c r="W108">
        <f>IF(T108&lt;&gt;"",IF(T108&lt;0,1+W107,0),"")</f>
        <v>2</v>
      </c>
      <c r="X108" s="37">
        <f t="shared" si="12"/>
        <v>1939623.2753006681</v>
      </c>
      <c r="Y108" s="38">
        <f t="shared" si="13"/>
        <v>0.39535268378111565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Y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0" t="s">
        <v>5</v>
      </c>
      <c r="C2" s="70"/>
      <c r="D2" s="72" t="s">
        <v>96</v>
      </c>
      <c r="E2" s="72"/>
      <c r="F2" s="70" t="s">
        <v>6</v>
      </c>
      <c r="G2" s="70"/>
      <c r="H2" s="74" t="s">
        <v>102</v>
      </c>
      <c r="I2" s="74"/>
      <c r="J2" s="70" t="s">
        <v>7</v>
      </c>
      <c r="K2" s="70"/>
      <c r="L2" s="71">
        <v>1000000</v>
      </c>
      <c r="M2" s="72"/>
      <c r="N2" s="70" t="s">
        <v>8</v>
      </c>
      <c r="O2" s="70"/>
      <c r="P2" s="73">
        <f>SUM(L2,D4)</f>
        <v>1212784.6071923999</v>
      </c>
      <c r="Q2" s="74"/>
      <c r="R2" s="1"/>
      <c r="S2" s="1"/>
      <c r="T2" s="1"/>
    </row>
    <row r="3" spans="2:25" ht="60" customHeight="1">
      <c r="B3" s="70" t="s">
        <v>9</v>
      </c>
      <c r="C3" s="70"/>
      <c r="D3" s="76" t="s">
        <v>104</v>
      </c>
      <c r="E3" s="77"/>
      <c r="F3" s="77"/>
      <c r="G3" s="77"/>
      <c r="H3" s="77"/>
      <c r="I3" s="77"/>
      <c r="J3" s="77"/>
      <c r="K3" s="77"/>
      <c r="L3" s="77"/>
      <c r="M3" s="78"/>
      <c r="N3" s="70" t="s">
        <v>10</v>
      </c>
      <c r="O3" s="70"/>
      <c r="P3" s="75" t="s">
        <v>106</v>
      </c>
      <c r="Q3" s="75"/>
      <c r="R3" s="1"/>
      <c r="S3" s="1"/>
    </row>
    <row r="4" spans="2:25">
      <c r="B4" s="70" t="s">
        <v>11</v>
      </c>
      <c r="C4" s="70"/>
      <c r="D4" s="79">
        <f>SUM($R$9:$S$993)</f>
        <v>212784.60719239982</v>
      </c>
      <c r="E4" s="79"/>
      <c r="F4" s="70" t="s">
        <v>12</v>
      </c>
      <c r="G4" s="70"/>
      <c r="H4" s="80">
        <f>SUM($T$9:$U$108)</f>
        <v>916.99999999999716</v>
      </c>
      <c r="I4" s="74"/>
      <c r="J4" s="81"/>
      <c r="K4" s="81"/>
      <c r="L4" s="73"/>
      <c r="M4" s="73"/>
      <c r="N4" s="81" t="s">
        <v>58</v>
      </c>
      <c r="O4" s="81"/>
      <c r="P4" s="82">
        <f>MAX(Y:Y)</f>
        <v>0.45375472148036367</v>
      </c>
      <c r="Q4" s="82"/>
      <c r="R4" s="1"/>
      <c r="S4" s="1"/>
      <c r="T4" s="1"/>
    </row>
    <row r="5" spans="2:25">
      <c r="B5" s="65" t="s">
        <v>15</v>
      </c>
      <c r="C5" s="63">
        <f>COUNTIF($R$9:$R$990,"&gt;0")</f>
        <v>35</v>
      </c>
      <c r="D5" s="62" t="s">
        <v>16</v>
      </c>
      <c r="E5" s="68">
        <f>COUNTIF($R$9:$R$990,"&lt;0")</f>
        <v>65</v>
      </c>
      <c r="F5" s="62" t="s">
        <v>17</v>
      </c>
      <c r="G5" s="63">
        <f>COUNTIF($R$9:$R$990,"=0")</f>
        <v>0</v>
      </c>
      <c r="H5" s="62" t="s">
        <v>18</v>
      </c>
      <c r="I5" s="64">
        <f>C5/SUM(C5,E5,G5)</f>
        <v>0.35</v>
      </c>
      <c r="J5" s="83" t="s">
        <v>19</v>
      </c>
      <c r="K5" s="70"/>
      <c r="L5" s="84">
        <f>MAX(V9:V993)</f>
        <v>3</v>
      </c>
      <c r="M5" s="85"/>
      <c r="N5" s="17" t="s">
        <v>20</v>
      </c>
      <c r="O5" s="9"/>
      <c r="P5" s="84">
        <f>MAX(W9:W993)</f>
        <v>10</v>
      </c>
      <c r="Q5" s="85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6"/>
      <c r="R6" s="1"/>
      <c r="S6" s="1"/>
      <c r="T6" s="1"/>
    </row>
    <row r="7" spans="2:25">
      <c r="B7" s="86" t="s">
        <v>21</v>
      </c>
      <c r="C7" s="88" t="s">
        <v>22</v>
      </c>
      <c r="D7" s="89"/>
      <c r="E7" s="92" t="s">
        <v>23</v>
      </c>
      <c r="F7" s="93"/>
      <c r="G7" s="93"/>
      <c r="H7" s="93"/>
      <c r="I7" s="94"/>
      <c r="J7" s="95" t="s">
        <v>24</v>
      </c>
      <c r="K7" s="96"/>
      <c r="L7" s="97"/>
      <c r="M7" s="98" t="s">
        <v>25</v>
      </c>
      <c r="N7" s="99" t="s">
        <v>26</v>
      </c>
      <c r="O7" s="100"/>
      <c r="P7" s="100"/>
      <c r="Q7" s="101"/>
      <c r="R7" s="102" t="s">
        <v>27</v>
      </c>
      <c r="S7" s="102"/>
      <c r="T7" s="102"/>
      <c r="U7" s="102"/>
    </row>
    <row r="8" spans="2:25">
      <c r="B8" s="87"/>
      <c r="C8" s="90"/>
      <c r="D8" s="91"/>
      <c r="E8" s="18" t="s">
        <v>28</v>
      </c>
      <c r="F8" s="18" t="s">
        <v>29</v>
      </c>
      <c r="G8" s="18" t="s">
        <v>30</v>
      </c>
      <c r="H8" s="103" t="s">
        <v>31</v>
      </c>
      <c r="I8" s="94"/>
      <c r="J8" s="4" t="s">
        <v>32</v>
      </c>
      <c r="K8" s="104" t="s">
        <v>33</v>
      </c>
      <c r="L8" s="97"/>
      <c r="M8" s="98"/>
      <c r="N8" s="5" t="s">
        <v>28</v>
      </c>
      <c r="O8" s="5" t="s">
        <v>29</v>
      </c>
      <c r="P8" s="105" t="s">
        <v>31</v>
      </c>
      <c r="Q8" s="101"/>
      <c r="R8" s="102" t="s">
        <v>34</v>
      </c>
      <c r="S8" s="102"/>
      <c r="T8" s="102" t="s">
        <v>32</v>
      </c>
      <c r="U8" s="102"/>
      <c r="Y8" t="s">
        <v>57</v>
      </c>
    </row>
    <row r="9" spans="2:25">
      <c r="B9" s="69">
        <v>1</v>
      </c>
      <c r="C9" s="106">
        <f>L2</f>
        <v>1000000</v>
      </c>
      <c r="D9" s="106"/>
      <c r="E9" s="69">
        <v>2001</v>
      </c>
      <c r="F9" s="8">
        <v>43504</v>
      </c>
      <c r="G9" s="69" t="s">
        <v>4</v>
      </c>
      <c r="H9" s="107">
        <v>116.41</v>
      </c>
      <c r="I9" s="107"/>
      <c r="J9" s="69">
        <v>58</v>
      </c>
      <c r="K9" s="106">
        <f>IF(J9="","",C9*0.03)</f>
        <v>30000</v>
      </c>
      <c r="L9" s="106"/>
      <c r="M9" s="61">
        <f>IF(J9="","",(K9/J9)/LOOKUP(RIGHT($D$2,3),定数!$A$6:$A$13,定数!$B$6:$B$13))</f>
        <v>5.1724137931034484</v>
      </c>
      <c r="N9" s="69">
        <v>2001</v>
      </c>
      <c r="O9" s="8">
        <v>43505</v>
      </c>
      <c r="P9" s="107">
        <v>117.73</v>
      </c>
      <c r="Q9" s="107"/>
      <c r="R9" s="108">
        <f>IF(P9="","",T9*M9*LOOKUP(RIGHT($D$2,3),定数!$A$6:$A$13,定数!$B$6:$B$13))</f>
        <v>68275.8620689659</v>
      </c>
      <c r="S9" s="108"/>
      <c r="T9" s="109">
        <f>IF(P9="","",IF(G9="買",(P9-H9),(H9-P9))*IF(RIGHT($D$2,3)="JPY",100,10000))</f>
        <v>132.00000000000074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5">
      <c r="B10" s="69">
        <v>2</v>
      </c>
      <c r="C10" s="106">
        <f t="shared" ref="C10:C73" si="0">IF(R9="","",C9+R9)</f>
        <v>1068275.8620689658</v>
      </c>
      <c r="D10" s="106"/>
      <c r="E10" s="69"/>
      <c r="F10" s="8">
        <v>43518</v>
      </c>
      <c r="G10" s="69" t="s">
        <v>4</v>
      </c>
      <c r="H10" s="107">
        <v>116.66</v>
      </c>
      <c r="I10" s="107"/>
      <c r="J10" s="69">
        <v>62</v>
      </c>
      <c r="K10" s="110">
        <f>IF(J10="","",C10*0.03)</f>
        <v>32048.275862068971</v>
      </c>
      <c r="L10" s="111"/>
      <c r="M10" s="61">
        <f>IF(J10="","",(K10/J10)/LOOKUP(RIGHT($D$2,3),定数!$A$6:$A$13,定数!$B$6:$B$13))</f>
        <v>5.1690767519466077</v>
      </c>
      <c r="N10" s="69"/>
      <c r="O10" s="8">
        <v>43519</v>
      </c>
      <c r="P10" s="107">
        <v>116.04</v>
      </c>
      <c r="Q10" s="107"/>
      <c r="R10" s="108">
        <f>IF(P10="","",T10*M10*LOOKUP(RIGHT($D$2,3),定数!$A$6:$A$13,定数!$B$6:$B$13))</f>
        <v>-32048.275862068469</v>
      </c>
      <c r="S10" s="108"/>
      <c r="T10" s="109">
        <f>IF(P10="","",IF(G10="買",(P10-H10),(H10-P10))*IF(RIGHT($D$2,3)="JPY",100,10000))</f>
        <v>-61.999999999999034</v>
      </c>
      <c r="U10" s="109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1068275.8620689658</v>
      </c>
    </row>
    <row r="11" spans="2:25">
      <c r="B11" s="69">
        <v>3</v>
      </c>
      <c r="C11" s="106">
        <f t="shared" si="0"/>
        <v>1036227.5862068973</v>
      </c>
      <c r="D11" s="106"/>
      <c r="E11" s="69"/>
      <c r="F11" s="8">
        <v>43526</v>
      </c>
      <c r="G11" s="69" t="s">
        <v>4</v>
      </c>
      <c r="H11" s="107">
        <v>118.53</v>
      </c>
      <c r="I11" s="107"/>
      <c r="J11" s="69">
        <v>114</v>
      </c>
      <c r="K11" s="110">
        <f t="shared" ref="K11:K74" si="3">IF(J11="","",C11*0.03)</f>
        <v>31086.827586206917</v>
      </c>
      <c r="L11" s="111"/>
      <c r="M11" s="61">
        <f>IF(J11="","",(K11/J11)/LOOKUP(RIGHT($D$2,3),定数!$A$6:$A$13,定数!$B$6:$B$13))</f>
        <v>2.7269147005444667</v>
      </c>
      <c r="N11" s="69"/>
      <c r="O11" s="8">
        <v>43538</v>
      </c>
      <c r="P11" s="107">
        <v>121</v>
      </c>
      <c r="Q11" s="107"/>
      <c r="R11" s="108">
        <f>IF(P11="","",T11*M11*LOOKUP(RIGHT($D$2,3),定数!$A$6:$A$13,定数!$B$6:$B$13))</f>
        <v>67354.793103448304</v>
      </c>
      <c r="S11" s="108"/>
      <c r="T11" s="109">
        <f>IF(P11="","",IF(G11="買",(P11-H11),(H11-P11))*IF(RIGHT($D$2,3)="JPY",100,10000))</f>
        <v>246.99999999999989</v>
      </c>
      <c r="U11" s="109"/>
      <c r="V11" s="22">
        <f t="shared" si="1"/>
        <v>1</v>
      </c>
      <c r="W11">
        <f t="shared" si="2"/>
        <v>0</v>
      </c>
      <c r="X11" s="37">
        <f>IF(C11&lt;&gt;"",MAX(X10,C11),"")</f>
        <v>1068275.8620689658</v>
      </c>
      <c r="Y11" s="38">
        <f>IF(X11&lt;&gt;"",1-(C11/X11),"")</f>
        <v>2.9999999999999583E-2</v>
      </c>
    </row>
    <row r="12" spans="2:25">
      <c r="B12" s="69">
        <v>4</v>
      </c>
      <c r="C12" s="106">
        <f t="shared" si="0"/>
        <v>1103582.3793103455</v>
      </c>
      <c r="D12" s="106"/>
      <c r="E12" s="69"/>
      <c r="F12" s="8">
        <v>43546</v>
      </c>
      <c r="G12" s="69" t="s">
        <v>4</v>
      </c>
      <c r="H12" s="107">
        <v>123.84</v>
      </c>
      <c r="I12" s="107"/>
      <c r="J12" s="69">
        <v>85</v>
      </c>
      <c r="K12" s="110">
        <f t="shared" si="3"/>
        <v>33107.471379310366</v>
      </c>
      <c r="L12" s="111"/>
      <c r="M12" s="61">
        <f>IF(J12="","",(K12/J12)/LOOKUP(RIGHT($D$2,3),定数!$A$6:$A$13,定数!$B$6:$B$13))</f>
        <v>3.8949966328600429</v>
      </c>
      <c r="N12" s="69"/>
      <c r="O12" s="8">
        <v>43547</v>
      </c>
      <c r="P12" s="107">
        <v>122.99</v>
      </c>
      <c r="Q12" s="107"/>
      <c r="R12" s="108">
        <f>IF(P12="","",T12*M12*LOOKUP(RIGHT($D$2,3),定数!$A$6:$A$13,定数!$B$6:$B$13))</f>
        <v>-33107.4713793107</v>
      </c>
      <c r="S12" s="108"/>
      <c r="T12" s="109">
        <f t="shared" ref="T12:T75" si="4">IF(P12="","",IF(G12="買",(P12-H12),(H12-P12))*IF(RIGHT($D$2,3)="JPY",100,10000))</f>
        <v>-85.000000000000853</v>
      </c>
      <c r="U12" s="109"/>
      <c r="V12" s="22">
        <f t="shared" si="1"/>
        <v>0</v>
      </c>
      <c r="W12">
        <f t="shared" si="2"/>
        <v>1</v>
      </c>
      <c r="X12" s="37">
        <f t="shared" ref="X12:X75" si="5">IF(C12&lt;&gt;"",MAX(X11,C12),"")</f>
        <v>1103582.3793103455</v>
      </c>
      <c r="Y12" s="38">
        <f t="shared" ref="Y12:Y75" si="6">IF(X12&lt;&gt;"",1-(C12/X12),"")</f>
        <v>0</v>
      </c>
    </row>
    <row r="13" spans="2:25">
      <c r="B13" s="69">
        <v>5</v>
      </c>
      <c r="C13" s="106">
        <f t="shared" si="0"/>
        <v>1070474.9079310349</v>
      </c>
      <c r="D13" s="106"/>
      <c r="E13" s="69"/>
      <c r="F13" s="8">
        <v>43587</v>
      </c>
      <c r="G13" s="69" t="s">
        <v>3</v>
      </c>
      <c r="H13" s="107">
        <v>121.45</v>
      </c>
      <c r="I13" s="107"/>
      <c r="J13" s="69">
        <v>106</v>
      </c>
      <c r="K13" s="110">
        <f t="shared" si="3"/>
        <v>32114.247237931046</v>
      </c>
      <c r="L13" s="111"/>
      <c r="M13" s="61">
        <f>IF(J13="","",(K13/J13)/LOOKUP(RIGHT($D$2,3),定数!$A$6:$A$13,定数!$B$6:$B$13))</f>
        <v>3.0296459658425516</v>
      </c>
      <c r="N13" s="69"/>
      <c r="O13" s="8">
        <v>43595</v>
      </c>
      <c r="P13" s="107">
        <v>122.51</v>
      </c>
      <c r="Q13" s="107"/>
      <c r="R13" s="108">
        <f>IF(P13="","",T13*M13*LOOKUP(RIGHT($D$2,3),定数!$A$6:$A$13,定数!$B$6:$B$13))</f>
        <v>-32114.247237931118</v>
      </c>
      <c r="S13" s="108"/>
      <c r="T13" s="109">
        <f t="shared" si="4"/>
        <v>-106.00000000000023</v>
      </c>
      <c r="U13" s="109"/>
      <c r="V13" s="22">
        <f t="shared" si="1"/>
        <v>0</v>
      </c>
      <c r="W13">
        <f t="shared" si="2"/>
        <v>2</v>
      </c>
      <c r="X13" s="37">
        <f t="shared" si="5"/>
        <v>1103582.3793103455</v>
      </c>
      <c r="Y13" s="38">
        <f t="shared" si="6"/>
        <v>3.0000000000000249E-2</v>
      </c>
    </row>
    <row r="14" spans="2:25">
      <c r="B14" s="69">
        <v>6</v>
      </c>
      <c r="C14" s="106">
        <f t="shared" si="0"/>
        <v>1038360.6606931038</v>
      </c>
      <c r="D14" s="106"/>
      <c r="E14" s="69"/>
      <c r="F14" s="8">
        <v>43596</v>
      </c>
      <c r="G14" s="69" t="s">
        <v>4</v>
      </c>
      <c r="H14" s="107">
        <v>122.58</v>
      </c>
      <c r="I14" s="107"/>
      <c r="J14" s="69">
        <v>77</v>
      </c>
      <c r="K14" s="110">
        <f t="shared" si="3"/>
        <v>31150.819820793113</v>
      </c>
      <c r="L14" s="111"/>
      <c r="M14" s="61">
        <f>IF(J14="","",(K14/J14)/LOOKUP(RIGHT($D$2,3),定数!$A$6:$A$13,定数!$B$6:$B$13))</f>
        <v>4.0455610156874169</v>
      </c>
      <c r="N14" s="69"/>
      <c r="O14" s="8">
        <v>43608</v>
      </c>
      <c r="P14" s="107">
        <v>121.81</v>
      </c>
      <c r="Q14" s="107"/>
      <c r="R14" s="108">
        <f>IF(P14="","",T14*M14*LOOKUP(RIGHT($D$2,3),定数!$A$6:$A$13,定数!$B$6:$B$13))</f>
        <v>-31150.819820792945</v>
      </c>
      <c r="S14" s="108"/>
      <c r="T14" s="109">
        <f t="shared" si="4"/>
        <v>-76.999999999999602</v>
      </c>
      <c r="U14" s="109"/>
      <c r="V14" s="22">
        <f t="shared" si="1"/>
        <v>0</v>
      </c>
      <c r="W14">
        <f t="shared" si="2"/>
        <v>3</v>
      </c>
      <c r="X14" s="37">
        <f t="shared" si="5"/>
        <v>1103582.3793103455</v>
      </c>
      <c r="Y14" s="38">
        <f t="shared" si="6"/>
        <v>5.9100000000000263E-2</v>
      </c>
    </row>
    <row r="15" spans="2:25">
      <c r="B15" s="69">
        <v>7</v>
      </c>
      <c r="C15" s="106">
        <f t="shared" si="0"/>
        <v>1007209.8408723108</v>
      </c>
      <c r="D15" s="106"/>
      <c r="E15" s="69"/>
      <c r="F15" s="8">
        <v>43632</v>
      </c>
      <c r="G15" s="69" t="s">
        <v>103</v>
      </c>
      <c r="H15" s="107">
        <v>121.98</v>
      </c>
      <c r="I15" s="107"/>
      <c r="J15" s="69">
        <v>44</v>
      </c>
      <c r="K15" s="110">
        <f t="shared" si="3"/>
        <v>30216.295226169324</v>
      </c>
      <c r="L15" s="111"/>
      <c r="M15" s="61">
        <f>IF(J15="","",(K15/J15)/LOOKUP(RIGHT($D$2,3),定数!$A$6:$A$13,定数!$B$6:$B$13))</f>
        <v>6.8673398241293917</v>
      </c>
      <c r="N15" s="69"/>
      <c r="O15" s="8">
        <v>43630</v>
      </c>
      <c r="P15" s="107">
        <v>121.54</v>
      </c>
      <c r="Q15" s="107"/>
      <c r="R15" s="108">
        <f>IF(P15="","",T15*M15*LOOKUP(RIGHT($D$2,3),定数!$A$6:$A$13,定数!$B$6:$B$13))</f>
        <v>-30216.295226169164</v>
      </c>
      <c r="S15" s="108"/>
      <c r="T15" s="109">
        <f t="shared" si="4"/>
        <v>-43.999999999999773</v>
      </c>
      <c r="U15" s="109"/>
      <c r="V15" s="22">
        <f t="shared" si="1"/>
        <v>0</v>
      </c>
      <c r="W15">
        <f t="shared" si="2"/>
        <v>4</v>
      </c>
      <c r="X15" s="37">
        <f t="shared" si="5"/>
        <v>1103582.3793103455</v>
      </c>
      <c r="Y15" s="38">
        <f t="shared" si="6"/>
        <v>8.7327000000000155E-2</v>
      </c>
    </row>
    <row r="16" spans="2:25">
      <c r="B16" s="69">
        <v>8</v>
      </c>
      <c r="C16" s="106">
        <f t="shared" si="0"/>
        <v>976993.54564614163</v>
      </c>
      <c r="D16" s="106"/>
      <c r="E16" s="69"/>
      <c r="F16" s="8">
        <v>43651</v>
      </c>
      <c r="G16" s="69" t="s">
        <v>4</v>
      </c>
      <c r="H16" s="107">
        <v>124.59</v>
      </c>
      <c r="I16" s="107"/>
      <c r="J16" s="69">
        <v>25</v>
      </c>
      <c r="K16" s="110">
        <f t="shared" si="3"/>
        <v>29309.806369384249</v>
      </c>
      <c r="L16" s="111"/>
      <c r="M16" s="61">
        <f>IF(J16="","",(K16/J16)/LOOKUP(RIGHT($D$2,3),定数!$A$6:$A$13,定数!$B$6:$B$13))</f>
        <v>11.7239225477537</v>
      </c>
      <c r="N16" s="69"/>
      <c r="O16" s="8">
        <v>43651</v>
      </c>
      <c r="P16" s="107">
        <v>125.04</v>
      </c>
      <c r="Q16" s="107"/>
      <c r="R16" s="108">
        <f>IF(P16="","",T16*M16*LOOKUP(RIGHT($D$2,3),定数!$A$6:$A$13,定数!$B$6:$B$13))</f>
        <v>52757.651464891977</v>
      </c>
      <c r="S16" s="108"/>
      <c r="T16" s="109">
        <f t="shared" si="4"/>
        <v>45.000000000000284</v>
      </c>
      <c r="U16" s="109"/>
      <c r="V16" s="22">
        <f t="shared" si="1"/>
        <v>1</v>
      </c>
      <c r="W16">
        <f t="shared" si="2"/>
        <v>0</v>
      </c>
      <c r="X16" s="37">
        <f t="shared" si="5"/>
        <v>1103582.3793103455</v>
      </c>
      <c r="Y16" s="38">
        <f t="shared" si="6"/>
        <v>0.11470718999999996</v>
      </c>
    </row>
    <row r="17" spans="2:25">
      <c r="B17" s="69">
        <v>9</v>
      </c>
      <c r="C17" s="106">
        <f t="shared" si="0"/>
        <v>1029751.1971110336</v>
      </c>
      <c r="D17" s="106"/>
      <c r="E17" s="69"/>
      <c r="F17" s="8">
        <v>43705</v>
      </c>
      <c r="G17" s="69" t="s">
        <v>4</v>
      </c>
      <c r="H17" s="107">
        <v>120.57</v>
      </c>
      <c r="I17" s="107"/>
      <c r="J17" s="69">
        <v>48</v>
      </c>
      <c r="K17" s="110">
        <f t="shared" si="3"/>
        <v>30892.535913331008</v>
      </c>
      <c r="L17" s="111"/>
      <c r="M17" s="61">
        <f>IF(J17="","",(K17/J17)/LOOKUP(RIGHT($D$2,3),定数!$A$6:$A$13,定数!$B$6:$B$13))</f>
        <v>6.43594498194396</v>
      </c>
      <c r="N17" s="69"/>
      <c r="O17" s="8">
        <v>43705</v>
      </c>
      <c r="P17" s="107">
        <v>120.09</v>
      </c>
      <c r="Q17" s="107"/>
      <c r="R17" s="108">
        <f>IF(P17="","",T17*M17*LOOKUP(RIGHT($D$2,3),定数!$A$6:$A$13,定数!$B$6:$B$13))</f>
        <v>-30892.53591333035</v>
      </c>
      <c r="S17" s="108"/>
      <c r="T17" s="109">
        <f t="shared" si="4"/>
        <v>-47.999999999998977</v>
      </c>
      <c r="U17" s="109"/>
      <c r="V17" s="22">
        <f t="shared" si="1"/>
        <v>0</v>
      </c>
      <c r="W17">
        <f t="shared" si="2"/>
        <v>1</v>
      </c>
      <c r="X17" s="37">
        <f t="shared" si="5"/>
        <v>1103582.3793103455</v>
      </c>
      <c r="Y17" s="38">
        <f t="shared" si="6"/>
        <v>6.6901378259999755E-2</v>
      </c>
    </row>
    <row r="18" spans="2:25">
      <c r="B18" s="69">
        <v>10</v>
      </c>
      <c r="C18" s="106">
        <f t="shared" si="0"/>
        <v>998858.66119770322</v>
      </c>
      <c r="D18" s="106"/>
      <c r="E18" s="69"/>
      <c r="F18" s="8">
        <v>43713</v>
      </c>
      <c r="G18" s="69" t="s">
        <v>4</v>
      </c>
      <c r="H18" s="107">
        <v>119.69</v>
      </c>
      <c r="I18" s="107"/>
      <c r="J18" s="69">
        <v>105</v>
      </c>
      <c r="K18" s="110">
        <f t="shared" si="3"/>
        <v>29965.759835931094</v>
      </c>
      <c r="L18" s="111"/>
      <c r="M18" s="61">
        <f>IF(J18="","",(K18/J18)/LOOKUP(RIGHT($D$2,3),定数!$A$6:$A$13,定数!$B$6:$B$13))</f>
        <v>2.8538818891362947</v>
      </c>
      <c r="N18" s="69"/>
      <c r="O18" s="8">
        <v>43719</v>
      </c>
      <c r="P18" s="107">
        <v>121.74</v>
      </c>
      <c r="Q18" s="107"/>
      <c r="R18" s="108">
        <f>IF(P18="","",T18*M18*LOOKUP(RIGHT($D$2,3),定数!$A$6:$A$13,定数!$B$6:$B$13))</f>
        <v>58504.578727293963</v>
      </c>
      <c r="S18" s="108"/>
      <c r="T18" s="109">
        <f t="shared" si="4"/>
        <v>204.99999999999972</v>
      </c>
      <c r="U18" s="109"/>
      <c r="V18" s="22">
        <f t="shared" si="1"/>
        <v>1</v>
      </c>
      <c r="W18">
        <f t="shared" si="2"/>
        <v>0</v>
      </c>
      <c r="X18" s="37">
        <f t="shared" si="5"/>
        <v>1103582.3793103455</v>
      </c>
      <c r="Y18" s="38">
        <f t="shared" si="6"/>
        <v>9.4894336912199173E-2</v>
      </c>
    </row>
    <row r="19" spans="2:25">
      <c r="B19" s="69">
        <v>11</v>
      </c>
      <c r="C19" s="106">
        <f t="shared" si="0"/>
        <v>1057363.2399249971</v>
      </c>
      <c r="D19" s="106"/>
      <c r="E19" s="69"/>
      <c r="F19" s="8">
        <v>43722</v>
      </c>
      <c r="G19" s="69" t="s">
        <v>3</v>
      </c>
      <c r="H19" s="107">
        <v>118.79</v>
      </c>
      <c r="I19" s="107"/>
      <c r="J19" s="69">
        <v>43</v>
      </c>
      <c r="K19" s="110">
        <f t="shared" si="3"/>
        <v>31720.897197749913</v>
      </c>
      <c r="L19" s="111"/>
      <c r="M19" s="61">
        <f>IF(J19="","",(K19/J19)/LOOKUP(RIGHT($D$2,3),定数!$A$6:$A$13,定数!$B$6:$B$13))</f>
        <v>7.3769528366860264</v>
      </c>
      <c r="N19" s="69"/>
      <c r="O19" s="8">
        <v>43722</v>
      </c>
      <c r="P19" s="107">
        <v>117.98</v>
      </c>
      <c r="Q19" s="107"/>
      <c r="R19" s="108">
        <f>IF(P19="","",T19*M19*LOOKUP(RIGHT($D$2,3),定数!$A$6:$A$13,定数!$B$6:$B$13))</f>
        <v>59753.317977156985</v>
      </c>
      <c r="S19" s="108"/>
      <c r="T19" s="109">
        <f t="shared" si="4"/>
        <v>81.000000000000227</v>
      </c>
      <c r="U19" s="109"/>
      <c r="V19" s="22">
        <f t="shared" si="1"/>
        <v>2</v>
      </c>
      <c r="W19">
        <f t="shared" si="2"/>
        <v>0</v>
      </c>
      <c r="X19" s="37">
        <f t="shared" si="5"/>
        <v>1103582.3793103455</v>
      </c>
      <c r="Y19" s="38">
        <f t="shared" si="6"/>
        <v>4.1881005217056733E-2</v>
      </c>
    </row>
    <row r="20" spans="2:25">
      <c r="B20" s="69">
        <v>12</v>
      </c>
      <c r="C20" s="106">
        <f t="shared" si="0"/>
        <v>1117116.557902154</v>
      </c>
      <c r="D20" s="106"/>
      <c r="E20" s="69"/>
      <c r="F20" s="8">
        <v>43736</v>
      </c>
      <c r="G20" s="69" t="s">
        <v>4</v>
      </c>
      <c r="H20" s="107">
        <v>119.56</v>
      </c>
      <c r="I20" s="107"/>
      <c r="J20" s="69">
        <v>88</v>
      </c>
      <c r="K20" s="110">
        <f t="shared" si="3"/>
        <v>33513.496737064619</v>
      </c>
      <c r="L20" s="111"/>
      <c r="M20" s="61">
        <f>IF(J20="","",(K20/J20)/LOOKUP(RIGHT($D$2,3),定数!$A$6:$A$13,定数!$B$6:$B$13))</f>
        <v>3.8083519019391612</v>
      </c>
      <c r="N20" s="69"/>
      <c r="O20" s="8">
        <v>43741</v>
      </c>
      <c r="P20" s="107">
        <v>121.26</v>
      </c>
      <c r="Q20" s="107"/>
      <c r="R20" s="108">
        <f>IF(P20="","",T20*M20*LOOKUP(RIGHT($D$2,3),定数!$A$6:$A$13,定数!$B$6:$B$13))</f>
        <v>64741.982332965847</v>
      </c>
      <c r="S20" s="108"/>
      <c r="T20" s="109">
        <f t="shared" si="4"/>
        <v>170.00000000000028</v>
      </c>
      <c r="U20" s="109"/>
      <c r="V20" s="22">
        <f t="shared" si="1"/>
        <v>3</v>
      </c>
      <c r="W20">
        <f t="shared" si="2"/>
        <v>0</v>
      </c>
      <c r="X20" s="37">
        <f t="shared" si="5"/>
        <v>1117116.557902154</v>
      </c>
      <c r="Y20" s="38">
        <f t="shared" si="6"/>
        <v>0</v>
      </c>
    </row>
    <row r="21" spans="2:25">
      <c r="B21" s="69">
        <v>13</v>
      </c>
      <c r="C21" s="106">
        <f>IF(R20="","",C20+R20)</f>
        <v>1181858.5402351199</v>
      </c>
      <c r="D21" s="106"/>
      <c r="E21" s="69"/>
      <c r="F21" s="8">
        <v>43746</v>
      </c>
      <c r="G21" s="69" t="s">
        <v>3</v>
      </c>
      <c r="H21" s="107">
        <v>119.95</v>
      </c>
      <c r="I21" s="107"/>
      <c r="J21" s="69">
        <v>69</v>
      </c>
      <c r="K21" s="110">
        <f t="shared" si="3"/>
        <v>35455.756207053593</v>
      </c>
      <c r="L21" s="111"/>
      <c r="M21" s="61">
        <f>IF(J21="","",(K21/J21)/LOOKUP(RIGHT($D$2,3),定数!$A$6:$A$13,定数!$B$6:$B$13))</f>
        <v>5.1385153923266076</v>
      </c>
      <c r="N21" s="69"/>
      <c r="O21" s="8">
        <v>43749</v>
      </c>
      <c r="P21" s="107">
        <v>120.64</v>
      </c>
      <c r="Q21" s="107"/>
      <c r="R21" s="108">
        <f>IF(P21="","",T21*M21*LOOKUP(RIGHT($D$2,3),定数!$A$6:$A$13,定数!$B$6:$B$13))</f>
        <v>-35455.756207053477</v>
      </c>
      <c r="S21" s="108"/>
      <c r="T21" s="109">
        <f t="shared" si="4"/>
        <v>-68.999999999999773</v>
      </c>
      <c r="U21" s="109"/>
      <c r="V21" s="22">
        <f t="shared" si="1"/>
        <v>0</v>
      </c>
      <c r="W21">
        <f t="shared" si="2"/>
        <v>1</v>
      </c>
      <c r="X21" s="37">
        <f t="shared" si="5"/>
        <v>1181858.5402351199</v>
      </c>
      <c r="Y21" s="38">
        <f t="shared" si="6"/>
        <v>0</v>
      </c>
    </row>
    <row r="22" spans="2:25">
      <c r="B22" s="69">
        <v>14</v>
      </c>
      <c r="C22" s="106">
        <f t="shared" si="0"/>
        <v>1146402.7840280663</v>
      </c>
      <c r="D22" s="106"/>
      <c r="E22" s="69"/>
      <c r="F22" s="8">
        <v>43775</v>
      </c>
      <c r="G22" s="69" t="s">
        <v>3</v>
      </c>
      <c r="H22" s="107">
        <v>121.36</v>
      </c>
      <c r="I22" s="107"/>
      <c r="J22" s="69">
        <v>37</v>
      </c>
      <c r="K22" s="110">
        <f t="shared" si="3"/>
        <v>34392.083520841989</v>
      </c>
      <c r="L22" s="111"/>
      <c r="M22" s="61">
        <f>IF(J22="","",(K22/J22)/LOOKUP(RIGHT($D$2,3),定数!$A$6:$A$13,定数!$B$6:$B$13))</f>
        <v>9.2951577083356725</v>
      </c>
      <c r="N22" s="69"/>
      <c r="O22" s="8">
        <v>43777</v>
      </c>
      <c r="P22" s="107">
        <v>120.67</v>
      </c>
      <c r="Q22" s="107"/>
      <c r="R22" s="108">
        <f>IF(P22="","",T22*M22*LOOKUP(RIGHT($D$2,3),定数!$A$6:$A$13,定数!$B$6:$B$13))</f>
        <v>64136.588187515932</v>
      </c>
      <c r="S22" s="108"/>
      <c r="T22" s="109">
        <f t="shared" si="4"/>
        <v>68.999999999999773</v>
      </c>
      <c r="U22" s="109"/>
      <c r="V22" s="22">
        <f t="shared" si="1"/>
        <v>1</v>
      </c>
      <c r="W22">
        <f t="shared" si="2"/>
        <v>0</v>
      </c>
      <c r="X22" s="37">
        <f t="shared" si="5"/>
        <v>1181858.5402351199</v>
      </c>
      <c r="Y22" s="38">
        <f t="shared" si="6"/>
        <v>2.9999999999999916E-2</v>
      </c>
    </row>
    <row r="23" spans="2:25">
      <c r="B23" s="69">
        <v>15</v>
      </c>
      <c r="C23" s="106">
        <f t="shared" si="0"/>
        <v>1210539.3722155823</v>
      </c>
      <c r="D23" s="106"/>
      <c r="E23" s="69"/>
      <c r="F23" s="8">
        <v>43777</v>
      </c>
      <c r="G23" s="69" t="s">
        <v>3</v>
      </c>
      <c r="H23" s="107">
        <v>119.97</v>
      </c>
      <c r="I23" s="107"/>
      <c r="J23" s="69">
        <v>88</v>
      </c>
      <c r="K23" s="110">
        <f t="shared" si="3"/>
        <v>36316.181166467468</v>
      </c>
      <c r="L23" s="111"/>
      <c r="M23" s="61">
        <f>IF(J23="","",(K23/J23)/LOOKUP(RIGHT($D$2,3),定数!$A$6:$A$13,定数!$B$6:$B$13))</f>
        <v>4.126838768916758</v>
      </c>
      <c r="N23" s="69"/>
      <c r="O23" s="8">
        <v>43782</v>
      </c>
      <c r="P23" s="107">
        <v>120.95</v>
      </c>
      <c r="Q23" s="107"/>
      <c r="R23" s="108">
        <f>IF(P23="","",T23*M23*LOOKUP(RIGHT($D$2,3),定数!$A$6:$A$13,定数!$B$6:$B$13))</f>
        <v>-40443.019935384393</v>
      </c>
      <c r="S23" s="108"/>
      <c r="T23" s="109">
        <f t="shared" si="4"/>
        <v>-98.000000000000398</v>
      </c>
      <c r="U23" s="109"/>
      <c r="V23" t="str">
        <f t="shared" ref="V23:W74" si="7">IF(S23&lt;&gt;"",IF(S23&lt;0,1+V22,0),"")</f>
        <v/>
      </c>
      <c r="W23">
        <f t="shared" si="2"/>
        <v>1</v>
      </c>
      <c r="X23" s="37">
        <f t="shared" si="5"/>
        <v>1210539.3722155823</v>
      </c>
      <c r="Y23" s="38">
        <f t="shared" si="6"/>
        <v>0</v>
      </c>
    </row>
    <row r="24" spans="2:25">
      <c r="B24" s="69">
        <v>16</v>
      </c>
      <c r="C24" s="106">
        <f t="shared" si="0"/>
        <v>1170096.3522801979</v>
      </c>
      <c r="D24" s="106"/>
      <c r="E24" s="69"/>
      <c r="F24" s="8">
        <v>43785</v>
      </c>
      <c r="G24" s="69" t="s">
        <v>4</v>
      </c>
      <c r="H24" s="107">
        <v>122.82</v>
      </c>
      <c r="I24" s="107"/>
      <c r="J24" s="69">
        <v>68</v>
      </c>
      <c r="K24" s="110">
        <f t="shared" si="3"/>
        <v>35102.890568405935</v>
      </c>
      <c r="L24" s="111"/>
      <c r="M24" s="61">
        <f>IF(J24="","",(K24/J24)/LOOKUP(RIGHT($D$2,3),定数!$A$6:$A$13,定数!$B$6:$B$13))</f>
        <v>5.1621897894714603</v>
      </c>
      <c r="N24" s="69"/>
      <c r="O24" s="8">
        <v>43792</v>
      </c>
      <c r="P24" s="107">
        <v>124.45</v>
      </c>
      <c r="Q24" s="107"/>
      <c r="R24" s="108">
        <f>IF(P24="","",T24*M24*LOOKUP(RIGHT($D$2,3),定数!$A$6:$A$13,定数!$B$6:$B$13))</f>
        <v>84143.693568385293</v>
      </c>
      <c r="S24" s="108"/>
      <c r="T24" s="109">
        <f t="shared" si="4"/>
        <v>163.00000000000097</v>
      </c>
      <c r="U24" s="109"/>
      <c r="V24" t="str">
        <f t="shared" si="7"/>
        <v/>
      </c>
      <c r="W24">
        <f t="shared" si="2"/>
        <v>0</v>
      </c>
      <c r="X24" s="37">
        <f t="shared" si="5"/>
        <v>1210539.3722155823</v>
      </c>
      <c r="Y24" s="38">
        <f t="shared" si="6"/>
        <v>3.3409090909091055E-2</v>
      </c>
    </row>
    <row r="25" spans="2:25">
      <c r="B25" s="69">
        <v>17</v>
      </c>
      <c r="C25" s="106">
        <f t="shared" si="0"/>
        <v>1254240.0458485831</v>
      </c>
      <c r="D25" s="106"/>
      <c r="E25" s="69"/>
      <c r="F25" s="8">
        <v>43797</v>
      </c>
      <c r="G25" s="69" t="s">
        <v>3</v>
      </c>
      <c r="H25" s="107">
        <v>123.79</v>
      </c>
      <c r="I25" s="107"/>
      <c r="J25" s="69">
        <v>41</v>
      </c>
      <c r="K25" s="110">
        <f t="shared" si="3"/>
        <v>37627.201375457495</v>
      </c>
      <c r="L25" s="111"/>
      <c r="M25" s="61">
        <f>IF(J25="","",(K25/J25)/LOOKUP(RIGHT($D$2,3),定数!$A$6:$A$13,定数!$B$6:$B$13))</f>
        <v>9.1773661891359737</v>
      </c>
      <c r="N25" s="69"/>
      <c r="O25" s="8">
        <v>43799</v>
      </c>
      <c r="P25" s="107">
        <v>124.2</v>
      </c>
      <c r="Q25" s="107"/>
      <c r="R25" s="108">
        <f>IF(P25="","",T25*M25*LOOKUP(RIGHT($D$2,3),定数!$A$6:$A$13,定数!$B$6:$B$13))</f>
        <v>-37627.201375457182</v>
      </c>
      <c r="S25" s="108"/>
      <c r="T25" s="109">
        <f t="shared" si="4"/>
        <v>-40.999999999999659</v>
      </c>
      <c r="U25" s="109"/>
      <c r="V25" t="str">
        <f t="shared" si="7"/>
        <v/>
      </c>
      <c r="W25">
        <f t="shared" si="2"/>
        <v>1</v>
      </c>
      <c r="X25" s="37">
        <f t="shared" si="5"/>
        <v>1254240.0458485831</v>
      </c>
      <c r="Y25" s="38">
        <f t="shared" si="6"/>
        <v>0</v>
      </c>
    </row>
    <row r="26" spans="2:25">
      <c r="B26" s="69">
        <v>18</v>
      </c>
      <c r="C26" s="106">
        <f t="shared" si="0"/>
        <v>1216612.8444731259</v>
      </c>
      <c r="D26" s="106"/>
      <c r="E26" s="69"/>
      <c r="F26" s="8">
        <v>43810</v>
      </c>
      <c r="G26" s="69" t="s">
        <v>4</v>
      </c>
      <c r="H26" s="107">
        <v>126.17</v>
      </c>
      <c r="I26" s="107"/>
      <c r="J26" s="69">
        <v>49</v>
      </c>
      <c r="K26" s="110">
        <f t="shared" si="3"/>
        <v>36498.385334193772</v>
      </c>
      <c r="L26" s="111"/>
      <c r="M26" s="61">
        <f>IF(J26="","",(K26/J26)/LOOKUP(RIGHT($D$2,3),定数!$A$6:$A$13,定数!$B$6:$B$13))</f>
        <v>7.4486500682028112</v>
      </c>
      <c r="N26" s="69"/>
      <c r="O26" s="8">
        <v>43811</v>
      </c>
      <c r="P26" s="107">
        <v>125.68</v>
      </c>
      <c r="Q26" s="107"/>
      <c r="R26" s="108">
        <f>IF(P26="","",T26*M26*LOOKUP(RIGHT($D$2,3),定数!$A$6:$A$13,定数!$B$6:$B$13))</f>
        <v>-36498.385334193394</v>
      </c>
      <c r="S26" s="108"/>
      <c r="T26" s="109">
        <f t="shared" si="4"/>
        <v>-48.999999999999488</v>
      </c>
      <c r="U26" s="109"/>
      <c r="V26" t="str">
        <f t="shared" si="7"/>
        <v/>
      </c>
      <c r="W26">
        <f t="shared" si="2"/>
        <v>2</v>
      </c>
      <c r="X26" s="37">
        <f t="shared" si="5"/>
        <v>1254240.0458485831</v>
      </c>
      <c r="Y26" s="38">
        <f t="shared" si="6"/>
        <v>2.9999999999999805E-2</v>
      </c>
    </row>
    <row r="27" spans="2:25">
      <c r="B27" s="69">
        <v>19</v>
      </c>
      <c r="C27" s="106">
        <f>IF(R26="","",C26+R26)</f>
        <v>1180114.4591389324</v>
      </c>
      <c r="D27" s="106"/>
      <c r="E27" s="69"/>
      <c r="F27" s="8">
        <v>43823</v>
      </c>
      <c r="G27" s="69" t="s">
        <v>4</v>
      </c>
      <c r="H27" s="107">
        <v>129.94</v>
      </c>
      <c r="I27" s="107"/>
      <c r="J27" s="69">
        <v>64</v>
      </c>
      <c r="K27" s="110">
        <f t="shared" si="3"/>
        <v>35403.43377416797</v>
      </c>
      <c r="L27" s="111"/>
      <c r="M27" s="61">
        <f>IF(J27="","",(K27/J27)/LOOKUP(RIGHT($D$2,3),定数!$A$6:$A$13,定数!$B$6:$B$13))</f>
        <v>5.531786527213745</v>
      </c>
      <c r="N27" s="69"/>
      <c r="O27" s="8">
        <v>43826</v>
      </c>
      <c r="P27" s="107">
        <v>131.16999999999999</v>
      </c>
      <c r="Q27" s="107"/>
      <c r="R27" s="108">
        <f>IF(P27="","",T27*M27*LOOKUP(RIGHT($D$2,3),定数!$A$6:$A$13,定数!$B$6:$B$13))</f>
        <v>68040.974284728494</v>
      </c>
      <c r="S27" s="108"/>
      <c r="T27" s="109">
        <f t="shared" si="4"/>
        <v>122.99999999999898</v>
      </c>
      <c r="U27" s="109"/>
      <c r="V27" t="str">
        <f t="shared" si="7"/>
        <v/>
      </c>
      <c r="W27">
        <f t="shared" si="2"/>
        <v>0</v>
      </c>
      <c r="X27" s="37">
        <f t="shared" si="5"/>
        <v>1254240.0458485831</v>
      </c>
      <c r="Y27" s="38">
        <f t="shared" si="6"/>
        <v>5.9099999999999597E-2</v>
      </c>
    </row>
    <row r="28" spans="2:25">
      <c r="B28" s="69">
        <v>20</v>
      </c>
      <c r="C28" s="106">
        <f>IF(R27="","",C27+R27)</f>
        <v>1248155.4334236609</v>
      </c>
      <c r="D28" s="106"/>
      <c r="E28" s="69">
        <v>2002</v>
      </c>
      <c r="F28" s="8">
        <v>43474</v>
      </c>
      <c r="G28" s="69" t="s">
        <v>4</v>
      </c>
      <c r="H28" s="107">
        <v>132.75</v>
      </c>
      <c r="I28" s="107"/>
      <c r="J28" s="69">
        <v>48</v>
      </c>
      <c r="K28" s="110">
        <f t="shared" si="3"/>
        <v>37444.663002709829</v>
      </c>
      <c r="L28" s="111"/>
      <c r="M28" s="61">
        <f>IF(J28="","",(K28/J28)/LOOKUP(RIGHT($D$2,3),定数!$A$6:$A$13,定数!$B$6:$B$13))</f>
        <v>7.8009714588978802</v>
      </c>
      <c r="N28" s="69">
        <v>2002</v>
      </c>
      <c r="O28" s="8">
        <v>43475</v>
      </c>
      <c r="P28" s="107">
        <v>132.27000000000001</v>
      </c>
      <c r="Q28" s="107"/>
      <c r="R28" s="108">
        <f>IF(P28="","",T28*M28*LOOKUP(RIGHT($D$2,3),定数!$A$6:$A$13,定数!$B$6:$B$13))</f>
        <v>-37444.663002709029</v>
      </c>
      <c r="S28" s="108"/>
      <c r="T28" s="109">
        <f t="shared" si="4"/>
        <v>-47.999999999998977</v>
      </c>
      <c r="U28" s="109"/>
      <c r="V28" t="str">
        <f t="shared" si="7"/>
        <v/>
      </c>
      <c r="W28">
        <f t="shared" si="2"/>
        <v>1</v>
      </c>
      <c r="X28" s="37">
        <f t="shared" si="5"/>
        <v>1254240.0458485831</v>
      </c>
      <c r="Y28" s="38">
        <f t="shared" si="6"/>
        <v>4.8512343750000131E-3</v>
      </c>
    </row>
    <row r="29" spans="2:25">
      <c r="B29" s="69">
        <v>21</v>
      </c>
      <c r="C29" s="106">
        <f t="shared" si="0"/>
        <v>1210710.770420952</v>
      </c>
      <c r="D29" s="106"/>
      <c r="E29" s="69"/>
      <c r="F29" s="8">
        <v>43479</v>
      </c>
      <c r="G29" s="69" t="s">
        <v>3</v>
      </c>
      <c r="H29" s="107">
        <v>131.88999999999999</v>
      </c>
      <c r="I29" s="107"/>
      <c r="J29" s="69">
        <v>42</v>
      </c>
      <c r="K29" s="110">
        <f t="shared" si="3"/>
        <v>36321.323112628561</v>
      </c>
      <c r="L29" s="111"/>
      <c r="M29" s="61">
        <f>IF(J29="","",(K29/J29)/LOOKUP(RIGHT($D$2,3),定数!$A$6:$A$13,定数!$B$6:$B$13))</f>
        <v>8.647934074435371</v>
      </c>
      <c r="N29" s="69"/>
      <c r="O29" s="8">
        <v>43482</v>
      </c>
      <c r="P29" s="107">
        <v>132.31</v>
      </c>
      <c r="Q29" s="107"/>
      <c r="R29" s="108">
        <f>IF(P29="","",T29*M29*LOOKUP(RIGHT($D$2,3),定数!$A$6:$A$13,定数!$B$6:$B$13))</f>
        <v>-36321.323112629929</v>
      </c>
      <c r="S29" s="108"/>
      <c r="T29" s="109">
        <f t="shared" si="4"/>
        <v>-42.000000000001592</v>
      </c>
      <c r="U29" s="109"/>
      <c r="V29" t="str">
        <f t="shared" si="7"/>
        <v/>
      </c>
      <c r="W29">
        <f t="shared" si="2"/>
        <v>2</v>
      </c>
      <c r="X29" s="37">
        <f t="shared" si="5"/>
        <v>1254240.0458485831</v>
      </c>
      <c r="Y29" s="38">
        <f t="shared" si="6"/>
        <v>3.4705697343749287E-2</v>
      </c>
    </row>
    <row r="30" spans="2:25">
      <c r="B30" s="69">
        <v>22</v>
      </c>
      <c r="C30" s="106">
        <f>IF(R29="","",C29+R29)</f>
        <v>1174389.4473083222</v>
      </c>
      <c r="D30" s="106"/>
      <c r="E30" s="69"/>
      <c r="F30" s="8">
        <v>43495</v>
      </c>
      <c r="G30" s="69" t="s">
        <v>3</v>
      </c>
      <c r="H30" s="107">
        <v>133.29</v>
      </c>
      <c r="I30" s="107"/>
      <c r="J30" s="69">
        <v>46</v>
      </c>
      <c r="K30" s="110">
        <f t="shared" si="3"/>
        <v>35231.683419249661</v>
      </c>
      <c r="L30" s="111"/>
      <c r="M30" s="61">
        <f>IF(J30="","",(K30/J30)/LOOKUP(RIGHT($D$2,3),定数!$A$6:$A$13,定数!$B$6:$B$13))</f>
        <v>7.659061612880361</v>
      </c>
      <c r="N30" s="69"/>
      <c r="O30" s="8">
        <v>43496</v>
      </c>
      <c r="P30" s="107">
        <v>133.75</v>
      </c>
      <c r="Q30" s="107"/>
      <c r="R30" s="108">
        <f>IF(P30="","",T30*M30*LOOKUP(RIGHT($D$2,3),定数!$A$6:$A$13,定数!$B$6:$B$13))</f>
        <v>-35231.683419250272</v>
      </c>
      <c r="S30" s="108"/>
      <c r="T30" s="109">
        <f t="shared" si="4"/>
        <v>-46.000000000000796</v>
      </c>
      <c r="U30" s="109"/>
      <c r="V30" t="str">
        <f t="shared" si="7"/>
        <v/>
      </c>
      <c r="W30">
        <f t="shared" si="2"/>
        <v>3</v>
      </c>
      <c r="X30" s="37">
        <f t="shared" si="5"/>
        <v>1254240.0458485831</v>
      </c>
      <c r="Y30" s="38">
        <f t="shared" si="6"/>
        <v>6.3664526423437784E-2</v>
      </c>
    </row>
    <row r="31" spans="2:25">
      <c r="B31" s="69">
        <v>23</v>
      </c>
      <c r="C31" s="106">
        <f t="shared" si="0"/>
        <v>1139157.763889072</v>
      </c>
      <c r="D31" s="106"/>
      <c r="E31" s="69"/>
      <c r="F31" s="8">
        <v>43530</v>
      </c>
      <c r="G31" s="69" t="s">
        <v>3</v>
      </c>
      <c r="H31" s="107">
        <v>130.79</v>
      </c>
      <c r="I31" s="107"/>
      <c r="J31" s="69">
        <v>117</v>
      </c>
      <c r="K31" s="110">
        <f t="shared" si="3"/>
        <v>34174.732916672161</v>
      </c>
      <c r="L31" s="111"/>
      <c r="M31" s="61">
        <f>IF(J31="","",(K31/J31)/LOOKUP(RIGHT($D$2,3),定数!$A$6:$A$13,定数!$B$6:$B$13))</f>
        <v>2.9209173433053128</v>
      </c>
      <c r="N31" s="69"/>
      <c r="O31" s="8">
        <v>43531</v>
      </c>
      <c r="P31" s="107">
        <v>128.13999999999999</v>
      </c>
      <c r="Q31" s="107"/>
      <c r="R31" s="108">
        <f>IF(P31="","",T31*M31*LOOKUP(RIGHT($D$2,3),定数!$A$6:$A$13,定数!$B$6:$B$13))</f>
        <v>77404.309597590953</v>
      </c>
      <c r="S31" s="108"/>
      <c r="T31" s="109">
        <f t="shared" si="4"/>
        <v>265.00000000000057</v>
      </c>
      <c r="U31" s="109"/>
      <c r="V31" t="str">
        <f t="shared" si="7"/>
        <v/>
      </c>
      <c r="W31">
        <f t="shared" si="2"/>
        <v>0</v>
      </c>
      <c r="X31" s="37">
        <f t="shared" si="5"/>
        <v>1254240.0458485831</v>
      </c>
      <c r="Y31" s="38">
        <f t="shared" si="6"/>
        <v>9.17545906307351E-2</v>
      </c>
    </row>
    <row r="32" spans="2:25">
      <c r="B32" s="69">
        <v>24</v>
      </c>
      <c r="C32" s="106">
        <f t="shared" si="0"/>
        <v>1216562.0734866629</v>
      </c>
      <c r="D32" s="106"/>
      <c r="E32" s="69"/>
      <c r="F32" s="8">
        <v>43537</v>
      </c>
      <c r="G32" s="69" t="s">
        <v>4</v>
      </c>
      <c r="H32" s="107">
        <v>128.96</v>
      </c>
      <c r="I32" s="107"/>
      <c r="J32" s="69">
        <v>34</v>
      </c>
      <c r="K32" s="110">
        <f t="shared" si="3"/>
        <v>36496.862204599885</v>
      </c>
      <c r="L32" s="111"/>
      <c r="M32" s="61">
        <f>IF(J32="","",(K32/J32)/LOOKUP(RIGHT($D$2,3),定数!$A$6:$A$13,定数!$B$6:$B$13))</f>
        <v>10.734371236647025</v>
      </c>
      <c r="N32" s="69"/>
      <c r="O32" s="8">
        <v>43538</v>
      </c>
      <c r="P32" s="107">
        <v>128.62</v>
      </c>
      <c r="Q32" s="107"/>
      <c r="R32" s="108">
        <f>IF(P32="","",T32*M32*LOOKUP(RIGHT($D$2,3),定数!$A$6:$A$13,定数!$B$6:$B$13))</f>
        <v>-36496.862204600249</v>
      </c>
      <c r="S32" s="108"/>
      <c r="T32" s="109">
        <f t="shared" si="4"/>
        <v>-34.000000000000341</v>
      </c>
      <c r="U32" s="109"/>
      <c r="V32" t="str">
        <f t="shared" si="7"/>
        <v/>
      </c>
      <c r="W32">
        <f t="shared" si="2"/>
        <v>1</v>
      </c>
      <c r="X32" s="37">
        <f t="shared" si="5"/>
        <v>1254240.0458485831</v>
      </c>
      <c r="Y32" s="38">
        <f t="shared" si="6"/>
        <v>3.0040479481284854E-2</v>
      </c>
    </row>
    <row r="33" spans="2:25">
      <c r="B33" s="69">
        <v>25</v>
      </c>
      <c r="C33" s="106">
        <f>IF(R32="","",C32+R32)</f>
        <v>1180065.2112820626</v>
      </c>
      <c r="D33" s="106"/>
      <c r="E33" s="69"/>
      <c r="F33" s="8">
        <v>43543</v>
      </c>
      <c r="G33" s="69" t="s">
        <v>4</v>
      </c>
      <c r="H33" s="107">
        <v>132.33000000000001</v>
      </c>
      <c r="I33" s="107"/>
      <c r="J33" s="69">
        <v>119</v>
      </c>
      <c r="K33" s="110">
        <f t="shared" si="3"/>
        <v>35401.956338461874</v>
      </c>
      <c r="L33" s="111"/>
      <c r="M33" s="61">
        <f>IF(J33="","",(K33/J33)/LOOKUP(RIGHT($D$2,3),定数!$A$6:$A$13,定数!$B$6:$B$13))</f>
        <v>2.9749543141564603</v>
      </c>
      <c r="N33" s="69"/>
      <c r="O33" s="8">
        <v>43563</v>
      </c>
      <c r="P33" s="107">
        <v>131.15</v>
      </c>
      <c r="Q33" s="107"/>
      <c r="R33" s="108">
        <f>IF(P33="","",T33*M33*LOOKUP(RIGHT($D$2,3),定数!$A$6:$A$13,定数!$B$6:$B$13))</f>
        <v>-35104.460907046436</v>
      </c>
      <c r="S33" s="108"/>
      <c r="T33" s="109">
        <f t="shared" si="4"/>
        <v>-118.00000000000068</v>
      </c>
      <c r="U33" s="109"/>
      <c r="V33" t="str">
        <f t="shared" si="7"/>
        <v/>
      </c>
      <c r="W33">
        <f t="shared" si="2"/>
        <v>2</v>
      </c>
      <c r="X33" s="37">
        <f t="shared" si="5"/>
        <v>1254240.0458485831</v>
      </c>
      <c r="Y33" s="38">
        <f t="shared" si="6"/>
        <v>5.9139265096846749E-2</v>
      </c>
    </row>
    <row r="34" spans="2:25">
      <c r="B34" s="69">
        <v>26</v>
      </c>
      <c r="C34" s="106">
        <f>IF(R33="","",C33+R33)</f>
        <v>1144960.7503750161</v>
      </c>
      <c r="D34" s="106"/>
      <c r="E34" s="69"/>
      <c r="F34" s="8">
        <v>43606</v>
      </c>
      <c r="G34" s="69" t="s">
        <v>3</v>
      </c>
      <c r="H34" s="107">
        <v>125.5</v>
      </c>
      <c r="I34" s="107"/>
      <c r="J34" s="69">
        <v>55</v>
      </c>
      <c r="K34" s="110">
        <f t="shared" si="3"/>
        <v>34348.822511250481</v>
      </c>
      <c r="L34" s="111"/>
      <c r="M34" s="61">
        <f>IF(J34="","",(K34/J34)/LOOKUP(RIGHT($D$2,3),定数!$A$6:$A$13,定数!$B$6:$B$13))</f>
        <v>6.2452404565909969</v>
      </c>
      <c r="N34" s="69"/>
      <c r="O34" s="8">
        <v>43606</v>
      </c>
      <c r="P34" s="107">
        <v>124.33</v>
      </c>
      <c r="Q34" s="107"/>
      <c r="R34" s="108">
        <f>IF(P34="","",T34*M34*LOOKUP(RIGHT($D$2,3),定数!$A$6:$A$13,定数!$B$6:$B$13))</f>
        <v>73069.313342114765</v>
      </c>
      <c r="S34" s="108"/>
      <c r="T34" s="109">
        <f t="shared" si="4"/>
        <v>117.00000000000017</v>
      </c>
      <c r="U34" s="109"/>
      <c r="V34" t="str">
        <f t="shared" si="7"/>
        <v/>
      </c>
      <c r="W34">
        <f t="shared" si="2"/>
        <v>0</v>
      </c>
      <c r="X34" s="37">
        <f t="shared" si="5"/>
        <v>1254240.0458485831</v>
      </c>
      <c r="Y34" s="38">
        <f t="shared" si="6"/>
        <v>8.7127895362033136E-2</v>
      </c>
    </row>
    <row r="35" spans="2:25">
      <c r="B35" s="69">
        <v>27</v>
      </c>
      <c r="C35" s="106">
        <f>IF(R34="","",C34+R34)</f>
        <v>1218030.0637171308</v>
      </c>
      <c r="D35" s="106"/>
      <c r="E35" s="69"/>
      <c r="F35" s="8">
        <v>43622</v>
      </c>
      <c r="G35" s="69" t="s">
        <v>4</v>
      </c>
      <c r="H35" s="107">
        <v>124.74</v>
      </c>
      <c r="I35" s="107"/>
      <c r="J35" s="69">
        <v>59</v>
      </c>
      <c r="K35" s="110">
        <f t="shared" si="3"/>
        <v>36540.901911513924</v>
      </c>
      <c r="L35" s="111"/>
      <c r="M35" s="61">
        <f>IF(J35="","",(K35/J35)/LOOKUP(RIGHT($D$2,3),定数!$A$6:$A$13,定数!$B$6:$B$13))</f>
        <v>6.1933732053413424</v>
      </c>
      <c r="N35" s="69"/>
      <c r="O35" s="8">
        <v>43622</v>
      </c>
      <c r="P35" s="107">
        <v>124.15</v>
      </c>
      <c r="Q35" s="107"/>
      <c r="R35" s="108">
        <f>IF(P35="","",T35*M35*LOOKUP(RIGHT($D$2,3),定数!$A$6:$A$13,定数!$B$6:$B$13))</f>
        <v>-36540.901911513254</v>
      </c>
      <c r="S35" s="108"/>
      <c r="T35" s="109">
        <f t="shared" si="4"/>
        <v>-58.99999999999892</v>
      </c>
      <c r="U35" s="109"/>
      <c r="V35" t="str">
        <f t="shared" si="7"/>
        <v/>
      </c>
      <c r="W35">
        <f t="shared" si="2"/>
        <v>1</v>
      </c>
      <c r="X35" s="37">
        <f t="shared" si="5"/>
        <v>1254240.0458485831</v>
      </c>
      <c r="Y35" s="38">
        <f t="shared" si="6"/>
        <v>2.887005741150106E-2</v>
      </c>
    </row>
    <row r="36" spans="2:25">
      <c r="B36" s="69">
        <v>28</v>
      </c>
      <c r="C36" s="106">
        <f>IF(R35="","",C35+R35)</f>
        <v>1181489.1618056176</v>
      </c>
      <c r="D36" s="106"/>
      <c r="E36" s="69"/>
      <c r="F36" s="8">
        <v>43637</v>
      </c>
      <c r="G36" s="69" t="s">
        <v>3</v>
      </c>
      <c r="H36" s="107">
        <v>123.23</v>
      </c>
      <c r="I36" s="107"/>
      <c r="J36" s="69">
        <v>74</v>
      </c>
      <c r="K36" s="110">
        <f t="shared" si="3"/>
        <v>35444.67485416853</v>
      </c>
      <c r="L36" s="111"/>
      <c r="M36" s="61">
        <f>IF(J36="","",(K36/J36)/LOOKUP(RIGHT($D$2,3),定数!$A$6:$A$13,定数!$B$6:$B$13))</f>
        <v>4.789820926238991</v>
      </c>
      <c r="N36" s="69"/>
      <c r="O36" s="8">
        <v>43637</v>
      </c>
      <c r="P36" s="107">
        <v>121.66</v>
      </c>
      <c r="Q36" s="107"/>
      <c r="R36" s="108">
        <f>IF(P36="","",T36*M36*LOOKUP(RIGHT($D$2,3),定数!$A$6:$A$13,定数!$B$6:$B$13))</f>
        <v>75200.188541952521</v>
      </c>
      <c r="S36" s="108"/>
      <c r="T36" s="109">
        <f t="shared" si="4"/>
        <v>157.00000000000074</v>
      </c>
      <c r="U36" s="109"/>
      <c r="V36" t="str">
        <f t="shared" si="7"/>
        <v/>
      </c>
      <c r="W36">
        <f t="shared" si="2"/>
        <v>0</v>
      </c>
      <c r="X36" s="37">
        <f t="shared" si="5"/>
        <v>1254240.0458485831</v>
      </c>
      <c r="Y36" s="38">
        <f t="shared" si="6"/>
        <v>5.8003955689155395E-2</v>
      </c>
    </row>
    <row r="37" spans="2:25">
      <c r="B37" s="69">
        <v>29</v>
      </c>
      <c r="C37" s="106">
        <f t="shared" si="0"/>
        <v>1256689.3503475701</v>
      </c>
      <c r="D37" s="106"/>
      <c r="E37" s="69"/>
      <c r="F37" s="8">
        <v>43642</v>
      </c>
      <c r="G37" s="69" t="s">
        <v>3</v>
      </c>
      <c r="H37" s="107">
        <v>120.97</v>
      </c>
      <c r="I37" s="107"/>
      <c r="J37" s="69">
        <v>183</v>
      </c>
      <c r="K37" s="110">
        <f t="shared" si="3"/>
        <v>37700.680510427104</v>
      </c>
      <c r="L37" s="111"/>
      <c r="M37" s="61">
        <f>IF(J37="","",(K37/J37)/LOOKUP(RIGHT($D$2,3),定数!$A$6:$A$13,定数!$B$6:$B$13))</f>
        <v>2.0601464759796233</v>
      </c>
      <c r="N37" s="69"/>
      <c r="O37" s="8">
        <v>43657</v>
      </c>
      <c r="P37" s="107">
        <v>117.37</v>
      </c>
      <c r="Q37" s="107"/>
      <c r="R37" s="108">
        <f>IF(P37="","",T37*M37*LOOKUP(RIGHT($D$2,3),定数!$A$6:$A$13,定数!$B$6:$B$13))</f>
        <v>74165.273135266325</v>
      </c>
      <c r="S37" s="108"/>
      <c r="T37" s="109">
        <f t="shared" si="4"/>
        <v>359.99999999999943</v>
      </c>
      <c r="U37" s="109"/>
      <c r="V37" t="str">
        <f t="shared" si="7"/>
        <v/>
      </c>
      <c r="W37">
        <f t="shared" si="2"/>
        <v>0</v>
      </c>
      <c r="X37" s="37">
        <f t="shared" si="5"/>
        <v>1256689.3503475701</v>
      </c>
      <c r="Y37" s="38">
        <f t="shared" si="6"/>
        <v>0</v>
      </c>
    </row>
    <row r="38" spans="2:25">
      <c r="B38" s="69">
        <v>30</v>
      </c>
      <c r="C38" s="106">
        <f>IF(R37="","",C37+R37)</f>
        <v>1330854.6234828364</v>
      </c>
      <c r="D38" s="106"/>
      <c r="E38" s="69"/>
      <c r="F38" s="8">
        <v>43664</v>
      </c>
      <c r="G38" s="69" t="s">
        <v>4</v>
      </c>
      <c r="H38" s="107">
        <v>117.18</v>
      </c>
      <c r="I38" s="107"/>
      <c r="J38" s="69">
        <v>87</v>
      </c>
      <c r="K38" s="110">
        <f t="shared" si="3"/>
        <v>39925.638704485093</v>
      </c>
      <c r="L38" s="111"/>
      <c r="M38" s="61">
        <f>IF(J38="","",(K38/J38)/LOOKUP(RIGHT($D$2,3),定数!$A$6:$A$13,定数!$B$6:$B$13))</f>
        <v>4.5891538740787459</v>
      </c>
      <c r="N38" s="69"/>
      <c r="O38" s="8">
        <v>43665</v>
      </c>
      <c r="P38" s="107">
        <v>116.31</v>
      </c>
      <c r="Q38" s="107"/>
      <c r="R38" s="108">
        <f>IF(P38="","",T38*M38*LOOKUP(RIGHT($D$2,3),定数!$A$6:$A$13,定数!$B$6:$B$13))</f>
        <v>-39925.638704485304</v>
      </c>
      <c r="S38" s="108"/>
      <c r="T38" s="109">
        <f t="shared" si="4"/>
        <v>-87.000000000000455</v>
      </c>
      <c r="U38" s="109"/>
      <c r="V38" t="str">
        <f t="shared" si="7"/>
        <v/>
      </c>
      <c r="W38">
        <f t="shared" si="2"/>
        <v>1</v>
      </c>
      <c r="X38" s="37">
        <f t="shared" si="5"/>
        <v>1330854.6234828364</v>
      </c>
      <c r="Y38" s="38">
        <f t="shared" si="6"/>
        <v>0</v>
      </c>
    </row>
    <row r="39" spans="2:25">
      <c r="B39" s="69">
        <v>31</v>
      </c>
      <c r="C39" s="106">
        <f t="shared" si="0"/>
        <v>1290928.9847783512</v>
      </c>
      <c r="D39" s="106"/>
      <c r="E39" s="69"/>
      <c r="F39" s="8">
        <v>43676</v>
      </c>
      <c r="G39" s="69" t="s">
        <v>4</v>
      </c>
      <c r="H39" s="107">
        <v>120.14</v>
      </c>
      <c r="I39" s="107"/>
      <c r="J39" s="69">
        <v>79</v>
      </c>
      <c r="K39" s="110">
        <f t="shared" si="3"/>
        <v>38727.869543350535</v>
      </c>
      <c r="L39" s="111"/>
      <c r="M39" s="61">
        <f>IF(J39="","",(K39/J39)/LOOKUP(RIGHT($D$2,3),定数!$A$6:$A$13,定数!$B$6:$B$13))</f>
        <v>4.9022619675127261</v>
      </c>
      <c r="N39" s="69"/>
      <c r="O39" s="8">
        <v>43678</v>
      </c>
      <c r="P39" s="107">
        <v>119.35</v>
      </c>
      <c r="Q39" s="107"/>
      <c r="R39" s="108">
        <f>IF(P39="","",T39*M39*LOOKUP(RIGHT($D$2,3),定数!$A$6:$A$13,定数!$B$6:$B$13))</f>
        <v>-38727.86954335084</v>
      </c>
      <c r="S39" s="108"/>
      <c r="T39" s="109">
        <f t="shared" si="4"/>
        <v>-79.000000000000625</v>
      </c>
      <c r="U39" s="109"/>
      <c r="V39" t="str">
        <f t="shared" si="7"/>
        <v/>
      </c>
      <c r="W39">
        <f t="shared" si="2"/>
        <v>2</v>
      </c>
      <c r="X39" s="37">
        <f t="shared" si="5"/>
        <v>1330854.6234828364</v>
      </c>
      <c r="Y39" s="38">
        <f t="shared" si="6"/>
        <v>3.0000000000000138E-2</v>
      </c>
    </row>
    <row r="40" spans="2:25">
      <c r="B40" s="69">
        <v>32</v>
      </c>
      <c r="C40" s="106">
        <f t="shared" si="0"/>
        <v>1252201.1152350004</v>
      </c>
      <c r="D40" s="106"/>
      <c r="E40" s="69"/>
      <c r="F40" s="8">
        <v>43692</v>
      </c>
      <c r="G40" s="69" t="s">
        <v>3</v>
      </c>
      <c r="H40" s="107">
        <v>117.07</v>
      </c>
      <c r="I40" s="107"/>
      <c r="J40" s="69">
        <v>75</v>
      </c>
      <c r="K40" s="110">
        <f t="shared" si="3"/>
        <v>37566.033457050013</v>
      </c>
      <c r="L40" s="111"/>
      <c r="M40" s="61">
        <f>IF(J40="","",(K40/J40)/LOOKUP(RIGHT($D$2,3),定数!$A$6:$A$13,定数!$B$6:$B$13))</f>
        <v>5.0088044609400013</v>
      </c>
      <c r="N40" s="69"/>
      <c r="O40" s="8">
        <v>43693</v>
      </c>
      <c r="P40" s="107">
        <v>117.82</v>
      </c>
      <c r="Q40" s="107"/>
      <c r="R40" s="108">
        <f>IF(P40="","",T40*M40*LOOKUP(RIGHT($D$2,3),定数!$A$6:$A$13,定数!$B$6:$B$13))</f>
        <v>-37566.033457050005</v>
      </c>
      <c r="S40" s="108"/>
      <c r="T40" s="109">
        <f t="shared" si="4"/>
        <v>-75</v>
      </c>
      <c r="U40" s="109"/>
      <c r="V40" t="str">
        <f t="shared" si="7"/>
        <v/>
      </c>
      <c r="W40">
        <f t="shared" si="2"/>
        <v>3</v>
      </c>
      <c r="X40" s="37">
        <f t="shared" si="5"/>
        <v>1330854.6234828364</v>
      </c>
      <c r="Y40" s="38">
        <f t="shared" si="6"/>
        <v>5.9100000000000263E-2</v>
      </c>
    </row>
    <row r="41" spans="2:25">
      <c r="B41" s="69">
        <v>33</v>
      </c>
      <c r="C41" s="106">
        <f t="shared" si="0"/>
        <v>1214635.0817779503</v>
      </c>
      <c r="D41" s="106"/>
      <c r="E41" s="69"/>
      <c r="F41" s="8">
        <v>43699</v>
      </c>
      <c r="G41" s="69" t="s">
        <v>4</v>
      </c>
      <c r="H41" s="107">
        <v>119.2</v>
      </c>
      <c r="I41" s="107"/>
      <c r="J41" s="69">
        <v>59</v>
      </c>
      <c r="K41" s="110">
        <f t="shared" si="3"/>
        <v>36439.052453338511</v>
      </c>
      <c r="L41" s="111"/>
      <c r="M41" s="61">
        <f>IF(J41="","",(K41/J41)/LOOKUP(RIGHT($D$2,3),定数!$A$6:$A$13,定数!$B$6:$B$13))</f>
        <v>6.1761105853116121</v>
      </c>
      <c r="N41" s="69"/>
      <c r="O41" s="8">
        <v>43704</v>
      </c>
      <c r="P41" s="107">
        <v>118.61</v>
      </c>
      <c r="Q41" s="107"/>
      <c r="R41" s="108">
        <f>IF(P41="","",T41*M41*LOOKUP(RIGHT($D$2,3),定数!$A$6:$A$13,定数!$B$6:$B$13))</f>
        <v>-36439.052453338722</v>
      </c>
      <c r="S41" s="108"/>
      <c r="T41" s="109">
        <f t="shared" si="4"/>
        <v>-59.000000000000341</v>
      </c>
      <c r="U41" s="109"/>
      <c r="V41" t="str">
        <f t="shared" si="7"/>
        <v/>
      </c>
      <c r="W41">
        <f t="shared" si="2"/>
        <v>4</v>
      </c>
      <c r="X41" s="37">
        <f t="shared" si="5"/>
        <v>1330854.6234828364</v>
      </c>
      <c r="Y41" s="38">
        <f t="shared" si="6"/>
        <v>8.7327000000000377E-2</v>
      </c>
    </row>
    <row r="42" spans="2:25">
      <c r="B42" s="69">
        <v>34</v>
      </c>
      <c r="C42" s="106">
        <f t="shared" si="0"/>
        <v>1178196.0293246116</v>
      </c>
      <c r="D42" s="106"/>
      <c r="E42" s="69"/>
      <c r="F42" s="8">
        <v>43706</v>
      </c>
      <c r="G42" s="69" t="s">
        <v>3</v>
      </c>
      <c r="H42" s="107">
        <v>117.87</v>
      </c>
      <c r="I42" s="107"/>
      <c r="J42" s="69">
        <v>108</v>
      </c>
      <c r="K42" s="110">
        <f>IF(J42="","",C42*0.03)</f>
        <v>35345.880879738346</v>
      </c>
      <c r="L42" s="111"/>
      <c r="M42" s="61">
        <f>IF(J42="","",(K42/J42)/LOOKUP(RIGHT($D$2,3),定数!$A$6:$A$13,定数!$B$6:$B$13))</f>
        <v>3.2727667481239213</v>
      </c>
      <c r="N42" s="69"/>
      <c r="O42" s="8">
        <v>43717</v>
      </c>
      <c r="P42" s="107">
        <v>118.95</v>
      </c>
      <c r="Q42" s="107"/>
      <c r="R42" s="108">
        <f>IF(P42="","",T42*M42*LOOKUP(RIGHT($D$2,3),定数!$A$6:$A$13,定数!$B$6:$B$13))</f>
        <v>-35345.880879738295</v>
      </c>
      <c r="S42" s="108"/>
      <c r="T42" s="109">
        <f t="shared" si="4"/>
        <v>-107.99999999999983</v>
      </c>
      <c r="U42" s="109"/>
      <c r="V42" t="str">
        <f t="shared" si="7"/>
        <v/>
      </c>
      <c r="W42">
        <f t="shared" si="2"/>
        <v>5</v>
      </c>
      <c r="X42" s="37">
        <f t="shared" si="5"/>
        <v>1330854.6234828364</v>
      </c>
      <c r="Y42" s="38">
        <f t="shared" si="6"/>
        <v>0.1147071900000004</v>
      </c>
    </row>
    <row r="43" spans="2:25">
      <c r="B43" s="69">
        <v>35</v>
      </c>
      <c r="C43" s="106">
        <f t="shared" si="0"/>
        <v>1142850.1484448733</v>
      </c>
      <c r="D43" s="106"/>
      <c r="E43" s="69"/>
      <c r="F43" s="8">
        <v>43727</v>
      </c>
      <c r="G43" s="69" t="s">
        <v>3</v>
      </c>
      <c r="H43" s="107">
        <v>121.39</v>
      </c>
      <c r="I43" s="107"/>
      <c r="J43" s="69">
        <v>58</v>
      </c>
      <c r="K43" s="110">
        <f t="shared" si="3"/>
        <v>34285.504453346199</v>
      </c>
      <c r="L43" s="111"/>
      <c r="M43" s="61">
        <f>IF(J43="","",(K43/J43)/LOOKUP(RIGHT($D$2,3),定数!$A$6:$A$13,定数!$B$6:$B$13))</f>
        <v>5.9112938712665857</v>
      </c>
      <c r="N43" s="69"/>
      <c r="O43" s="8">
        <v>43728</v>
      </c>
      <c r="P43" s="107">
        <v>121.97</v>
      </c>
      <c r="Q43" s="107"/>
      <c r="R43" s="108">
        <f>IF(P43="","",T43*M43*LOOKUP(RIGHT($D$2,3),定数!$A$6:$A$13,定数!$B$6:$B$13))</f>
        <v>-34285.504453346097</v>
      </c>
      <c r="S43" s="108"/>
      <c r="T43" s="109">
        <f t="shared" si="4"/>
        <v>-57.999999999999829</v>
      </c>
      <c r="U43" s="109"/>
      <c r="V43" t="str">
        <f t="shared" si="7"/>
        <v/>
      </c>
      <c r="W43">
        <f t="shared" si="2"/>
        <v>6</v>
      </c>
      <c r="X43" s="37">
        <f t="shared" si="5"/>
        <v>1330854.6234828364</v>
      </c>
      <c r="Y43" s="38">
        <f t="shared" si="6"/>
        <v>0.14126597430000043</v>
      </c>
    </row>
    <row r="44" spans="2:25">
      <c r="B44" s="69">
        <v>36</v>
      </c>
      <c r="C44" s="106">
        <f t="shared" si="0"/>
        <v>1108564.6439915271</v>
      </c>
      <c r="D44" s="106"/>
      <c r="E44" s="69"/>
      <c r="F44" s="8">
        <v>43745</v>
      </c>
      <c r="G44" s="69" t="s">
        <v>4</v>
      </c>
      <c r="H44" s="107">
        <v>123.84</v>
      </c>
      <c r="I44" s="107"/>
      <c r="J44" s="69">
        <v>81</v>
      </c>
      <c r="K44" s="110">
        <f t="shared" si="3"/>
        <v>33256.939319745812</v>
      </c>
      <c r="L44" s="111"/>
      <c r="M44" s="61">
        <f>IF(J44="","",(K44/J44)/LOOKUP(RIGHT($D$2,3),定数!$A$6:$A$13,定数!$B$6:$B$13))</f>
        <v>4.1057949777463962</v>
      </c>
      <c r="N44" s="69"/>
      <c r="O44" s="8">
        <v>43748</v>
      </c>
      <c r="P44" s="107">
        <v>123.03</v>
      </c>
      <c r="Q44" s="107"/>
      <c r="R44" s="108">
        <f>IF(P44="","",T44*M44*LOOKUP(RIGHT($D$2,3),定数!$A$6:$A$13,定数!$B$6:$B$13))</f>
        <v>-33256.939319745899</v>
      </c>
      <c r="S44" s="108"/>
      <c r="T44" s="109">
        <f t="shared" si="4"/>
        <v>-81.000000000000227</v>
      </c>
      <c r="U44" s="109"/>
      <c r="V44" t="str">
        <f t="shared" si="7"/>
        <v/>
      </c>
      <c r="W44">
        <f t="shared" si="2"/>
        <v>7</v>
      </c>
      <c r="X44" s="37">
        <f t="shared" si="5"/>
        <v>1330854.6234828364</v>
      </c>
      <c r="Y44" s="38">
        <f t="shared" si="6"/>
        <v>0.16702799507100041</v>
      </c>
    </row>
    <row r="45" spans="2:25">
      <c r="B45" s="69">
        <v>37</v>
      </c>
      <c r="C45" s="106">
        <f t="shared" si="0"/>
        <v>1075307.7046717813</v>
      </c>
      <c r="D45" s="106"/>
      <c r="E45" s="69"/>
      <c r="F45" s="8">
        <v>43769</v>
      </c>
      <c r="G45" s="69" t="s">
        <v>3</v>
      </c>
      <c r="H45" s="107">
        <v>122.57</v>
      </c>
      <c r="I45" s="107"/>
      <c r="J45" s="69">
        <v>60</v>
      </c>
      <c r="K45" s="110">
        <f t="shared" si="3"/>
        <v>32259.231140153439</v>
      </c>
      <c r="L45" s="111"/>
      <c r="M45" s="61">
        <f>IF(J45="","",(K45/J45)/LOOKUP(RIGHT($D$2,3),定数!$A$6:$A$13,定数!$B$6:$B$13))</f>
        <v>5.3765385233589065</v>
      </c>
      <c r="N45" s="69"/>
      <c r="O45" s="8">
        <v>43776</v>
      </c>
      <c r="P45" s="107">
        <v>121.26</v>
      </c>
      <c r="Q45" s="107"/>
      <c r="R45" s="108">
        <f>IF(P45="","",T45*M45*LOOKUP(RIGHT($D$2,3),定数!$A$6:$A$13,定数!$B$6:$B$13))</f>
        <v>70432.654656001032</v>
      </c>
      <c r="S45" s="108"/>
      <c r="T45" s="109">
        <f t="shared" si="4"/>
        <v>130.99999999999881</v>
      </c>
      <c r="U45" s="109"/>
      <c r="V45" t="str">
        <f t="shared" si="7"/>
        <v/>
      </c>
      <c r="W45">
        <f t="shared" si="2"/>
        <v>0</v>
      </c>
      <c r="X45" s="37">
        <f t="shared" si="5"/>
        <v>1330854.6234828364</v>
      </c>
      <c r="Y45" s="38">
        <f t="shared" si="6"/>
        <v>0.19201715521887042</v>
      </c>
    </row>
    <row r="46" spans="2:25">
      <c r="B46" s="69">
        <v>38</v>
      </c>
      <c r="C46" s="106">
        <f t="shared" si="0"/>
        <v>1145740.3593277824</v>
      </c>
      <c r="D46" s="106"/>
      <c r="E46" s="69"/>
      <c r="F46" s="8">
        <v>43788</v>
      </c>
      <c r="G46" s="69" t="s">
        <v>4</v>
      </c>
      <c r="H46" s="107">
        <v>121.24</v>
      </c>
      <c r="I46" s="107"/>
      <c r="J46" s="69">
        <v>44</v>
      </c>
      <c r="K46" s="110">
        <f t="shared" si="3"/>
        <v>34372.210779833469</v>
      </c>
      <c r="L46" s="111"/>
      <c r="M46" s="61">
        <f>IF(J46="","",(K46/J46)/LOOKUP(RIGHT($D$2,3),定数!$A$6:$A$13,定数!$B$6:$B$13))</f>
        <v>7.8118660863257894</v>
      </c>
      <c r="N46" s="69"/>
      <c r="O46" s="8">
        <v>43788</v>
      </c>
      <c r="P46" s="107">
        <v>122.06</v>
      </c>
      <c r="Q46" s="107"/>
      <c r="R46" s="108">
        <f>IF(P46="","",T46*M46*LOOKUP(RIGHT($D$2,3),定数!$A$6:$A$13,定数!$B$6:$B$13))</f>
        <v>64057.301907872046</v>
      </c>
      <c r="S46" s="108"/>
      <c r="T46" s="109">
        <f t="shared" si="4"/>
        <v>82.000000000000739</v>
      </c>
      <c r="U46" s="109"/>
      <c r="V46" t="str">
        <f t="shared" si="7"/>
        <v/>
      </c>
      <c r="W46">
        <f t="shared" si="2"/>
        <v>0</v>
      </c>
      <c r="X46" s="37">
        <f t="shared" si="5"/>
        <v>1330854.6234828364</v>
      </c>
      <c r="Y46" s="38">
        <f t="shared" si="6"/>
        <v>0.1390942788857068</v>
      </c>
    </row>
    <row r="47" spans="2:25">
      <c r="B47" s="69">
        <v>39</v>
      </c>
      <c r="C47" s="106">
        <f t="shared" si="0"/>
        <v>1209797.6612356545</v>
      </c>
      <c r="D47" s="106"/>
      <c r="E47" s="69"/>
      <c r="F47" s="8">
        <v>43796</v>
      </c>
      <c r="G47" s="69" t="s">
        <v>3</v>
      </c>
      <c r="H47" s="107">
        <v>121.46</v>
      </c>
      <c r="I47" s="107"/>
      <c r="J47" s="69">
        <v>50</v>
      </c>
      <c r="K47" s="110">
        <f t="shared" si="3"/>
        <v>36293.929837069634</v>
      </c>
      <c r="L47" s="111"/>
      <c r="M47" s="61">
        <f>IF(J47="","",(K47/J47)/LOOKUP(RIGHT($D$2,3),定数!$A$6:$A$13,定数!$B$6:$B$13))</f>
        <v>7.2587859674139272</v>
      </c>
      <c r="N47" s="69"/>
      <c r="O47" s="8">
        <v>43796</v>
      </c>
      <c r="P47" s="107">
        <v>121.96</v>
      </c>
      <c r="Q47" s="107"/>
      <c r="R47" s="108">
        <f>IF(P47="","",T47*M47*LOOKUP(RIGHT($D$2,3),定数!$A$6:$A$13,定数!$B$6:$B$13))</f>
        <v>-36293.929837069634</v>
      </c>
      <c r="S47" s="108"/>
      <c r="T47" s="109">
        <f t="shared" si="4"/>
        <v>-50</v>
      </c>
      <c r="U47" s="109"/>
      <c r="V47" t="str">
        <f t="shared" si="7"/>
        <v/>
      </c>
      <c r="W47">
        <f t="shared" si="2"/>
        <v>1</v>
      </c>
      <c r="X47" s="37">
        <f t="shared" si="5"/>
        <v>1330854.6234828364</v>
      </c>
      <c r="Y47" s="38">
        <f t="shared" si="6"/>
        <v>9.096182265977093E-2</v>
      </c>
    </row>
    <row r="48" spans="2:25">
      <c r="B48" s="69">
        <v>40</v>
      </c>
      <c r="C48" s="106">
        <f t="shared" si="0"/>
        <v>1173503.7313985848</v>
      </c>
      <c r="D48" s="106"/>
      <c r="E48" s="69"/>
      <c r="F48" s="8">
        <v>43812</v>
      </c>
      <c r="G48" s="69" t="s">
        <v>3</v>
      </c>
      <c r="H48" s="107">
        <v>122.45</v>
      </c>
      <c r="I48" s="107"/>
      <c r="J48" s="69">
        <v>40</v>
      </c>
      <c r="K48" s="110">
        <f t="shared" si="3"/>
        <v>35205.111941957541</v>
      </c>
      <c r="L48" s="111"/>
      <c r="M48" s="61">
        <f>IF(J48="","",(K48/J48)/LOOKUP(RIGHT($D$2,3),定数!$A$6:$A$13,定数!$B$6:$B$13))</f>
        <v>8.801277985489385</v>
      </c>
      <c r="N48" s="69"/>
      <c r="O48" s="8">
        <v>43812</v>
      </c>
      <c r="P48" s="107">
        <v>120.74</v>
      </c>
      <c r="Q48" s="107"/>
      <c r="R48" s="108">
        <f>IF(P48="","",T48*M48*LOOKUP(RIGHT($D$2,3),定数!$A$6:$A$13,定数!$B$6:$B$13))</f>
        <v>150501.85355186919</v>
      </c>
      <c r="S48" s="108"/>
      <c r="T48" s="109">
        <f t="shared" si="4"/>
        <v>171.0000000000008</v>
      </c>
      <c r="U48" s="109"/>
      <c r="V48" t="str">
        <f t="shared" si="7"/>
        <v/>
      </c>
      <c r="W48">
        <f t="shared" si="2"/>
        <v>0</v>
      </c>
      <c r="X48" s="37">
        <f t="shared" si="5"/>
        <v>1330854.6234828364</v>
      </c>
      <c r="Y48" s="38">
        <f t="shared" si="6"/>
        <v>0.11823296797997784</v>
      </c>
    </row>
    <row r="49" spans="2:25">
      <c r="B49" s="69">
        <v>41</v>
      </c>
      <c r="C49" s="106">
        <f t="shared" si="0"/>
        <v>1324005.5849504541</v>
      </c>
      <c r="D49" s="106"/>
      <c r="E49" s="69"/>
      <c r="F49" s="8">
        <v>43819</v>
      </c>
      <c r="G49" s="69" t="s">
        <v>3</v>
      </c>
      <c r="H49" s="107">
        <v>120.4</v>
      </c>
      <c r="I49" s="107"/>
      <c r="J49" s="69">
        <v>64</v>
      </c>
      <c r="K49" s="110">
        <f t="shared" si="3"/>
        <v>39720.167548513622</v>
      </c>
      <c r="L49" s="111"/>
      <c r="M49" s="61">
        <f>IF(J49="","",(K49/J49)/LOOKUP(RIGHT($D$2,3),定数!$A$6:$A$13,定数!$B$6:$B$13))</f>
        <v>6.2062761794552532</v>
      </c>
      <c r="N49" s="69"/>
      <c r="O49" s="8">
        <v>43829</v>
      </c>
      <c r="P49" s="107">
        <v>119.05</v>
      </c>
      <c r="Q49" s="107"/>
      <c r="R49" s="108">
        <f>IF(P49="","",T49*M49*LOOKUP(RIGHT($D$2,3),定数!$A$6:$A$13,定数!$B$6:$B$13))</f>
        <v>83784.72842264644</v>
      </c>
      <c r="S49" s="108"/>
      <c r="T49" s="109">
        <f t="shared" si="4"/>
        <v>135.00000000000085</v>
      </c>
      <c r="U49" s="109"/>
      <c r="V49" t="str">
        <f t="shared" si="7"/>
        <v/>
      </c>
      <c r="W49">
        <f t="shared" si="2"/>
        <v>0</v>
      </c>
      <c r="X49" s="37">
        <f t="shared" si="5"/>
        <v>1330854.6234828364</v>
      </c>
      <c r="Y49" s="38">
        <f t="shared" si="6"/>
        <v>5.1463461234093621E-3</v>
      </c>
    </row>
    <row r="50" spans="2:25">
      <c r="B50" s="69">
        <v>42</v>
      </c>
      <c r="C50" s="106">
        <f t="shared" si="0"/>
        <v>1407790.3133731005</v>
      </c>
      <c r="D50" s="106"/>
      <c r="E50" s="69">
        <v>2003</v>
      </c>
      <c r="F50" s="8">
        <v>43467</v>
      </c>
      <c r="G50" s="69" t="s">
        <v>4</v>
      </c>
      <c r="H50" s="107">
        <v>119.98</v>
      </c>
      <c r="I50" s="107"/>
      <c r="J50" s="69">
        <v>116</v>
      </c>
      <c r="K50" s="110">
        <f t="shared" si="3"/>
        <v>42233.709401193009</v>
      </c>
      <c r="L50" s="111"/>
      <c r="M50" s="61">
        <f>IF(J50="","",(K50/J50)/LOOKUP(RIGHT($D$2,3),定数!$A$6:$A$13,定数!$B$6:$B$13))</f>
        <v>3.640837017344225</v>
      </c>
      <c r="N50" s="69">
        <v>2003</v>
      </c>
      <c r="O50" s="8">
        <v>43471</v>
      </c>
      <c r="P50" s="107">
        <v>118.82</v>
      </c>
      <c r="Q50" s="107"/>
      <c r="R50" s="108">
        <f>IF(P50="","",T50*M50*LOOKUP(RIGHT($D$2,3),定数!$A$6:$A$13,定数!$B$6:$B$13))</f>
        <v>-42233.709401193402</v>
      </c>
      <c r="S50" s="108"/>
      <c r="T50" s="109">
        <f t="shared" si="4"/>
        <v>-116.00000000000108</v>
      </c>
      <c r="U50" s="109"/>
      <c r="V50" t="str">
        <f t="shared" si="7"/>
        <v/>
      </c>
      <c r="W50">
        <f t="shared" si="2"/>
        <v>1</v>
      </c>
      <c r="X50" s="37">
        <f t="shared" si="5"/>
        <v>1407790.3133731005</v>
      </c>
      <c r="Y50" s="38">
        <f t="shared" si="6"/>
        <v>0</v>
      </c>
    </row>
    <row r="51" spans="2:25">
      <c r="B51" s="69">
        <v>43</v>
      </c>
      <c r="C51" s="106">
        <f t="shared" si="0"/>
        <v>1365556.6039719072</v>
      </c>
      <c r="D51" s="106"/>
      <c r="E51" s="69"/>
      <c r="F51" s="8">
        <v>43481</v>
      </c>
      <c r="G51" s="69" t="s">
        <v>3</v>
      </c>
      <c r="H51" s="107">
        <v>117.77</v>
      </c>
      <c r="I51" s="107"/>
      <c r="J51" s="69">
        <v>68</v>
      </c>
      <c r="K51" s="110">
        <f t="shared" si="3"/>
        <v>40966.698119157212</v>
      </c>
      <c r="L51" s="111"/>
      <c r="M51" s="61">
        <f>IF(J51="","",(K51/J51)/LOOKUP(RIGHT($D$2,3),定数!$A$6:$A$13,定数!$B$6:$B$13))</f>
        <v>6.0245144292878248</v>
      </c>
      <c r="N51" s="69"/>
      <c r="O51" s="8">
        <v>43486</v>
      </c>
      <c r="P51" s="107">
        <v>118.45</v>
      </c>
      <c r="Q51" s="107"/>
      <c r="R51" s="108">
        <f>IF(P51="","",T51*M51*LOOKUP(RIGHT($D$2,3),定数!$A$6:$A$13,定数!$B$6:$B$13))</f>
        <v>-40966.69811915762</v>
      </c>
      <c r="S51" s="108"/>
      <c r="T51" s="109">
        <f t="shared" si="4"/>
        <v>-68.000000000000682</v>
      </c>
      <c r="U51" s="109"/>
      <c r="V51" t="str">
        <f t="shared" si="7"/>
        <v/>
      </c>
      <c r="W51">
        <f t="shared" si="2"/>
        <v>2</v>
      </c>
      <c r="X51" s="37">
        <f t="shared" si="5"/>
        <v>1407790.3133731005</v>
      </c>
      <c r="Y51" s="38">
        <f t="shared" si="6"/>
        <v>3.0000000000000249E-2</v>
      </c>
    </row>
    <row r="52" spans="2:25">
      <c r="B52" s="69">
        <v>44</v>
      </c>
      <c r="C52" s="106">
        <f t="shared" si="0"/>
        <v>1324589.9058527495</v>
      </c>
      <c r="D52" s="106"/>
      <c r="E52" s="69"/>
      <c r="F52" s="8">
        <v>43489</v>
      </c>
      <c r="G52" s="69" t="s">
        <v>3</v>
      </c>
      <c r="H52" s="107">
        <v>117.67</v>
      </c>
      <c r="I52" s="107"/>
      <c r="J52" s="69">
        <v>56</v>
      </c>
      <c r="K52" s="110">
        <f t="shared" si="3"/>
        <v>39737.697175582485</v>
      </c>
      <c r="L52" s="111"/>
      <c r="M52" s="61">
        <f>IF(J52="","",(K52/J52)/LOOKUP(RIGHT($D$2,3),定数!$A$6:$A$13,定数!$B$6:$B$13))</f>
        <v>7.0960173527825861</v>
      </c>
      <c r="N52" s="69"/>
      <c r="O52" s="8">
        <v>43492</v>
      </c>
      <c r="P52" s="107">
        <v>118.23</v>
      </c>
      <c r="Q52" s="107"/>
      <c r="R52" s="108">
        <f>IF(P52="","",T52*M52*LOOKUP(RIGHT($D$2,3),定数!$A$6:$A$13,定数!$B$6:$B$13))</f>
        <v>-39737.697175582645</v>
      </c>
      <c r="S52" s="108"/>
      <c r="T52" s="109">
        <f t="shared" si="4"/>
        <v>-56.000000000000227</v>
      </c>
      <c r="U52" s="109"/>
      <c r="V52" t="str">
        <f t="shared" si="7"/>
        <v/>
      </c>
      <c r="W52">
        <f t="shared" si="2"/>
        <v>3</v>
      </c>
      <c r="X52" s="37">
        <f t="shared" si="5"/>
        <v>1407790.3133731005</v>
      </c>
      <c r="Y52" s="38">
        <f t="shared" si="6"/>
        <v>5.9100000000000597E-2</v>
      </c>
    </row>
    <row r="53" spans="2:25">
      <c r="B53" s="69">
        <v>45</v>
      </c>
      <c r="C53" s="106">
        <f t="shared" si="0"/>
        <v>1284852.2086771668</v>
      </c>
      <c r="D53" s="106"/>
      <c r="E53" s="69"/>
      <c r="F53" s="8">
        <v>43506</v>
      </c>
      <c r="G53" s="69" t="s">
        <v>4</v>
      </c>
      <c r="H53" s="107">
        <v>120.46</v>
      </c>
      <c r="I53" s="107"/>
      <c r="J53" s="69">
        <v>58</v>
      </c>
      <c r="K53" s="110">
        <f t="shared" si="3"/>
        <v>38545.566260315005</v>
      </c>
      <c r="L53" s="111"/>
      <c r="M53" s="61">
        <f>IF(J53="","",(K53/J53)/LOOKUP(RIGHT($D$2,3),定数!$A$6:$A$13,定数!$B$6:$B$13))</f>
        <v>6.645787286261208</v>
      </c>
      <c r="N53" s="69"/>
      <c r="O53" s="8">
        <v>43507</v>
      </c>
      <c r="P53" s="107">
        <v>121.57</v>
      </c>
      <c r="Q53" s="107"/>
      <c r="R53" s="108">
        <f>IF(P53="","",T53*M53*LOOKUP(RIGHT($D$2,3),定数!$A$6:$A$13,定数!$B$6:$B$13))</f>
        <v>73768.238877499374</v>
      </c>
      <c r="S53" s="108"/>
      <c r="T53" s="109">
        <f t="shared" si="4"/>
        <v>110.99999999999994</v>
      </c>
      <c r="U53" s="109"/>
      <c r="V53" t="str">
        <f t="shared" si="7"/>
        <v/>
      </c>
      <c r="W53">
        <f t="shared" si="2"/>
        <v>0</v>
      </c>
      <c r="X53" s="37">
        <f t="shared" si="5"/>
        <v>1407790.3133731005</v>
      </c>
      <c r="Y53" s="38">
        <f t="shared" si="6"/>
        <v>8.7327000000000599E-2</v>
      </c>
    </row>
    <row r="54" spans="2:25">
      <c r="B54" s="69">
        <v>46</v>
      </c>
      <c r="C54" s="106">
        <f t="shared" si="0"/>
        <v>1358620.4475546663</v>
      </c>
      <c r="D54" s="106"/>
      <c r="E54" s="69"/>
      <c r="F54" s="8">
        <v>43510</v>
      </c>
      <c r="G54" s="69" t="s">
        <v>3</v>
      </c>
      <c r="H54" s="107">
        <v>120.29</v>
      </c>
      <c r="I54" s="107"/>
      <c r="J54" s="69">
        <v>59</v>
      </c>
      <c r="K54" s="110">
        <f t="shared" si="3"/>
        <v>40758.613426639989</v>
      </c>
      <c r="L54" s="111"/>
      <c r="M54" s="61">
        <f>IF(J54="","",(K54/J54)/LOOKUP(RIGHT($D$2,3),定数!$A$6:$A$13,定数!$B$6:$B$13))</f>
        <v>6.9082395638372862</v>
      </c>
      <c r="N54" s="69"/>
      <c r="O54" s="8">
        <v>43514</v>
      </c>
      <c r="P54" s="107">
        <v>118.68</v>
      </c>
      <c r="Q54" s="107"/>
      <c r="R54" s="108">
        <f>IF(P54="","",T54*M54*LOOKUP(RIGHT($D$2,3),定数!$A$6:$A$13,定数!$B$6:$B$13))</f>
        <v>111222.65697778028</v>
      </c>
      <c r="S54" s="108"/>
      <c r="T54" s="109">
        <f t="shared" si="4"/>
        <v>160.99999999999994</v>
      </c>
      <c r="U54" s="109"/>
      <c r="V54" t="str">
        <f t="shared" si="7"/>
        <v/>
      </c>
      <c r="W54">
        <f t="shared" si="2"/>
        <v>0</v>
      </c>
      <c r="X54" s="37">
        <f t="shared" si="5"/>
        <v>1407790.3133731005</v>
      </c>
      <c r="Y54" s="38">
        <f t="shared" si="6"/>
        <v>3.492698120689719E-2</v>
      </c>
    </row>
    <row r="55" spans="2:25">
      <c r="B55" s="69">
        <v>47</v>
      </c>
      <c r="C55" s="106">
        <f t="shared" si="0"/>
        <v>1469843.1045324467</v>
      </c>
      <c r="D55" s="106"/>
      <c r="E55" s="69"/>
      <c r="F55" s="8">
        <v>43516</v>
      </c>
      <c r="G55" s="69" t="s">
        <v>3</v>
      </c>
      <c r="H55" s="107">
        <v>118.55</v>
      </c>
      <c r="I55" s="107"/>
      <c r="J55" s="69">
        <v>57</v>
      </c>
      <c r="K55" s="110">
        <f t="shared" si="3"/>
        <v>44095.293135973399</v>
      </c>
      <c r="L55" s="111"/>
      <c r="M55" s="61">
        <f>IF(J55="","",(K55/J55)/LOOKUP(RIGHT($D$2,3),定数!$A$6:$A$13,定数!$B$6:$B$13))</f>
        <v>7.7360163396444559</v>
      </c>
      <c r="N55" s="69"/>
      <c r="O55" s="8">
        <v>43521</v>
      </c>
      <c r="P55" s="107">
        <v>117.2</v>
      </c>
      <c r="Q55" s="107"/>
      <c r="R55" s="108">
        <f>IF(P55="","",T55*M55*LOOKUP(RIGHT($D$2,3),定数!$A$6:$A$13,定数!$B$6:$B$13))</f>
        <v>104436.22058519973</v>
      </c>
      <c r="S55" s="108"/>
      <c r="T55" s="109">
        <f t="shared" si="4"/>
        <v>134.99999999999943</v>
      </c>
      <c r="U55" s="109"/>
      <c r="V55" t="str">
        <f t="shared" si="7"/>
        <v/>
      </c>
      <c r="W55">
        <f t="shared" si="2"/>
        <v>0</v>
      </c>
      <c r="X55" s="37">
        <f t="shared" si="5"/>
        <v>1469843.1045324467</v>
      </c>
      <c r="Y55" s="38">
        <f t="shared" si="6"/>
        <v>0</v>
      </c>
    </row>
    <row r="56" spans="2:25">
      <c r="B56" s="69">
        <v>48</v>
      </c>
      <c r="C56" s="106">
        <f t="shared" si="0"/>
        <v>1574279.3251176465</v>
      </c>
      <c r="D56" s="106"/>
      <c r="E56" s="69"/>
      <c r="F56" s="8">
        <v>43530</v>
      </c>
      <c r="G56" s="69" t="s">
        <v>3</v>
      </c>
      <c r="H56" s="107">
        <v>117.14</v>
      </c>
      <c r="I56" s="107"/>
      <c r="J56" s="69">
        <v>42</v>
      </c>
      <c r="K56" s="110">
        <f t="shared" si="3"/>
        <v>47228.379753529392</v>
      </c>
      <c r="L56" s="111"/>
      <c r="M56" s="61">
        <f>IF(J56="","",(K56/J56)/LOOKUP(RIGHT($D$2,3),定数!$A$6:$A$13,定数!$B$6:$B$13))</f>
        <v>11.244852322268903</v>
      </c>
      <c r="N56" s="69"/>
      <c r="O56" s="8">
        <v>43536</v>
      </c>
      <c r="P56" s="107">
        <v>117.56</v>
      </c>
      <c r="Q56" s="107"/>
      <c r="R56" s="108">
        <f>IF(P56="","",T56*M56*LOOKUP(RIGHT($D$2,3),定数!$A$6:$A$13,定数!$B$6:$B$13))</f>
        <v>-47228.379753529582</v>
      </c>
      <c r="S56" s="108"/>
      <c r="T56" s="109">
        <f t="shared" si="4"/>
        <v>-42.000000000000171</v>
      </c>
      <c r="U56" s="109"/>
      <c r="V56" t="str">
        <f t="shared" si="7"/>
        <v/>
      </c>
      <c r="W56">
        <f t="shared" si="2"/>
        <v>1</v>
      </c>
      <c r="X56" s="37">
        <f t="shared" si="5"/>
        <v>1574279.3251176465</v>
      </c>
      <c r="Y56" s="38">
        <f t="shared" si="6"/>
        <v>0</v>
      </c>
    </row>
    <row r="57" spans="2:25">
      <c r="B57" s="69">
        <v>49</v>
      </c>
      <c r="C57" s="106">
        <f t="shared" si="0"/>
        <v>1527050.9453641169</v>
      </c>
      <c r="D57" s="106"/>
      <c r="E57" s="69"/>
      <c r="F57" s="8">
        <v>43537</v>
      </c>
      <c r="G57" s="69" t="s">
        <v>4</v>
      </c>
      <c r="H57" s="107">
        <v>117.46</v>
      </c>
      <c r="I57" s="107"/>
      <c r="J57" s="69">
        <v>43</v>
      </c>
      <c r="K57" s="110">
        <f t="shared" si="3"/>
        <v>45811.528360923505</v>
      </c>
      <c r="L57" s="111"/>
      <c r="M57" s="61">
        <f>IF(J57="","",(K57/J57)/LOOKUP(RIGHT($D$2,3),定数!$A$6:$A$13,定数!$B$6:$B$13))</f>
        <v>10.653843804865931</v>
      </c>
      <c r="N57" s="69"/>
      <c r="O57" s="8">
        <v>43537</v>
      </c>
      <c r="P57" s="107">
        <v>118.54</v>
      </c>
      <c r="Q57" s="107"/>
      <c r="R57" s="108">
        <f>IF(P57="","",T57*M57*LOOKUP(RIGHT($D$2,3),定数!$A$6:$A$13,定数!$B$6:$B$13))</f>
        <v>115061.51309255337</v>
      </c>
      <c r="S57" s="108"/>
      <c r="T57" s="109">
        <f t="shared" si="4"/>
        <v>108.00000000000125</v>
      </c>
      <c r="U57" s="109"/>
      <c r="V57" t="str">
        <f t="shared" si="7"/>
        <v/>
      </c>
      <c r="W57">
        <f t="shared" si="2"/>
        <v>0</v>
      </c>
      <c r="X57" s="37">
        <f t="shared" si="5"/>
        <v>1574279.3251176465</v>
      </c>
      <c r="Y57" s="38">
        <f t="shared" si="6"/>
        <v>3.0000000000000138E-2</v>
      </c>
    </row>
    <row r="58" spans="2:25">
      <c r="B58" s="69">
        <v>50</v>
      </c>
      <c r="C58" s="106">
        <f t="shared" si="0"/>
        <v>1642112.4584566704</v>
      </c>
      <c r="D58" s="106"/>
      <c r="E58" s="69"/>
      <c r="F58" s="8">
        <v>43543</v>
      </c>
      <c r="G58" s="69" t="s">
        <v>4</v>
      </c>
      <c r="H58" s="107">
        <v>119.38</v>
      </c>
      <c r="I58" s="107"/>
      <c r="J58" s="69">
        <v>74</v>
      </c>
      <c r="K58" s="110">
        <f t="shared" si="3"/>
        <v>49263.373753700107</v>
      </c>
      <c r="L58" s="111"/>
      <c r="M58" s="61">
        <f>IF(J58="","",(K58/J58)/LOOKUP(RIGHT($D$2,3),定数!$A$6:$A$13,定数!$B$6:$B$13))</f>
        <v>6.6572126694189331</v>
      </c>
      <c r="N58" s="69"/>
      <c r="O58" s="8">
        <v>43545</v>
      </c>
      <c r="P58" s="107">
        <v>120.95</v>
      </c>
      <c r="Q58" s="107"/>
      <c r="R58" s="108">
        <f>IF(P58="","",T58*M58*LOOKUP(RIGHT($D$2,3),定数!$A$6:$A$13,定数!$B$6:$B$13))</f>
        <v>104518.23890987773</v>
      </c>
      <c r="S58" s="108"/>
      <c r="T58" s="109">
        <f t="shared" si="4"/>
        <v>157.00000000000074</v>
      </c>
      <c r="U58" s="109"/>
      <c r="V58" t="str">
        <f t="shared" si="7"/>
        <v/>
      </c>
      <c r="W58">
        <f t="shared" si="2"/>
        <v>0</v>
      </c>
      <c r="X58" s="37">
        <f t="shared" si="5"/>
        <v>1642112.4584566704</v>
      </c>
      <c r="Y58" s="38">
        <f t="shared" si="6"/>
        <v>0</v>
      </c>
    </row>
    <row r="59" spans="2:25">
      <c r="B59" s="69">
        <v>51</v>
      </c>
      <c r="C59" s="106">
        <f t="shared" si="0"/>
        <v>1746630.6973665482</v>
      </c>
      <c r="D59" s="106"/>
      <c r="E59" s="69"/>
      <c r="F59" s="8">
        <v>43607</v>
      </c>
      <c r="G59" s="69" t="s">
        <v>4</v>
      </c>
      <c r="H59" s="107">
        <v>117.6</v>
      </c>
      <c r="I59" s="107"/>
      <c r="J59" s="69">
        <v>108</v>
      </c>
      <c r="K59" s="110">
        <f t="shared" si="3"/>
        <v>52398.920920996447</v>
      </c>
      <c r="L59" s="111"/>
      <c r="M59" s="61">
        <f>IF(J59="","",(K59/J59)/LOOKUP(RIGHT($D$2,3),定数!$A$6:$A$13,定数!$B$6:$B$13))</f>
        <v>4.8517519371293005</v>
      </c>
      <c r="N59" s="69"/>
      <c r="O59" s="8">
        <v>43612</v>
      </c>
      <c r="P59" s="107">
        <v>116.52</v>
      </c>
      <c r="Q59" s="107"/>
      <c r="R59" s="108">
        <f>IF(P59="","",T59*M59*LOOKUP(RIGHT($D$2,3),定数!$A$6:$A$13,定数!$B$6:$B$13))</f>
        <v>-52398.920920996366</v>
      </c>
      <c r="S59" s="108"/>
      <c r="T59" s="109">
        <f t="shared" si="4"/>
        <v>-107.99999999999983</v>
      </c>
      <c r="U59" s="109"/>
      <c r="V59" t="str">
        <f t="shared" si="7"/>
        <v/>
      </c>
      <c r="W59">
        <f t="shared" si="2"/>
        <v>1</v>
      </c>
      <c r="X59" s="37">
        <f t="shared" si="5"/>
        <v>1746630.6973665482</v>
      </c>
      <c r="Y59" s="38">
        <f t="shared" si="6"/>
        <v>0</v>
      </c>
    </row>
    <row r="60" spans="2:25">
      <c r="B60" s="69">
        <v>52</v>
      </c>
      <c r="C60" s="106">
        <f t="shared" si="0"/>
        <v>1694231.7764455518</v>
      </c>
      <c r="D60" s="106"/>
      <c r="E60" s="69"/>
      <c r="F60" s="8">
        <v>43613</v>
      </c>
      <c r="G60" s="69" t="s">
        <v>4</v>
      </c>
      <c r="H60" s="107">
        <v>117.79</v>
      </c>
      <c r="I60" s="107"/>
      <c r="J60" s="69">
        <v>85</v>
      </c>
      <c r="K60" s="110">
        <f t="shared" si="3"/>
        <v>50826.953293366554</v>
      </c>
      <c r="L60" s="111"/>
      <c r="M60" s="61">
        <f>IF(J60="","",(K60/J60)/LOOKUP(RIGHT($D$2,3),定数!$A$6:$A$13,定数!$B$6:$B$13))</f>
        <v>5.979641563925477</v>
      </c>
      <c r="N60" s="69"/>
      <c r="O60" s="8">
        <v>43615</v>
      </c>
      <c r="P60" s="107">
        <v>119.44</v>
      </c>
      <c r="Q60" s="107"/>
      <c r="R60" s="108">
        <f>IF(P60="","",T60*M60*LOOKUP(RIGHT($D$2,3),定数!$A$6:$A$13,定数!$B$6:$B$13))</f>
        <v>98664.085804769871</v>
      </c>
      <c r="S60" s="108"/>
      <c r="T60" s="109">
        <f t="shared" si="4"/>
        <v>164.99999999999915</v>
      </c>
      <c r="U60" s="109"/>
      <c r="V60" t="str">
        <f t="shared" si="7"/>
        <v/>
      </c>
      <c r="W60">
        <f t="shared" si="2"/>
        <v>0</v>
      </c>
      <c r="X60" s="37">
        <f t="shared" si="5"/>
        <v>1746630.6973665482</v>
      </c>
      <c r="Y60" s="38">
        <f t="shared" si="6"/>
        <v>3.0000000000000027E-2</v>
      </c>
    </row>
    <row r="61" spans="2:25">
      <c r="B61" s="69">
        <v>53</v>
      </c>
      <c r="C61" s="106">
        <f t="shared" si="0"/>
        <v>1792895.8622503215</v>
      </c>
      <c r="D61" s="106"/>
      <c r="E61" s="69"/>
      <c r="F61" s="8">
        <v>43648</v>
      </c>
      <c r="G61" s="69" t="s">
        <v>3</v>
      </c>
      <c r="H61" s="107">
        <v>118.49</v>
      </c>
      <c r="I61" s="107"/>
      <c r="J61" s="69">
        <v>91</v>
      </c>
      <c r="K61" s="110">
        <f t="shared" si="3"/>
        <v>53786.875867509647</v>
      </c>
      <c r="L61" s="111"/>
      <c r="M61" s="61">
        <f>IF(J61="","",(K61/J61)/LOOKUP(RIGHT($D$2,3),定数!$A$6:$A$13,定数!$B$6:$B$13))</f>
        <v>5.9106456997263352</v>
      </c>
      <c r="N61" s="69"/>
      <c r="O61" s="8">
        <v>43661</v>
      </c>
      <c r="P61" s="107">
        <v>116.71</v>
      </c>
      <c r="Q61" s="107"/>
      <c r="R61" s="108">
        <f>IF(P61="","",T61*M61*LOOKUP(RIGHT($D$2,3),定数!$A$6:$A$13,定数!$B$6:$B$13))</f>
        <v>105209.49345512883</v>
      </c>
      <c r="S61" s="108"/>
      <c r="T61" s="109">
        <f t="shared" si="4"/>
        <v>178.00000000000011</v>
      </c>
      <c r="U61" s="109"/>
      <c r="V61" t="str">
        <f t="shared" si="7"/>
        <v/>
      </c>
      <c r="W61">
        <f t="shared" si="2"/>
        <v>0</v>
      </c>
      <c r="X61" s="37">
        <f t="shared" si="5"/>
        <v>1792895.8622503215</v>
      </c>
      <c r="Y61" s="38">
        <f t="shared" si="6"/>
        <v>0</v>
      </c>
    </row>
    <row r="62" spans="2:25">
      <c r="B62" s="69">
        <v>54</v>
      </c>
      <c r="C62" s="106">
        <f>IF(R61="","",C61+R61)</f>
        <v>1898105.3557054503</v>
      </c>
      <c r="D62" s="106"/>
      <c r="E62" s="69"/>
      <c r="F62" s="8">
        <v>43663</v>
      </c>
      <c r="G62" s="69" t="s">
        <v>4</v>
      </c>
      <c r="H62" s="107">
        <v>118.21</v>
      </c>
      <c r="I62" s="107"/>
      <c r="J62" s="69">
        <v>36</v>
      </c>
      <c r="K62" s="110">
        <f t="shared" si="3"/>
        <v>56943.160671163503</v>
      </c>
      <c r="L62" s="111"/>
      <c r="M62" s="61">
        <f>IF(J62="","",(K62/J62)/LOOKUP(RIGHT($D$2,3),定数!$A$6:$A$13,定数!$B$6:$B$13))</f>
        <v>15.817544630878752</v>
      </c>
      <c r="N62" s="69"/>
      <c r="O62" s="8">
        <v>43664</v>
      </c>
      <c r="P62" s="107">
        <v>119.12</v>
      </c>
      <c r="Q62" s="107"/>
      <c r="R62" s="108">
        <f>IF(P62="","",T62*M62*LOOKUP(RIGHT($D$2,3),定数!$A$6:$A$13,定数!$B$6:$B$13))</f>
        <v>143939.65614099836</v>
      </c>
      <c r="S62" s="108"/>
      <c r="T62" s="109">
        <f t="shared" si="4"/>
        <v>91.00000000000108</v>
      </c>
      <c r="U62" s="109"/>
      <c r="V62" t="str">
        <f t="shared" si="7"/>
        <v/>
      </c>
      <c r="W62">
        <f t="shared" si="2"/>
        <v>0</v>
      </c>
      <c r="X62" s="37">
        <f t="shared" si="5"/>
        <v>1898105.3557054503</v>
      </c>
      <c r="Y62" s="38">
        <f t="shared" si="6"/>
        <v>0</v>
      </c>
    </row>
    <row r="63" spans="2:25">
      <c r="B63" s="69">
        <v>55</v>
      </c>
      <c r="C63" s="106">
        <f t="shared" si="0"/>
        <v>2042045.0118464488</v>
      </c>
      <c r="D63" s="106"/>
      <c r="E63" s="69"/>
      <c r="F63" s="8">
        <v>43678</v>
      </c>
      <c r="G63" s="69" t="s">
        <v>4</v>
      </c>
      <c r="H63" s="107">
        <v>120.68</v>
      </c>
      <c r="I63" s="107"/>
      <c r="J63" s="69">
        <v>71</v>
      </c>
      <c r="K63" s="110">
        <f t="shared" si="3"/>
        <v>61261.350355393457</v>
      </c>
      <c r="L63" s="111"/>
      <c r="M63" s="61">
        <f>IF(J63="","",(K63/J63)/LOOKUP(RIGHT($D$2,3),定数!$A$6:$A$13,定数!$B$6:$B$13))</f>
        <v>8.628359204984994</v>
      </c>
      <c r="N63" s="69"/>
      <c r="O63" s="8">
        <v>43678</v>
      </c>
      <c r="P63" s="107">
        <v>119.97</v>
      </c>
      <c r="Q63" s="107"/>
      <c r="R63" s="108">
        <f>IF(P63="","",T63*M63*LOOKUP(RIGHT($D$2,3),定数!$A$6:$A$13,定数!$B$6:$B$13))</f>
        <v>-61261.350355394141</v>
      </c>
      <c r="S63" s="108"/>
      <c r="T63" s="109">
        <f t="shared" si="4"/>
        <v>-71.000000000000796</v>
      </c>
      <c r="U63" s="109"/>
      <c r="V63" t="str">
        <f t="shared" si="7"/>
        <v/>
      </c>
      <c r="W63">
        <f t="shared" si="2"/>
        <v>1</v>
      </c>
      <c r="X63" s="37">
        <f t="shared" si="5"/>
        <v>2042045.0118464488</v>
      </c>
      <c r="Y63" s="38">
        <f t="shared" si="6"/>
        <v>0</v>
      </c>
    </row>
    <row r="64" spans="2:25">
      <c r="B64" s="69">
        <v>56</v>
      </c>
      <c r="C64" s="106">
        <f>IF(R63="","",C63+R63)</f>
        <v>1980783.6614910546</v>
      </c>
      <c r="D64" s="106"/>
      <c r="E64" s="69"/>
      <c r="F64" s="8">
        <v>43698</v>
      </c>
      <c r="G64" s="69" t="s">
        <v>3</v>
      </c>
      <c r="H64" s="107">
        <v>117.81</v>
      </c>
      <c r="I64" s="107"/>
      <c r="J64" s="69">
        <v>48</v>
      </c>
      <c r="K64" s="110">
        <f t="shared" si="3"/>
        <v>59423.509844731634</v>
      </c>
      <c r="L64" s="111"/>
      <c r="M64" s="61">
        <f>IF(J64="","",(K64/J64)/LOOKUP(RIGHT($D$2,3),定数!$A$6:$A$13,定数!$B$6:$B$13))</f>
        <v>12.379897884319091</v>
      </c>
      <c r="N64" s="69"/>
      <c r="O64" s="8">
        <v>43706</v>
      </c>
      <c r="P64" s="107">
        <v>116.89</v>
      </c>
      <c r="Q64" s="107"/>
      <c r="R64" s="108">
        <f>IF(P64="","",T64*M64*LOOKUP(RIGHT($D$2,3),定数!$A$6:$A$13,定数!$B$6:$B$13))</f>
        <v>113895.06053573584</v>
      </c>
      <c r="S64" s="108"/>
      <c r="T64" s="109">
        <f t="shared" si="4"/>
        <v>92.000000000000171</v>
      </c>
      <c r="U64" s="109"/>
      <c r="V64" t="str">
        <f t="shared" si="7"/>
        <v/>
      </c>
      <c r="W64">
        <f t="shared" si="2"/>
        <v>0</v>
      </c>
      <c r="X64" s="37">
        <f t="shared" si="5"/>
        <v>2042045.0118464488</v>
      </c>
      <c r="Y64" s="38">
        <f t="shared" si="6"/>
        <v>3.000000000000036E-2</v>
      </c>
    </row>
    <row r="65" spans="2:25">
      <c r="B65" s="69">
        <v>57</v>
      </c>
      <c r="C65" s="106">
        <f>IF(R64="","",C64+R64)</f>
        <v>2094678.7220267905</v>
      </c>
      <c r="D65" s="106"/>
      <c r="E65" s="69"/>
      <c r="F65" s="8">
        <v>43716</v>
      </c>
      <c r="G65" s="69" t="s">
        <v>4</v>
      </c>
      <c r="H65" s="107">
        <v>117.6</v>
      </c>
      <c r="I65" s="107"/>
      <c r="J65" s="69">
        <v>67</v>
      </c>
      <c r="K65" s="110">
        <f t="shared" si="3"/>
        <v>62840.361660803712</v>
      </c>
      <c r="L65" s="111"/>
      <c r="M65" s="61">
        <f>IF(J65="","",(K65/J65)/LOOKUP(RIGHT($D$2,3),定数!$A$6:$A$13,定数!$B$6:$B$13))</f>
        <v>9.3791584568363753</v>
      </c>
      <c r="N65" s="69"/>
      <c r="O65" s="8">
        <v>43716</v>
      </c>
      <c r="P65" s="107">
        <v>116.52</v>
      </c>
      <c r="Q65" s="107"/>
      <c r="R65" s="108">
        <f>IF(P65="","",T65*M65*LOOKUP(RIGHT($D$2,3),定数!$A$6:$A$13,定数!$B$6:$B$13))</f>
        <v>-101294.91133383269</v>
      </c>
      <c r="S65" s="108"/>
      <c r="T65" s="109">
        <f t="shared" si="4"/>
        <v>-107.99999999999983</v>
      </c>
      <c r="U65" s="109"/>
      <c r="V65" t="str">
        <f t="shared" si="7"/>
        <v/>
      </c>
      <c r="W65">
        <f t="shared" si="2"/>
        <v>1</v>
      </c>
      <c r="X65" s="37">
        <f t="shared" si="5"/>
        <v>2094678.7220267905</v>
      </c>
      <c r="Y65" s="38">
        <f t="shared" si="6"/>
        <v>0</v>
      </c>
    </row>
    <row r="66" spans="2:25">
      <c r="B66" s="69">
        <v>58</v>
      </c>
      <c r="C66" s="106">
        <f t="shared" si="0"/>
        <v>1993383.8106929578</v>
      </c>
      <c r="D66" s="106"/>
      <c r="E66" s="69"/>
      <c r="F66" s="8">
        <v>43726</v>
      </c>
      <c r="G66" s="69" t="s">
        <v>3</v>
      </c>
      <c r="H66" s="107">
        <v>115.83</v>
      </c>
      <c r="I66" s="107"/>
      <c r="J66" s="69">
        <v>72</v>
      </c>
      <c r="K66" s="110">
        <f t="shared" si="3"/>
        <v>59801.51432078873</v>
      </c>
      <c r="L66" s="111"/>
      <c r="M66" s="61">
        <f>IF(J66="","",(K66/J66)/LOOKUP(RIGHT($D$2,3),定数!$A$6:$A$13,定数!$B$6:$B$13))</f>
        <v>8.3057658778873229</v>
      </c>
      <c r="N66" s="69"/>
      <c r="O66" s="8">
        <v>43727</v>
      </c>
      <c r="P66" s="107">
        <v>114.44</v>
      </c>
      <c r="Q66" s="107"/>
      <c r="R66" s="108">
        <f>IF(P66="","",T66*M66*LOOKUP(RIGHT($D$2,3),定数!$A$6:$A$13,定数!$B$6:$B$13))</f>
        <v>115450.14570263383</v>
      </c>
      <c r="S66" s="108"/>
      <c r="T66" s="109">
        <f t="shared" si="4"/>
        <v>139.00000000000006</v>
      </c>
      <c r="U66" s="109"/>
      <c r="V66" t="str">
        <f t="shared" si="7"/>
        <v/>
      </c>
      <c r="W66">
        <f t="shared" si="2"/>
        <v>0</v>
      </c>
      <c r="X66" s="37">
        <f t="shared" si="5"/>
        <v>2094678.7220267905</v>
      </c>
      <c r="Y66" s="38">
        <f t="shared" si="6"/>
        <v>4.8358208955223803E-2</v>
      </c>
    </row>
    <row r="67" spans="2:25">
      <c r="B67" s="69">
        <v>59</v>
      </c>
      <c r="C67" s="106">
        <f t="shared" si="0"/>
        <v>2108833.9563955916</v>
      </c>
      <c r="D67" s="106"/>
      <c r="E67" s="69"/>
      <c r="F67" s="8">
        <v>43734</v>
      </c>
      <c r="G67" s="69" t="s">
        <v>4</v>
      </c>
      <c r="H67" s="107">
        <v>112.28</v>
      </c>
      <c r="I67" s="107"/>
      <c r="J67" s="69">
        <v>35</v>
      </c>
      <c r="K67" s="110">
        <f t="shared" si="3"/>
        <v>63265.018691867743</v>
      </c>
      <c r="L67" s="111"/>
      <c r="M67" s="61">
        <f>IF(J67="","",(K67/J67)/LOOKUP(RIGHT($D$2,3),定数!$A$6:$A$13,定数!$B$6:$B$13))</f>
        <v>18.075719626247928</v>
      </c>
      <c r="N67" s="69"/>
      <c r="O67" s="8">
        <v>43734</v>
      </c>
      <c r="P67" s="107">
        <v>111.93</v>
      </c>
      <c r="Q67" s="107"/>
      <c r="R67" s="108">
        <f>IF(P67="","",T67*M67*LOOKUP(RIGHT($D$2,3),定数!$A$6:$A$13,定数!$B$6:$B$13))</f>
        <v>-63265.018691866717</v>
      </c>
      <c r="S67" s="108"/>
      <c r="T67" s="109">
        <f t="shared" si="4"/>
        <v>-34.999999999999432</v>
      </c>
      <c r="U67" s="109"/>
      <c r="V67" t="str">
        <f t="shared" si="7"/>
        <v/>
      </c>
      <c r="W67">
        <f t="shared" si="2"/>
        <v>1</v>
      </c>
      <c r="X67" s="37">
        <f t="shared" si="5"/>
        <v>2108833.9563955916</v>
      </c>
      <c r="Y67" s="38">
        <f t="shared" si="6"/>
        <v>0</v>
      </c>
    </row>
    <row r="68" spans="2:25">
      <c r="B68" s="69">
        <v>60</v>
      </c>
      <c r="C68" s="106">
        <f>IF(R67="","",C67+R67)</f>
        <v>2045568.937703725</v>
      </c>
      <c r="D68" s="106"/>
      <c r="E68" s="69"/>
      <c r="F68" s="8">
        <v>43739</v>
      </c>
      <c r="G68" s="69" t="s">
        <v>3</v>
      </c>
      <c r="H68" s="107">
        <v>110.75</v>
      </c>
      <c r="I68" s="107"/>
      <c r="J68" s="69">
        <v>57</v>
      </c>
      <c r="K68" s="110">
        <f t="shared" si="3"/>
        <v>61367.068131111744</v>
      </c>
      <c r="L68" s="111"/>
      <c r="M68" s="61">
        <f>IF(J68="","",(K68/J68)/LOOKUP(RIGHT($D$2,3),定数!$A$6:$A$13,定数!$B$6:$B$13))</f>
        <v>10.766152303703814</v>
      </c>
      <c r="N68" s="69"/>
      <c r="O68" s="8">
        <v>43740</v>
      </c>
      <c r="P68" s="107">
        <v>111.32</v>
      </c>
      <c r="Q68" s="107"/>
      <c r="R68" s="108">
        <f>IF(P68="","",T68*M68*LOOKUP(RIGHT($D$2,3),定数!$A$6:$A$13,定数!$B$6:$B$13))</f>
        <v>-61367.068131111002</v>
      </c>
      <c r="S68" s="108"/>
      <c r="T68" s="109">
        <f t="shared" si="4"/>
        <v>-56.999999999999318</v>
      </c>
      <c r="U68" s="109"/>
      <c r="V68" t="str">
        <f t="shared" si="7"/>
        <v/>
      </c>
      <c r="W68">
        <f t="shared" si="2"/>
        <v>2</v>
      </c>
      <c r="X68" s="37">
        <f t="shared" si="5"/>
        <v>2108833.9563955916</v>
      </c>
      <c r="Y68" s="38">
        <f t="shared" si="6"/>
        <v>2.9999999999999472E-2</v>
      </c>
    </row>
    <row r="69" spans="2:25">
      <c r="B69" s="69">
        <v>61</v>
      </c>
      <c r="C69" s="106">
        <f t="shared" si="0"/>
        <v>1984201.8695726139</v>
      </c>
      <c r="D69" s="106"/>
      <c r="E69" s="69"/>
      <c r="F69" s="8">
        <v>43755</v>
      </c>
      <c r="G69" s="69" t="s">
        <v>4</v>
      </c>
      <c r="H69" s="107">
        <v>110.01</v>
      </c>
      <c r="I69" s="107"/>
      <c r="J69" s="69">
        <v>70</v>
      </c>
      <c r="K69" s="110">
        <f t="shared" si="3"/>
        <v>59526.056087178411</v>
      </c>
      <c r="L69" s="111"/>
      <c r="M69" s="61">
        <f>IF(J69="","",(K69/J69)/LOOKUP(RIGHT($D$2,3),定数!$A$6:$A$13,定数!$B$6:$B$13))</f>
        <v>8.5037222981683449</v>
      </c>
      <c r="N69" s="69"/>
      <c r="O69" s="8">
        <v>43755</v>
      </c>
      <c r="P69" s="107">
        <v>109.32</v>
      </c>
      <c r="Q69" s="107"/>
      <c r="R69" s="108">
        <f>IF(P69="","",T69*M69*LOOKUP(RIGHT($D$2,3),定数!$A$6:$A$13,定数!$B$6:$B$13))</f>
        <v>-58675.683857362594</v>
      </c>
      <c r="S69" s="108"/>
      <c r="T69" s="109">
        <f t="shared" si="4"/>
        <v>-69.000000000001194</v>
      </c>
      <c r="U69" s="109"/>
      <c r="V69" t="str">
        <f t="shared" si="7"/>
        <v/>
      </c>
      <c r="W69">
        <f t="shared" si="2"/>
        <v>3</v>
      </c>
      <c r="X69" s="37">
        <f t="shared" si="5"/>
        <v>2108833.9563955916</v>
      </c>
      <c r="Y69" s="38">
        <f t="shared" si="6"/>
        <v>5.9099999999999153E-2</v>
      </c>
    </row>
    <row r="70" spans="2:25">
      <c r="B70" s="69">
        <v>62</v>
      </c>
      <c r="C70" s="106">
        <f t="shared" si="0"/>
        <v>1925526.1857152514</v>
      </c>
      <c r="D70" s="106"/>
      <c r="E70" s="69"/>
      <c r="F70" s="8">
        <v>43759</v>
      </c>
      <c r="G70" s="69" t="s">
        <v>4</v>
      </c>
      <c r="H70" s="107">
        <v>110.03</v>
      </c>
      <c r="I70" s="107"/>
      <c r="J70" s="69">
        <v>43</v>
      </c>
      <c r="K70" s="110">
        <f t="shared" si="3"/>
        <v>57765.785571457542</v>
      </c>
      <c r="L70" s="111"/>
      <c r="M70" s="61">
        <f>IF(J70="","",(K70/J70)/LOOKUP(RIGHT($D$2,3),定数!$A$6:$A$13,定数!$B$6:$B$13))</f>
        <v>13.433903621269197</v>
      </c>
      <c r="N70" s="69"/>
      <c r="O70" s="8">
        <v>43759</v>
      </c>
      <c r="P70" s="107">
        <v>109.6</v>
      </c>
      <c r="Q70" s="107"/>
      <c r="R70" s="108">
        <f>IF(P70="","",T70*M70*LOOKUP(RIGHT($D$2,3),定数!$A$6:$A$13,定数!$B$6:$B$13))</f>
        <v>-57765.785571458466</v>
      </c>
      <c r="S70" s="108"/>
      <c r="T70" s="109">
        <f t="shared" si="4"/>
        <v>-43.000000000000682</v>
      </c>
      <c r="U70" s="109"/>
      <c r="V70" t="str">
        <f t="shared" si="7"/>
        <v/>
      </c>
      <c r="W70">
        <f t="shared" si="2"/>
        <v>4</v>
      </c>
      <c r="X70" s="37">
        <f t="shared" si="5"/>
        <v>2108833.9563955916</v>
      </c>
      <c r="Y70" s="38">
        <f t="shared" si="6"/>
        <v>8.6923757142856828E-2</v>
      </c>
    </row>
    <row r="71" spans="2:25">
      <c r="B71" s="69">
        <v>63</v>
      </c>
      <c r="C71" s="106">
        <f t="shared" si="0"/>
        <v>1867760.4001437929</v>
      </c>
      <c r="D71" s="106"/>
      <c r="E71" s="69"/>
      <c r="F71" s="8">
        <v>43760</v>
      </c>
      <c r="G71" s="69" t="s">
        <v>3</v>
      </c>
      <c r="H71" s="107">
        <v>109.4</v>
      </c>
      <c r="I71" s="107"/>
      <c r="J71" s="69">
        <v>34</v>
      </c>
      <c r="K71" s="110">
        <f t="shared" si="3"/>
        <v>56032.812004313782</v>
      </c>
      <c r="L71" s="111"/>
      <c r="M71" s="61">
        <f>IF(J71="","",(K71/J71)/LOOKUP(RIGHT($D$2,3),定数!$A$6:$A$13,定数!$B$6:$B$13))</f>
        <v>16.480238824798171</v>
      </c>
      <c r="N71" s="69"/>
      <c r="O71" s="8">
        <v>43761</v>
      </c>
      <c r="P71" s="107">
        <v>109.74</v>
      </c>
      <c r="Q71" s="107"/>
      <c r="R71" s="108">
        <f>IF(P71="","",T71*M71*LOOKUP(RIGHT($D$2,3),定数!$A$6:$A$13,定数!$B$6:$B$13))</f>
        <v>-56032.812004312007</v>
      </c>
      <c r="S71" s="108"/>
      <c r="T71" s="109">
        <f t="shared" si="4"/>
        <v>-33.99999999999892</v>
      </c>
      <c r="U71" s="109"/>
      <c r="V71" t="str">
        <f t="shared" si="7"/>
        <v/>
      </c>
      <c r="W71">
        <f t="shared" si="2"/>
        <v>5</v>
      </c>
      <c r="X71" s="37">
        <f t="shared" si="5"/>
        <v>2108833.9563955916</v>
      </c>
      <c r="Y71" s="38">
        <f t="shared" si="6"/>
        <v>0.11431604442857157</v>
      </c>
    </row>
    <row r="72" spans="2:25">
      <c r="B72" s="69">
        <v>64</v>
      </c>
      <c r="C72" s="106">
        <f t="shared" si="0"/>
        <v>1811727.5881394809</v>
      </c>
      <c r="D72" s="106"/>
      <c r="E72" s="69"/>
      <c r="F72" s="8">
        <v>43766</v>
      </c>
      <c r="G72" s="69" t="s">
        <v>3</v>
      </c>
      <c r="H72" s="107">
        <v>108.25</v>
      </c>
      <c r="I72" s="107"/>
      <c r="J72" s="69">
        <v>42</v>
      </c>
      <c r="K72" s="110">
        <f t="shared" si="3"/>
        <v>54351.827644184428</v>
      </c>
      <c r="L72" s="111"/>
      <c r="M72" s="61">
        <f>IF(J72="","",(K72/J72)/LOOKUP(RIGHT($D$2,3),定数!$A$6:$A$13,定数!$B$6:$B$13))</f>
        <v>12.940911343853436</v>
      </c>
      <c r="N72" s="69"/>
      <c r="O72" s="8">
        <v>43768</v>
      </c>
      <c r="P72" s="107">
        <v>108.67</v>
      </c>
      <c r="Q72" s="107"/>
      <c r="R72" s="108">
        <f>IF(P72="","",T72*M72*LOOKUP(RIGHT($D$2,3),定数!$A$6:$A$13,定数!$B$6:$B$13))</f>
        <v>-54351.827644184654</v>
      </c>
      <c r="S72" s="108"/>
      <c r="T72" s="109">
        <f t="shared" si="4"/>
        <v>-42.000000000000171</v>
      </c>
      <c r="U72" s="109"/>
      <c r="V72" t="str">
        <f t="shared" si="7"/>
        <v/>
      </c>
      <c r="W72">
        <f t="shared" si="2"/>
        <v>6</v>
      </c>
      <c r="X72" s="37">
        <f t="shared" si="5"/>
        <v>2108833.9563955916</v>
      </c>
      <c r="Y72" s="38">
        <f t="shared" si="6"/>
        <v>0.14088656309571357</v>
      </c>
    </row>
    <row r="73" spans="2:25">
      <c r="B73" s="69">
        <v>65</v>
      </c>
      <c r="C73" s="106">
        <f t="shared" si="0"/>
        <v>1757375.7604952962</v>
      </c>
      <c r="D73" s="106"/>
      <c r="E73" s="69"/>
      <c r="F73" s="8">
        <v>43780</v>
      </c>
      <c r="G73" s="69" t="s">
        <v>3</v>
      </c>
      <c r="H73" s="107">
        <v>108.71</v>
      </c>
      <c r="I73" s="107"/>
      <c r="J73" s="69">
        <v>49</v>
      </c>
      <c r="K73" s="110">
        <f t="shared" si="3"/>
        <v>52721.272814858887</v>
      </c>
      <c r="L73" s="111"/>
      <c r="M73" s="61">
        <f>IF(J73="","",(K73/J73)/LOOKUP(RIGHT($D$2,3),定数!$A$6:$A$13,定数!$B$6:$B$13))</f>
        <v>10.759443431603854</v>
      </c>
      <c r="N73" s="69"/>
      <c r="O73" s="8">
        <v>43781</v>
      </c>
      <c r="P73" s="107">
        <v>109.2</v>
      </c>
      <c r="Q73" s="107"/>
      <c r="R73" s="108">
        <f>IF(P73="","",T73*M73*LOOKUP(RIGHT($D$2,3),定数!$A$6:$A$13,定数!$B$6:$B$13))</f>
        <v>-52721.272814859869</v>
      </c>
      <c r="S73" s="108"/>
      <c r="T73" s="109">
        <f t="shared" si="4"/>
        <v>-49.000000000000909</v>
      </c>
      <c r="U73" s="109"/>
      <c r="V73" t="str">
        <f t="shared" si="7"/>
        <v/>
      </c>
      <c r="W73">
        <f t="shared" si="2"/>
        <v>7</v>
      </c>
      <c r="X73" s="37">
        <f t="shared" si="5"/>
        <v>2108833.9563955916</v>
      </c>
      <c r="Y73" s="38">
        <f t="shared" si="6"/>
        <v>0.16665996620284229</v>
      </c>
    </row>
    <row r="74" spans="2:25">
      <c r="B74" s="69">
        <v>66</v>
      </c>
      <c r="C74" s="106">
        <f t="shared" ref="C74:C108" si="8">IF(R73="","",C73+R73)</f>
        <v>1704654.4876804363</v>
      </c>
      <c r="D74" s="106"/>
      <c r="E74" s="69"/>
      <c r="F74" s="8">
        <v>43787</v>
      </c>
      <c r="G74" s="69" t="s">
        <v>4</v>
      </c>
      <c r="H74" s="107">
        <v>109.04</v>
      </c>
      <c r="I74" s="107"/>
      <c r="J74" s="69">
        <v>31</v>
      </c>
      <c r="K74" s="110">
        <f t="shared" si="3"/>
        <v>51139.634630413086</v>
      </c>
      <c r="L74" s="111"/>
      <c r="M74" s="61">
        <f>IF(J74="","",(K74/J74)/LOOKUP(RIGHT($D$2,3),定数!$A$6:$A$13,定数!$B$6:$B$13))</f>
        <v>16.496656332391318</v>
      </c>
      <c r="N74" s="69"/>
      <c r="O74" s="8">
        <v>43787</v>
      </c>
      <c r="P74" s="107">
        <v>108.73</v>
      </c>
      <c r="Q74" s="107"/>
      <c r="R74" s="108">
        <f>IF(P74="","",T74*M74*LOOKUP(RIGHT($D$2,3),定数!$A$6:$A$13,定数!$B$6:$B$13))</f>
        <v>-51139.634630413464</v>
      </c>
      <c r="S74" s="108"/>
      <c r="T74" s="109">
        <f t="shared" si="4"/>
        <v>-31.000000000000227</v>
      </c>
      <c r="U74" s="109"/>
      <c r="V74" t="str">
        <f t="shared" si="7"/>
        <v/>
      </c>
      <c r="W74">
        <f t="shared" si="7"/>
        <v>8</v>
      </c>
      <c r="X74" s="37">
        <f t="shared" si="5"/>
        <v>2108833.9563955916</v>
      </c>
      <c r="Y74" s="38">
        <f t="shared" si="6"/>
        <v>0.19166016721675749</v>
      </c>
    </row>
    <row r="75" spans="2:25">
      <c r="B75" s="69">
        <v>67</v>
      </c>
      <c r="C75" s="106">
        <f t="shared" si="8"/>
        <v>1653514.8530500229</v>
      </c>
      <c r="D75" s="106"/>
      <c r="E75" s="69"/>
      <c r="F75" s="8">
        <v>43790</v>
      </c>
      <c r="G75" s="69" t="s">
        <v>4</v>
      </c>
      <c r="H75" s="107">
        <v>109.32</v>
      </c>
      <c r="I75" s="107"/>
      <c r="J75" s="69">
        <v>43</v>
      </c>
      <c r="K75" s="110">
        <f t="shared" ref="K75:K108" si="9">IF(J75="","",C75*0.03)</f>
        <v>49605.445591500684</v>
      </c>
      <c r="L75" s="111"/>
      <c r="M75" s="61">
        <f>IF(J75="","",(K75/J75)/LOOKUP(RIGHT($D$2,3),定数!$A$6:$A$13,定数!$B$6:$B$13))</f>
        <v>11.536150137558298</v>
      </c>
      <c r="N75" s="69"/>
      <c r="O75" s="8">
        <v>43790</v>
      </c>
      <c r="P75" s="107">
        <v>108.89</v>
      </c>
      <c r="Q75" s="107"/>
      <c r="R75" s="108">
        <f>IF(P75="","",T75*M75*LOOKUP(RIGHT($D$2,3),定数!$A$6:$A$13,定数!$B$6:$B$13))</f>
        <v>-49605.445591499833</v>
      </c>
      <c r="S75" s="108"/>
      <c r="T75" s="109">
        <f t="shared" si="4"/>
        <v>-42.999999999999261</v>
      </c>
      <c r="U75" s="109"/>
      <c r="V75" t="str">
        <f t="shared" ref="V75:W90" si="10">IF(S75&lt;&gt;"",IF(S75&lt;0,1+V74,0),"")</f>
        <v/>
      </c>
      <c r="W75">
        <f t="shared" si="10"/>
        <v>9</v>
      </c>
      <c r="X75" s="37">
        <f t="shared" si="5"/>
        <v>2108833.9563955916</v>
      </c>
      <c r="Y75" s="38">
        <f t="shared" si="6"/>
        <v>0.21591036220025495</v>
      </c>
    </row>
    <row r="76" spans="2:25">
      <c r="B76" s="69">
        <v>68</v>
      </c>
      <c r="C76" s="106">
        <f t="shared" si="8"/>
        <v>1603909.4074585231</v>
      </c>
      <c r="D76" s="106"/>
      <c r="E76" s="69"/>
      <c r="F76" s="8">
        <v>43797</v>
      </c>
      <c r="G76" s="69" t="s">
        <v>3</v>
      </c>
      <c r="H76" s="107">
        <v>109.08</v>
      </c>
      <c r="I76" s="107"/>
      <c r="J76" s="69">
        <v>23</v>
      </c>
      <c r="K76" s="110">
        <f t="shared" si="9"/>
        <v>48117.28222375569</v>
      </c>
      <c r="L76" s="111"/>
      <c r="M76" s="61">
        <f>IF(J76="","",(K76/J76)/LOOKUP(RIGHT($D$2,3),定数!$A$6:$A$13,定数!$B$6:$B$13))</f>
        <v>20.920557488589431</v>
      </c>
      <c r="N76" s="69"/>
      <c r="O76" s="8">
        <v>43797</v>
      </c>
      <c r="P76" s="107">
        <v>109.31</v>
      </c>
      <c r="Q76" s="107"/>
      <c r="R76" s="108">
        <f>IF(P76="","",T76*M76*LOOKUP(RIGHT($D$2,3),定数!$A$6:$A$13,定数!$B$6:$B$13))</f>
        <v>-48117.282223756527</v>
      </c>
      <c r="S76" s="108"/>
      <c r="T76" s="109">
        <f t="shared" ref="T76:T108" si="11">IF(P76="","",IF(G76="買",(P76-H76),(H76-P76))*IF(RIGHT($D$2,3)="JPY",100,10000))</f>
        <v>-23.000000000000398</v>
      </c>
      <c r="U76" s="109"/>
      <c r="V76" t="str">
        <f t="shared" si="10"/>
        <v/>
      </c>
      <c r="W76">
        <f t="shared" si="10"/>
        <v>10</v>
      </c>
      <c r="X76" s="37">
        <f t="shared" ref="X76:X108" si="12">IF(C76&lt;&gt;"",MAX(X75,C76),"")</f>
        <v>2108833.9563955916</v>
      </c>
      <c r="Y76" s="38">
        <f t="shared" ref="Y76:Y108" si="13">IF(X76&lt;&gt;"",1-(C76/X76),"")</f>
        <v>0.23943305133424686</v>
      </c>
    </row>
    <row r="77" spans="2:25">
      <c r="B77" s="69">
        <v>69</v>
      </c>
      <c r="C77" s="106">
        <f t="shared" si="8"/>
        <v>1555792.1252347666</v>
      </c>
      <c r="D77" s="106"/>
      <c r="E77" s="69"/>
      <c r="F77" s="8">
        <v>43804</v>
      </c>
      <c r="G77" s="69" t="s">
        <v>3</v>
      </c>
      <c r="H77" s="107">
        <v>107.94</v>
      </c>
      <c r="I77" s="107"/>
      <c r="J77" s="69">
        <v>59</v>
      </c>
      <c r="K77" s="110">
        <f t="shared" si="9"/>
        <v>46673.763757042994</v>
      </c>
      <c r="L77" s="111"/>
      <c r="M77" s="61">
        <f>IF(J77="","",(K77/J77)/LOOKUP(RIGHT($D$2,3),定数!$A$6:$A$13,定数!$B$6:$B$13))</f>
        <v>7.9108074164479651</v>
      </c>
      <c r="N77" s="69"/>
      <c r="O77" s="8">
        <v>43808</v>
      </c>
      <c r="P77" s="107">
        <v>106.81</v>
      </c>
      <c r="Q77" s="107"/>
      <c r="R77" s="108">
        <f>IF(P77="","",T77*M77*LOOKUP(RIGHT($D$2,3),定数!$A$6:$A$13,定数!$B$6:$B$13))</f>
        <v>89392.123805861644</v>
      </c>
      <c r="S77" s="108"/>
      <c r="T77" s="109">
        <f t="shared" si="11"/>
        <v>112.99999999999955</v>
      </c>
      <c r="U77" s="109"/>
      <c r="V77" t="str">
        <f t="shared" si="10"/>
        <v/>
      </c>
      <c r="W77">
        <f t="shared" si="10"/>
        <v>0</v>
      </c>
      <c r="X77" s="37">
        <f t="shared" si="12"/>
        <v>2108833.9563955916</v>
      </c>
      <c r="Y77" s="38">
        <f t="shared" si="13"/>
        <v>0.26225005979421978</v>
      </c>
    </row>
    <row r="78" spans="2:25">
      <c r="B78" s="69">
        <v>70</v>
      </c>
      <c r="C78" s="106">
        <f>IF(R77="","",C77+R77)</f>
        <v>1645184.2490406283</v>
      </c>
      <c r="D78" s="106"/>
      <c r="E78" s="69">
        <v>2004</v>
      </c>
      <c r="F78" s="8">
        <v>43470</v>
      </c>
      <c r="G78" s="69" t="s">
        <v>3</v>
      </c>
      <c r="H78" s="107">
        <v>106.87</v>
      </c>
      <c r="I78" s="107"/>
      <c r="J78" s="69">
        <v>19</v>
      </c>
      <c r="K78" s="110">
        <f t="shared" si="9"/>
        <v>49355.527471218847</v>
      </c>
      <c r="L78" s="111"/>
      <c r="M78" s="61">
        <f>IF(J78="","",(K78/J78)/LOOKUP(RIGHT($D$2,3),定数!$A$6:$A$13,定数!$B$6:$B$13))</f>
        <v>25.976593405904655</v>
      </c>
      <c r="N78" s="69">
        <v>2004</v>
      </c>
      <c r="O78" s="8">
        <v>43470</v>
      </c>
      <c r="P78" s="107">
        <v>107.06</v>
      </c>
      <c r="Q78" s="107"/>
      <c r="R78" s="108">
        <f>IF(P78="","",T78*M78*LOOKUP(RIGHT($D$2,3),定数!$A$6:$A$13,定数!$B$6:$B$13))</f>
        <v>-49355.527471218258</v>
      </c>
      <c r="S78" s="108"/>
      <c r="T78" s="109">
        <f t="shared" si="11"/>
        <v>-18.999999999999773</v>
      </c>
      <c r="U78" s="109"/>
      <c r="V78" t="str">
        <f t="shared" si="10"/>
        <v/>
      </c>
      <c r="W78">
        <f t="shared" si="10"/>
        <v>1</v>
      </c>
      <c r="X78" s="37">
        <f t="shared" si="12"/>
        <v>2108833.9563955916</v>
      </c>
      <c r="Y78" s="38">
        <f t="shared" si="13"/>
        <v>0.21986069882307424</v>
      </c>
    </row>
    <row r="79" spans="2:25">
      <c r="B79" s="69">
        <v>71</v>
      </c>
      <c r="C79" s="106">
        <f t="shared" si="8"/>
        <v>1595828.7215694101</v>
      </c>
      <c r="D79" s="106"/>
      <c r="E79" s="69"/>
      <c r="F79" s="8">
        <v>43472</v>
      </c>
      <c r="G79" s="69" t="s">
        <v>3</v>
      </c>
      <c r="H79" s="107">
        <v>106.11</v>
      </c>
      <c r="I79" s="107"/>
      <c r="J79" s="69">
        <v>25</v>
      </c>
      <c r="K79" s="110">
        <f t="shared" si="9"/>
        <v>47874.861647082304</v>
      </c>
      <c r="L79" s="111"/>
      <c r="M79" s="61">
        <f>IF(J79="","",(K79/J79)/LOOKUP(RIGHT($D$2,3),定数!$A$6:$A$13,定数!$B$6:$B$13))</f>
        <v>19.149944658832922</v>
      </c>
      <c r="N79" s="69"/>
      <c r="O79" s="8">
        <v>43474</v>
      </c>
      <c r="P79" s="107">
        <v>106.36</v>
      </c>
      <c r="Q79" s="107"/>
      <c r="R79" s="108">
        <f>IF(P79="","",T79*M79*LOOKUP(RIGHT($D$2,3),定数!$A$6:$A$13,定数!$B$6:$B$13))</f>
        <v>-47874.861647082304</v>
      </c>
      <c r="S79" s="108"/>
      <c r="T79" s="109">
        <f t="shared" si="11"/>
        <v>-25</v>
      </c>
      <c r="U79" s="109"/>
      <c r="V79" t="str">
        <f t="shared" si="10"/>
        <v/>
      </c>
      <c r="W79">
        <f t="shared" si="10"/>
        <v>2</v>
      </c>
      <c r="X79" s="37">
        <f t="shared" si="12"/>
        <v>2108833.9563955916</v>
      </c>
      <c r="Y79" s="38">
        <f t="shared" si="13"/>
        <v>0.2432648778583818</v>
      </c>
    </row>
    <row r="80" spans="2:25">
      <c r="B80" s="69">
        <v>72</v>
      </c>
      <c r="C80" s="106">
        <f>IF(R79="","",C79+R79)</f>
        <v>1547953.8599223278</v>
      </c>
      <c r="D80" s="106"/>
      <c r="E80" s="69"/>
      <c r="F80" s="8">
        <v>43479</v>
      </c>
      <c r="G80" s="69" t="s">
        <v>3</v>
      </c>
      <c r="H80" s="107">
        <v>106.08</v>
      </c>
      <c r="I80" s="107"/>
      <c r="J80" s="69">
        <v>29</v>
      </c>
      <c r="K80" s="110">
        <f t="shared" si="9"/>
        <v>46438.61579766983</v>
      </c>
      <c r="L80" s="111"/>
      <c r="M80" s="61">
        <f>IF(J80="","",(K80/J80)/LOOKUP(RIGHT($D$2,3),定数!$A$6:$A$13,定数!$B$6:$B$13))</f>
        <v>16.013315792299942</v>
      </c>
      <c r="N80" s="69"/>
      <c r="O80" s="8">
        <v>43480</v>
      </c>
      <c r="P80" s="107">
        <v>106.37</v>
      </c>
      <c r="Q80" s="107"/>
      <c r="R80" s="108">
        <f>IF(P80="","",T80*M80*LOOKUP(RIGHT($D$2,3),定数!$A$6:$A$13,定数!$B$6:$B$13))</f>
        <v>-46438.615797670835</v>
      </c>
      <c r="S80" s="108"/>
      <c r="T80" s="109">
        <f t="shared" si="11"/>
        <v>-29.000000000000625</v>
      </c>
      <c r="U80" s="109"/>
      <c r="V80" t="str">
        <f t="shared" si="10"/>
        <v/>
      </c>
      <c r="W80">
        <f t="shared" si="10"/>
        <v>3</v>
      </c>
      <c r="X80" s="37">
        <f t="shared" si="12"/>
        <v>2108833.9563955916</v>
      </c>
      <c r="Y80" s="38">
        <f t="shared" si="13"/>
        <v>0.26596693152263029</v>
      </c>
    </row>
    <row r="81" spans="2:25">
      <c r="B81" s="69">
        <v>73</v>
      </c>
      <c r="C81" s="106">
        <f t="shared" si="8"/>
        <v>1501515.244124657</v>
      </c>
      <c r="D81" s="106"/>
      <c r="E81" s="69"/>
      <c r="F81" s="8">
        <v>43484</v>
      </c>
      <c r="G81" s="69" t="s">
        <v>4</v>
      </c>
      <c r="H81" s="107">
        <v>107.18</v>
      </c>
      <c r="I81" s="107"/>
      <c r="J81" s="69">
        <v>80</v>
      </c>
      <c r="K81" s="110">
        <f t="shared" si="9"/>
        <v>45045.457323739705</v>
      </c>
      <c r="L81" s="111"/>
      <c r="M81" s="61">
        <f>IF(J81="","",(K81/J81)/LOOKUP(RIGHT($D$2,3),定数!$A$6:$A$13,定数!$B$6:$B$13))</f>
        <v>5.630682165467463</v>
      </c>
      <c r="N81" s="69"/>
      <c r="O81" s="8">
        <v>43487</v>
      </c>
      <c r="P81" s="107">
        <v>106.38</v>
      </c>
      <c r="Q81" s="107"/>
      <c r="R81" s="108">
        <f>IF(P81="","",T81*M81*LOOKUP(RIGHT($D$2,3),定数!$A$6:$A$13,定数!$B$6:$B$13))</f>
        <v>-45045.457323740346</v>
      </c>
      <c r="S81" s="108"/>
      <c r="T81" s="109">
        <f t="shared" si="11"/>
        <v>-80.000000000001137</v>
      </c>
      <c r="U81" s="109"/>
      <c r="V81" t="str">
        <f t="shared" si="10"/>
        <v/>
      </c>
      <c r="W81">
        <f t="shared" si="10"/>
        <v>4</v>
      </c>
      <c r="X81" s="37">
        <f t="shared" si="12"/>
        <v>2108833.9563955916</v>
      </c>
      <c r="Y81" s="38">
        <f t="shared" si="13"/>
        <v>0.2879879235769518</v>
      </c>
    </row>
    <row r="82" spans="2:25">
      <c r="B82" s="69">
        <v>74</v>
      </c>
      <c r="C82" s="106">
        <f t="shared" si="8"/>
        <v>1456469.7868009168</v>
      </c>
      <c r="D82" s="106"/>
      <c r="E82" s="69"/>
      <c r="F82" s="8">
        <v>43499</v>
      </c>
      <c r="G82" s="69" t="s">
        <v>3</v>
      </c>
      <c r="H82" s="107">
        <v>105.35</v>
      </c>
      <c r="I82" s="107"/>
      <c r="J82" s="69">
        <v>47</v>
      </c>
      <c r="K82" s="110">
        <f t="shared" si="9"/>
        <v>43694.093604027505</v>
      </c>
      <c r="L82" s="111"/>
      <c r="M82" s="61">
        <f>IF(J82="","",(K82/J82)/LOOKUP(RIGHT($D$2,3),定数!$A$6:$A$13,定数!$B$6:$B$13))</f>
        <v>9.2966156604313834</v>
      </c>
      <c r="N82" s="69"/>
      <c r="O82" s="8">
        <v>43499</v>
      </c>
      <c r="P82" s="107">
        <v>105.82</v>
      </c>
      <c r="Q82" s="107"/>
      <c r="R82" s="108">
        <f>IF(P82="","",T82*M82*LOOKUP(RIGHT($D$2,3),定数!$A$6:$A$13,定数!$B$6:$B$13))</f>
        <v>-43694.093604027395</v>
      </c>
      <c r="S82" s="108"/>
      <c r="T82" s="109">
        <f t="shared" si="11"/>
        <v>-46.999999999999886</v>
      </c>
      <c r="U82" s="109"/>
      <c r="V82" t="str">
        <f t="shared" si="10"/>
        <v/>
      </c>
      <c r="W82">
        <f t="shared" si="10"/>
        <v>5</v>
      </c>
      <c r="X82" s="37">
        <f t="shared" si="12"/>
        <v>2108833.9563955916</v>
      </c>
      <c r="Y82" s="38">
        <f t="shared" si="13"/>
        <v>0.30934828586964347</v>
      </c>
    </row>
    <row r="83" spans="2:25">
      <c r="B83" s="69">
        <v>75</v>
      </c>
      <c r="C83" s="106">
        <f>IF(R82="","",C82+R82)</f>
        <v>1412775.6931968895</v>
      </c>
      <c r="D83" s="106"/>
      <c r="E83" s="69"/>
      <c r="F83" s="8">
        <v>43528</v>
      </c>
      <c r="G83" s="69" t="s">
        <v>4</v>
      </c>
      <c r="H83" s="107">
        <v>110.34</v>
      </c>
      <c r="I83" s="107"/>
      <c r="J83" s="69">
        <v>28</v>
      </c>
      <c r="K83" s="110">
        <f t="shared" si="9"/>
        <v>42383.270795906683</v>
      </c>
      <c r="L83" s="111"/>
      <c r="M83" s="61">
        <f>IF(J83="","",(K83/J83)/LOOKUP(RIGHT($D$2,3),定数!$A$6:$A$13,定数!$B$6:$B$13))</f>
        <v>15.136882427109528</v>
      </c>
      <c r="N83" s="69"/>
      <c r="O83" s="8">
        <v>43528</v>
      </c>
      <c r="P83" s="107">
        <v>110.85</v>
      </c>
      <c r="Q83" s="107"/>
      <c r="R83" s="108">
        <f>IF(P83="","",T83*M83*LOOKUP(RIGHT($D$2,3),定数!$A$6:$A$13,定数!$B$6:$B$13))</f>
        <v>77198.100378257222</v>
      </c>
      <c r="S83" s="108"/>
      <c r="T83" s="109">
        <f t="shared" si="11"/>
        <v>50.999999999999091</v>
      </c>
      <c r="U83" s="109"/>
      <c r="V83" t="str">
        <f t="shared" si="10"/>
        <v/>
      </c>
      <c r="W83">
        <f t="shared" si="10"/>
        <v>0</v>
      </c>
      <c r="X83" s="37">
        <f t="shared" si="12"/>
        <v>2108833.9563955916</v>
      </c>
      <c r="Y83" s="38">
        <f t="shared" si="13"/>
        <v>0.33006783729355416</v>
      </c>
    </row>
    <row r="84" spans="2:25">
      <c r="B84" s="69">
        <v>76</v>
      </c>
      <c r="C84" s="106">
        <f>IF(R83="","",C83+R83)</f>
        <v>1489973.7935751467</v>
      </c>
      <c r="D84" s="106"/>
      <c r="E84" s="69"/>
      <c r="F84" s="8">
        <v>43529</v>
      </c>
      <c r="G84" s="69" t="s">
        <v>4</v>
      </c>
      <c r="H84" s="107">
        <v>111.67</v>
      </c>
      <c r="I84" s="107"/>
      <c r="J84" s="69">
        <v>83</v>
      </c>
      <c r="K84" s="110">
        <f t="shared" si="9"/>
        <v>44699.213807254397</v>
      </c>
      <c r="L84" s="111"/>
      <c r="M84" s="61">
        <f>IF(J84="","",(K84/J84)/LOOKUP(RIGHT($D$2,3),定数!$A$6:$A$13,定数!$B$6:$B$13))</f>
        <v>5.3854474466571558</v>
      </c>
      <c r="N84" s="69"/>
      <c r="O84" s="8">
        <v>43533</v>
      </c>
      <c r="P84" s="107">
        <v>110.84</v>
      </c>
      <c r="Q84" s="107"/>
      <c r="R84" s="108">
        <f>IF(P84="","",T84*M84*LOOKUP(RIGHT($D$2,3),定数!$A$6:$A$13,定数!$B$6:$B$13))</f>
        <v>-44699.213807254302</v>
      </c>
      <c r="S84" s="108"/>
      <c r="T84" s="109">
        <f t="shared" si="11"/>
        <v>-82.999999999999829</v>
      </c>
      <c r="U84" s="109"/>
      <c r="V84" t="str">
        <f t="shared" si="10"/>
        <v/>
      </c>
      <c r="W84">
        <f t="shared" si="10"/>
        <v>1</v>
      </c>
      <c r="X84" s="37">
        <f t="shared" si="12"/>
        <v>2108833.9563955916</v>
      </c>
      <c r="Y84" s="38">
        <f t="shared" si="13"/>
        <v>0.29346082983138111</v>
      </c>
    </row>
    <row r="85" spans="2:25">
      <c r="B85" s="69">
        <v>77</v>
      </c>
      <c r="C85" s="106">
        <f>IF(R84="","",C84+R84)</f>
        <v>1445274.5797678924</v>
      </c>
      <c r="D85" s="106"/>
      <c r="E85" s="69"/>
      <c r="F85" s="8">
        <v>43550</v>
      </c>
      <c r="G85" s="69" t="s">
        <v>3</v>
      </c>
      <c r="H85" s="107">
        <v>105.6</v>
      </c>
      <c r="I85" s="107"/>
      <c r="J85" s="69">
        <v>67</v>
      </c>
      <c r="K85" s="110">
        <f t="shared" si="9"/>
        <v>43358.237393036768</v>
      </c>
      <c r="L85" s="111"/>
      <c r="M85" s="61">
        <f>IF(J85="","",(K85/J85)/LOOKUP(RIGHT($D$2,3),定数!$A$6:$A$13,定数!$B$6:$B$13))</f>
        <v>6.4713787153786226</v>
      </c>
      <c r="N85" s="69"/>
      <c r="O85" s="8">
        <v>43555</v>
      </c>
      <c r="P85" s="107">
        <v>104.3</v>
      </c>
      <c r="Q85" s="107"/>
      <c r="R85" s="108">
        <f>IF(P85="","",T85*M85*LOOKUP(RIGHT($D$2,3),定数!$A$6:$A$13,定数!$B$6:$B$13))</f>
        <v>84127.923299921909</v>
      </c>
      <c r="S85" s="108"/>
      <c r="T85" s="109">
        <f t="shared" si="11"/>
        <v>129.99999999999972</v>
      </c>
      <c r="U85" s="109"/>
      <c r="V85" t="str">
        <f t="shared" si="10"/>
        <v/>
      </c>
      <c r="W85">
        <f t="shared" si="10"/>
        <v>0</v>
      </c>
      <c r="X85" s="37">
        <f t="shared" si="12"/>
        <v>2108833.9563955916</v>
      </c>
      <c r="Y85" s="38">
        <f t="shared" si="13"/>
        <v>0.31465700493643967</v>
      </c>
    </row>
    <row r="86" spans="2:25">
      <c r="B86" s="69">
        <v>78</v>
      </c>
      <c r="C86" s="106">
        <f t="shared" si="8"/>
        <v>1529402.5030678143</v>
      </c>
      <c r="D86" s="106"/>
      <c r="E86" s="69"/>
      <c r="F86" s="8">
        <v>43571</v>
      </c>
      <c r="G86" s="69" t="s">
        <v>4</v>
      </c>
      <c r="H86" s="107">
        <v>108.79</v>
      </c>
      <c r="I86" s="107"/>
      <c r="J86" s="69">
        <v>74</v>
      </c>
      <c r="K86" s="110">
        <f t="shared" si="9"/>
        <v>45882.075092034429</v>
      </c>
      <c r="L86" s="111"/>
      <c r="M86" s="61">
        <f>IF(J86="","",(K86/J86)/LOOKUP(RIGHT($D$2,3),定数!$A$6:$A$13,定数!$B$6:$B$13))</f>
        <v>6.2002804178424897</v>
      </c>
      <c r="N86" s="69"/>
      <c r="O86" s="8">
        <v>43571</v>
      </c>
      <c r="P86" s="107">
        <v>108.05</v>
      </c>
      <c r="Q86" s="107"/>
      <c r="R86" s="108">
        <f>IF(P86="","",T86*M86*LOOKUP(RIGHT($D$2,3),定数!$A$6:$A$13,定数!$B$6:$B$13))</f>
        <v>-45882.075092034989</v>
      </c>
      <c r="S86" s="108"/>
      <c r="T86" s="109">
        <f t="shared" si="11"/>
        <v>-74.000000000000909</v>
      </c>
      <c r="U86" s="109"/>
      <c r="V86" t="str">
        <f t="shared" si="10"/>
        <v/>
      </c>
      <c r="W86">
        <f t="shared" si="10"/>
        <v>1</v>
      </c>
      <c r="X86" s="37">
        <f t="shared" si="12"/>
        <v>2108833.9563955916</v>
      </c>
      <c r="Y86" s="38">
        <f t="shared" si="13"/>
        <v>0.27476390522378469</v>
      </c>
    </row>
    <row r="87" spans="2:25">
      <c r="B87" s="69">
        <v>79</v>
      </c>
      <c r="C87" s="106">
        <f>IF(R86="","",C86+R86)</f>
        <v>1483520.4279757794</v>
      </c>
      <c r="D87" s="106"/>
      <c r="E87" s="69"/>
      <c r="F87" s="8">
        <v>43578</v>
      </c>
      <c r="G87" s="69" t="s">
        <v>4</v>
      </c>
      <c r="H87" s="107">
        <v>109.85</v>
      </c>
      <c r="I87" s="107"/>
      <c r="J87" s="69">
        <v>51</v>
      </c>
      <c r="K87" s="110">
        <f t="shared" si="9"/>
        <v>44505.612839273381</v>
      </c>
      <c r="L87" s="111"/>
      <c r="M87" s="61">
        <f>IF(J87="","",(K87/J87)/LOOKUP(RIGHT($D$2,3),定数!$A$6:$A$13,定数!$B$6:$B$13))</f>
        <v>8.7265907527987014</v>
      </c>
      <c r="N87" s="69"/>
      <c r="O87" s="8">
        <v>43578</v>
      </c>
      <c r="P87" s="107">
        <v>109.34</v>
      </c>
      <c r="Q87" s="107"/>
      <c r="R87" s="108">
        <f>IF(P87="","",T87*M87*LOOKUP(RIGHT($D$2,3),定数!$A$6:$A$13,定数!$B$6:$B$13))</f>
        <v>-44505.61283927258</v>
      </c>
      <c r="S87" s="108"/>
      <c r="T87" s="109">
        <f t="shared" si="11"/>
        <v>-50.999999999999091</v>
      </c>
      <c r="U87" s="109"/>
      <c r="V87" t="str">
        <f t="shared" si="10"/>
        <v/>
      </c>
      <c r="W87">
        <f t="shared" si="10"/>
        <v>2</v>
      </c>
      <c r="X87" s="37">
        <f t="shared" si="12"/>
        <v>2108833.9563955916</v>
      </c>
      <c r="Y87" s="38">
        <f t="shared" si="13"/>
        <v>0.29652098806707139</v>
      </c>
    </row>
    <row r="88" spans="2:25">
      <c r="B88" s="69">
        <v>80</v>
      </c>
      <c r="C88" s="106">
        <f t="shared" si="8"/>
        <v>1439014.8151365069</v>
      </c>
      <c r="D88" s="106"/>
      <c r="E88" s="69"/>
      <c r="F88" s="8">
        <v>43581</v>
      </c>
      <c r="G88" s="69" t="s">
        <v>3</v>
      </c>
      <c r="H88" s="107">
        <v>108.45</v>
      </c>
      <c r="I88" s="107"/>
      <c r="J88" s="69">
        <v>56</v>
      </c>
      <c r="K88" s="110">
        <f t="shared" si="9"/>
        <v>43170.444454095203</v>
      </c>
      <c r="L88" s="111"/>
      <c r="M88" s="61">
        <f>IF(J88="","",(K88/J88)/LOOKUP(RIGHT($D$2,3),定数!$A$6:$A$13,定数!$B$6:$B$13))</f>
        <v>7.7090079382312862</v>
      </c>
      <c r="N88" s="69"/>
      <c r="O88" s="8">
        <v>43582</v>
      </c>
      <c r="P88" s="107">
        <v>109.01</v>
      </c>
      <c r="Q88" s="107"/>
      <c r="R88" s="108">
        <f>IF(P88="","",T88*M88*LOOKUP(RIGHT($D$2,3),定数!$A$6:$A$13,定数!$B$6:$B$13))</f>
        <v>-43170.444454095377</v>
      </c>
      <c r="S88" s="108"/>
      <c r="T88" s="109">
        <f t="shared" si="11"/>
        <v>-56.000000000000227</v>
      </c>
      <c r="U88" s="109"/>
      <c r="V88" t="str">
        <f t="shared" si="10"/>
        <v/>
      </c>
      <c r="W88">
        <f t="shared" si="10"/>
        <v>3</v>
      </c>
      <c r="X88" s="37">
        <f t="shared" si="12"/>
        <v>2108833.9563955916</v>
      </c>
      <c r="Y88" s="38">
        <f t="shared" si="13"/>
        <v>0.31762535842505879</v>
      </c>
    </row>
    <row r="89" spans="2:25">
      <c r="B89" s="69">
        <v>81</v>
      </c>
      <c r="C89" s="106">
        <f>IF(R88="","",C88+R88)</f>
        <v>1395844.3706824116</v>
      </c>
      <c r="D89" s="106"/>
      <c r="E89" s="69"/>
      <c r="F89" s="8">
        <v>43585</v>
      </c>
      <c r="G89" s="69" t="s">
        <v>4</v>
      </c>
      <c r="H89" s="107">
        <v>110.42</v>
      </c>
      <c r="I89" s="107"/>
      <c r="J89" s="69">
        <v>64</v>
      </c>
      <c r="K89" s="110">
        <f t="shared" si="9"/>
        <v>41875.331120472343</v>
      </c>
      <c r="L89" s="111"/>
      <c r="M89" s="61">
        <f>IF(J89="","",(K89/J89)/LOOKUP(RIGHT($D$2,3),定数!$A$6:$A$13,定数!$B$6:$B$13))</f>
        <v>6.5430204875738038</v>
      </c>
      <c r="N89" s="69"/>
      <c r="O89" s="8">
        <v>43589</v>
      </c>
      <c r="P89" s="107">
        <v>109.78</v>
      </c>
      <c r="Q89" s="107"/>
      <c r="R89" s="108">
        <f>IF(P89="","",T89*M89*LOOKUP(RIGHT($D$2,3),定数!$A$6:$A$13,定数!$B$6:$B$13))</f>
        <v>-41875.331120472387</v>
      </c>
      <c r="S89" s="108"/>
      <c r="T89" s="109">
        <f t="shared" si="11"/>
        <v>-64.000000000000057</v>
      </c>
      <c r="U89" s="109"/>
      <c r="V89" t="str">
        <f t="shared" si="10"/>
        <v/>
      </c>
      <c r="W89">
        <f t="shared" si="10"/>
        <v>4</v>
      </c>
      <c r="X89" s="37">
        <f t="shared" si="12"/>
        <v>2108833.9563955916</v>
      </c>
      <c r="Y89" s="38">
        <f t="shared" si="13"/>
        <v>0.33809659767230715</v>
      </c>
    </row>
    <row r="90" spans="2:25">
      <c r="B90" s="69">
        <v>82</v>
      </c>
      <c r="C90" s="106">
        <f t="shared" si="8"/>
        <v>1353969.0395619392</v>
      </c>
      <c r="D90" s="106"/>
      <c r="E90" s="69"/>
      <c r="F90" s="8">
        <v>43590</v>
      </c>
      <c r="G90" s="69" t="s">
        <v>3</v>
      </c>
      <c r="H90" s="107">
        <v>109.21</v>
      </c>
      <c r="I90" s="107"/>
      <c r="J90" s="69">
        <v>104</v>
      </c>
      <c r="K90" s="110">
        <f t="shared" si="9"/>
        <v>40619.071186858171</v>
      </c>
      <c r="L90" s="111"/>
      <c r="M90" s="61">
        <f>IF(J90="","",(K90/J90)/LOOKUP(RIGHT($D$2,3),定数!$A$6:$A$13,定数!$B$6:$B$13))</f>
        <v>3.9056799218132858</v>
      </c>
      <c r="N90" s="69"/>
      <c r="O90" s="8">
        <v>43592</v>
      </c>
      <c r="P90" s="107">
        <v>110.25</v>
      </c>
      <c r="Q90" s="107"/>
      <c r="R90" s="108">
        <f>IF(P90="","",T90*M90*LOOKUP(RIGHT($D$2,3),定数!$A$6:$A$13,定数!$B$6:$B$13))</f>
        <v>-40619.071186858419</v>
      </c>
      <c r="S90" s="108"/>
      <c r="T90" s="109">
        <f t="shared" si="11"/>
        <v>-104.00000000000063</v>
      </c>
      <c r="U90" s="109"/>
      <c r="V90" t="str">
        <f t="shared" si="10"/>
        <v/>
      </c>
      <c r="W90">
        <f t="shared" si="10"/>
        <v>5</v>
      </c>
      <c r="X90" s="37">
        <f t="shared" si="12"/>
        <v>2108833.9563955916</v>
      </c>
      <c r="Y90" s="38">
        <f t="shared" si="13"/>
        <v>0.35795369974213798</v>
      </c>
    </row>
    <row r="91" spans="2:25">
      <c r="B91" s="69">
        <v>83</v>
      </c>
      <c r="C91" s="106">
        <f t="shared" si="8"/>
        <v>1313349.9683750807</v>
      </c>
      <c r="D91" s="106"/>
      <c r="E91" s="69"/>
      <c r="F91" s="8">
        <v>43606</v>
      </c>
      <c r="G91" s="69" t="s">
        <v>3</v>
      </c>
      <c r="H91" s="107">
        <v>112.74</v>
      </c>
      <c r="I91" s="107"/>
      <c r="J91" s="69">
        <v>49</v>
      </c>
      <c r="K91" s="110">
        <f t="shared" si="9"/>
        <v>39400.499051252424</v>
      </c>
      <c r="L91" s="111"/>
      <c r="M91" s="61">
        <f>IF(J91="","",(K91/J91)/LOOKUP(RIGHT($D$2,3),定数!$A$6:$A$13,定数!$B$6:$B$13))</f>
        <v>8.0409181737249842</v>
      </c>
      <c r="N91" s="69"/>
      <c r="O91" s="8">
        <v>43610</v>
      </c>
      <c r="P91" s="107">
        <v>113.23</v>
      </c>
      <c r="Q91" s="107"/>
      <c r="R91" s="108">
        <f>IF(P91="","",T91*M91*LOOKUP(RIGHT($D$2,3),定数!$A$6:$A$13,定数!$B$6:$B$13))</f>
        <v>-39400.499051253151</v>
      </c>
      <c r="S91" s="108"/>
      <c r="T91" s="109">
        <f t="shared" si="11"/>
        <v>-49.000000000000909</v>
      </c>
      <c r="U91" s="109"/>
      <c r="V91" t="str">
        <f t="shared" ref="V91:W106" si="14">IF(S91&lt;&gt;"",IF(S91&lt;0,1+V90,0),"")</f>
        <v/>
      </c>
      <c r="W91">
        <f t="shared" si="14"/>
        <v>6</v>
      </c>
      <c r="X91" s="37">
        <f t="shared" si="12"/>
        <v>2108833.9563955916</v>
      </c>
      <c r="Y91" s="38">
        <f t="shared" si="13"/>
        <v>0.37721508874987397</v>
      </c>
    </row>
    <row r="92" spans="2:25">
      <c r="B92" s="69">
        <v>84</v>
      </c>
      <c r="C92" s="106">
        <f t="shared" si="8"/>
        <v>1273949.4693238277</v>
      </c>
      <c r="D92" s="106"/>
      <c r="E92" s="69"/>
      <c r="F92" s="8">
        <v>43612</v>
      </c>
      <c r="G92" s="69" t="s">
        <v>3</v>
      </c>
      <c r="H92" s="107">
        <v>110.91</v>
      </c>
      <c r="I92" s="107"/>
      <c r="J92" s="69">
        <v>81</v>
      </c>
      <c r="K92" s="110">
        <f t="shared" si="9"/>
        <v>38218.484079714828</v>
      </c>
      <c r="L92" s="111"/>
      <c r="M92" s="61">
        <f>IF(J92="","",(K92/J92)/LOOKUP(RIGHT($D$2,3),定数!$A$6:$A$13,定数!$B$6:$B$13))</f>
        <v>4.7183313678660284</v>
      </c>
      <c r="N92" s="69"/>
      <c r="O92" s="8">
        <v>43616</v>
      </c>
      <c r="P92" s="107">
        <v>109.34</v>
      </c>
      <c r="Q92" s="107"/>
      <c r="R92" s="108">
        <f>IF(P92="","",T92*M92*LOOKUP(RIGHT($D$2,3),定数!$A$6:$A$13,定数!$B$6:$B$13))</f>
        <v>74077.802475496326</v>
      </c>
      <c r="S92" s="108"/>
      <c r="T92" s="109">
        <f t="shared" si="11"/>
        <v>156.99999999999932</v>
      </c>
      <c r="U92" s="109"/>
      <c r="V92" t="str">
        <f t="shared" si="14"/>
        <v/>
      </c>
      <c r="W92">
        <f t="shared" si="14"/>
        <v>0</v>
      </c>
      <c r="X92" s="37">
        <f t="shared" si="12"/>
        <v>2108833.9563955916</v>
      </c>
      <c r="Y92" s="38">
        <f t="shared" si="13"/>
        <v>0.39589863608737808</v>
      </c>
    </row>
    <row r="93" spans="2:25">
      <c r="B93" s="69">
        <v>85</v>
      </c>
      <c r="C93" s="106">
        <f t="shared" si="8"/>
        <v>1348027.2717993241</v>
      </c>
      <c r="D93" s="106"/>
      <c r="E93" s="69"/>
      <c r="F93" s="8">
        <v>43625</v>
      </c>
      <c r="G93" s="69" t="s">
        <v>3</v>
      </c>
      <c r="H93" s="107">
        <v>109.59</v>
      </c>
      <c r="I93" s="107"/>
      <c r="J93" s="69">
        <v>28</v>
      </c>
      <c r="K93" s="110">
        <f t="shared" si="9"/>
        <v>40440.818153979722</v>
      </c>
      <c r="L93" s="111"/>
      <c r="M93" s="61">
        <f>IF(J93="","",(K93/J93)/LOOKUP(RIGHT($D$2,3),定数!$A$6:$A$13,定数!$B$6:$B$13))</f>
        <v>14.443149340707043</v>
      </c>
      <c r="N93" s="69"/>
      <c r="O93" s="8">
        <v>43625</v>
      </c>
      <c r="P93" s="107">
        <v>109.87</v>
      </c>
      <c r="Q93" s="107"/>
      <c r="R93" s="108">
        <f>IF(P93="","",T93*M93*LOOKUP(RIGHT($D$2,3),定数!$A$6:$A$13,定数!$B$6:$B$13))</f>
        <v>-40440.81815397989</v>
      </c>
      <c r="S93" s="108"/>
      <c r="T93" s="109">
        <f t="shared" si="11"/>
        <v>-28.000000000000114</v>
      </c>
      <c r="U93" s="109"/>
      <c r="V93" t="str">
        <f t="shared" si="14"/>
        <v/>
      </c>
      <c r="W93">
        <f t="shared" si="14"/>
        <v>1</v>
      </c>
      <c r="X93" s="37">
        <f t="shared" si="12"/>
        <v>2108833.9563955916</v>
      </c>
      <c r="Y93" s="38">
        <f t="shared" si="13"/>
        <v>0.36077126048208863</v>
      </c>
    </row>
    <row r="94" spans="2:25">
      <c r="B94" s="69">
        <v>86</v>
      </c>
      <c r="C94" s="106">
        <f>IF(R93="","",C93+R93)</f>
        <v>1307586.4536453441</v>
      </c>
      <c r="D94" s="106"/>
      <c r="E94" s="69"/>
      <c r="F94" s="8">
        <v>43638</v>
      </c>
      <c r="G94" s="69" t="s">
        <v>3</v>
      </c>
      <c r="H94" s="107">
        <v>108.56</v>
      </c>
      <c r="I94" s="107"/>
      <c r="J94" s="69">
        <v>41</v>
      </c>
      <c r="K94" s="110">
        <f t="shared" si="9"/>
        <v>39227.593609360323</v>
      </c>
      <c r="L94" s="111"/>
      <c r="M94" s="61">
        <f>IF(J94="","",(K94/J94)/LOOKUP(RIGHT($D$2,3),定数!$A$6:$A$13,定数!$B$6:$B$13))</f>
        <v>9.5677057583805656</v>
      </c>
      <c r="N94" s="69"/>
      <c r="O94" s="8">
        <v>43638</v>
      </c>
      <c r="P94" s="107">
        <v>108.97</v>
      </c>
      <c r="Q94" s="107"/>
      <c r="R94" s="108">
        <f>IF(P94="","",T94*M94*LOOKUP(RIGHT($D$2,3),定数!$A$6:$A$13,定数!$B$6:$B$13))</f>
        <v>-39227.593609359988</v>
      </c>
      <c r="S94" s="108"/>
      <c r="T94" s="109">
        <f t="shared" si="11"/>
        <v>-40.999999999999659</v>
      </c>
      <c r="U94" s="109"/>
      <c r="V94" t="str">
        <f t="shared" si="14"/>
        <v/>
      </c>
      <c r="W94">
        <f t="shared" si="14"/>
        <v>2</v>
      </c>
      <c r="X94" s="37">
        <f t="shared" si="12"/>
        <v>2108833.9563955916</v>
      </c>
      <c r="Y94" s="38">
        <f t="shared" si="13"/>
        <v>0.37994812266762612</v>
      </c>
    </row>
    <row r="95" spans="2:25">
      <c r="B95" s="69">
        <v>87</v>
      </c>
      <c r="C95" s="106">
        <f t="shared" si="8"/>
        <v>1268358.8600359841</v>
      </c>
      <c r="D95" s="106"/>
      <c r="E95" s="69"/>
      <c r="F95" s="8">
        <v>43645</v>
      </c>
      <c r="G95" s="69" t="s">
        <v>4</v>
      </c>
      <c r="H95" s="107">
        <v>108.37</v>
      </c>
      <c r="I95" s="107"/>
      <c r="J95" s="69">
        <v>63</v>
      </c>
      <c r="K95" s="110">
        <f t="shared" si="9"/>
        <v>38050.76580107952</v>
      </c>
      <c r="L95" s="111"/>
      <c r="M95" s="61">
        <f>IF(J95="","",(K95/J95)/LOOKUP(RIGHT($D$2,3),定数!$A$6:$A$13,定数!$B$6:$B$13))</f>
        <v>6.0398040954094476</v>
      </c>
      <c r="N95" s="69"/>
      <c r="O95" s="8">
        <v>43652</v>
      </c>
      <c r="P95" s="107">
        <v>109.58</v>
      </c>
      <c r="Q95" s="107"/>
      <c r="R95" s="108">
        <f>IF(P95="","",T95*M95*LOOKUP(RIGHT($D$2,3),定数!$A$6:$A$13,定数!$B$6:$B$13))</f>
        <v>73081.629554453932</v>
      </c>
      <c r="S95" s="108"/>
      <c r="T95" s="109">
        <f t="shared" si="11"/>
        <v>120.99999999999937</v>
      </c>
      <c r="U95" s="109"/>
      <c r="V95" t="str">
        <f t="shared" si="14"/>
        <v/>
      </c>
      <c r="W95">
        <f t="shared" si="14"/>
        <v>0</v>
      </c>
      <c r="X95" s="37">
        <f t="shared" si="12"/>
        <v>2108833.9563955916</v>
      </c>
      <c r="Y95" s="38">
        <f t="shared" si="13"/>
        <v>0.39854967898759719</v>
      </c>
    </row>
    <row r="96" spans="2:25">
      <c r="B96" s="69">
        <v>88</v>
      </c>
      <c r="C96" s="106">
        <f t="shared" si="8"/>
        <v>1341440.4895904381</v>
      </c>
      <c r="D96" s="106"/>
      <c r="E96" s="69"/>
      <c r="F96" s="8">
        <v>43661</v>
      </c>
      <c r="G96" s="69" t="s">
        <v>4</v>
      </c>
      <c r="H96" s="107">
        <v>109.96</v>
      </c>
      <c r="I96" s="107"/>
      <c r="J96" s="69">
        <v>68</v>
      </c>
      <c r="K96" s="110">
        <f t="shared" si="9"/>
        <v>40243.214687713138</v>
      </c>
      <c r="L96" s="111"/>
      <c r="M96" s="61">
        <f>IF(J96="","",(K96/J96)/LOOKUP(RIGHT($D$2,3),定数!$A$6:$A$13,定数!$B$6:$B$13))</f>
        <v>5.9181198070166374</v>
      </c>
      <c r="N96" s="69"/>
      <c r="O96" s="8">
        <v>43662</v>
      </c>
      <c r="P96" s="107">
        <v>109.28</v>
      </c>
      <c r="Q96" s="107"/>
      <c r="R96" s="108">
        <f>IF(P96="","",T96*M96*LOOKUP(RIGHT($D$2,3),定数!$A$6:$A$13,定数!$B$6:$B$13))</f>
        <v>-40243.214687712694</v>
      </c>
      <c r="S96" s="108"/>
      <c r="T96" s="109">
        <f t="shared" si="11"/>
        <v>-67.999999999999261</v>
      </c>
      <c r="U96" s="109"/>
      <c r="V96" t="str">
        <f t="shared" si="14"/>
        <v/>
      </c>
      <c r="W96">
        <f t="shared" si="14"/>
        <v>1</v>
      </c>
      <c r="X96" s="37">
        <f t="shared" si="12"/>
        <v>2108833.9563955916</v>
      </c>
      <c r="Y96" s="38">
        <f t="shared" si="13"/>
        <v>0.36389468430069216</v>
      </c>
    </row>
    <row r="97" spans="2:25">
      <c r="B97" s="69">
        <v>89</v>
      </c>
      <c r="C97" s="106">
        <f t="shared" si="8"/>
        <v>1301197.2749027254</v>
      </c>
      <c r="D97" s="106"/>
      <c r="E97" s="69"/>
      <c r="F97" s="8">
        <v>43666</v>
      </c>
      <c r="G97" s="69" t="s">
        <v>3</v>
      </c>
      <c r="H97" s="107">
        <v>108.24</v>
      </c>
      <c r="I97" s="107"/>
      <c r="J97" s="69">
        <v>51</v>
      </c>
      <c r="K97" s="110">
        <f t="shared" si="9"/>
        <v>39035.918247081761</v>
      </c>
      <c r="L97" s="111"/>
      <c r="M97" s="61">
        <f>IF(J97="","",(K97/J97)/LOOKUP(RIGHT($D$2,3),定数!$A$6:$A$13,定数!$B$6:$B$13))</f>
        <v>7.654101617074855</v>
      </c>
      <c r="N97" s="69"/>
      <c r="O97" s="8">
        <v>43666</v>
      </c>
      <c r="P97" s="107">
        <v>108.75</v>
      </c>
      <c r="Q97" s="107"/>
      <c r="R97" s="108">
        <f>IF(P97="","",T97*M97*LOOKUP(RIGHT($D$2,3),定数!$A$6:$A$13,定数!$B$6:$B$13))</f>
        <v>-39035.918247082154</v>
      </c>
      <c r="S97" s="108"/>
      <c r="T97" s="109">
        <f t="shared" si="11"/>
        <v>-51.000000000000512</v>
      </c>
      <c r="U97" s="109"/>
      <c r="V97" t="str">
        <f t="shared" si="14"/>
        <v/>
      </c>
      <c r="W97">
        <f t="shared" si="14"/>
        <v>2</v>
      </c>
      <c r="X97" s="37">
        <f t="shared" si="12"/>
        <v>2108833.9563955916</v>
      </c>
      <c r="Y97" s="38">
        <f t="shared" si="13"/>
        <v>0.38297784377167121</v>
      </c>
    </row>
    <row r="98" spans="2:25">
      <c r="B98" s="69">
        <v>90</v>
      </c>
      <c r="C98" s="106">
        <f t="shared" si="8"/>
        <v>1262161.3566556433</v>
      </c>
      <c r="D98" s="106"/>
      <c r="E98" s="69"/>
      <c r="F98" s="8">
        <v>43669</v>
      </c>
      <c r="G98" s="69" t="s">
        <v>4</v>
      </c>
      <c r="H98" s="107">
        <v>110.03</v>
      </c>
      <c r="I98" s="107"/>
      <c r="J98" s="69">
        <v>35</v>
      </c>
      <c r="K98" s="110">
        <f t="shared" si="9"/>
        <v>37864.840699669301</v>
      </c>
      <c r="L98" s="111"/>
      <c r="M98" s="61">
        <f>IF(J98="","",(K98/J98)/LOOKUP(RIGHT($D$2,3),定数!$A$6:$A$13,定数!$B$6:$B$13))</f>
        <v>10.81852591419123</v>
      </c>
      <c r="N98" s="69"/>
      <c r="O98" s="8">
        <v>43672</v>
      </c>
      <c r="P98" s="107">
        <v>109.68</v>
      </c>
      <c r="Q98" s="107"/>
      <c r="R98" s="108">
        <f>IF(P98="","",T98*M98*LOOKUP(RIGHT($D$2,3),定数!$A$6:$A$13,定数!$B$6:$B$13))</f>
        <v>-37864.84069966869</v>
      </c>
      <c r="S98" s="108"/>
      <c r="T98" s="109">
        <f t="shared" si="11"/>
        <v>-34.999999999999432</v>
      </c>
      <c r="U98" s="109"/>
      <c r="V98" t="str">
        <f t="shared" si="14"/>
        <v/>
      </c>
      <c r="W98">
        <f t="shared" si="14"/>
        <v>3</v>
      </c>
      <c r="X98" s="37">
        <f t="shared" si="12"/>
        <v>2108833.9563955916</v>
      </c>
      <c r="Y98" s="38">
        <f t="shared" si="13"/>
        <v>0.40148850845852124</v>
      </c>
    </row>
    <row r="99" spans="2:25">
      <c r="B99" s="69">
        <v>91</v>
      </c>
      <c r="C99" s="106">
        <f t="shared" si="8"/>
        <v>1224296.5159559746</v>
      </c>
      <c r="D99" s="106"/>
      <c r="E99" s="69"/>
      <c r="F99" s="8">
        <v>43729</v>
      </c>
      <c r="G99" s="69" t="s">
        <v>4</v>
      </c>
      <c r="H99" s="107">
        <v>110.04</v>
      </c>
      <c r="I99" s="107"/>
      <c r="J99" s="69">
        <v>23</v>
      </c>
      <c r="K99" s="110">
        <f t="shared" si="9"/>
        <v>36728.895478679238</v>
      </c>
      <c r="L99" s="111"/>
      <c r="M99" s="61">
        <f>IF(J99="","",(K99/J99)/LOOKUP(RIGHT($D$2,3),定数!$A$6:$A$13,定数!$B$6:$B$13))</f>
        <v>15.969084990730103</v>
      </c>
      <c r="N99" s="126"/>
      <c r="O99" s="8">
        <v>43729</v>
      </c>
      <c r="P99" s="107">
        <v>109.81</v>
      </c>
      <c r="Q99" s="107"/>
      <c r="R99" s="108">
        <f>IF(P99="","",T99*M99*LOOKUP(RIGHT($D$2,3),定数!$A$6:$A$13,定数!$B$6:$B$13))</f>
        <v>-36728.895478679871</v>
      </c>
      <c r="S99" s="108"/>
      <c r="T99" s="109">
        <f t="shared" si="11"/>
        <v>-23.000000000000398</v>
      </c>
      <c r="U99" s="109"/>
      <c r="V99" t="str">
        <f t="shared" si="14"/>
        <v/>
      </c>
      <c r="W99">
        <f t="shared" si="14"/>
        <v>4</v>
      </c>
      <c r="X99" s="37">
        <f t="shared" si="12"/>
        <v>2108833.9563955916</v>
      </c>
      <c r="Y99" s="38">
        <f t="shared" si="13"/>
        <v>0.41944385320476529</v>
      </c>
    </row>
    <row r="100" spans="2:25">
      <c r="B100" s="69">
        <v>92</v>
      </c>
      <c r="C100" s="106">
        <f t="shared" si="8"/>
        <v>1187567.6204772948</v>
      </c>
      <c r="D100" s="106"/>
      <c r="E100" s="69"/>
      <c r="F100" s="8">
        <v>43753</v>
      </c>
      <c r="G100" s="69" t="s">
        <v>3</v>
      </c>
      <c r="H100" s="107">
        <v>109.01</v>
      </c>
      <c r="I100" s="107"/>
      <c r="J100" s="69">
        <v>51</v>
      </c>
      <c r="K100" s="110">
        <f t="shared" si="9"/>
        <v>35627.028614318842</v>
      </c>
      <c r="L100" s="111"/>
      <c r="M100" s="61">
        <f>IF(J100="","",(K100/J100)/LOOKUP(RIGHT($D$2,3),定数!$A$6:$A$13,定数!$B$6:$B$13))</f>
        <v>6.9856918851605574</v>
      </c>
      <c r="N100" s="69"/>
      <c r="O100" s="8">
        <v>43756</v>
      </c>
      <c r="P100" s="107">
        <v>109.52</v>
      </c>
      <c r="Q100" s="107"/>
      <c r="R100" s="108">
        <f>IF(P100="","",T100*M100*LOOKUP(RIGHT($D$2,3),定数!$A$6:$A$13,定数!$B$6:$B$13))</f>
        <v>-35627.028614318209</v>
      </c>
      <c r="S100" s="108"/>
      <c r="T100" s="109">
        <f t="shared" si="11"/>
        <v>-50.999999999999091</v>
      </c>
      <c r="U100" s="109"/>
      <c r="V100" t="str">
        <f t="shared" si="14"/>
        <v/>
      </c>
      <c r="W100">
        <f t="shared" si="14"/>
        <v>5</v>
      </c>
      <c r="X100" s="37">
        <f t="shared" si="12"/>
        <v>2108833.9563955916</v>
      </c>
      <c r="Y100" s="38">
        <f t="shared" si="13"/>
        <v>0.43686053760862265</v>
      </c>
    </row>
    <row r="101" spans="2:25">
      <c r="B101" s="69">
        <v>93</v>
      </c>
      <c r="C101" s="106">
        <f t="shared" si="8"/>
        <v>1151940.5918629766</v>
      </c>
      <c r="D101" s="106"/>
      <c r="E101" s="69"/>
      <c r="F101" s="8">
        <v>43760</v>
      </c>
      <c r="G101" s="69" t="s">
        <v>3</v>
      </c>
      <c r="H101" s="107">
        <v>107.41</v>
      </c>
      <c r="I101" s="107"/>
      <c r="J101" s="69">
        <v>33</v>
      </c>
      <c r="K101" s="110">
        <f t="shared" si="9"/>
        <v>34558.217755889294</v>
      </c>
      <c r="L101" s="111"/>
      <c r="M101" s="61">
        <f>IF(J101="","",(K101/J101)/LOOKUP(RIGHT($D$2,3),定数!$A$6:$A$13,定数!$B$6:$B$13))</f>
        <v>10.472187198754332</v>
      </c>
      <c r="N101" s="69"/>
      <c r="O101" s="8">
        <v>43763</v>
      </c>
      <c r="P101" s="107">
        <v>106.79</v>
      </c>
      <c r="Q101" s="107"/>
      <c r="R101" s="108">
        <f>IF(P101="","",T101*M101*LOOKUP(RIGHT($D$2,3),定数!$A$6:$A$13,定数!$B$6:$B$13))</f>
        <v>64927.560632275847</v>
      </c>
      <c r="S101" s="108"/>
      <c r="T101" s="109">
        <f t="shared" si="11"/>
        <v>61.999999999999034</v>
      </c>
      <c r="U101" s="109"/>
      <c r="V101" t="str">
        <f t="shared" si="14"/>
        <v/>
      </c>
      <c r="W101">
        <f t="shared" si="14"/>
        <v>0</v>
      </c>
      <c r="X101" s="37">
        <f t="shared" si="12"/>
        <v>2108833.9563955916</v>
      </c>
      <c r="Y101" s="38">
        <f t="shared" si="13"/>
        <v>0.45375472148036367</v>
      </c>
    </row>
    <row r="102" spans="2:25">
      <c r="B102" s="69">
        <v>94</v>
      </c>
      <c r="C102" s="106">
        <f t="shared" si="8"/>
        <v>1216868.1524952524</v>
      </c>
      <c r="D102" s="106"/>
      <c r="E102" s="69"/>
      <c r="F102" s="8">
        <v>43765</v>
      </c>
      <c r="G102" s="69" t="s">
        <v>3</v>
      </c>
      <c r="H102" s="107">
        <v>106.63</v>
      </c>
      <c r="I102" s="107"/>
      <c r="J102" s="69">
        <v>31</v>
      </c>
      <c r="K102" s="110">
        <f t="shared" si="9"/>
        <v>36506.044574857573</v>
      </c>
      <c r="L102" s="111"/>
      <c r="M102" s="61">
        <f>IF(J102="","",(K102/J102)/LOOKUP(RIGHT($D$2,3),定数!$A$6:$A$13,定数!$B$6:$B$13))</f>
        <v>11.77614341124438</v>
      </c>
      <c r="N102" s="69"/>
      <c r="O102" s="8">
        <v>43773</v>
      </c>
      <c r="P102" s="107">
        <v>105.66</v>
      </c>
      <c r="Q102" s="107"/>
      <c r="R102" s="108">
        <f>IF(P102="","",T102*M102*LOOKUP(RIGHT($D$2,3),定数!$A$6:$A$13,定数!$B$6:$B$13))</f>
        <v>114228.59108907035</v>
      </c>
      <c r="S102" s="108"/>
      <c r="T102" s="109">
        <f t="shared" si="11"/>
        <v>96.999999999999886</v>
      </c>
      <c r="U102" s="109"/>
      <c r="V102" t="str">
        <f t="shared" si="14"/>
        <v/>
      </c>
      <c r="W102">
        <f t="shared" si="14"/>
        <v>0</v>
      </c>
      <c r="X102" s="37">
        <f t="shared" si="12"/>
        <v>2108833.9563955916</v>
      </c>
      <c r="Y102" s="38">
        <f t="shared" si="13"/>
        <v>0.42296635123653004</v>
      </c>
    </row>
    <row r="103" spans="2:25">
      <c r="B103" s="69">
        <v>95</v>
      </c>
      <c r="C103" s="106">
        <f>IF(R102="","",C102+R102)</f>
        <v>1331096.7435843227</v>
      </c>
      <c r="D103" s="106"/>
      <c r="E103" s="69"/>
      <c r="F103" s="8">
        <v>43777</v>
      </c>
      <c r="G103" s="69" t="s">
        <v>3</v>
      </c>
      <c r="H103" s="107">
        <v>105.48</v>
      </c>
      <c r="I103" s="107"/>
      <c r="J103" s="69">
        <v>115</v>
      </c>
      <c r="K103" s="110">
        <f t="shared" si="9"/>
        <v>39932.902307529679</v>
      </c>
      <c r="L103" s="111"/>
      <c r="M103" s="61">
        <f>IF(J103="","",(K103/J103)/LOOKUP(RIGHT($D$2,3),定数!$A$6:$A$13,定数!$B$6:$B$13))</f>
        <v>3.4724262876112766</v>
      </c>
      <c r="N103" s="69"/>
      <c r="O103" s="8">
        <v>43779</v>
      </c>
      <c r="P103" s="107">
        <v>106.63</v>
      </c>
      <c r="Q103" s="107"/>
      <c r="R103" s="108">
        <f>IF(P103="","",T103*M103*LOOKUP(RIGHT($D$2,3),定数!$A$6:$A$13,定数!$B$6:$B$13))</f>
        <v>-39932.902307529381</v>
      </c>
      <c r="S103" s="108"/>
      <c r="T103" s="109">
        <f t="shared" si="11"/>
        <v>-114.99999999999915</v>
      </c>
      <c r="U103" s="109"/>
      <c r="V103" t="str">
        <f t="shared" si="14"/>
        <v/>
      </c>
      <c r="W103">
        <f t="shared" si="14"/>
        <v>1</v>
      </c>
      <c r="X103" s="37">
        <f t="shared" si="12"/>
        <v>2108833.9563955916</v>
      </c>
      <c r="Y103" s="38">
        <f t="shared" si="13"/>
        <v>0.36879964420744316</v>
      </c>
    </row>
    <row r="104" spans="2:25">
      <c r="B104" s="69">
        <v>96</v>
      </c>
      <c r="C104" s="106">
        <f t="shared" si="8"/>
        <v>1291163.8412767933</v>
      </c>
      <c r="D104" s="106"/>
      <c r="E104" s="69"/>
      <c r="F104" s="8">
        <v>43785</v>
      </c>
      <c r="G104" s="69" t="s">
        <v>3</v>
      </c>
      <c r="H104" s="107">
        <v>105.23</v>
      </c>
      <c r="I104" s="107"/>
      <c r="J104" s="69">
        <v>32</v>
      </c>
      <c r="K104" s="110">
        <f t="shared" si="9"/>
        <v>38734.915238303794</v>
      </c>
      <c r="L104" s="111"/>
      <c r="M104" s="61">
        <f>IF(J104="","",(K104/J104)/LOOKUP(RIGHT($D$2,3),定数!$A$6:$A$13,定数!$B$6:$B$13))</f>
        <v>12.104661011969936</v>
      </c>
      <c r="N104" s="69"/>
      <c r="O104" s="8">
        <v>43785</v>
      </c>
      <c r="P104" s="107">
        <v>105.55</v>
      </c>
      <c r="Q104" s="107"/>
      <c r="R104" s="108">
        <f>IF(P104="","",T104*M104*LOOKUP(RIGHT($D$2,3),定数!$A$6:$A$13,定数!$B$6:$B$13))</f>
        <v>-38734.915238302972</v>
      </c>
      <c r="S104" s="108"/>
      <c r="T104" s="109">
        <f t="shared" si="11"/>
        <v>-31.999999999999318</v>
      </c>
      <c r="U104" s="109"/>
      <c r="V104" t="str">
        <f t="shared" si="14"/>
        <v/>
      </c>
      <c r="W104">
        <f t="shared" si="14"/>
        <v>2</v>
      </c>
      <c r="X104" s="37">
        <f t="shared" si="12"/>
        <v>2108833.9563955916</v>
      </c>
      <c r="Y104" s="38">
        <f t="shared" si="13"/>
        <v>0.38773565488121975</v>
      </c>
    </row>
    <row r="105" spans="2:25">
      <c r="B105" s="69">
        <v>97</v>
      </c>
      <c r="C105" s="106">
        <f t="shared" si="8"/>
        <v>1252428.9260384904</v>
      </c>
      <c r="D105" s="106"/>
      <c r="E105" s="69"/>
      <c r="F105" s="8">
        <v>43786</v>
      </c>
      <c r="G105" s="69" t="s">
        <v>3</v>
      </c>
      <c r="H105" s="107">
        <v>104.56</v>
      </c>
      <c r="I105" s="107"/>
      <c r="J105" s="69">
        <v>90</v>
      </c>
      <c r="K105" s="110">
        <f t="shared" si="9"/>
        <v>37572.86778115471</v>
      </c>
      <c r="L105" s="111"/>
      <c r="M105" s="61">
        <f>IF(J105="","",(K105/J105)/LOOKUP(RIGHT($D$2,3),定数!$A$6:$A$13,定数!$B$6:$B$13))</f>
        <v>4.1747630867949672</v>
      </c>
      <c r="N105" s="69"/>
      <c r="O105" s="8">
        <v>43788</v>
      </c>
      <c r="P105" s="107">
        <v>102.73</v>
      </c>
      <c r="Q105" s="107"/>
      <c r="R105" s="108">
        <f>IF(P105="","",T105*M105*LOOKUP(RIGHT($D$2,3),定数!$A$6:$A$13,定数!$B$6:$B$13))</f>
        <v>76398.164488347829</v>
      </c>
      <c r="S105" s="108"/>
      <c r="T105" s="109">
        <f t="shared" si="11"/>
        <v>182.99999999999983</v>
      </c>
      <c r="U105" s="109"/>
      <c r="V105" t="str">
        <f t="shared" si="14"/>
        <v/>
      </c>
      <c r="W105">
        <f t="shared" si="14"/>
        <v>0</v>
      </c>
      <c r="X105" s="37">
        <f t="shared" si="12"/>
        <v>2108833.9563955916</v>
      </c>
      <c r="Y105" s="38">
        <f t="shared" si="13"/>
        <v>0.40610358523478274</v>
      </c>
    </row>
    <row r="106" spans="2:25">
      <c r="B106" s="69">
        <v>98</v>
      </c>
      <c r="C106" s="106">
        <f t="shared" si="8"/>
        <v>1328827.0905268383</v>
      </c>
      <c r="D106" s="106"/>
      <c r="E106" s="69"/>
      <c r="F106" s="8">
        <v>43808</v>
      </c>
      <c r="G106" s="69" t="s">
        <v>4</v>
      </c>
      <c r="H106" s="107">
        <v>104.64</v>
      </c>
      <c r="I106" s="107"/>
      <c r="J106" s="69">
        <v>76</v>
      </c>
      <c r="K106" s="110">
        <f t="shared" si="9"/>
        <v>39864.81271580515</v>
      </c>
      <c r="L106" s="111"/>
      <c r="M106" s="61">
        <f>IF(J106="","",(K106/J106)/LOOKUP(RIGHT($D$2,3),定数!$A$6:$A$13,定数!$B$6:$B$13))</f>
        <v>5.2453700941848878</v>
      </c>
      <c r="N106" s="69"/>
      <c r="O106" s="8">
        <v>43815</v>
      </c>
      <c r="P106" s="107">
        <v>103.88</v>
      </c>
      <c r="Q106" s="107"/>
      <c r="R106" s="108">
        <f>IF(P106="","",T106*M106*LOOKUP(RIGHT($D$2,3),定数!$A$6:$A$13,定数!$B$6:$B$13))</f>
        <v>-39864.812715805412</v>
      </c>
      <c r="S106" s="108"/>
      <c r="T106" s="109">
        <f t="shared" si="11"/>
        <v>-76.000000000000512</v>
      </c>
      <c r="U106" s="109"/>
      <c r="V106" t="str">
        <f t="shared" si="14"/>
        <v/>
      </c>
      <c r="W106">
        <f t="shared" si="14"/>
        <v>1</v>
      </c>
      <c r="X106" s="37">
        <f t="shared" si="12"/>
        <v>2108833.9563955916</v>
      </c>
      <c r="Y106" s="38">
        <f t="shared" si="13"/>
        <v>0.36987590393410441</v>
      </c>
    </row>
    <row r="107" spans="2:25">
      <c r="B107" s="69">
        <v>99</v>
      </c>
      <c r="C107" s="106">
        <f t="shared" si="8"/>
        <v>1288962.277811033</v>
      </c>
      <c r="D107" s="106"/>
      <c r="E107" s="69">
        <v>2005</v>
      </c>
      <c r="F107" s="8">
        <v>43472</v>
      </c>
      <c r="G107" s="69" t="s">
        <v>4</v>
      </c>
      <c r="H107" s="107">
        <v>104.99</v>
      </c>
      <c r="I107" s="107"/>
      <c r="J107" s="69">
        <v>115</v>
      </c>
      <c r="K107" s="110">
        <f t="shared" si="9"/>
        <v>38668.868334330989</v>
      </c>
      <c r="L107" s="111"/>
      <c r="M107" s="61">
        <f>IF(J107="","",(K107/J107)/LOOKUP(RIGHT($D$2,3),定数!$A$6:$A$13,定数!$B$6:$B$13))</f>
        <v>3.3625102899418251</v>
      </c>
      <c r="N107" s="69">
        <v>2005</v>
      </c>
      <c r="O107" s="8">
        <v>43476</v>
      </c>
      <c r="P107" s="107">
        <v>103.84</v>
      </c>
      <c r="Q107" s="107"/>
      <c r="R107" s="108">
        <f>IF(P107="","",T107*M107*LOOKUP(RIGHT($D$2,3),定数!$A$6:$A$13,定数!$B$6:$B$13))</f>
        <v>-38668.868334330706</v>
      </c>
      <c r="S107" s="108"/>
      <c r="T107" s="109">
        <f t="shared" si="11"/>
        <v>-114.99999999999915</v>
      </c>
      <c r="U107" s="109"/>
      <c r="V107" t="str">
        <f>IF(S107&lt;&gt;"",IF(S107&lt;0,1+V106,0),"")</f>
        <v/>
      </c>
      <c r="W107">
        <f>IF(T107&lt;&gt;"",IF(T107&lt;0,1+W106,0),"")</f>
        <v>2</v>
      </c>
      <c r="X107" s="37">
        <f t="shared" si="12"/>
        <v>2108833.9563955916</v>
      </c>
      <c r="Y107" s="38">
        <f t="shared" si="13"/>
        <v>0.38877962681608147</v>
      </c>
    </row>
    <row r="108" spans="2:25">
      <c r="B108" s="69">
        <v>100</v>
      </c>
      <c r="C108" s="106">
        <f t="shared" si="8"/>
        <v>1250293.4094767023</v>
      </c>
      <c r="D108" s="106"/>
      <c r="E108" s="69"/>
      <c r="F108" s="8">
        <v>43499</v>
      </c>
      <c r="G108" s="69" t="s">
        <v>4</v>
      </c>
      <c r="H108" s="107">
        <v>104.08</v>
      </c>
      <c r="I108" s="107"/>
      <c r="J108" s="69">
        <v>53</v>
      </c>
      <c r="K108" s="110">
        <f t="shared" si="9"/>
        <v>37508.802284301069</v>
      </c>
      <c r="L108" s="111"/>
      <c r="M108" s="61">
        <f>IF(J108="","",(K108/J108)/LOOKUP(RIGHT($D$2,3),定数!$A$6:$A$13,定数!$B$6:$B$13))</f>
        <v>7.0771325064718997</v>
      </c>
      <c r="N108" s="69"/>
      <c r="O108" s="8">
        <v>43500</v>
      </c>
      <c r="P108" s="107">
        <v>103.55</v>
      </c>
      <c r="Q108" s="107"/>
      <c r="R108" s="108">
        <f>IF(P108="","",T108*M108*LOOKUP(RIGHT($D$2,3),定数!$A$6:$A$13,定数!$B$6:$B$13))</f>
        <v>-37508.802284301149</v>
      </c>
      <c r="S108" s="108"/>
      <c r="T108" s="109">
        <f t="shared" si="11"/>
        <v>-53.000000000000114</v>
      </c>
      <c r="U108" s="109"/>
      <c r="V108" t="str">
        <f>IF(S108&lt;&gt;"",IF(S108&lt;0,1+V107,0),"")</f>
        <v/>
      </c>
      <c r="W108">
        <f>IF(T108&lt;&gt;"",IF(T108&lt;0,1+W107,0),"")</f>
        <v>3</v>
      </c>
      <c r="X108" s="37">
        <f t="shared" si="12"/>
        <v>2108833.9563955916</v>
      </c>
      <c r="Y108" s="38">
        <f t="shared" si="13"/>
        <v>0.4071162380115988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M3"/>
    <mergeCell ref="N3:O3"/>
    <mergeCell ref="P3:Q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99"/>
  <sheetViews>
    <sheetView topLeftCell="A455" workbookViewId="0"/>
  </sheetViews>
  <sheetFormatPr defaultRowHeight="13.2"/>
  <sheetData>
    <row r="1" spans="1:1">
      <c r="A1" s="54">
        <v>1</v>
      </c>
    </row>
    <row r="39" spans="1:1">
      <c r="A39">
        <v>5</v>
      </c>
    </row>
    <row r="77" spans="1:1">
      <c r="A77">
        <v>10</v>
      </c>
    </row>
    <row r="115" spans="1:1">
      <c r="A115">
        <v>15</v>
      </c>
    </row>
    <row r="153" spans="1:1">
      <c r="A153">
        <v>20</v>
      </c>
    </row>
    <row r="191" spans="1:1">
      <c r="A191">
        <v>25</v>
      </c>
    </row>
    <row r="229" spans="1:1">
      <c r="A229">
        <v>30</v>
      </c>
    </row>
    <row r="267" spans="1:1">
      <c r="A267">
        <v>35</v>
      </c>
    </row>
    <row r="305" spans="1:1">
      <c r="A305">
        <v>40</v>
      </c>
    </row>
    <row r="343" spans="1:1">
      <c r="A343">
        <v>45</v>
      </c>
    </row>
    <row r="381" spans="1:1">
      <c r="A381">
        <v>50</v>
      </c>
    </row>
    <row r="419" spans="1:1">
      <c r="A419">
        <v>55</v>
      </c>
    </row>
    <row r="457" spans="1:1">
      <c r="A457">
        <v>57</v>
      </c>
    </row>
    <row r="495" spans="1:1">
      <c r="A495">
        <v>60</v>
      </c>
    </row>
    <row r="533" spans="1:1">
      <c r="A533">
        <v>65</v>
      </c>
    </row>
    <row r="571" spans="1:1">
      <c r="A571">
        <v>70</v>
      </c>
    </row>
    <row r="609" spans="1:1">
      <c r="A609">
        <v>75</v>
      </c>
    </row>
    <row r="647" spans="1:1">
      <c r="A647">
        <v>80</v>
      </c>
    </row>
    <row r="685" spans="1:1">
      <c r="A685">
        <v>85</v>
      </c>
    </row>
    <row r="723" spans="1:1">
      <c r="A723">
        <v>90</v>
      </c>
    </row>
    <row r="761" spans="1:1">
      <c r="A761">
        <v>95</v>
      </c>
    </row>
    <row r="799" spans="1:1">
      <c r="A799">
        <v>100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7"/>
  <sheetViews>
    <sheetView tabSelected="1" zoomScale="145" zoomScaleNormal="145" zoomScaleSheetLayoutView="100" workbookViewId="0">
      <selection activeCell="K8" sqref="K8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>
      <c r="A2" s="119" t="s">
        <v>111</v>
      </c>
      <c r="B2" s="120"/>
      <c r="C2" s="120"/>
      <c r="D2" s="120"/>
      <c r="E2" s="120"/>
      <c r="F2" s="120"/>
      <c r="G2" s="120"/>
      <c r="H2" s="120"/>
      <c r="I2" s="120"/>
      <c r="J2" s="120"/>
    </row>
    <row r="3" spans="1:10">
      <c r="A3" s="120"/>
      <c r="B3" s="120"/>
      <c r="C3" s="120"/>
      <c r="D3" s="120"/>
      <c r="E3" s="120"/>
      <c r="F3" s="120"/>
      <c r="G3" s="120"/>
      <c r="H3" s="120"/>
      <c r="I3" s="120"/>
      <c r="J3" s="120"/>
    </row>
    <row r="4" spans="1:10">
      <c r="A4" s="120"/>
      <c r="B4" s="120"/>
      <c r="C4" s="120"/>
      <c r="D4" s="120"/>
      <c r="E4" s="120"/>
      <c r="F4" s="120"/>
      <c r="G4" s="120"/>
      <c r="H4" s="120"/>
      <c r="I4" s="120"/>
      <c r="J4" s="120"/>
    </row>
    <row r="5" spans="1:10">
      <c r="A5" s="120"/>
      <c r="B5" s="120"/>
      <c r="C5" s="120"/>
      <c r="D5" s="120"/>
      <c r="E5" s="120"/>
      <c r="F5" s="120"/>
      <c r="G5" s="120"/>
      <c r="H5" s="120"/>
      <c r="I5" s="120"/>
      <c r="J5" s="120"/>
    </row>
    <row r="6" spans="1:10">
      <c r="A6" s="120"/>
      <c r="B6" s="120"/>
      <c r="C6" s="120"/>
      <c r="D6" s="120"/>
      <c r="E6" s="120"/>
      <c r="F6" s="120"/>
      <c r="G6" s="120"/>
      <c r="H6" s="120"/>
      <c r="I6" s="120"/>
      <c r="J6" s="120"/>
    </row>
    <row r="7" spans="1:10">
      <c r="A7" s="120"/>
      <c r="B7" s="120"/>
      <c r="C7" s="120"/>
      <c r="D7" s="120"/>
      <c r="E7" s="120"/>
      <c r="F7" s="120"/>
      <c r="G7" s="120"/>
      <c r="H7" s="120"/>
      <c r="I7" s="120"/>
      <c r="J7" s="120"/>
    </row>
    <row r="8" spans="1:10">
      <c r="A8" s="120"/>
      <c r="B8" s="120"/>
      <c r="C8" s="120"/>
      <c r="D8" s="120"/>
      <c r="E8" s="120"/>
      <c r="F8" s="120"/>
      <c r="G8" s="120"/>
      <c r="H8" s="120"/>
      <c r="I8" s="120"/>
      <c r="J8" s="120"/>
    </row>
    <row r="9" spans="1:10">
      <c r="A9" s="120"/>
      <c r="B9" s="120"/>
      <c r="C9" s="120"/>
      <c r="D9" s="120"/>
      <c r="E9" s="120"/>
      <c r="F9" s="120"/>
      <c r="G9" s="120"/>
      <c r="H9" s="120"/>
      <c r="I9" s="120"/>
      <c r="J9" s="120"/>
    </row>
    <row r="11" spans="1:10">
      <c r="A11" t="s">
        <v>1</v>
      </c>
    </row>
    <row r="12" spans="1:10" ht="13.2" customHeight="1">
      <c r="A12" s="122" t="s">
        <v>109</v>
      </c>
      <c r="B12" s="122"/>
      <c r="C12" s="122"/>
      <c r="D12" s="122"/>
      <c r="E12" s="122"/>
      <c r="F12" s="122"/>
      <c r="G12" s="122"/>
      <c r="H12" s="122"/>
      <c r="I12" s="122"/>
      <c r="J12" s="122"/>
    </row>
    <row r="13" spans="1:10">
      <c r="A13" s="122"/>
      <c r="B13" s="122"/>
      <c r="C13" s="122"/>
      <c r="D13" s="122"/>
      <c r="E13" s="122"/>
      <c r="F13" s="122"/>
      <c r="G13" s="122"/>
      <c r="H13" s="122"/>
      <c r="I13" s="122"/>
      <c r="J13" s="122"/>
    </row>
    <row r="14" spans="1:10" ht="13.2" hidden="1" customHeight="1">
      <c r="A14" s="122"/>
      <c r="B14" s="122"/>
      <c r="C14" s="122"/>
      <c r="D14" s="122"/>
      <c r="E14" s="122"/>
      <c r="F14" s="122"/>
      <c r="G14" s="122"/>
      <c r="H14" s="122"/>
      <c r="I14" s="122"/>
      <c r="J14" s="122"/>
    </row>
    <row r="15" spans="1:10" ht="13.2" hidden="1" customHeight="1">
      <c r="A15" s="122"/>
      <c r="B15" s="122"/>
      <c r="C15" s="122"/>
      <c r="D15" s="122"/>
      <c r="E15" s="122"/>
      <c r="F15" s="122"/>
      <c r="G15" s="122"/>
      <c r="H15" s="122"/>
      <c r="I15" s="122"/>
      <c r="J15" s="122"/>
    </row>
    <row r="16" spans="1:10" ht="13.2" hidden="1" customHeight="1">
      <c r="A16" s="122"/>
      <c r="B16" s="122"/>
      <c r="C16" s="122"/>
      <c r="D16" s="122"/>
      <c r="E16" s="122"/>
      <c r="F16" s="122"/>
      <c r="G16" s="122"/>
      <c r="H16" s="122"/>
      <c r="I16" s="122"/>
      <c r="J16" s="122"/>
    </row>
    <row r="17" spans="1:13" ht="13.2" hidden="1" customHeight="1">
      <c r="A17" s="122"/>
      <c r="B17" s="122"/>
      <c r="C17" s="122"/>
      <c r="D17" s="122"/>
      <c r="E17" s="122"/>
      <c r="F17" s="122"/>
      <c r="G17" s="122"/>
      <c r="H17" s="122"/>
      <c r="I17" s="122"/>
      <c r="J17" s="122"/>
    </row>
    <row r="18" spans="1:13" ht="13.2" hidden="1" customHeight="1">
      <c r="A18" s="122"/>
      <c r="B18" s="122"/>
      <c r="C18" s="122"/>
      <c r="D18" s="122"/>
      <c r="E18" s="122"/>
      <c r="F18" s="122"/>
      <c r="G18" s="122"/>
      <c r="H18" s="122"/>
      <c r="I18" s="122"/>
      <c r="J18" s="122"/>
    </row>
    <row r="19" spans="1:13" ht="13.2" hidden="1" customHeight="1">
      <c r="A19" s="122"/>
      <c r="B19" s="122"/>
      <c r="C19" s="122"/>
      <c r="D19" s="122"/>
      <c r="E19" s="122"/>
      <c r="F19" s="122"/>
      <c r="G19" s="122"/>
      <c r="H19" s="122"/>
      <c r="I19" s="122"/>
      <c r="J19" s="122"/>
    </row>
    <row r="20" spans="1:13">
      <c r="A20" s="122"/>
      <c r="B20" s="122"/>
      <c r="C20" s="122"/>
      <c r="D20" s="122"/>
      <c r="E20" s="122"/>
      <c r="F20" s="122"/>
      <c r="G20" s="122"/>
      <c r="H20" s="122"/>
      <c r="I20" s="122"/>
      <c r="J20" s="122"/>
    </row>
    <row r="22" spans="1:13">
      <c r="A22" t="s">
        <v>2</v>
      </c>
    </row>
    <row r="23" spans="1:13" ht="13.2" customHeight="1">
      <c r="A23" s="122" t="s">
        <v>110</v>
      </c>
      <c r="B23" s="122"/>
      <c r="C23" s="122"/>
      <c r="D23" s="122"/>
      <c r="E23" s="122"/>
      <c r="F23" s="122"/>
      <c r="G23" s="122"/>
      <c r="H23" s="122"/>
      <c r="I23" s="122"/>
      <c r="J23" s="122"/>
    </row>
    <row r="25" spans="1:13">
      <c r="A25" s="74" t="s">
        <v>62</v>
      </c>
      <c r="B25" s="74" t="s">
        <v>63</v>
      </c>
      <c r="C25" s="74" t="s">
        <v>70</v>
      </c>
      <c r="D25" s="74" t="s">
        <v>71</v>
      </c>
      <c r="E25" s="117" t="s">
        <v>75</v>
      </c>
      <c r="F25" s="74" t="s">
        <v>60</v>
      </c>
      <c r="G25" s="74"/>
      <c r="H25" s="74"/>
      <c r="I25" s="74" t="s">
        <v>61</v>
      </c>
      <c r="J25" s="74"/>
      <c r="K25" s="74"/>
      <c r="L25" s="115" t="s">
        <v>79</v>
      </c>
      <c r="M25" s="115" t="s">
        <v>82</v>
      </c>
    </row>
    <row r="26" spans="1:13" ht="13.8" thickBot="1">
      <c r="A26" s="121"/>
      <c r="B26" s="121"/>
      <c r="C26" s="121"/>
      <c r="D26" s="121"/>
      <c r="E26" s="118"/>
      <c r="F26" s="47" t="s">
        <v>64</v>
      </c>
      <c r="G26" s="47" t="s">
        <v>65</v>
      </c>
      <c r="H26" s="47" t="s">
        <v>66</v>
      </c>
      <c r="I26" s="47" t="s">
        <v>64</v>
      </c>
      <c r="J26" s="47" t="s">
        <v>65</v>
      </c>
      <c r="K26" s="47" t="s">
        <v>66</v>
      </c>
      <c r="L26" s="116"/>
      <c r="M26" s="116"/>
    </row>
    <row r="27" spans="1:13" ht="13.8" thickTop="1">
      <c r="A27" s="112" t="s">
        <v>67</v>
      </c>
      <c r="B27" s="43" t="s">
        <v>68</v>
      </c>
      <c r="C27" s="43" t="s">
        <v>72</v>
      </c>
      <c r="D27" s="43">
        <v>22</v>
      </c>
      <c r="E27" s="48"/>
      <c r="F27" s="44">
        <v>0.47399999999999998</v>
      </c>
      <c r="G27" s="44">
        <v>0.51400000000000001</v>
      </c>
      <c r="H27" s="45">
        <v>0.56799999999999995</v>
      </c>
      <c r="I27" s="46">
        <v>0.73</v>
      </c>
      <c r="J27" s="46">
        <v>0.68</v>
      </c>
      <c r="K27" s="46">
        <v>0.59</v>
      </c>
      <c r="L27" s="51"/>
      <c r="M27" s="48"/>
    </row>
    <row r="28" spans="1:13">
      <c r="A28" s="113"/>
      <c r="B28" s="39"/>
      <c r="C28" s="39" t="s">
        <v>73</v>
      </c>
      <c r="D28" s="39">
        <v>100</v>
      </c>
      <c r="E28" s="49" t="s">
        <v>80</v>
      </c>
      <c r="F28" s="41">
        <v>1.0880000000000001</v>
      </c>
      <c r="G28" s="40">
        <v>0.86899999999999999</v>
      </c>
      <c r="H28" s="40">
        <v>0.307</v>
      </c>
      <c r="I28" s="42">
        <v>0.6</v>
      </c>
      <c r="J28" s="42">
        <v>0.54</v>
      </c>
      <c r="K28" s="42">
        <v>0.41</v>
      </c>
      <c r="L28" s="52" t="s">
        <v>77</v>
      </c>
      <c r="M28" s="49" t="s">
        <v>81</v>
      </c>
    </row>
    <row r="29" spans="1:13">
      <c r="A29" s="113"/>
      <c r="B29" s="39" t="s">
        <v>69</v>
      </c>
      <c r="C29" s="39" t="s">
        <v>74</v>
      </c>
      <c r="D29" s="39">
        <v>100</v>
      </c>
      <c r="E29" s="49" t="s">
        <v>76</v>
      </c>
      <c r="F29" s="40">
        <v>0.72399999999999998</v>
      </c>
      <c r="G29" s="40">
        <v>0.44800000000000001</v>
      </c>
      <c r="H29" s="41">
        <v>0.78800000000000003</v>
      </c>
      <c r="I29" s="42">
        <v>0.54</v>
      </c>
      <c r="J29" s="42">
        <v>0.47</v>
      </c>
      <c r="K29" s="42">
        <v>0.42</v>
      </c>
      <c r="L29" s="52" t="s">
        <v>78</v>
      </c>
      <c r="M29" s="49" t="s">
        <v>81</v>
      </c>
    </row>
    <row r="30" spans="1:13">
      <c r="A30" s="113"/>
      <c r="B30" s="50"/>
      <c r="C30" s="50" t="s">
        <v>84</v>
      </c>
      <c r="D30" s="50">
        <v>100</v>
      </c>
      <c r="E30" s="49" t="s">
        <v>80</v>
      </c>
      <c r="F30" s="40">
        <v>0.14499999999999999</v>
      </c>
      <c r="G30" s="40">
        <v>0.01</v>
      </c>
      <c r="H30" s="41">
        <v>0.21099999999999999</v>
      </c>
      <c r="I30" s="42">
        <v>0.5</v>
      </c>
      <c r="J30" s="42">
        <v>0.44</v>
      </c>
      <c r="K30" s="42">
        <v>0.39</v>
      </c>
      <c r="L30" s="52" t="s">
        <v>85</v>
      </c>
      <c r="M30" s="49" t="s">
        <v>86</v>
      </c>
    </row>
    <row r="31" spans="1:13">
      <c r="A31" s="113"/>
      <c r="B31" s="53" t="s">
        <v>87</v>
      </c>
      <c r="C31" s="53" t="s">
        <v>74</v>
      </c>
      <c r="D31" s="53">
        <v>100</v>
      </c>
      <c r="E31" s="49" t="s">
        <v>88</v>
      </c>
      <c r="F31" s="40">
        <v>0.78400000000000003</v>
      </c>
      <c r="G31" s="40">
        <v>1.347</v>
      </c>
      <c r="H31" s="41">
        <v>4.149</v>
      </c>
      <c r="I31" s="42">
        <v>0.55000000000000004</v>
      </c>
      <c r="J31" s="42">
        <v>0.54</v>
      </c>
      <c r="K31" s="42">
        <v>0.52</v>
      </c>
      <c r="L31" s="52" t="s">
        <v>89</v>
      </c>
      <c r="M31" s="49" t="s">
        <v>90</v>
      </c>
    </row>
    <row r="32" spans="1:13">
      <c r="A32" s="114"/>
      <c r="B32" s="53"/>
      <c r="C32" s="56" t="s">
        <v>92</v>
      </c>
      <c r="D32" s="53">
        <v>100</v>
      </c>
      <c r="E32" s="49" t="s">
        <v>93</v>
      </c>
      <c r="F32" s="40">
        <v>0.18099999999999999</v>
      </c>
      <c r="G32" s="41">
        <v>0.30599999999999999</v>
      </c>
      <c r="H32" s="55">
        <v>6.6000000000000003E-2</v>
      </c>
      <c r="I32" s="42">
        <v>0.5</v>
      </c>
      <c r="J32" s="42">
        <v>0.47</v>
      </c>
      <c r="K32" s="42">
        <v>0.37</v>
      </c>
      <c r="L32" s="52" t="s">
        <v>94</v>
      </c>
      <c r="M32" s="49" t="s">
        <v>95</v>
      </c>
    </row>
    <row r="33" spans="1:13">
      <c r="A33" s="74" t="s">
        <v>99</v>
      </c>
      <c r="B33" s="57" t="s">
        <v>68</v>
      </c>
      <c r="C33" s="57" t="s">
        <v>98</v>
      </c>
      <c r="D33" s="57">
        <v>100</v>
      </c>
      <c r="E33" s="49" t="s">
        <v>100</v>
      </c>
      <c r="F33" s="40">
        <v>2.9119999999999999</v>
      </c>
      <c r="G33" s="55">
        <v>2.6829999999999998</v>
      </c>
      <c r="H33" s="41">
        <v>3.37</v>
      </c>
      <c r="I33" s="42">
        <v>0.56999999999999995</v>
      </c>
      <c r="J33" s="42">
        <v>0.51</v>
      </c>
      <c r="K33" s="42">
        <v>0.45</v>
      </c>
      <c r="L33" s="52" t="s">
        <v>101</v>
      </c>
      <c r="M33" s="49" t="s">
        <v>86</v>
      </c>
    </row>
    <row r="34" spans="1:13">
      <c r="A34" s="74"/>
      <c r="B34" s="67"/>
      <c r="C34" s="67" t="s">
        <v>107</v>
      </c>
      <c r="D34" s="67">
        <v>100</v>
      </c>
      <c r="E34" s="49" t="s">
        <v>80</v>
      </c>
      <c r="F34" s="40">
        <v>-0.13300000000000001</v>
      </c>
      <c r="G34" s="55">
        <v>0.13800000000000001</v>
      </c>
      <c r="H34" s="41">
        <v>0.21299999999999999</v>
      </c>
      <c r="I34" s="42">
        <v>0.43</v>
      </c>
      <c r="J34" s="42">
        <v>0.41</v>
      </c>
      <c r="K34" s="42">
        <v>0.35</v>
      </c>
      <c r="L34" s="52" t="s">
        <v>108</v>
      </c>
      <c r="M34" s="49" t="s">
        <v>90</v>
      </c>
    </row>
    <row r="37" spans="1:13">
      <c r="G37" s="58"/>
    </row>
  </sheetData>
  <mergeCells count="14">
    <mergeCell ref="A33:A34"/>
    <mergeCell ref="A27:A32"/>
    <mergeCell ref="L25:L26"/>
    <mergeCell ref="M25:M26"/>
    <mergeCell ref="E25:E26"/>
    <mergeCell ref="A2:J9"/>
    <mergeCell ref="F25:H25"/>
    <mergeCell ref="I25:K25"/>
    <mergeCell ref="A25:A26"/>
    <mergeCell ref="B25:B26"/>
    <mergeCell ref="C25:C26"/>
    <mergeCell ref="D25:D26"/>
    <mergeCell ref="A23:J23"/>
    <mergeCell ref="A12:J20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3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F8" sqref="F8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97</v>
      </c>
      <c r="C8" s="28" t="s">
        <v>68</v>
      </c>
      <c r="D8" s="28">
        <v>100</v>
      </c>
      <c r="E8" s="32">
        <v>43624</v>
      </c>
      <c r="F8" s="28"/>
      <c r="G8" s="32"/>
      <c r="H8" s="28"/>
      <c r="I8" s="33"/>
    </row>
    <row r="9" spans="2:9">
      <c r="B9" s="27" t="s">
        <v>97</v>
      </c>
      <c r="C9" s="28"/>
      <c r="D9" s="28"/>
      <c r="E9" s="32"/>
      <c r="F9" s="28"/>
      <c r="G9" s="32"/>
      <c r="H9" s="28"/>
      <c r="I9" s="33"/>
    </row>
    <row r="10" spans="2:9">
      <c r="B10" s="27" t="s">
        <v>97</v>
      </c>
      <c r="C10" s="28"/>
      <c r="D10" s="28"/>
      <c r="E10" s="32"/>
      <c r="F10" s="28"/>
      <c r="G10" s="32"/>
      <c r="H10" s="28"/>
      <c r="I10" s="33"/>
    </row>
    <row r="11" spans="2:9">
      <c r="B11" s="27"/>
      <c r="C11" s="28"/>
      <c r="D11" s="28"/>
      <c r="E11" s="32"/>
      <c r="F11" s="28"/>
      <c r="G11" s="32"/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0" t="s">
        <v>5</v>
      </c>
      <c r="C2" s="70"/>
      <c r="D2" s="74"/>
      <c r="E2" s="74"/>
      <c r="F2" s="70" t="s">
        <v>6</v>
      </c>
      <c r="G2" s="70"/>
      <c r="H2" s="74" t="s">
        <v>36</v>
      </c>
      <c r="I2" s="74"/>
      <c r="J2" s="70" t="s">
        <v>7</v>
      </c>
      <c r="K2" s="70"/>
      <c r="L2" s="73">
        <f>C9</f>
        <v>1000000</v>
      </c>
      <c r="M2" s="74"/>
      <c r="N2" s="70" t="s">
        <v>8</v>
      </c>
      <c r="O2" s="70"/>
      <c r="P2" s="73" t="e">
        <f>C108+R108</f>
        <v>#VALUE!</v>
      </c>
      <c r="Q2" s="74"/>
      <c r="R2" s="1"/>
      <c r="S2" s="1"/>
      <c r="T2" s="1"/>
    </row>
    <row r="3" spans="2:21" ht="57" customHeight="1">
      <c r="B3" s="70" t="s">
        <v>9</v>
      </c>
      <c r="C3" s="70"/>
      <c r="D3" s="124" t="s">
        <v>38</v>
      </c>
      <c r="E3" s="124"/>
      <c r="F3" s="124"/>
      <c r="G3" s="124"/>
      <c r="H3" s="124"/>
      <c r="I3" s="124"/>
      <c r="J3" s="70" t="s">
        <v>10</v>
      </c>
      <c r="K3" s="70"/>
      <c r="L3" s="124" t="s">
        <v>35</v>
      </c>
      <c r="M3" s="125"/>
      <c r="N3" s="125"/>
      <c r="O3" s="125"/>
      <c r="P3" s="125"/>
      <c r="Q3" s="125"/>
      <c r="R3" s="1"/>
      <c r="S3" s="1"/>
    </row>
    <row r="4" spans="2:21">
      <c r="B4" s="70" t="s">
        <v>11</v>
      </c>
      <c r="C4" s="70"/>
      <c r="D4" s="79">
        <f>SUM($R$9:$S$993)</f>
        <v>153684.21052631587</v>
      </c>
      <c r="E4" s="79"/>
      <c r="F4" s="70" t="s">
        <v>12</v>
      </c>
      <c r="G4" s="70"/>
      <c r="H4" s="80">
        <f>SUM($T$9:$U$108)</f>
        <v>292.00000000000017</v>
      </c>
      <c r="I4" s="74"/>
      <c r="J4" s="81" t="s">
        <v>13</v>
      </c>
      <c r="K4" s="81"/>
      <c r="L4" s="73">
        <f>MAX($C$9:$D$990)-C9</f>
        <v>153684.21052631596</v>
      </c>
      <c r="M4" s="73"/>
      <c r="N4" s="81" t="s">
        <v>14</v>
      </c>
      <c r="O4" s="81"/>
      <c r="P4" s="79">
        <f>MIN($C$9:$D$990)-C9</f>
        <v>0</v>
      </c>
      <c r="Q4" s="79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3" t="s">
        <v>19</v>
      </c>
      <c r="K5" s="70"/>
      <c r="L5" s="84"/>
      <c r="M5" s="85"/>
      <c r="N5" s="17" t="s">
        <v>20</v>
      </c>
      <c r="O5" s="9"/>
      <c r="P5" s="84"/>
      <c r="Q5" s="85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86" t="s">
        <v>21</v>
      </c>
      <c r="C7" s="88" t="s">
        <v>22</v>
      </c>
      <c r="D7" s="89"/>
      <c r="E7" s="92" t="s">
        <v>23</v>
      </c>
      <c r="F7" s="93"/>
      <c r="G7" s="93"/>
      <c r="H7" s="93"/>
      <c r="I7" s="94"/>
      <c r="J7" s="95" t="s">
        <v>24</v>
      </c>
      <c r="K7" s="96"/>
      <c r="L7" s="97"/>
      <c r="M7" s="98" t="s">
        <v>25</v>
      </c>
      <c r="N7" s="99" t="s">
        <v>26</v>
      </c>
      <c r="O7" s="100"/>
      <c r="P7" s="100"/>
      <c r="Q7" s="101"/>
      <c r="R7" s="102" t="s">
        <v>27</v>
      </c>
      <c r="S7" s="102"/>
      <c r="T7" s="102"/>
      <c r="U7" s="102"/>
    </row>
    <row r="8" spans="2:21">
      <c r="B8" s="87"/>
      <c r="C8" s="90"/>
      <c r="D8" s="91"/>
      <c r="E8" s="18" t="s">
        <v>28</v>
      </c>
      <c r="F8" s="18" t="s">
        <v>29</v>
      </c>
      <c r="G8" s="18" t="s">
        <v>30</v>
      </c>
      <c r="H8" s="103" t="s">
        <v>31</v>
      </c>
      <c r="I8" s="94"/>
      <c r="J8" s="4" t="s">
        <v>32</v>
      </c>
      <c r="K8" s="104" t="s">
        <v>33</v>
      </c>
      <c r="L8" s="97"/>
      <c r="M8" s="98"/>
      <c r="N8" s="5" t="s">
        <v>28</v>
      </c>
      <c r="O8" s="5" t="s">
        <v>29</v>
      </c>
      <c r="P8" s="105" t="s">
        <v>31</v>
      </c>
      <c r="Q8" s="101"/>
      <c r="R8" s="102" t="s">
        <v>34</v>
      </c>
      <c r="S8" s="102"/>
      <c r="T8" s="102" t="s">
        <v>32</v>
      </c>
      <c r="U8" s="102"/>
    </row>
    <row r="9" spans="2:21">
      <c r="B9" s="19">
        <v>1</v>
      </c>
      <c r="C9" s="106">
        <v>1000000</v>
      </c>
      <c r="D9" s="106"/>
      <c r="E9" s="19">
        <v>2001</v>
      </c>
      <c r="F9" s="8">
        <v>42111</v>
      </c>
      <c r="G9" s="19" t="s">
        <v>4</v>
      </c>
      <c r="H9" s="123">
        <v>105.33</v>
      </c>
      <c r="I9" s="123"/>
      <c r="J9" s="19">
        <v>57</v>
      </c>
      <c r="K9" s="106">
        <f t="shared" ref="K9:K72" si="0">IF(F9="","",C9*0.03)</f>
        <v>30000</v>
      </c>
      <c r="L9" s="106"/>
      <c r="M9" s="6">
        <f>IF(J9="","",(K9/J9)/1000)</f>
        <v>0.52631578947368418</v>
      </c>
      <c r="N9" s="19">
        <v>2001</v>
      </c>
      <c r="O9" s="8">
        <v>42111</v>
      </c>
      <c r="P9" s="123">
        <v>108.25</v>
      </c>
      <c r="Q9" s="123"/>
      <c r="R9" s="108">
        <f>IF(O9="","",(IF(G9="売",H9-P9,P9-H9))*M9*100000)</f>
        <v>153684.21052631587</v>
      </c>
      <c r="S9" s="108"/>
      <c r="T9" s="109">
        <f>IF(O9="","",IF(R9&lt;0,J9*(-1),IF(G9="買",(P9-H9)*100,(H9-P9)*100)))</f>
        <v>292.00000000000017</v>
      </c>
      <c r="U9" s="109"/>
    </row>
    <row r="10" spans="2:21">
      <c r="B10" s="19">
        <v>2</v>
      </c>
      <c r="C10" s="106">
        <f t="shared" ref="C10:C73" si="1">IF(R9="","",C9+R9)</f>
        <v>1153684.210526316</v>
      </c>
      <c r="D10" s="106"/>
      <c r="E10" s="19"/>
      <c r="F10" s="8"/>
      <c r="G10" s="19" t="s">
        <v>4</v>
      </c>
      <c r="H10" s="123"/>
      <c r="I10" s="123"/>
      <c r="J10" s="19"/>
      <c r="K10" s="106" t="str">
        <f t="shared" si="0"/>
        <v/>
      </c>
      <c r="L10" s="106"/>
      <c r="M10" s="6" t="str">
        <f t="shared" ref="M10:M73" si="2">IF(J10="","",(K10/J10)/1000)</f>
        <v/>
      </c>
      <c r="N10" s="19"/>
      <c r="O10" s="8"/>
      <c r="P10" s="123"/>
      <c r="Q10" s="123"/>
      <c r="R10" s="108" t="str">
        <f t="shared" ref="R10:R73" si="3">IF(O10="","",(IF(G10="売",H10-P10,P10-H10))*M10*100000)</f>
        <v/>
      </c>
      <c r="S10" s="108"/>
      <c r="T10" s="109" t="str">
        <f t="shared" ref="T10:T73" si="4">IF(O10="","",IF(R10&lt;0,J10*(-1),IF(G10="買",(P10-H10)*100,(H10-P10)*100)))</f>
        <v/>
      </c>
      <c r="U10" s="109"/>
    </row>
    <row r="11" spans="2:21">
      <c r="B11" s="19">
        <v>3</v>
      </c>
      <c r="C11" s="106" t="str">
        <f t="shared" si="1"/>
        <v/>
      </c>
      <c r="D11" s="106"/>
      <c r="E11" s="19"/>
      <c r="F11" s="8"/>
      <c r="G11" s="19" t="s">
        <v>4</v>
      </c>
      <c r="H11" s="123"/>
      <c r="I11" s="123"/>
      <c r="J11" s="19"/>
      <c r="K11" s="106" t="str">
        <f t="shared" si="0"/>
        <v/>
      </c>
      <c r="L11" s="106"/>
      <c r="M11" s="6" t="str">
        <f t="shared" si="2"/>
        <v/>
      </c>
      <c r="N11" s="19"/>
      <c r="O11" s="8"/>
      <c r="P11" s="123"/>
      <c r="Q11" s="123"/>
      <c r="R11" s="108" t="str">
        <f t="shared" si="3"/>
        <v/>
      </c>
      <c r="S11" s="108"/>
      <c r="T11" s="109" t="str">
        <f t="shared" si="4"/>
        <v/>
      </c>
      <c r="U11" s="109"/>
    </row>
    <row r="12" spans="2:21">
      <c r="B12" s="19">
        <v>4</v>
      </c>
      <c r="C12" s="106" t="str">
        <f t="shared" si="1"/>
        <v/>
      </c>
      <c r="D12" s="106"/>
      <c r="E12" s="19"/>
      <c r="F12" s="8"/>
      <c r="G12" s="19" t="s">
        <v>3</v>
      </c>
      <c r="H12" s="123"/>
      <c r="I12" s="123"/>
      <c r="J12" s="19"/>
      <c r="K12" s="106" t="str">
        <f t="shared" si="0"/>
        <v/>
      </c>
      <c r="L12" s="106"/>
      <c r="M12" s="6" t="str">
        <f t="shared" si="2"/>
        <v/>
      </c>
      <c r="N12" s="19"/>
      <c r="O12" s="8"/>
      <c r="P12" s="123"/>
      <c r="Q12" s="123"/>
      <c r="R12" s="108" t="str">
        <f t="shared" si="3"/>
        <v/>
      </c>
      <c r="S12" s="108"/>
      <c r="T12" s="109" t="str">
        <f t="shared" si="4"/>
        <v/>
      </c>
      <c r="U12" s="109"/>
    </row>
    <row r="13" spans="2:21">
      <c r="B13" s="19">
        <v>5</v>
      </c>
      <c r="C13" s="106" t="str">
        <f t="shared" si="1"/>
        <v/>
      </c>
      <c r="D13" s="106"/>
      <c r="E13" s="19"/>
      <c r="F13" s="8"/>
      <c r="G13" s="19" t="s">
        <v>3</v>
      </c>
      <c r="H13" s="123"/>
      <c r="I13" s="123"/>
      <c r="J13" s="19"/>
      <c r="K13" s="106" t="str">
        <f t="shared" si="0"/>
        <v/>
      </c>
      <c r="L13" s="106"/>
      <c r="M13" s="6" t="str">
        <f t="shared" si="2"/>
        <v/>
      </c>
      <c r="N13" s="19"/>
      <c r="O13" s="8"/>
      <c r="P13" s="123"/>
      <c r="Q13" s="123"/>
      <c r="R13" s="108" t="str">
        <f t="shared" si="3"/>
        <v/>
      </c>
      <c r="S13" s="108"/>
      <c r="T13" s="109" t="str">
        <f t="shared" si="4"/>
        <v/>
      </c>
      <c r="U13" s="109"/>
    </row>
    <row r="14" spans="2:21">
      <c r="B14" s="19">
        <v>6</v>
      </c>
      <c r="C14" s="106" t="str">
        <f t="shared" si="1"/>
        <v/>
      </c>
      <c r="D14" s="106"/>
      <c r="E14" s="19"/>
      <c r="F14" s="8"/>
      <c r="G14" s="19" t="s">
        <v>4</v>
      </c>
      <c r="H14" s="123"/>
      <c r="I14" s="123"/>
      <c r="J14" s="19"/>
      <c r="K14" s="106" t="str">
        <f t="shared" si="0"/>
        <v/>
      </c>
      <c r="L14" s="106"/>
      <c r="M14" s="6" t="str">
        <f t="shared" si="2"/>
        <v/>
      </c>
      <c r="N14" s="19"/>
      <c r="O14" s="8"/>
      <c r="P14" s="123"/>
      <c r="Q14" s="123"/>
      <c r="R14" s="108" t="str">
        <f t="shared" si="3"/>
        <v/>
      </c>
      <c r="S14" s="108"/>
      <c r="T14" s="109" t="str">
        <f t="shared" si="4"/>
        <v/>
      </c>
      <c r="U14" s="109"/>
    </row>
    <row r="15" spans="2:21">
      <c r="B15" s="19">
        <v>7</v>
      </c>
      <c r="C15" s="106" t="str">
        <f t="shared" si="1"/>
        <v/>
      </c>
      <c r="D15" s="106"/>
      <c r="E15" s="19"/>
      <c r="F15" s="8"/>
      <c r="G15" s="19" t="s">
        <v>4</v>
      </c>
      <c r="H15" s="123"/>
      <c r="I15" s="123"/>
      <c r="J15" s="19"/>
      <c r="K15" s="106" t="str">
        <f t="shared" si="0"/>
        <v/>
      </c>
      <c r="L15" s="106"/>
      <c r="M15" s="6" t="str">
        <f t="shared" si="2"/>
        <v/>
      </c>
      <c r="N15" s="19"/>
      <c r="O15" s="8"/>
      <c r="P15" s="123"/>
      <c r="Q15" s="123"/>
      <c r="R15" s="108" t="str">
        <f t="shared" si="3"/>
        <v/>
      </c>
      <c r="S15" s="108"/>
      <c r="T15" s="109" t="str">
        <f t="shared" si="4"/>
        <v/>
      </c>
      <c r="U15" s="109"/>
    </row>
    <row r="16" spans="2:21">
      <c r="B16" s="19">
        <v>8</v>
      </c>
      <c r="C16" s="106" t="str">
        <f t="shared" si="1"/>
        <v/>
      </c>
      <c r="D16" s="106"/>
      <c r="E16" s="19"/>
      <c r="F16" s="8"/>
      <c r="G16" s="19" t="s">
        <v>4</v>
      </c>
      <c r="H16" s="123"/>
      <c r="I16" s="123"/>
      <c r="J16" s="19"/>
      <c r="K16" s="106" t="str">
        <f t="shared" si="0"/>
        <v/>
      </c>
      <c r="L16" s="106"/>
      <c r="M16" s="6" t="str">
        <f t="shared" si="2"/>
        <v/>
      </c>
      <c r="N16" s="19"/>
      <c r="O16" s="8"/>
      <c r="P16" s="123"/>
      <c r="Q16" s="123"/>
      <c r="R16" s="108" t="str">
        <f t="shared" si="3"/>
        <v/>
      </c>
      <c r="S16" s="108"/>
      <c r="T16" s="109" t="str">
        <f t="shared" si="4"/>
        <v/>
      </c>
      <c r="U16" s="109"/>
    </row>
    <row r="17" spans="2:21">
      <c r="B17" s="19">
        <v>9</v>
      </c>
      <c r="C17" s="106" t="str">
        <f t="shared" si="1"/>
        <v/>
      </c>
      <c r="D17" s="106"/>
      <c r="E17" s="19"/>
      <c r="F17" s="8"/>
      <c r="G17" s="19" t="s">
        <v>4</v>
      </c>
      <c r="H17" s="123"/>
      <c r="I17" s="123"/>
      <c r="J17" s="19"/>
      <c r="K17" s="106" t="str">
        <f t="shared" si="0"/>
        <v/>
      </c>
      <c r="L17" s="106"/>
      <c r="M17" s="6" t="str">
        <f t="shared" si="2"/>
        <v/>
      </c>
      <c r="N17" s="19"/>
      <c r="O17" s="8"/>
      <c r="P17" s="123"/>
      <c r="Q17" s="123"/>
      <c r="R17" s="108" t="str">
        <f t="shared" si="3"/>
        <v/>
      </c>
      <c r="S17" s="108"/>
      <c r="T17" s="109" t="str">
        <f t="shared" si="4"/>
        <v/>
      </c>
      <c r="U17" s="109"/>
    </row>
    <row r="18" spans="2:21">
      <c r="B18" s="19">
        <v>10</v>
      </c>
      <c r="C18" s="106" t="str">
        <f t="shared" si="1"/>
        <v/>
      </c>
      <c r="D18" s="106"/>
      <c r="E18" s="19"/>
      <c r="F18" s="8"/>
      <c r="G18" s="19" t="s">
        <v>4</v>
      </c>
      <c r="H18" s="123"/>
      <c r="I18" s="123"/>
      <c r="J18" s="19"/>
      <c r="K18" s="106" t="str">
        <f t="shared" si="0"/>
        <v/>
      </c>
      <c r="L18" s="106"/>
      <c r="M18" s="6" t="str">
        <f t="shared" si="2"/>
        <v/>
      </c>
      <c r="N18" s="19"/>
      <c r="O18" s="8"/>
      <c r="P18" s="123"/>
      <c r="Q18" s="123"/>
      <c r="R18" s="108" t="str">
        <f t="shared" si="3"/>
        <v/>
      </c>
      <c r="S18" s="108"/>
      <c r="T18" s="109" t="str">
        <f t="shared" si="4"/>
        <v/>
      </c>
      <c r="U18" s="109"/>
    </row>
    <row r="19" spans="2:21">
      <c r="B19" s="19">
        <v>11</v>
      </c>
      <c r="C19" s="106" t="str">
        <f t="shared" si="1"/>
        <v/>
      </c>
      <c r="D19" s="106"/>
      <c r="E19" s="19"/>
      <c r="F19" s="8"/>
      <c r="G19" s="19" t="s">
        <v>4</v>
      </c>
      <c r="H19" s="123"/>
      <c r="I19" s="123"/>
      <c r="J19" s="19"/>
      <c r="K19" s="106" t="str">
        <f t="shared" si="0"/>
        <v/>
      </c>
      <c r="L19" s="106"/>
      <c r="M19" s="6" t="str">
        <f t="shared" si="2"/>
        <v/>
      </c>
      <c r="N19" s="19"/>
      <c r="O19" s="8"/>
      <c r="P19" s="123"/>
      <c r="Q19" s="123"/>
      <c r="R19" s="108" t="str">
        <f t="shared" si="3"/>
        <v/>
      </c>
      <c r="S19" s="108"/>
      <c r="T19" s="109" t="str">
        <f t="shared" si="4"/>
        <v/>
      </c>
      <c r="U19" s="109"/>
    </row>
    <row r="20" spans="2:21">
      <c r="B20" s="19">
        <v>12</v>
      </c>
      <c r="C20" s="106" t="str">
        <f t="shared" si="1"/>
        <v/>
      </c>
      <c r="D20" s="106"/>
      <c r="E20" s="19"/>
      <c r="F20" s="8"/>
      <c r="G20" s="19" t="s">
        <v>4</v>
      </c>
      <c r="H20" s="123"/>
      <c r="I20" s="123"/>
      <c r="J20" s="19"/>
      <c r="K20" s="106" t="str">
        <f t="shared" si="0"/>
        <v/>
      </c>
      <c r="L20" s="106"/>
      <c r="M20" s="6" t="str">
        <f t="shared" si="2"/>
        <v/>
      </c>
      <c r="N20" s="19"/>
      <c r="O20" s="8"/>
      <c r="P20" s="123"/>
      <c r="Q20" s="123"/>
      <c r="R20" s="108" t="str">
        <f t="shared" si="3"/>
        <v/>
      </c>
      <c r="S20" s="108"/>
      <c r="T20" s="109" t="str">
        <f t="shared" si="4"/>
        <v/>
      </c>
      <c r="U20" s="109"/>
    </row>
    <row r="21" spans="2:21">
      <c r="B21" s="19">
        <v>13</v>
      </c>
      <c r="C21" s="106" t="str">
        <f t="shared" si="1"/>
        <v/>
      </c>
      <c r="D21" s="106"/>
      <c r="E21" s="19"/>
      <c r="F21" s="8"/>
      <c r="G21" s="19" t="s">
        <v>4</v>
      </c>
      <c r="H21" s="123"/>
      <c r="I21" s="123"/>
      <c r="J21" s="19"/>
      <c r="K21" s="106" t="str">
        <f t="shared" si="0"/>
        <v/>
      </c>
      <c r="L21" s="106"/>
      <c r="M21" s="6" t="str">
        <f t="shared" si="2"/>
        <v/>
      </c>
      <c r="N21" s="19"/>
      <c r="O21" s="8"/>
      <c r="P21" s="123"/>
      <c r="Q21" s="123"/>
      <c r="R21" s="108" t="str">
        <f t="shared" si="3"/>
        <v/>
      </c>
      <c r="S21" s="108"/>
      <c r="T21" s="109" t="str">
        <f t="shared" si="4"/>
        <v/>
      </c>
      <c r="U21" s="109"/>
    </row>
    <row r="22" spans="2:21">
      <c r="B22" s="19">
        <v>14</v>
      </c>
      <c r="C22" s="106" t="str">
        <f t="shared" si="1"/>
        <v/>
      </c>
      <c r="D22" s="106"/>
      <c r="E22" s="19"/>
      <c r="F22" s="8"/>
      <c r="G22" s="19" t="s">
        <v>3</v>
      </c>
      <c r="H22" s="123"/>
      <c r="I22" s="123"/>
      <c r="J22" s="19"/>
      <c r="K22" s="106" t="str">
        <f t="shared" si="0"/>
        <v/>
      </c>
      <c r="L22" s="106"/>
      <c r="M22" s="6" t="str">
        <f t="shared" si="2"/>
        <v/>
      </c>
      <c r="N22" s="19"/>
      <c r="O22" s="8"/>
      <c r="P22" s="123"/>
      <c r="Q22" s="123"/>
      <c r="R22" s="108" t="str">
        <f t="shared" si="3"/>
        <v/>
      </c>
      <c r="S22" s="108"/>
      <c r="T22" s="109" t="str">
        <f t="shared" si="4"/>
        <v/>
      </c>
      <c r="U22" s="109"/>
    </row>
    <row r="23" spans="2:21">
      <c r="B23" s="19">
        <v>15</v>
      </c>
      <c r="C23" s="106" t="str">
        <f t="shared" si="1"/>
        <v/>
      </c>
      <c r="D23" s="106"/>
      <c r="E23" s="19"/>
      <c r="F23" s="8"/>
      <c r="G23" s="19" t="s">
        <v>4</v>
      </c>
      <c r="H23" s="123"/>
      <c r="I23" s="123"/>
      <c r="J23" s="19"/>
      <c r="K23" s="106" t="str">
        <f t="shared" si="0"/>
        <v/>
      </c>
      <c r="L23" s="106"/>
      <c r="M23" s="6" t="str">
        <f t="shared" si="2"/>
        <v/>
      </c>
      <c r="N23" s="19"/>
      <c r="O23" s="8"/>
      <c r="P23" s="123"/>
      <c r="Q23" s="123"/>
      <c r="R23" s="108" t="str">
        <f t="shared" si="3"/>
        <v/>
      </c>
      <c r="S23" s="108"/>
      <c r="T23" s="109" t="str">
        <f t="shared" si="4"/>
        <v/>
      </c>
      <c r="U23" s="109"/>
    </row>
    <row r="24" spans="2:21">
      <c r="B24" s="19">
        <v>16</v>
      </c>
      <c r="C24" s="106" t="str">
        <f t="shared" si="1"/>
        <v/>
      </c>
      <c r="D24" s="106"/>
      <c r="E24" s="19"/>
      <c r="F24" s="8"/>
      <c r="G24" s="19" t="s">
        <v>4</v>
      </c>
      <c r="H24" s="123"/>
      <c r="I24" s="123"/>
      <c r="J24" s="19"/>
      <c r="K24" s="106" t="str">
        <f t="shared" si="0"/>
        <v/>
      </c>
      <c r="L24" s="106"/>
      <c r="M24" s="6" t="str">
        <f t="shared" si="2"/>
        <v/>
      </c>
      <c r="N24" s="19"/>
      <c r="O24" s="8"/>
      <c r="P24" s="123"/>
      <c r="Q24" s="123"/>
      <c r="R24" s="108" t="str">
        <f t="shared" si="3"/>
        <v/>
      </c>
      <c r="S24" s="108"/>
      <c r="T24" s="109" t="str">
        <f t="shared" si="4"/>
        <v/>
      </c>
      <c r="U24" s="109"/>
    </row>
    <row r="25" spans="2:21">
      <c r="B25" s="19">
        <v>17</v>
      </c>
      <c r="C25" s="106" t="str">
        <f t="shared" si="1"/>
        <v/>
      </c>
      <c r="D25" s="106"/>
      <c r="E25" s="19"/>
      <c r="F25" s="8"/>
      <c r="G25" s="19" t="s">
        <v>4</v>
      </c>
      <c r="H25" s="123"/>
      <c r="I25" s="123"/>
      <c r="J25" s="19"/>
      <c r="K25" s="106" t="str">
        <f t="shared" si="0"/>
        <v/>
      </c>
      <c r="L25" s="106"/>
      <c r="M25" s="6" t="str">
        <f t="shared" si="2"/>
        <v/>
      </c>
      <c r="N25" s="19"/>
      <c r="O25" s="8"/>
      <c r="P25" s="123"/>
      <c r="Q25" s="123"/>
      <c r="R25" s="108" t="str">
        <f t="shared" si="3"/>
        <v/>
      </c>
      <c r="S25" s="108"/>
      <c r="T25" s="109" t="str">
        <f t="shared" si="4"/>
        <v/>
      </c>
      <c r="U25" s="109"/>
    </row>
    <row r="26" spans="2:21">
      <c r="B26" s="19">
        <v>18</v>
      </c>
      <c r="C26" s="106" t="str">
        <f t="shared" si="1"/>
        <v/>
      </c>
      <c r="D26" s="106"/>
      <c r="E26" s="19"/>
      <c r="F26" s="8"/>
      <c r="G26" s="19" t="s">
        <v>4</v>
      </c>
      <c r="H26" s="123"/>
      <c r="I26" s="123"/>
      <c r="J26" s="19"/>
      <c r="K26" s="106" t="str">
        <f t="shared" si="0"/>
        <v/>
      </c>
      <c r="L26" s="106"/>
      <c r="M26" s="6" t="str">
        <f t="shared" si="2"/>
        <v/>
      </c>
      <c r="N26" s="19"/>
      <c r="O26" s="8"/>
      <c r="P26" s="123"/>
      <c r="Q26" s="123"/>
      <c r="R26" s="108" t="str">
        <f t="shared" si="3"/>
        <v/>
      </c>
      <c r="S26" s="108"/>
      <c r="T26" s="109" t="str">
        <f t="shared" si="4"/>
        <v/>
      </c>
      <c r="U26" s="109"/>
    </row>
    <row r="27" spans="2:21">
      <c r="B27" s="19">
        <v>19</v>
      </c>
      <c r="C27" s="106" t="str">
        <f t="shared" si="1"/>
        <v/>
      </c>
      <c r="D27" s="106"/>
      <c r="E27" s="19"/>
      <c r="F27" s="8"/>
      <c r="G27" s="19" t="s">
        <v>3</v>
      </c>
      <c r="H27" s="123"/>
      <c r="I27" s="123"/>
      <c r="J27" s="19"/>
      <c r="K27" s="106" t="str">
        <f t="shared" si="0"/>
        <v/>
      </c>
      <c r="L27" s="106"/>
      <c r="M27" s="6" t="str">
        <f t="shared" si="2"/>
        <v/>
      </c>
      <c r="N27" s="19"/>
      <c r="O27" s="8"/>
      <c r="P27" s="123"/>
      <c r="Q27" s="123"/>
      <c r="R27" s="108" t="str">
        <f t="shared" si="3"/>
        <v/>
      </c>
      <c r="S27" s="108"/>
      <c r="T27" s="109" t="str">
        <f t="shared" si="4"/>
        <v/>
      </c>
      <c r="U27" s="109"/>
    </row>
    <row r="28" spans="2:21">
      <c r="B28" s="19">
        <v>20</v>
      </c>
      <c r="C28" s="106" t="str">
        <f t="shared" si="1"/>
        <v/>
      </c>
      <c r="D28" s="106"/>
      <c r="E28" s="19"/>
      <c r="F28" s="8"/>
      <c r="G28" s="19" t="s">
        <v>4</v>
      </c>
      <c r="H28" s="123"/>
      <c r="I28" s="123"/>
      <c r="J28" s="19"/>
      <c r="K28" s="106" t="str">
        <f t="shared" si="0"/>
        <v/>
      </c>
      <c r="L28" s="106"/>
      <c r="M28" s="6" t="str">
        <f t="shared" si="2"/>
        <v/>
      </c>
      <c r="N28" s="19"/>
      <c r="O28" s="8"/>
      <c r="P28" s="123"/>
      <c r="Q28" s="123"/>
      <c r="R28" s="108" t="str">
        <f t="shared" si="3"/>
        <v/>
      </c>
      <c r="S28" s="108"/>
      <c r="T28" s="109" t="str">
        <f t="shared" si="4"/>
        <v/>
      </c>
      <c r="U28" s="109"/>
    </row>
    <row r="29" spans="2:21">
      <c r="B29" s="19">
        <v>21</v>
      </c>
      <c r="C29" s="106" t="str">
        <f t="shared" si="1"/>
        <v/>
      </c>
      <c r="D29" s="106"/>
      <c r="E29" s="19"/>
      <c r="F29" s="8"/>
      <c r="G29" s="19" t="s">
        <v>3</v>
      </c>
      <c r="H29" s="123"/>
      <c r="I29" s="123"/>
      <c r="J29" s="19"/>
      <c r="K29" s="106" t="str">
        <f t="shared" si="0"/>
        <v/>
      </c>
      <c r="L29" s="106"/>
      <c r="M29" s="6" t="str">
        <f t="shared" si="2"/>
        <v/>
      </c>
      <c r="N29" s="19"/>
      <c r="O29" s="8"/>
      <c r="P29" s="123"/>
      <c r="Q29" s="123"/>
      <c r="R29" s="108" t="str">
        <f t="shared" si="3"/>
        <v/>
      </c>
      <c r="S29" s="108"/>
      <c r="T29" s="109" t="str">
        <f t="shared" si="4"/>
        <v/>
      </c>
      <c r="U29" s="109"/>
    </row>
    <row r="30" spans="2:21">
      <c r="B30" s="19">
        <v>22</v>
      </c>
      <c r="C30" s="106" t="str">
        <f t="shared" si="1"/>
        <v/>
      </c>
      <c r="D30" s="106"/>
      <c r="E30" s="19"/>
      <c r="F30" s="8"/>
      <c r="G30" s="19" t="s">
        <v>3</v>
      </c>
      <c r="H30" s="123"/>
      <c r="I30" s="123"/>
      <c r="J30" s="19"/>
      <c r="K30" s="106" t="str">
        <f t="shared" si="0"/>
        <v/>
      </c>
      <c r="L30" s="106"/>
      <c r="M30" s="6" t="str">
        <f t="shared" si="2"/>
        <v/>
      </c>
      <c r="N30" s="19"/>
      <c r="O30" s="8"/>
      <c r="P30" s="123"/>
      <c r="Q30" s="123"/>
      <c r="R30" s="108" t="str">
        <f t="shared" si="3"/>
        <v/>
      </c>
      <c r="S30" s="108"/>
      <c r="T30" s="109" t="str">
        <f t="shared" si="4"/>
        <v/>
      </c>
      <c r="U30" s="109"/>
    </row>
    <row r="31" spans="2:21">
      <c r="B31" s="19">
        <v>23</v>
      </c>
      <c r="C31" s="106" t="str">
        <f t="shared" si="1"/>
        <v/>
      </c>
      <c r="D31" s="106"/>
      <c r="E31" s="19"/>
      <c r="F31" s="8"/>
      <c r="G31" s="19" t="s">
        <v>3</v>
      </c>
      <c r="H31" s="123"/>
      <c r="I31" s="123"/>
      <c r="J31" s="19"/>
      <c r="K31" s="106" t="str">
        <f t="shared" si="0"/>
        <v/>
      </c>
      <c r="L31" s="106"/>
      <c r="M31" s="6" t="str">
        <f t="shared" si="2"/>
        <v/>
      </c>
      <c r="N31" s="19"/>
      <c r="O31" s="8"/>
      <c r="P31" s="123"/>
      <c r="Q31" s="123"/>
      <c r="R31" s="108" t="str">
        <f t="shared" si="3"/>
        <v/>
      </c>
      <c r="S31" s="108"/>
      <c r="T31" s="109" t="str">
        <f t="shared" si="4"/>
        <v/>
      </c>
      <c r="U31" s="109"/>
    </row>
    <row r="32" spans="2:21">
      <c r="B32" s="19">
        <v>24</v>
      </c>
      <c r="C32" s="106" t="str">
        <f t="shared" si="1"/>
        <v/>
      </c>
      <c r="D32" s="106"/>
      <c r="E32" s="19"/>
      <c r="F32" s="8"/>
      <c r="G32" s="19" t="s">
        <v>3</v>
      </c>
      <c r="H32" s="123"/>
      <c r="I32" s="123"/>
      <c r="J32" s="19"/>
      <c r="K32" s="106" t="str">
        <f t="shared" si="0"/>
        <v/>
      </c>
      <c r="L32" s="106"/>
      <c r="M32" s="6" t="str">
        <f t="shared" si="2"/>
        <v/>
      </c>
      <c r="N32" s="19"/>
      <c r="O32" s="8"/>
      <c r="P32" s="123"/>
      <c r="Q32" s="123"/>
      <c r="R32" s="108" t="str">
        <f t="shared" si="3"/>
        <v/>
      </c>
      <c r="S32" s="108"/>
      <c r="T32" s="109" t="str">
        <f t="shared" si="4"/>
        <v/>
      </c>
      <c r="U32" s="109"/>
    </row>
    <row r="33" spans="2:21">
      <c r="B33" s="19">
        <v>25</v>
      </c>
      <c r="C33" s="106" t="str">
        <f t="shared" si="1"/>
        <v/>
      </c>
      <c r="D33" s="106"/>
      <c r="E33" s="19"/>
      <c r="F33" s="8"/>
      <c r="G33" s="19" t="s">
        <v>4</v>
      </c>
      <c r="H33" s="123"/>
      <c r="I33" s="123"/>
      <c r="J33" s="19"/>
      <c r="K33" s="106" t="str">
        <f t="shared" si="0"/>
        <v/>
      </c>
      <c r="L33" s="106"/>
      <c r="M33" s="6" t="str">
        <f t="shared" si="2"/>
        <v/>
      </c>
      <c r="N33" s="19"/>
      <c r="O33" s="8"/>
      <c r="P33" s="123"/>
      <c r="Q33" s="123"/>
      <c r="R33" s="108" t="str">
        <f t="shared" si="3"/>
        <v/>
      </c>
      <c r="S33" s="108"/>
      <c r="T33" s="109" t="str">
        <f t="shared" si="4"/>
        <v/>
      </c>
      <c r="U33" s="109"/>
    </row>
    <row r="34" spans="2:21">
      <c r="B34" s="19">
        <v>26</v>
      </c>
      <c r="C34" s="106" t="str">
        <f t="shared" si="1"/>
        <v/>
      </c>
      <c r="D34" s="106"/>
      <c r="E34" s="19"/>
      <c r="F34" s="8"/>
      <c r="G34" s="19" t="s">
        <v>3</v>
      </c>
      <c r="H34" s="123"/>
      <c r="I34" s="123"/>
      <c r="J34" s="19"/>
      <c r="K34" s="106" t="str">
        <f t="shared" si="0"/>
        <v/>
      </c>
      <c r="L34" s="106"/>
      <c r="M34" s="6" t="str">
        <f t="shared" si="2"/>
        <v/>
      </c>
      <c r="N34" s="19"/>
      <c r="O34" s="8"/>
      <c r="P34" s="123"/>
      <c r="Q34" s="123"/>
      <c r="R34" s="108" t="str">
        <f t="shared" si="3"/>
        <v/>
      </c>
      <c r="S34" s="108"/>
      <c r="T34" s="109" t="str">
        <f t="shared" si="4"/>
        <v/>
      </c>
      <c r="U34" s="109"/>
    </row>
    <row r="35" spans="2:21">
      <c r="B35" s="19">
        <v>27</v>
      </c>
      <c r="C35" s="106" t="str">
        <f t="shared" si="1"/>
        <v/>
      </c>
      <c r="D35" s="106"/>
      <c r="E35" s="19"/>
      <c r="F35" s="8"/>
      <c r="G35" s="19" t="s">
        <v>3</v>
      </c>
      <c r="H35" s="123"/>
      <c r="I35" s="123"/>
      <c r="J35" s="19"/>
      <c r="K35" s="106" t="str">
        <f t="shared" si="0"/>
        <v/>
      </c>
      <c r="L35" s="106"/>
      <c r="M35" s="6" t="str">
        <f t="shared" si="2"/>
        <v/>
      </c>
      <c r="N35" s="19"/>
      <c r="O35" s="8"/>
      <c r="P35" s="123"/>
      <c r="Q35" s="123"/>
      <c r="R35" s="108" t="str">
        <f t="shared" si="3"/>
        <v/>
      </c>
      <c r="S35" s="108"/>
      <c r="T35" s="109" t="str">
        <f t="shared" si="4"/>
        <v/>
      </c>
      <c r="U35" s="109"/>
    </row>
    <row r="36" spans="2:21">
      <c r="B36" s="19">
        <v>28</v>
      </c>
      <c r="C36" s="106" t="str">
        <f t="shared" si="1"/>
        <v/>
      </c>
      <c r="D36" s="106"/>
      <c r="E36" s="19"/>
      <c r="F36" s="8"/>
      <c r="G36" s="19" t="s">
        <v>3</v>
      </c>
      <c r="H36" s="123"/>
      <c r="I36" s="123"/>
      <c r="J36" s="19"/>
      <c r="K36" s="106" t="str">
        <f t="shared" si="0"/>
        <v/>
      </c>
      <c r="L36" s="106"/>
      <c r="M36" s="6" t="str">
        <f t="shared" si="2"/>
        <v/>
      </c>
      <c r="N36" s="19"/>
      <c r="O36" s="8"/>
      <c r="P36" s="123"/>
      <c r="Q36" s="123"/>
      <c r="R36" s="108" t="str">
        <f t="shared" si="3"/>
        <v/>
      </c>
      <c r="S36" s="108"/>
      <c r="T36" s="109" t="str">
        <f t="shared" si="4"/>
        <v/>
      </c>
      <c r="U36" s="109"/>
    </row>
    <row r="37" spans="2:21">
      <c r="B37" s="19">
        <v>29</v>
      </c>
      <c r="C37" s="106" t="str">
        <f t="shared" si="1"/>
        <v/>
      </c>
      <c r="D37" s="106"/>
      <c r="E37" s="19"/>
      <c r="F37" s="8"/>
      <c r="G37" s="19" t="s">
        <v>3</v>
      </c>
      <c r="H37" s="123"/>
      <c r="I37" s="123"/>
      <c r="J37" s="19"/>
      <c r="K37" s="106" t="str">
        <f t="shared" si="0"/>
        <v/>
      </c>
      <c r="L37" s="106"/>
      <c r="M37" s="6" t="str">
        <f t="shared" si="2"/>
        <v/>
      </c>
      <c r="N37" s="19"/>
      <c r="O37" s="8"/>
      <c r="P37" s="123"/>
      <c r="Q37" s="123"/>
      <c r="R37" s="108" t="str">
        <f t="shared" si="3"/>
        <v/>
      </c>
      <c r="S37" s="108"/>
      <c r="T37" s="109" t="str">
        <f t="shared" si="4"/>
        <v/>
      </c>
      <c r="U37" s="109"/>
    </row>
    <row r="38" spans="2:21">
      <c r="B38" s="19">
        <v>30</v>
      </c>
      <c r="C38" s="106" t="str">
        <f t="shared" si="1"/>
        <v/>
      </c>
      <c r="D38" s="106"/>
      <c r="E38" s="19"/>
      <c r="F38" s="8"/>
      <c r="G38" s="19" t="s">
        <v>4</v>
      </c>
      <c r="H38" s="123"/>
      <c r="I38" s="123"/>
      <c r="J38" s="19"/>
      <c r="K38" s="106" t="str">
        <f t="shared" si="0"/>
        <v/>
      </c>
      <c r="L38" s="106"/>
      <c r="M38" s="6" t="str">
        <f t="shared" si="2"/>
        <v/>
      </c>
      <c r="N38" s="19"/>
      <c r="O38" s="8"/>
      <c r="P38" s="123"/>
      <c r="Q38" s="123"/>
      <c r="R38" s="108" t="str">
        <f t="shared" si="3"/>
        <v/>
      </c>
      <c r="S38" s="108"/>
      <c r="T38" s="109" t="str">
        <f t="shared" si="4"/>
        <v/>
      </c>
      <c r="U38" s="109"/>
    </row>
    <row r="39" spans="2:21">
      <c r="B39" s="19">
        <v>31</v>
      </c>
      <c r="C39" s="106" t="str">
        <f t="shared" si="1"/>
        <v/>
      </c>
      <c r="D39" s="106"/>
      <c r="E39" s="19"/>
      <c r="F39" s="8"/>
      <c r="G39" s="19" t="s">
        <v>4</v>
      </c>
      <c r="H39" s="123"/>
      <c r="I39" s="123"/>
      <c r="J39" s="19"/>
      <c r="K39" s="106" t="str">
        <f t="shared" si="0"/>
        <v/>
      </c>
      <c r="L39" s="106"/>
      <c r="M39" s="6" t="str">
        <f t="shared" si="2"/>
        <v/>
      </c>
      <c r="N39" s="19"/>
      <c r="O39" s="8"/>
      <c r="P39" s="123"/>
      <c r="Q39" s="123"/>
      <c r="R39" s="108" t="str">
        <f t="shared" si="3"/>
        <v/>
      </c>
      <c r="S39" s="108"/>
      <c r="T39" s="109" t="str">
        <f t="shared" si="4"/>
        <v/>
      </c>
      <c r="U39" s="109"/>
    </row>
    <row r="40" spans="2:21">
      <c r="B40" s="19">
        <v>32</v>
      </c>
      <c r="C40" s="106" t="str">
        <f t="shared" si="1"/>
        <v/>
      </c>
      <c r="D40" s="106"/>
      <c r="E40" s="19"/>
      <c r="F40" s="8"/>
      <c r="G40" s="19" t="s">
        <v>4</v>
      </c>
      <c r="H40" s="123"/>
      <c r="I40" s="123"/>
      <c r="J40" s="19"/>
      <c r="K40" s="106" t="str">
        <f t="shared" si="0"/>
        <v/>
      </c>
      <c r="L40" s="106"/>
      <c r="M40" s="6" t="str">
        <f t="shared" si="2"/>
        <v/>
      </c>
      <c r="N40" s="19"/>
      <c r="O40" s="8"/>
      <c r="P40" s="123"/>
      <c r="Q40" s="123"/>
      <c r="R40" s="108" t="str">
        <f t="shared" si="3"/>
        <v/>
      </c>
      <c r="S40" s="108"/>
      <c r="T40" s="109" t="str">
        <f t="shared" si="4"/>
        <v/>
      </c>
      <c r="U40" s="109"/>
    </row>
    <row r="41" spans="2:21">
      <c r="B41" s="19">
        <v>33</v>
      </c>
      <c r="C41" s="106" t="str">
        <f t="shared" si="1"/>
        <v/>
      </c>
      <c r="D41" s="106"/>
      <c r="E41" s="19"/>
      <c r="F41" s="8"/>
      <c r="G41" s="19" t="s">
        <v>3</v>
      </c>
      <c r="H41" s="123"/>
      <c r="I41" s="123"/>
      <c r="J41" s="19"/>
      <c r="K41" s="106" t="str">
        <f t="shared" si="0"/>
        <v/>
      </c>
      <c r="L41" s="106"/>
      <c r="M41" s="6" t="str">
        <f t="shared" si="2"/>
        <v/>
      </c>
      <c r="N41" s="19"/>
      <c r="O41" s="8"/>
      <c r="P41" s="123"/>
      <c r="Q41" s="123"/>
      <c r="R41" s="108" t="str">
        <f t="shared" si="3"/>
        <v/>
      </c>
      <c r="S41" s="108"/>
      <c r="T41" s="109" t="str">
        <f t="shared" si="4"/>
        <v/>
      </c>
      <c r="U41" s="109"/>
    </row>
    <row r="42" spans="2:21">
      <c r="B42" s="19">
        <v>34</v>
      </c>
      <c r="C42" s="106" t="str">
        <f t="shared" si="1"/>
        <v/>
      </c>
      <c r="D42" s="106"/>
      <c r="E42" s="19"/>
      <c r="F42" s="8"/>
      <c r="G42" s="19" t="s">
        <v>4</v>
      </c>
      <c r="H42" s="123"/>
      <c r="I42" s="123"/>
      <c r="J42" s="19"/>
      <c r="K42" s="106" t="str">
        <f t="shared" si="0"/>
        <v/>
      </c>
      <c r="L42" s="106"/>
      <c r="M42" s="6" t="str">
        <f t="shared" si="2"/>
        <v/>
      </c>
      <c r="N42" s="19"/>
      <c r="O42" s="8"/>
      <c r="P42" s="123"/>
      <c r="Q42" s="123"/>
      <c r="R42" s="108" t="str">
        <f t="shared" si="3"/>
        <v/>
      </c>
      <c r="S42" s="108"/>
      <c r="T42" s="109" t="str">
        <f t="shared" si="4"/>
        <v/>
      </c>
      <c r="U42" s="109"/>
    </row>
    <row r="43" spans="2:21">
      <c r="B43" s="19">
        <v>35</v>
      </c>
      <c r="C43" s="106" t="str">
        <f t="shared" si="1"/>
        <v/>
      </c>
      <c r="D43" s="106"/>
      <c r="E43" s="19"/>
      <c r="F43" s="8"/>
      <c r="G43" s="19" t="s">
        <v>3</v>
      </c>
      <c r="H43" s="123"/>
      <c r="I43" s="123"/>
      <c r="J43" s="19"/>
      <c r="K43" s="106" t="str">
        <f t="shared" si="0"/>
        <v/>
      </c>
      <c r="L43" s="106"/>
      <c r="M43" s="6" t="str">
        <f t="shared" si="2"/>
        <v/>
      </c>
      <c r="N43" s="19"/>
      <c r="O43" s="8"/>
      <c r="P43" s="123"/>
      <c r="Q43" s="123"/>
      <c r="R43" s="108" t="str">
        <f t="shared" si="3"/>
        <v/>
      </c>
      <c r="S43" s="108"/>
      <c r="T43" s="109" t="str">
        <f t="shared" si="4"/>
        <v/>
      </c>
      <c r="U43" s="109"/>
    </row>
    <row r="44" spans="2:21">
      <c r="B44" s="19">
        <v>36</v>
      </c>
      <c r="C44" s="106" t="str">
        <f t="shared" si="1"/>
        <v/>
      </c>
      <c r="D44" s="106"/>
      <c r="E44" s="19"/>
      <c r="F44" s="8"/>
      <c r="G44" s="19" t="s">
        <v>4</v>
      </c>
      <c r="H44" s="123"/>
      <c r="I44" s="123"/>
      <c r="J44" s="19"/>
      <c r="K44" s="106" t="str">
        <f t="shared" si="0"/>
        <v/>
      </c>
      <c r="L44" s="106"/>
      <c r="M44" s="6" t="str">
        <f t="shared" si="2"/>
        <v/>
      </c>
      <c r="N44" s="19"/>
      <c r="O44" s="8"/>
      <c r="P44" s="123"/>
      <c r="Q44" s="123"/>
      <c r="R44" s="108" t="str">
        <f t="shared" si="3"/>
        <v/>
      </c>
      <c r="S44" s="108"/>
      <c r="T44" s="109" t="str">
        <f t="shared" si="4"/>
        <v/>
      </c>
      <c r="U44" s="109"/>
    </row>
    <row r="45" spans="2:21">
      <c r="B45" s="19">
        <v>37</v>
      </c>
      <c r="C45" s="106" t="str">
        <f t="shared" si="1"/>
        <v/>
      </c>
      <c r="D45" s="106"/>
      <c r="E45" s="19"/>
      <c r="F45" s="8"/>
      <c r="G45" s="19" t="s">
        <v>3</v>
      </c>
      <c r="H45" s="123"/>
      <c r="I45" s="123"/>
      <c r="J45" s="19"/>
      <c r="K45" s="106" t="str">
        <f t="shared" si="0"/>
        <v/>
      </c>
      <c r="L45" s="106"/>
      <c r="M45" s="6" t="str">
        <f t="shared" si="2"/>
        <v/>
      </c>
      <c r="N45" s="19"/>
      <c r="O45" s="8"/>
      <c r="P45" s="123"/>
      <c r="Q45" s="123"/>
      <c r="R45" s="108" t="str">
        <f t="shared" si="3"/>
        <v/>
      </c>
      <c r="S45" s="108"/>
      <c r="T45" s="109" t="str">
        <f t="shared" si="4"/>
        <v/>
      </c>
      <c r="U45" s="109"/>
    </row>
    <row r="46" spans="2:21">
      <c r="B46" s="19">
        <v>38</v>
      </c>
      <c r="C46" s="106" t="str">
        <f t="shared" si="1"/>
        <v/>
      </c>
      <c r="D46" s="106"/>
      <c r="E46" s="19"/>
      <c r="F46" s="8"/>
      <c r="G46" s="19" t="s">
        <v>4</v>
      </c>
      <c r="H46" s="123"/>
      <c r="I46" s="123"/>
      <c r="J46" s="19"/>
      <c r="K46" s="106" t="str">
        <f t="shared" si="0"/>
        <v/>
      </c>
      <c r="L46" s="106"/>
      <c r="M46" s="6" t="str">
        <f t="shared" si="2"/>
        <v/>
      </c>
      <c r="N46" s="19"/>
      <c r="O46" s="8"/>
      <c r="P46" s="123"/>
      <c r="Q46" s="123"/>
      <c r="R46" s="108" t="str">
        <f t="shared" si="3"/>
        <v/>
      </c>
      <c r="S46" s="108"/>
      <c r="T46" s="109" t="str">
        <f t="shared" si="4"/>
        <v/>
      </c>
      <c r="U46" s="109"/>
    </row>
    <row r="47" spans="2:21">
      <c r="B47" s="19">
        <v>39</v>
      </c>
      <c r="C47" s="106" t="str">
        <f t="shared" si="1"/>
        <v/>
      </c>
      <c r="D47" s="106"/>
      <c r="E47" s="19"/>
      <c r="F47" s="8"/>
      <c r="G47" s="19" t="s">
        <v>4</v>
      </c>
      <c r="H47" s="123"/>
      <c r="I47" s="123"/>
      <c r="J47" s="19"/>
      <c r="K47" s="106" t="str">
        <f t="shared" si="0"/>
        <v/>
      </c>
      <c r="L47" s="106"/>
      <c r="M47" s="6" t="str">
        <f t="shared" si="2"/>
        <v/>
      </c>
      <c r="N47" s="19"/>
      <c r="O47" s="8"/>
      <c r="P47" s="123"/>
      <c r="Q47" s="123"/>
      <c r="R47" s="108" t="str">
        <f t="shared" si="3"/>
        <v/>
      </c>
      <c r="S47" s="108"/>
      <c r="T47" s="109" t="str">
        <f t="shared" si="4"/>
        <v/>
      </c>
      <c r="U47" s="109"/>
    </row>
    <row r="48" spans="2:21">
      <c r="B48" s="19">
        <v>40</v>
      </c>
      <c r="C48" s="106" t="str">
        <f t="shared" si="1"/>
        <v/>
      </c>
      <c r="D48" s="106"/>
      <c r="E48" s="19"/>
      <c r="F48" s="8"/>
      <c r="G48" s="19" t="s">
        <v>37</v>
      </c>
      <c r="H48" s="123"/>
      <c r="I48" s="123"/>
      <c r="J48" s="19"/>
      <c r="K48" s="106" t="str">
        <f t="shared" si="0"/>
        <v/>
      </c>
      <c r="L48" s="106"/>
      <c r="M48" s="6" t="str">
        <f t="shared" si="2"/>
        <v/>
      </c>
      <c r="N48" s="19"/>
      <c r="O48" s="8"/>
      <c r="P48" s="123"/>
      <c r="Q48" s="123"/>
      <c r="R48" s="108" t="str">
        <f t="shared" si="3"/>
        <v/>
      </c>
      <c r="S48" s="108"/>
      <c r="T48" s="109" t="str">
        <f t="shared" si="4"/>
        <v/>
      </c>
      <c r="U48" s="109"/>
    </row>
    <row r="49" spans="2:21">
      <c r="B49" s="19">
        <v>41</v>
      </c>
      <c r="C49" s="106" t="str">
        <f t="shared" si="1"/>
        <v/>
      </c>
      <c r="D49" s="106"/>
      <c r="E49" s="19"/>
      <c r="F49" s="8"/>
      <c r="G49" s="19" t="s">
        <v>4</v>
      </c>
      <c r="H49" s="123"/>
      <c r="I49" s="123"/>
      <c r="J49" s="19"/>
      <c r="K49" s="106" t="str">
        <f t="shared" si="0"/>
        <v/>
      </c>
      <c r="L49" s="106"/>
      <c r="M49" s="6" t="str">
        <f t="shared" si="2"/>
        <v/>
      </c>
      <c r="N49" s="19"/>
      <c r="O49" s="8"/>
      <c r="P49" s="123"/>
      <c r="Q49" s="123"/>
      <c r="R49" s="108" t="str">
        <f t="shared" si="3"/>
        <v/>
      </c>
      <c r="S49" s="108"/>
      <c r="T49" s="109" t="str">
        <f t="shared" si="4"/>
        <v/>
      </c>
      <c r="U49" s="109"/>
    </row>
    <row r="50" spans="2:21">
      <c r="B50" s="19">
        <v>42</v>
      </c>
      <c r="C50" s="106" t="str">
        <f t="shared" si="1"/>
        <v/>
      </c>
      <c r="D50" s="106"/>
      <c r="E50" s="19"/>
      <c r="F50" s="8"/>
      <c r="G50" s="19" t="s">
        <v>4</v>
      </c>
      <c r="H50" s="123"/>
      <c r="I50" s="123"/>
      <c r="J50" s="19"/>
      <c r="K50" s="106" t="str">
        <f t="shared" si="0"/>
        <v/>
      </c>
      <c r="L50" s="106"/>
      <c r="M50" s="6" t="str">
        <f t="shared" si="2"/>
        <v/>
      </c>
      <c r="N50" s="19"/>
      <c r="O50" s="8"/>
      <c r="P50" s="123"/>
      <c r="Q50" s="123"/>
      <c r="R50" s="108" t="str">
        <f t="shared" si="3"/>
        <v/>
      </c>
      <c r="S50" s="108"/>
      <c r="T50" s="109" t="str">
        <f t="shared" si="4"/>
        <v/>
      </c>
      <c r="U50" s="109"/>
    </row>
    <row r="51" spans="2:21">
      <c r="B51" s="19">
        <v>43</v>
      </c>
      <c r="C51" s="106" t="str">
        <f t="shared" si="1"/>
        <v/>
      </c>
      <c r="D51" s="106"/>
      <c r="E51" s="19"/>
      <c r="F51" s="8"/>
      <c r="G51" s="19" t="s">
        <v>3</v>
      </c>
      <c r="H51" s="123"/>
      <c r="I51" s="123"/>
      <c r="J51" s="19"/>
      <c r="K51" s="106" t="str">
        <f t="shared" si="0"/>
        <v/>
      </c>
      <c r="L51" s="106"/>
      <c r="M51" s="6" t="str">
        <f t="shared" si="2"/>
        <v/>
      </c>
      <c r="N51" s="19"/>
      <c r="O51" s="8"/>
      <c r="P51" s="123"/>
      <c r="Q51" s="123"/>
      <c r="R51" s="108" t="str">
        <f t="shared" si="3"/>
        <v/>
      </c>
      <c r="S51" s="108"/>
      <c r="T51" s="109" t="str">
        <f t="shared" si="4"/>
        <v/>
      </c>
      <c r="U51" s="109"/>
    </row>
    <row r="52" spans="2:21">
      <c r="B52" s="19">
        <v>44</v>
      </c>
      <c r="C52" s="106" t="str">
        <f t="shared" si="1"/>
        <v/>
      </c>
      <c r="D52" s="106"/>
      <c r="E52" s="19"/>
      <c r="F52" s="8"/>
      <c r="G52" s="19" t="s">
        <v>3</v>
      </c>
      <c r="H52" s="123"/>
      <c r="I52" s="123"/>
      <c r="J52" s="19"/>
      <c r="K52" s="106" t="str">
        <f t="shared" si="0"/>
        <v/>
      </c>
      <c r="L52" s="106"/>
      <c r="M52" s="6" t="str">
        <f t="shared" si="2"/>
        <v/>
      </c>
      <c r="N52" s="19"/>
      <c r="O52" s="8"/>
      <c r="P52" s="123"/>
      <c r="Q52" s="123"/>
      <c r="R52" s="108" t="str">
        <f t="shared" si="3"/>
        <v/>
      </c>
      <c r="S52" s="108"/>
      <c r="T52" s="109" t="str">
        <f t="shared" si="4"/>
        <v/>
      </c>
      <c r="U52" s="109"/>
    </row>
    <row r="53" spans="2:21">
      <c r="B53" s="19">
        <v>45</v>
      </c>
      <c r="C53" s="106" t="str">
        <f t="shared" si="1"/>
        <v/>
      </c>
      <c r="D53" s="106"/>
      <c r="E53" s="19"/>
      <c r="F53" s="8"/>
      <c r="G53" s="19" t="s">
        <v>4</v>
      </c>
      <c r="H53" s="123"/>
      <c r="I53" s="123"/>
      <c r="J53" s="19"/>
      <c r="K53" s="106" t="str">
        <f t="shared" si="0"/>
        <v/>
      </c>
      <c r="L53" s="106"/>
      <c r="M53" s="6" t="str">
        <f t="shared" si="2"/>
        <v/>
      </c>
      <c r="N53" s="19"/>
      <c r="O53" s="8"/>
      <c r="P53" s="123"/>
      <c r="Q53" s="123"/>
      <c r="R53" s="108" t="str">
        <f t="shared" si="3"/>
        <v/>
      </c>
      <c r="S53" s="108"/>
      <c r="T53" s="109" t="str">
        <f t="shared" si="4"/>
        <v/>
      </c>
      <c r="U53" s="109"/>
    </row>
    <row r="54" spans="2:21">
      <c r="B54" s="19">
        <v>46</v>
      </c>
      <c r="C54" s="106" t="str">
        <f t="shared" si="1"/>
        <v/>
      </c>
      <c r="D54" s="106"/>
      <c r="E54" s="19"/>
      <c r="F54" s="8"/>
      <c r="G54" s="19" t="s">
        <v>4</v>
      </c>
      <c r="H54" s="123"/>
      <c r="I54" s="123"/>
      <c r="J54" s="19"/>
      <c r="K54" s="106" t="str">
        <f t="shared" si="0"/>
        <v/>
      </c>
      <c r="L54" s="106"/>
      <c r="M54" s="6" t="str">
        <f t="shared" si="2"/>
        <v/>
      </c>
      <c r="N54" s="19"/>
      <c r="O54" s="8"/>
      <c r="P54" s="123"/>
      <c r="Q54" s="123"/>
      <c r="R54" s="108" t="str">
        <f t="shared" si="3"/>
        <v/>
      </c>
      <c r="S54" s="108"/>
      <c r="T54" s="109" t="str">
        <f t="shared" si="4"/>
        <v/>
      </c>
      <c r="U54" s="109"/>
    </row>
    <row r="55" spans="2:21">
      <c r="B55" s="19">
        <v>47</v>
      </c>
      <c r="C55" s="106" t="str">
        <f t="shared" si="1"/>
        <v/>
      </c>
      <c r="D55" s="106"/>
      <c r="E55" s="19"/>
      <c r="F55" s="8"/>
      <c r="G55" s="19" t="s">
        <v>3</v>
      </c>
      <c r="H55" s="123"/>
      <c r="I55" s="123"/>
      <c r="J55" s="19"/>
      <c r="K55" s="106" t="str">
        <f t="shared" si="0"/>
        <v/>
      </c>
      <c r="L55" s="106"/>
      <c r="M55" s="6" t="str">
        <f t="shared" si="2"/>
        <v/>
      </c>
      <c r="N55" s="19"/>
      <c r="O55" s="8"/>
      <c r="P55" s="123"/>
      <c r="Q55" s="123"/>
      <c r="R55" s="108" t="str">
        <f t="shared" si="3"/>
        <v/>
      </c>
      <c r="S55" s="108"/>
      <c r="T55" s="109" t="str">
        <f t="shared" si="4"/>
        <v/>
      </c>
      <c r="U55" s="109"/>
    </row>
    <row r="56" spans="2:21">
      <c r="B56" s="19">
        <v>48</v>
      </c>
      <c r="C56" s="106" t="str">
        <f t="shared" si="1"/>
        <v/>
      </c>
      <c r="D56" s="106"/>
      <c r="E56" s="19"/>
      <c r="F56" s="8"/>
      <c r="G56" s="19" t="s">
        <v>3</v>
      </c>
      <c r="H56" s="123"/>
      <c r="I56" s="123"/>
      <c r="J56" s="19"/>
      <c r="K56" s="106" t="str">
        <f t="shared" si="0"/>
        <v/>
      </c>
      <c r="L56" s="106"/>
      <c r="M56" s="6" t="str">
        <f t="shared" si="2"/>
        <v/>
      </c>
      <c r="N56" s="19"/>
      <c r="O56" s="8"/>
      <c r="P56" s="123"/>
      <c r="Q56" s="123"/>
      <c r="R56" s="108" t="str">
        <f t="shared" si="3"/>
        <v/>
      </c>
      <c r="S56" s="108"/>
      <c r="T56" s="109" t="str">
        <f t="shared" si="4"/>
        <v/>
      </c>
      <c r="U56" s="109"/>
    </row>
    <row r="57" spans="2:21">
      <c r="B57" s="19">
        <v>49</v>
      </c>
      <c r="C57" s="106" t="str">
        <f t="shared" si="1"/>
        <v/>
      </c>
      <c r="D57" s="106"/>
      <c r="E57" s="19"/>
      <c r="F57" s="8"/>
      <c r="G57" s="19" t="s">
        <v>3</v>
      </c>
      <c r="H57" s="123"/>
      <c r="I57" s="123"/>
      <c r="J57" s="19"/>
      <c r="K57" s="106" t="str">
        <f t="shared" si="0"/>
        <v/>
      </c>
      <c r="L57" s="106"/>
      <c r="M57" s="6" t="str">
        <f t="shared" si="2"/>
        <v/>
      </c>
      <c r="N57" s="19"/>
      <c r="O57" s="8"/>
      <c r="P57" s="123"/>
      <c r="Q57" s="123"/>
      <c r="R57" s="108" t="str">
        <f t="shared" si="3"/>
        <v/>
      </c>
      <c r="S57" s="108"/>
      <c r="T57" s="109" t="str">
        <f t="shared" si="4"/>
        <v/>
      </c>
      <c r="U57" s="109"/>
    </row>
    <row r="58" spans="2:21">
      <c r="B58" s="19">
        <v>50</v>
      </c>
      <c r="C58" s="106" t="str">
        <f t="shared" si="1"/>
        <v/>
      </c>
      <c r="D58" s="106"/>
      <c r="E58" s="19"/>
      <c r="F58" s="8"/>
      <c r="G58" s="19" t="s">
        <v>3</v>
      </c>
      <c r="H58" s="123"/>
      <c r="I58" s="123"/>
      <c r="J58" s="19"/>
      <c r="K58" s="106" t="str">
        <f t="shared" si="0"/>
        <v/>
      </c>
      <c r="L58" s="106"/>
      <c r="M58" s="6" t="str">
        <f t="shared" si="2"/>
        <v/>
      </c>
      <c r="N58" s="19"/>
      <c r="O58" s="8"/>
      <c r="P58" s="123"/>
      <c r="Q58" s="123"/>
      <c r="R58" s="108" t="str">
        <f t="shared" si="3"/>
        <v/>
      </c>
      <c r="S58" s="108"/>
      <c r="T58" s="109" t="str">
        <f t="shared" si="4"/>
        <v/>
      </c>
      <c r="U58" s="109"/>
    </row>
    <row r="59" spans="2:21">
      <c r="B59" s="19">
        <v>51</v>
      </c>
      <c r="C59" s="106" t="str">
        <f t="shared" si="1"/>
        <v/>
      </c>
      <c r="D59" s="106"/>
      <c r="E59" s="19"/>
      <c r="F59" s="8"/>
      <c r="G59" s="19" t="s">
        <v>3</v>
      </c>
      <c r="H59" s="123"/>
      <c r="I59" s="123"/>
      <c r="J59" s="19"/>
      <c r="K59" s="106" t="str">
        <f t="shared" si="0"/>
        <v/>
      </c>
      <c r="L59" s="106"/>
      <c r="M59" s="6" t="str">
        <f t="shared" si="2"/>
        <v/>
      </c>
      <c r="N59" s="19"/>
      <c r="O59" s="8"/>
      <c r="P59" s="123"/>
      <c r="Q59" s="123"/>
      <c r="R59" s="108" t="str">
        <f t="shared" si="3"/>
        <v/>
      </c>
      <c r="S59" s="108"/>
      <c r="T59" s="109" t="str">
        <f t="shared" si="4"/>
        <v/>
      </c>
      <c r="U59" s="109"/>
    </row>
    <row r="60" spans="2:21">
      <c r="B60" s="19">
        <v>52</v>
      </c>
      <c r="C60" s="106" t="str">
        <f t="shared" si="1"/>
        <v/>
      </c>
      <c r="D60" s="106"/>
      <c r="E60" s="19"/>
      <c r="F60" s="8"/>
      <c r="G60" s="19" t="s">
        <v>3</v>
      </c>
      <c r="H60" s="123"/>
      <c r="I60" s="123"/>
      <c r="J60" s="19"/>
      <c r="K60" s="106" t="str">
        <f t="shared" si="0"/>
        <v/>
      </c>
      <c r="L60" s="106"/>
      <c r="M60" s="6" t="str">
        <f t="shared" si="2"/>
        <v/>
      </c>
      <c r="N60" s="19"/>
      <c r="O60" s="8"/>
      <c r="P60" s="123"/>
      <c r="Q60" s="123"/>
      <c r="R60" s="108" t="str">
        <f t="shared" si="3"/>
        <v/>
      </c>
      <c r="S60" s="108"/>
      <c r="T60" s="109" t="str">
        <f t="shared" si="4"/>
        <v/>
      </c>
      <c r="U60" s="109"/>
    </row>
    <row r="61" spans="2:21">
      <c r="B61" s="19">
        <v>53</v>
      </c>
      <c r="C61" s="106" t="str">
        <f t="shared" si="1"/>
        <v/>
      </c>
      <c r="D61" s="106"/>
      <c r="E61" s="19"/>
      <c r="F61" s="8"/>
      <c r="G61" s="19" t="s">
        <v>3</v>
      </c>
      <c r="H61" s="123"/>
      <c r="I61" s="123"/>
      <c r="J61" s="19"/>
      <c r="K61" s="106" t="str">
        <f t="shared" si="0"/>
        <v/>
      </c>
      <c r="L61" s="106"/>
      <c r="M61" s="6" t="str">
        <f t="shared" si="2"/>
        <v/>
      </c>
      <c r="N61" s="19"/>
      <c r="O61" s="8"/>
      <c r="P61" s="123"/>
      <c r="Q61" s="123"/>
      <c r="R61" s="108" t="str">
        <f t="shared" si="3"/>
        <v/>
      </c>
      <c r="S61" s="108"/>
      <c r="T61" s="109" t="str">
        <f t="shared" si="4"/>
        <v/>
      </c>
      <c r="U61" s="109"/>
    </row>
    <row r="62" spans="2:21">
      <c r="B62" s="19">
        <v>54</v>
      </c>
      <c r="C62" s="106" t="str">
        <f t="shared" si="1"/>
        <v/>
      </c>
      <c r="D62" s="106"/>
      <c r="E62" s="19"/>
      <c r="F62" s="8"/>
      <c r="G62" s="19" t="s">
        <v>3</v>
      </c>
      <c r="H62" s="123"/>
      <c r="I62" s="123"/>
      <c r="J62" s="19"/>
      <c r="K62" s="106" t="str">
        <f t="shared" si="0"/>
        <v/>
      </c>
      <c r="L62" s="106"/>
      <c r="M62" s="6" t="str">
        <f t="shared" si="2"/>
        <v/>
      </c>
      <c r="N62" s="19"/>
      <c r="O62" s="8"/>
      <c r="P62" s="123"/>
      <c r="Q62" s="123"/>
      <c r="R62" s="108" t="str">
        <f t="shared" si="3"/>
        <v/>
      </c>
      <c r="S62" s="108"/>
      <c r="T62" s="109" t="str">
        <f t="shared" si="4"/>
        <v/>
      </c>
      <c r="U62" s="109"/>
    </row>
    <row r="63" spans="2:21">
      <c r="B63" s="19">
        <v>55</v>
      </c>
      <c r="C63" s="106" t="str">
        <f t="shared" si="1"/>
        <v/>
      </c>
      <c r="D63" s="106"/>
      <c r="E63" s="19"/>
      <c r="F63" s="8"/>
      <c r="G63" s="19" t="s">
        <v>4</v>
      </c>
      <c r="H63" s="123"/>
      <c r="I63" s="123"/>
      <c r="J63" s="19"/>
      <c r="K63" s="106" t="str">
        <f t="shared" si="0"/>
        <v/>
      </c>
      <c r="L63" s="106"/>
      <c r="M63" s="6" t="str">
        <f t="shared" si="2"/>
        <v/>
      </c>
      <c r="N63" s="19"/>
      <c r="O63" s="8"/>
      <c r="P63" s="123"/>
      <c r="Q63" s="123"/>
      <c r="R63" s="108" t="str">
        <f t="shared" si="3"/>
        <v/>
      </c>
      <c r="S63" s="108"/>
      <c r="T63" s="109" t="str">
        <f t="shared" si="4"/>
        <v/>
      </c>
      <c r="U63" s="109"/>
    </row>
    <row r="64" spans="2:21">
      <c r="B64" s="19">
        <v>56</v>
      </c>
      <c r="C64" s="106" t="str">
        <f t="shared" si="1"/>
        <v/>
      </c>
      <c r="D64" s="106"/>
      <c r="E64" s="19"/>
      <c r="F64" s="8"/>
      <c r="G64" s="19" t="s">
        <v>3</v>
      </c>
      <c r="H64" s="123"/>
      <c r="I64" s="123"/>
      <c r="J64" s="19"/>
      <c r="K64" s="106" t="str">
        <f t="shared" si="0"/>
        <v/>
      </c>
      <c r="L64" s="106"/>
      <c r="M64" s="6" t="str">
        <f t="shared" si="2"/>
        <v/>
      </c>
      <c r="N64" s="19"/>
      <c r="O64" s="8"/>
      <c r="P64" s="123"/>
      <c r="Q64" s="123"/>
      <c r="R64" s="108" t="str">
        <f t="shared" si="3"/>
        <v/>
      </c>
      <c r="S64" s="108"/>
      <c r="T64" s="109" t="str">
        <f t="shared" si="4"/>
        <v/>
      </c>
      <c r="U64" s="109"/>
    </row>
    <row r="65" spans="2:21">
      <c r="B65" s="19">
        <v>57</v>
      </c>
      <c r="C65" s="106" t="str">
        <f t="shared" si="1"/>
        <v/>
      </c>
      <c r="D65" s="106"/>
      <c r="E65" s="19"/>
      <c r="F65" s="8"/>
      <c r="G65" s="19" t="s">
        <v>3</v>
      </c>
      <c r="H65" s="123"/>
      <c r="I65" s="123"/>
      <c r="J65" s="19"/>
      <c r="K65" s="106" t="str">
        <f t="shared" si="0"/>
        <v/>
      </c>
      <c r="L65" s="106"/>
      <c r="M65" s="6" t="str">
        <f t="shared" si="2"/>
        <v/>
      </c>
      <c r="N65" s="19"/>
      <c r="O65" s="8"/>
      <c r="P65" s="123"/>
      <c r="Q65" s="123"/>
      <c r="R65" s="108" t="str">
        <f t="shared" si="3"/>
        <v/>
      </c>
      <c r="S65" s="108"/>
      <c r="T65" s="109" t="str">
        <f t="shared" si="4"/>
        <v/>
      </c>
      <c r="U65" s="109"/>
    </row>
    <row r="66" spans="2:21">
      <c r="B66" s="19">
        <v>58</v>
      </c>
      <c r="C66" s="106" t="str">
        <f t="shared" si="1"/>
        <v/>
      </c>
      <c r="D66" s="106"/>
      <c r="E66" s="19"/>
      <c r="F66" s="8"/>
      <c r="G66" s="19" t="s">
        <v>3</v>
      </c>
      <c r="H66" s="123"/>
      <c r="I66" s="123"/>
      <c r="J66" s="19"/>
      <c r="K66" s="106" t="str">
        <f t="shared" si="0"/>
        <v/>
      </c>
      <c r="L66" s="106"/>
      <c r="M66" s="6" t="str">
        <f t="shared" si="2"/>
        <v/>
      </c>
      <c r="N66" s="19"/>
      <c r="O66" s="8"/>
      <c r="P66" s="123"/>
      <c r="Q66" s="123"/>
      <c r="R66" s="108" t="str">
        <f t="shared" si="3"/>
        <v/>
      </c>
      <c r="S66" s="108"/>
      <c r="T66" s="109" t="str">
        <f t="shared" si="4"/>
        <v/>
      </c>
      <c r="U66" s="109"/>
    </row>
    <row r="67" spans="2:21">
      <c r="B67" s="19">
        <v>59</v>
      </c>
      <c r="C67" s="106" t="str">
        <f t="shared" si="1"/>
        <v/>
      </c>
      <c r="D67" s="106"/>
      <c r="E67" s="19"/>
      <c r="F67" s="8"/>
      <c r="G67" s="19" t="s">
        <v>3</v>
      </c>
      <c r="H67" s="123"/>
      <c r="I67" s="123"/>
      <c r="J67" s="19"/>
      <c r="K67" s="106" t="str">
        <f t="shared" si="0"/>
        <v/>
      </c>
      <c r="L67" s="106"/>
      <c r="M67" s="6" t="str">
        <f t="shared" si="2"/>
        <v/>
      </c>
      <c r="N67" s="19"/>
      <c r="O67" s="8"/>
      <c r="P67" s="123"/>
      <c r="Q67" s="123"/>
      <c r="R67" s="108" t="str">
        <f t="shared" si="3"/>
        <v/>
      </c>
      <c r="S67" s="108"/>
      <c r="T67" s="109" t="str">
        <f t="shared" si="4"/>
        <v/>
      </c>
      <c r="U67" s="109"/>
    </row>
    <row r="68" spans="2:21">
      <c r="B68" s="19">
        <v>60</v>
      </c>
      <c r="C68" s="106" t="str">
        <f t="shared" si="1"/>
        <v/>
      </c>
      <c r="D68" s="106"/>
      <c r="E68" s="19"/>
      <c r="F68" s="8"/>
      <c r="G68" s="19" t="s">
        <v>4</v>
      </c>
      <c r="H68" s="123"/>
      <c r="I68" s="123"/>
      <c r="J68" s="19"/>
      <c r="K68" s="106" t="str">
        <f t="shared" si="0"/>
        <v/>
      </c>
      <c r="L68" s="106"/>
      <c r="M68" s="6" t="str">
        <f t="shared" si="2"/>
        <v/>
      </c>
      <c r="N68" s="19"/>
      <c r="O68" s="8"/>
      <c r="P68" s="123"/>
      <c r="Q68" s="123"/>
      <c r="R68" s="108" t="str">
        <f t="shared" si="3"/>
        <v/>
      </c>
      <c r="S68" s="108"/>
      <c r="T68" s="109" t="str">
        <f t="shared" si="4"/>
        <v/>
      </c>
      <c r="U68" s="109"/>
    </row>
    <row r="69" spans="2:21">
      <c r="B69" s="19">
        <v>61</v>
      </c>
      <c r="C69" s="106" t="str">
        <f t="shared" si="1"/>
        <v/>
      </c>
      <c r="D69" s="106"/>
      <c r="E69" s="19"/>
      <c r="F69" s="8"/>
      <c r="G69" s="19" t="s">
        <v>4</v>
      </c>
      <c r="H69" s="123"/>
      <c r="I69" s="123"/>
      <c r="J69" s="19"/>
      <c r="K69" s="106" t="str">
        <f t="shared" si="0"/>
        <v/>
      </c>
      <c r="L69" s="106"/>
      <c r="M69" s="6" t="str">
        <f t="shared" si="2"/>
        <v/>
      </c>
      <c r="N69" s="19"/>
      <c r="O69" s="8"/>
      <c r="P69" s="123"/>
      <c r="Q69" s="123"/>
      <c r="R69" s="108" t="str">
        <f t="shared" si="3"/>
        <v/>
      </c>
      <c r="S69" s="108"/>
      <c r="T69" s="109" t="str">
        <f t="shared" si="4"/>
        <v/>
      </c>
      <c r="U69" s="109"/>
    </row>
    <row r="70" spans="2:21">
      <c r="B70" s="19">
        <v>62</v>
      </c>
      <c r="C70" s="106" t="str">
        <f t="shared" si="1"/>
        <v/>
      </c>
      <c r="D70" s="106"/>
      <c r="E70" s="19"/>
      <c r="F70" s="8"/>
      <c r="G70" s="19" t="s">
        <v>3</v>
      </c>
      <c r="H70" s="123"/>
      <c r="I70" s="123"/>
      <c r="J70" s="19"/>
      <c r="K70" s="106" t="str">
        <f t="shared" si="0"/>
        <v/>
      </c>
      <c r="L70" s="106"/>
      <c r="M70" s="6" t="str">
        <f t="shared" si="2"/>
        <v/>
      </c>
      <c r="N70" s="19"/>
      <c r="O70" s="8"/>
      <c r="P70" s="123"/>
      <c r="Q70" s="123"/>
      <c r="R70" s="108" t="str">
        <f t="shared" si="3"/>
        <v/>
      </c>
      <c r="S70" s="108"/>
      <c r="T70" s="109" t="str">
        <f t="shared" si="4"/>
        <v/>
      </c>
      <c r="U70" s="109"/>
    </row>
    <row r="71" spans="2:21">
      <c r="B71" s="19">
        <v>63</v>
      </c>
      <c r="C71" s="106" t="str">
        <f t="shared" si="1"/>
        <v/>
      </c>
      <c r="D71" s="106"/>
      <c r="E71" s="19"/>
      <c r="F71" s="8"/>
      <c r="G71" s="19" t="s">
        <v>4</v>
      </c>
      <c r="H71" s="123"/>
      <c r="I71" s="123"/>
      <c r="J71" s="19"/>
      <c r="K71" s="106" t="str">
        <f t="shared" si="0"/>
        <v/>
      </c>
      <c r="L71" s="106"/>
      <c r="M71" s="6" t="str">
        <f t="shared" si="2"/>
        <v/>
      </c>
      <c r="N71" s="19"/>
      <c r="O71" s="8"/>
      <c r="P71" s="123"/>
      <c r="Q71" s="123"/>
      <c r="R71" s="108" t="str">
        <f t="shared" si="3"/>
        <v/>
      </c>
      <c r="S71" s="108"/>
      <c r="T71" s="109" t="str">
        <f t="shared" si="4"/>
        <v/>
      </c>
      <c r="U71" s="109"/>
    </row>
    <row r="72" spans="2:21">
      <c r="B72" s="19">
        <v>64</v>
      </c>
      <c r="C72" s="106" t="str">
        <f t="shared" si="1"/>
        <v/>
      </c>
      <c r="D72" s="106"/>
      <c r="E72" s="19"/>
      <c r="F72" s="8"/>
      <c r="G72" s="19" t="s">
        <v>3</v>
      </c>
      <c r="H72" s="123"/>
      <c r="I72" s="123"/>
      <c r="J72" s="19"/>
      <c r="K72" s="106" t="str">
        <f t="shared" si="0"/>
        <v/>
      </c>
      <c r="L72" s="106"/>
      <c r="M72" s="6" t="str">
        <f t="shared" si="2"/>
        <v/>
      </c>
      <c r="N72" s="19"/>
      <c r="O72" s="8"/>
      <c r="P72" s="123"/>
      <c r="Q72" s="123"/>
      <c r="R72" s="108" t="str">
        <f t="shared" si="3"/>
        <v/>
      </c>
      <c r="S72" s="108"/>
      <c r="T72" s="109" t="str">
        <f t="shared" si="4"/>
        <v/>
      </c>
      <c r="U72" s="109"/>
    </row>
    <row r="73" spans="2:21">
      <c r="B73" s="19">
        <v>65</v>
      </c>
      <c r="C73" s="106" t="str">
        <f t="shared" si="1"/>
        <v/>
      </c>
      <c r="D73" s="106"/>
      <c r="E73" s="19"/>
      <c r="F73" s="8"/>
      <c r="G73" s="19" t="s">
        <v>4</v>
      </c>
      <c r="H73" s="123"/>
      <c r="I73" s="123"/>
      <c r="J73" s="19"/>
      <c r="K73" s="106" t="str">
        <f t="shared" ref="K73:K108" si="5">IF(F73="","",C73*0.03)</f>
        <v/>
      </c>
      <c r="L73" s="106"/>
      <c r="M73" s="6" t="str">
        <f t="shared" si="2"/>
        <v/>
      </c>
      <c r="N73" s="19"/>
      <c r="O73" s="8"/>
      <c r="P73" s="123"/>
      <c r="Q73" s="123"/>
      <c r="R73" s="108" t="str">
        <f t="shared" si="3"/>
        <v/>
      </c>
      <c r="S73" s="108"/>
      <c r="T73" s="109" t="str">
        <f t="shared" si="4"/>
        <v/>
      </c>
      <c r="U73" s="109"/>
    </row>
    <row r="74" spans="2:21">
      <c r="B74" s="19">
        <v>66</v>
      </c>
      <c r="C74" s="106" t="str">
        <f t="shared" ref="C74:C108" si="6">IF(R73="","",C73+R73)</f>
        <v/>
      </c>
      <c r="D74" s="106"/>
      <c r="E74" s="19"/>
      <c r="F74" s="8"/>
      <c r="G74" s="19" t="s">
        <v>4</v>
      </c>
      <c r="H74" s="123"/>
      <c r="I74" s="123"/>
      <c r="J74" s="19"/>
      <c r="K74" s="106" t="str">
        <f t="shared" si="5"/>
        <v/>
      </c>
      <c r="L74" s="106"/>
      <c r="M74" s="6" t="str">
        <f t="shared" ref="M74:M108" si="7">IF(J74="","",(K74/J74)/1000)</f>
        <v/>
      </c>
      <c r="N74" s="19"/>
      <c r="O74" s="8"/>
      <c r="P74" s="123"/>
      <c r="Q74" s="123"/>
      <c r="R74" s="108" t="str">
        <f t="shared" ref="R74:R108" si="8">IF(O74="","",(IF(G74="売",H74-P74,P74-H74))*M74*100000)</f>
        <v/>
      </c>
      <c r="S74" s="108"/>
      <c r="T74" s="109" t="str">
        <f t="shared" ref="T74:T108" si="9">IF(O74="","",IF(R74&lt;0,J74*(-1),IF(G74="買",(P74-H74)*100,(H74-P74)*100)))</f>
        <v/>
      </c>
      <c r="U74" s="109"/>
    </row>
    <row r="75" spans="2:21">
      <c r="B75" s="19">
        <v>67</v>
      </c>
      <c r="C75" s="106" t="str">
        <f t="shared" si="6"/>
        <v/>
      </c>
      <c r="D75" s="106"/>
      <c r="E75" s="19"/>
      <c r="F75" s="8"/>
      <c r="G75" s="19" t="s">
        <v>3</v>
      </c>
      <c r="H75" s="123"/>
      <c r="I75" s="123"/>
      <c r="J75" s="19"/>
      <c r="K75" s="106" t="str">
        <f t="shared" si="5"/>
        <v/>
      </c>
      <c r="L75" s="106"/>
      <c r="M75" s="6" t="str">
        <f t="shared" si="7"/>
        <v/>
      </c>
      <c r="N75" s="19"/>
      <c r="O75" s="8"/>
      <c r="P75" s="123"/>
      <c r="Q75" s="123"/>
      <c r="R75" s="108" t="str">
        <f t="shared" si="8"/>
        <v/>
      </c>
      <c r="S75" s="108"/>
      <c r="T75" s="109" t="str">
        <f t="shared" si="9"/>
        <v/>
      </c>
      <c r="U75" s="109"/>
    </row>
    <row r="76" spans="2:21">
      <c r="B76" s="19">
        <v>68</v>
      </c>
      <c r="C76" s="106" t="str">
        <f t="shared" si="6"/>
        <v/>
      </c>
      <c r="D76" s="106"/>
      <c r="E76" s="19"/>
      <c r="F76" s="8"/>
      <c r="G76" s="19" t="s">
        <v>3</v>
      </c>
      <c r="H76" s="123"/>
      <c r="I76" s="123"/>
      <c r="J76" s="19"/>
      <c r="K76" s="106" t="str">
        <f t="shared" si="5"/>
        <v/>
      </c>
      <c r="L76" s="106"/>
      <c r="M76" s="6" t="str">
        <f t="shared" si="7"/>
        <v/>
      </c>
      <c r="N76" s="19"/>
      <c r="O76" s="8"/>
      <c r="P76" s="123"/>
      <c r="Q76" s="123"/>
      <c r="R76" s="108" t="str">
        <f t="shared" si="8"/>
        <v/>
      </c>
      <c r="S76" s="108"/>
      <c r="T76" s="109" t="str">
        <f t="shared" si="9"/>
        <v/>
      </c>
      <c r="U76" s="109"/>
    </row>
    <row r="77" spans="2:21">
      <c r="B77" s="19">
        <v>69</v>
      </c>
      <c r="C77" s="106" t="str">
        <f t="shared" si="6"/>
        <v/>
      </c>
      <c r="D77" s="106"/>
      <c r="E77" s="19"/>
      <c r="F77" s="8"/>
      <c r="G77" s="19" t="s">
        <v>3</v>
      </c>
      <c r="H77" s="123"/>
      <c r="I77" s="123"/>
      <c r="J77" s="19"/>
      <c r="K77" s="106" t="str">
        <f t="shared" si="5"/>
        <v/>
      </c>
      <c r="L77" s="106"/>
      <c r="M77" s="6" t="str">
        <f t="shared" si="7"/>
        <v/>
      </c>
      <c r="N77" s="19"/>
      <c r="O77" s="8"/>
      <c r="P77" s="123"/>
      <c r="Q77" s="123"/>
      <c r="R77" s="108" t="str">
        <f t="shared" si="8"/>
        <v/>
      </c>
      <c r="S77" s="108"/>
      <c r="T77" s="109" t="str">
        <f t="shared" si="9"/>
        <v/>
      </c>
      <c r="U77" s="109"/>
    </row>
    <row r="78" spans="2:21">
      <c r="B78" s="19">
        <v>70</v>
      </c>
      <c r="C78" s="106" t="str">
        <f t="shared" si="6"/>
        <v/>
      </c>
      <c r="D78" s="106"/>
      <c r="E78" s="19"/>
      <c r="F78" s="8"/>
      <c r="G78" s="19" t="s">
        <v>4</v>
      </c>
      <c r="H78" s="123"/>
      <c r="I78" s="123"/>
      <c r="J78" s="19"/>
      <c r="K78" s="106" t="str">
        <f t="shared" si="5"/>
        <v/>
      </c>
      <c r="L78" s="106"/>
      <c r="M78" s="6" t="str">
        <f t="shared" si="7"/>
        <v/>
      </c>
      <c r="N78" s="19"/>
      <c r="O78" s="8"/>
      <c r="P78" s="123"/>
      <c r="Q78" s="123"/>
      <c r="R78" s="108" t="str">
        <f t="shared" si="8"/>
        <v/>
      </c>
      <c r="S78" s="108"/>
      <c r="T78" s="109" t="str">
        <f t="shared" si="9"/>
        <v/>
      </c>
      <c r="U78" s="109"/>
    </row>
    <row r="79" spans="2:21">
      <c r="B79" s="19">
        <v>71</v>
      </c>
      <c r="C79" s="106" t="str">
        <f t="shared" si="6"/>
        <v/>
      </c>
      <c r="D79" s="106"/>
      <c r="E79" s="19"/>
      <c r="F79" s="8"/>
      <c r="G79" s="19" t="s">
        <v>3</v>
      </c>
      <c r="H79" s="123"/>
      <c r="I79" s="123"/>
      <c r="J79" s="19"/>
      <c r="K79" s="106" t="str">
        <f t="shared" si="5"/>
        <v/>
      </c>
      <c r="L79" s="106"/>
      <c r="M79" s="6" t="str">
        <f t="shared" si="7"/>
        <v/>
      </c>
      <c r="N79" s="19"/>
      <c r="O79" s="8"/>
      <c r="P79" s="123"/>
      <c r="Q79" s="123"/>
      <c r="R79" s="108" t="str">
        <f t="shared" si="8"/>
        <v/>
      </c>
      <c r="S79" s="108"/>
      <c r="T79" s="109" t="str">
        <f t="shared" si="9"/>
        <v/>
      </c>
      <c r="U79" s="109"/>
    </row>
    <row r="80" spans="2:21">
      <c r="B80" s="19">
        <v>72</v>
      </c>
      <c r="C80" s="106" t="str">
        <f t="shared" si="6"/>
        <v/>
      </c>
      <c r="D80" s="106"/>
      <c r="E80" s="19"/>
      <c r="F80" s="8"/>
      <c r="G80" s="19" t="s">
        <v>4</v>
      </c>
      <c r="H80" s="123"/>
      <c r="I80" s="123"/>
      <c r="J80" s="19"/>
      <c r="K80" s="106" t="str">
        <f t="shared" si="5"/>
        <v/>
      </c>
      <c r="L80" s="106"/>
      <c r="M80" s="6" t="str">
        <f t="shared" si="7"/>
        <v/>
      </c>
      <c r="N80" s="19"/>
      <c r="O80" s="8"/>
      <c r="P80" s="123"/>
      <c r="Q80" s="123"/>
      <c r="R80" s="108" t="str">
        <f t="shared" si="8"/>
        <v/>
      </c>
      <c r="S80" s="108"/>
      <c r="T80" s="109" t="str">
        <f t="shared" si="9"/>
        <v/>
      </c>
      <c r="U80" s="109"/>
    </row>
    <row r="81" spans="2:21">
      <c r="B81" s="19">
        <v>73</v>
      </c>
      <c r="C81" s="106" t="str">
        <f t="shared" si="6"/>
        <v/>
      </c>
      <c r="D81" s="106"/>
      <c r="E81" s="19"/>
      <c r="F81" s="8"/>
      <c r="G81" s="19" t="s">
        <v>3</v>
      </c>
      <c r="H81" s="123"/>
      <c r="I81" s="123"/>
      <c r="J81" s="19"/>
      <c r="K81" s="106" t="str">
        <f t="shared" si="5"/>
        <v/>
      </c>
      <c r="L81" s="106"/>
      <c r="M81" s="6" t="str">
        <f t="shared" si="7"/>
        <v/>
      </c>
      <c r="N81" s="19"/>
      <c r="O81" s="8"/>
      <c r="P81" s="123"/>
      <c r="Q81" s="123"/>
      <c r="R81" s="108" t="str">
        <f t="shared" si="8"/>
        <v/>
      </c>
      <c r="S81" s="108"/>
      <c r="T81" s="109" t="str">
        <f t="shared" si="9"/>
        <v/>
      </c>
      <c r="U81" s="109"/>
    </row>
    <row r="82" spans="2:21">
      <c r="B82" s="19">
        <v>74</v>
      </c>
      <c r="C82" s="106" t="str">
        <f t="shared" si="6"/>
        <v/>
      </c>
      <c r="D82" s="106"/>
      <c r="E82" s="19"/>
      <c r="F82" s="8"/>
      <c r="G82" s="19" t="s">
        <v>3</v>
      </c>
      <c r="H82" s="123"/>
      <c r="I82" s="123"/>
      <c r="J82" s="19"/>
      <c r="K82" s="106" t="str">
        <f t="shared" si="5"/>
        <v/>
      </c>
      <c r="L82" s="106"/>
      <c r="M82" s="6" t="str">
        <f t="shared" si="7"/>
        <v/>
      </c>
      <c r="N82" s="19"/>
      <c r="O82" s="8"/>
      <c r="P82" s="123"/>
      <c r="Q82" s="123"/>
      <c r="R82" s="108" t="str">
        <f t="shared" si="8"/>
        <v/>
      </c>
      <c r="S82" s="108"/>
      <c r="T82" s="109" t="str">
        <f t="shared" si="9"/>
        <v/>
      </c>
      <c r="U82" s="109"/>
    </row>
    <row r="83" spans="2:21">
      <c r="B83" s="19">
        <v>75</v>
      </c>
      <c r="C83" s="106" t="str">
        <f t="shared" si="6"/>
        <v/>
      </c>
      <c r="D83" s="106"/>
      <c r="E83" s="19"/>
      <c r="F83" s="8"/>
      <c r="G83" s="19" t="s">
        <v>3</v>
      </c>
      <c r="H83" s="123"/>
      <c r="I83" s="123"/>
      <c r="J83" s="19"/>
      <c r="K83" s="106" t="str">
        <f t="shared" si="5"/>
        <v/>
      </c>
      <c r="L83" s="106"/>
      <c r="M83" s="6" t="str">
        <f t="shared" si="7"/>
        <v/>
      </c>
      <c r="N83" s="19"/>
      <c r="O83" s="8"/>
      <c r="P83" s="123"/>
      <c r="Q83" s="123"/>
      <c r="R83" s="108" t="str">
        <f t="shared" si="8"/>
        <v/>
      </c>
      <c r="S83" s="108"/>
      <c r="T83" s="109" t="str">
        <f t="shared" si="9"/>
        <v/>
      </c>
      <c r="U83" s="109"/>
    </row>
    <row r="84" spans="2:21">
      <c r="B84" s="19">
        <v>76</v>
      </c>
      <c r="C84" s="106" t="str">
        <f t="shared" si="6"/>
        <v/>
      </c>
      <c r="D84" s="106"/>
      <c r="E84" s="19"/>
      <c r="F84" s="8"/>
      <c r="G84" s="19" t="s">
        <v>3</v>
      </c>
      <c r="H84" s="123"/>
      <c r="I84" s="123"/>
      <c r="J84" s="19"/>
      <c r="K84" s="106" t="str">
        <f t="shared" si="5"/>
        <v/>
      </c>
      <c r="L84" s="106"/>
      <c r="M84" s="6" t="str">
        <f t="shared" si="7"/>
        <v/>
      </c>
      <c r="N84" s="19"/>
      <c r="O84" s="8"/>
      <c r="P84" s="123"/>
      <c r="Q84" s="123"/>
      <c r="R84" s="108" t="str">
        <f t="shared" si="8"/>
        <v/>
      </c>
      <c r="S84" s="108"/>
      <c r="T84" s="109" t="str">
        <f t="shared" si="9"/>
        <v/>
      </c>
      <c r="U84" s="109"/>
    </row>
    <row r="85" spans="2:21">
      <c r="B85" s="19">
        <v>77</v>
      </c>
      <c r="C85" s="106" t="str">
        <f t="shared" si="6"/>
        <v/>
      </c>
      <c r="D85" s="106"/>
      <c r="E85" s="19"/>
      <c r="F85" s="8"/>
      <c r="G85" s="19" t="s">
        <v>4</v>
      </c>
      <c r="H85" s="123"/>
      <c r="I85" s="123"/>
      <c r="J85" s="19"/>
      <c r="K85" s="106" t="str">
        <f t="shared" si="5"/>
        <v/>
      </c>
      <c r="L85" s="106"/>
      <c r="M85" s="6" t="str">
        <f t="shared" si="7"/>
        <v/>
      </c>
      <c r="N85" s="19"/>
      <c r="O85" s="8"/>
      <c r="P85" s="123"/>
      <c r="Q85" s="123"/>
      <c r="R85" s="108" t="str">
        <f t="shared" si="8"/>
        <v/>
      </c>
      <c r="S85" s="108"/>
      <c r="T85" s="109" t="str">
        <f t="shared" si="9"/>
        <v/>
      </c>
      <c r="U85" s="109"/>
    </row>
    <row r="86" spans="2:21">
      <c r="B86" s="19">
        <v>78</v>
      </c>
      <c r="C86" s="106" t="str">
        <f t="shared" si="6"/>
        <v/>
      </c>
      <c r="D86" s="106"/>
      <c r="E86" s="19"/>
      <c r="F86" s="8"/>
      <c r="G86" s="19" t="s">
        <v>3</v>
      </c>
      <c r="H86" s="123"/>
      <c r="I86" s="123"/>
      <c r="J86" s="19"/>
      <c r="K86" s="106" t="str">
        <f t="shared" si="5"/>
        <v/>
      </c>
      <c r="L86" s="106"/>
      <c r="M86" s="6" t="str">
        <f t="shared" si="7"/>
        <v/>
      </c>
      <c r="N86" s="19"/>
      <c r="O86" s="8"/>
      <c r="P86" s="123"/>
      <c r="Q86" s="123"/>
      <c r="R86" s="108" t="str">
        <f t="shared" si="8"/>
        <v/>
      </c>
      <c r="S86" s="108"/>
      <c r="T86" s="109" t="str">
        <f t="shared" si="9"/>
        <v/>
      </c>
      <c r="U86" s="109"/>
    </row>
    <row r="87" spans="2:21">
      <c r="B87" s="19">
        <v>79</v>
      </c>
      <c r="C87" s="106" t="str">
        <f t="shared" si="6"/>
        <v/>
      </c>
      <c r="D87" s="106"/>
      <c r="E87" s="19"/>
      <c r="F87" s="8"/>
      <c r="G87" s="19" t="s">
        <v>4</v>
      </c>
      <c r="H87" s="123"/>
      <c r="I87" s="123"/>
      <c r="J87" s="19"/>
      <c r="K87" s="106" t="str">
        <f t="shared" si="5"/>
        <v/>
      </c>
      <c r="L87" s="106"/>
      <c r="M87" s="6" t="str">
        <f t="shared" si="7"/>
        <v/>
      </c>
      <c r="N87" s="19"/>
      <c r="O87" s="8"/>
      <c r="P87" s="123"/>
      <c r="Q87" s="123"/>
      <c r="R87" s="108" t="str">
        <f t="shared" si="8"/>
        <v/>
      </c>
      <c r="S87" s="108"/>
      <c r="T87" s="109" t="str">
        <f t="shared" si="9"/>
        <v/>
      </c>
      <c r="U87" s="109"/>
    </row>
    <row r="88" spans="2:21">
      <c r="B88" s="19">
        <v>80</v>
      </c>
      <c r="C88" s="106" t="str">
        <f t="shared" si="6"/>
        <v/>
      </c>
      <c r="D88" s="106"/>
      <c r="E88" s="19"/>
      <c r="F88" s="8"/>
      <c r="G88" s="19" t="s">
        <v>4</v>
      </c>
      <c r="H88" s="123"/>
      <c r="I88" s="123"/>
      <c r="J88" s="19"/>
      <c r="K88" s="106" t="str">
        <f t="shared" si="5"/>
        <v/>
      </c>
      <c r="L88" s="106"/>
      <c r="M88" s="6" t="str">
        <f t="shared" si="7"/>
        <v/>
      </c>
      <c r="N88" s="19"/>
      <c r="O88" s="8"/>
      <c r="P88" s="123"/>
      <c r="Q88" s="123"/>
      <c r="R88" s="108" t="str">
        <f t="shared" si="8"/>
        <v/>
      </c>
      <c r="S88" s="108"/>
      <c r="T88" s="109" t="str">
        <f t="shared" si="9"/>
        <v/>
      </c>
      <c r="U88" s="109"/>
    </row>
    <row r="89" spans="2:21">
      <c r="B89" s="19">
        <v>81</v>
      </c>
      <c r="C89" s="106" t="str">
        <f t="shared" si="6"/>
        <v/>
      </c>
      <c r="D89" s="106"/>
      <c r="E89" s="19"/>
      <c r="F89" s="8"/>
      <c r="G89" s="19" t="s">
        <v>4</v>
      </c>
      <c r="H89" s="123"/>
      <c r="I89" s="123"/>
      <c r="J89" s="19"/>
      <c r="K89" s="106" t="str">
        <f t="shared" si="5"/>
        <v/>
      </c>
      <c r="L89" s="106"/>
      <c r="M89" s="6" t="str">
        <f t="shared" si="7"/>
        <v/>
      </c>
      <c r="N89" s="19"/>
      <c r="O89" s="8"/>
      <c r="P89" s="123"/>
      <c r="Q89" s="123"/>
      <c r="R89" s="108" t="str">
        <f t="shared" si="8"/>
        <v/>
      </c>
      <c r="S89" s="108"/>
      <c r="T89" s="109" t="str">
        <f t="shared" si="9"/>
        <v/>
      </c>
      <c r="U89" s="109"/>
    </row>
    <row r="90" spans="2:21">
      <c r="B90" s="19">
        <v>82</v>
      </c>
      <c r="C90" s="106" t="str">
        <f t="shared" si="6"/>
        <v/>
      </c>
      <c r="D90" s="106"/>
      <c r="E90" s="19"/>
      <c r="F90" s="8"/>
      <c r="G90" s="19" t="s">
        <v>4</v>
      </c>
      <c r="H90" s="123"/>
      <c r="I90" s="123"/>
      <c r="J90" s="19"/>
      <c r="K90" s="106" t="str">
        <f t="shared" si="5"/>
        <v/>
      </c>
      <c r="L90" s="106"/>
      <c r="M90" s="6" t="str">
        <f t="shared" si="7"/>
        <v/>
      </c>
      <c r="N90" s="19"/>
      <c r="O90" s="8"/>
      <c r="P90" s="123"/>
      <c r="Q90" s="123"/>
      <c r="R90" s="108" t="str">
        <f t="shared" si="8"/>
        <v/>
      </c>
      <c r="S90" s="108"/>
      <c r="T90" s="109" t="str">
        <f t="shared" si="9"/>
        <v/>
      </c>
      <c r="U90" s="109"/>
    </row>
    <row r="91" spans="2:21">
      <c r="B91" s="19">
        <v>83</v>
      </c>
      <c r="C91" s="106" t="str">
        <f t="shared" si="6"/>
        <v/>
      </c>
      <c r="D91" s="106"/>
      <c r="E91" s="19"/>
      <c r="F91" s="8"/>
      <c r="G91" s="19" t="s">
        <v>4</v>
      </c>
      <c r="H91" s="123"/>
      <c r="I91" s="123"/>
      <c r="J91" s="19"/>
      <c r="K91" s="106" t="str">
        <f t="shared" si="5"/>
        <v/>
      </c>
      <c r="L91" s="106"/>
      <c r="M91" s="6" t="str">
        <f t="shared" si="7"/>
        <v/>
      </c>
      <c r="N91" s="19"/>
      <c r="O91" s="8"/>
      <c r="P91" s="123"/>
      <c r="Q91" s="123"/>
      <c r="R91" s="108" t="str">
        <f t="shared" si="8"/>
        <v/>
      </c>
      <c r="S91" s="108"/>
      <c r="T91" s="109" t="str">
        <f t="shared" si="9"/>
        <v/>
      </c>
      <c r="U91" s="109"/>
    </row>
    <row r="92" spans="2:21">
      <c r="B92" s="19">
        <v>84</v>
      </c>
      <c r="C92" s="106" t="str">
        <f t="shared" si="6"/>
        <v/>
      </c>
      <c r="D92" s="106"/>
      <c r="E92" s="19"/>
      <c r="F92" s="8"/>
      <c r="G92" s="19" t="s">
        <v>3</v>
      </c>
      <c r="H92" s="123"/>
      <c r="I92" s="123"/>
      <c r="J92" s="19"/>
      <c r="K92" s="106" t="str">
        <f t="shared" si="5"/>
        <v/>
      </c>
      <c r="L92" s="106"/>
      <c r="M92" s="6" t="str">
        <f t="shared" si="7"/>
        <v/>
      </c>
      <c r="N92" s="19"/>
      <c r="O92" s="8"/>
      <c r="P92" s="123"/>
      <c r="Q92" s="123"/>
      <c r="R92" s="108" t="str">
        <f t="shared" si="8"/>
        <v/>
      </c>
      <c r="S92" s="108"/>
      <c r="T92" s="109" t="str">
        <f t="shared" si="9"/>
        <v/>
      </c>
      <c r="U92" s="109"/>
    </row>
    <row r="93" spans="2:21">
      <c r="B93" s="19">
        <v>85</v>
      </c>
      <c r="C93" s="106" t="str">
        <f t="shared" si="6"/>
        <v/>
      </c>
      <c r="D93" s="106"/>
      <c r="E93" s="19"/>
      <c r="F93" s="8"/>
      <c r="G93" s="19" t="s">
        <v>4</v>
      </c>
      <c r="H93" s="123"/>
      <c r="I93" s="123"/>
      <c r="J93" s="19"/>
      <c r="K93" s="106" t="str">
        <f t="shared" si="5"/>
        <v/>
      </c>
      <c r="L93" s="106"/>
      <c r="M93" s="6" t="str">
        <f t="shared" si="7"/>
        <v/>
      </c>
      <c r="N93" s="19"/>
      <c r="O93" s="8"/>
      <c r="P93" s="123"/>
      <c r="Q93" s="123"/>
      <c r="R93" s="108" t="str">
        <f t="shared" si="8"/>
        <v/>
      </c>
      <c r="S93" s="108"/>
      <c r="T93" s="109" t="str">
        <f t="shared" si="9"/>
        <v/>
      </c>
      <c r="U93" s="109"/>
    </row>
    <row r="94" spans="2:21">
      <c r="B94" s="19">
        <v>86</v>
      </c>
      <c r="C94" s="106" t="str">
        <f t="shared" si="6"/>
        <v/>
      </c>
      <c r="D94" s="106"/>
      <c r="E94" s="19"/>
      <c r="F94" s="8"/>
      <c r="G94" s="19" t="s">
        <v>3</v>
      </c>
      <c r="H94" s="123"/>
      <c r="I94" s="123"/>
      <c r="J94" s="19"/>
      <c r="K94" s="106" t="str">
        <f t="shared" si="5"/>
        <v/>
      </c>
      <c r="L94" s="106"/>
      <c r="M94" s="6" t="str">
        <f t="shared" si="7"/>
        <v/>
      </c>
      <c r="N94" s="19"/>
      <c r="O94" s="8"/>
      <c r="P94" s="123"/>
      <c r="Q94" s="123"/>
      <c r="R94" s="108" t="str">
        <f t="shared" si="8"/>
        <v/>
      </c>
      <c r="S94" s="108"/>
      <c r="T94" s="109" t="str">
        <f t="shared" si="9"/>
        <v/>
      </c>
      <c r="U94" s="109"/>
    </row>
    <row r="95" spans="2:21">
      <c r="B95" s="19">
        <v>87</v>
      </c>
      <c r="C95" s="106" t="str">
        <f t="shared" si="6"/>
        <v/>
      </c>
      <c r="D95" s="106"/>
      <c r="E95" s="19"/>
      <c r="F95" s="8"/>
      <c r="G95" s="19" t="s">
        <v>4</v>
      </c>
      <c r="H95" s="123"/>
      <c r="I95" s="123"/>
      <c r="J95" s="19"/>
      <c r="K95" s="106" t="str">
        <f t="shared" si="5"/>
        <v/>
      </c>
      <c r="L95" s="106"/>
      <c r="M95" s="6" t="str">
        <f t="shared" si="7"/>
        <v/>
      </c>
      <c r="N95" s="19"/>
      <c r="O95" s="8"/>
      <c r="P95" s="123"/>
      <c r="Q95" s="123"/>
      <c r="R95" s="108" t="str">
        <f t="shared" si="8"/>
        <v/>
      </c>
      <c r="S95" s="108"/>
      <c r="T95" s="109" t="str">
        <f t="shared" si="9"/>
        <v/>
      </c>
      <c r="U95" s="109"/>
    </row>
    <row r="96" spans="2:21">
      <c r="B96" s="19">
        <v>88</v>
      </c>
      <c r="C96" s="106" t="str">
        <f t="shared" si="6"/>
        <v/>
      </c>
      <c r="D96" s="106"/>
      <c r="E96" s="19"/>
      <c r="F96" s="8"/>
      <c r="G96" s="19" t="s">
        <v>3</v>
      </c>
      <c r="H96" s="123"/>
      <c r="I96" s="123"/>
      <c r="J96" s="19"/>
      <c r="K96" s="106" t="str">
        <f t="shared" si="5"/>
        <v/>
      </c>
      <c r="L96" s="106"/>
      <c r="M96" s="6" t="str">
        <f t="shared" si="7"/>
        <v/>
      </c>
      <c r="N96" s="19"/>
      <c r="O96" s="8"/>
      <c r="P96" s="123"/>
      <c r="Q96" s="123"/>
      <c r="R96" s="108" t="str">
        <f t="shared" si="8"/>
        <v/>
      </c>
      <c r="S96" s="108"/>
      <c r="T96" s="109" t="str">
        <f t="shared" si="9"/>
        <v/>
      </c>
      <c r="U96" s="109"/>
    </row>
    <row r="97" spans="2:21">
      <c r="B97" s="19">
        <v>89</v>
      </c>
      <c r="C97" s="106" t="str">
        <f t="shared" si="6"/>
        <v/>
      </c>
      <c r="D97" s="106"/>
      <c r="E97" s="19"/>
      <c r="F97" s="8"/>
      <c r="G97" s="19" t="s">
        <v>4</v>
      </c>
      <c r="H97" s="123"/>
      <c r="I97" s="123"/>
      <c r="J97" s="19"/>
      <c r="K97" s="106" t="str">
        <f t="shared" si="5"/>
        <v/>
      </c>
      <c r="L97" s="106"/>
      <c r="M97" s="6" t="str">
        <f t="shared" si="7"/>
        <v/>
      </c>
      <c r="N97" s="19"/>
      <c r="O97" s="8"/>
      <c r="P97" s="123"/>
      <c r="Q97" s="123"/>
      <c r="R97" s="108" t="str">
        <f t="shared" si="8"/>
        <v/>
      </c>
      <c r="S97" s="108"/>
      <c r="T97" s="109" t="str">
        <f t="shared" si="9"/>
        <v/>
      </c>
      <c r="U97" s="109"/>
    </row>
    <row r="98" spans="2:21">
      <c r="B98" s="19">
        <v>90</v>
      </c>
      <c r="C98" s="106" t="str">
        <f t="shared" si="6"/>
        <v/>
      </c>
      <c r="D98" s="106"/>
      <c r="E98" s="19"/>
      <c r="F98" s="8"/>
      <c r="G98" s="19" t="s">
        <v>3</v>
      </c>
      <c r="H98" s="123"/>
      <c r="I98" s="123"/>
      <c r="J98" s="19"/>
      <c r="K98" s="106" t="str">
        <f t="shared" si="5"/>
        <v/>
      </c>
      <c r="L98" s="106"/>
      <c r="M98" s="6" t="str">
        <f t="shared" si="7"/>
        <v/>
      </c>
      <c r="N98" s="19"/>
      <c r="O98" s="8"/>
      <c r="P98" s="123"/>
      <c r="Q98" s="123"/>
      <c r="R98" s="108" t="str">
        <f t="shared" si="8"/>
        <v/>
      </c>
      <c r="S98" s="108"/>
      <c r="T98" s="109" t="str">
        <f t="shared" si="9"/>
        <v/>
      </c>
      <c r="U98" s="109"/>
    </row>
    <row r="99" spans="2:21">
      <c r="B99" s="19">
        <v>91</v>
      </c>
      <c r="C99" s="106" t="str">
        <f t="shared" si="6"/>
        <v/>
      </c>
      <c r="D99" s="106"/>
      <c r="E99" s="19"/>
      <c r="F99" s="8"/>
      <c r="G99" s="19" t="s">
        <v>4</v>
      </c>
      <c r="H99" s="123"/>
      <c r="I99" s="123"/>
      <c r="J99" s="19"/>
      <c r="K99" s="106" t="str">
        <f t="shared" si="5"/>
        <v/>
      </c>
      <c r="L99" s="106"/>
      <c r="M99" s="6" t="str">
        <f t="shared" si="7"/>
        <v/>
      </c>
      <c r="N99" s="19"/>
      <c r="O99" s="8"/>
      <c r="P99" s="123"/>
      <c r="Q99" s="123"/>
      <c r="R99" s="108" t="str">
        <f t="shared" si="8"/>
        <v/>
      </c>
      <c r="S99" s="108"/>
      <c r="T99" s="109" t="str">
        <f t="shared" si="9"/>
        <v/>
      </c>
      <c r="U99" s="109"/>
    </row>
    <row r="100" spans="2:21">
      <c r="B100" s="19">
        <v>92</v>
      </c>
      <c r="C100" s="106" t="str">
        <f t="shared" si="6"/>
        <v/>
      </c>
      <c r="D100" s="106"/>
      <c r="E100" s="19"/>
      <c r="F100" s="8"/>
      <c r="G100" s="19" t="s">
        <v>4</v>
      </c>
      <c r="H100" s="123"/>
      <c r="I100" s="123"/>
      <c r="J100" s="19"/>
      <c r="K100" s="106" t="str">
        <f t="shared" si="5"/>
        <v/>
      </c>
      <c r="L100" s="106"/>
      <c r="M100" s="6" t="str">
        <f t="shared" si="7"/>
        <v/>
      </c>
      <c r="N100" s="19"/>
      <c r="O100" s="8"/>
      <c r="P100" s="123"/>
      <c r="Q100" s="123"/>
      <c r="R100" s="108" t="str">
        <f t="shared" si="8"/>
        <v/>
      </c>
      <c r="S100" s="108"/>
      <c r="T100" s="109" t="str">
        <f t="shared" si="9"/>
        <v/>
      </c>
      <c r="U100" s="109"/>
    </row>
    <row r="101" spans="2:21">
      <c r="B101" s="19">
        <v>93</v>
      </c>
      <c r="C101" s="106" t="str">
        <f t="shared" si="6"/>
        <v/>
      </c>
      <c r="D101" s="106"/>
      <c r="E101" s="19"/>
      <c r="F101" s="8"/>
      <c r="G101" s="19" t="s">
        <v>3</v>
      </c>
      <c r="H101" s="123"/>
      <c r="I101" s="123"/>
      <c r="J101" s="19"/>
      <c r="K101" s="106" t="str">
        <f t="shared" si="5"/>
        <v/>
      </c>
      <c r="L101" s="106"/>
      <c r="M101" s="6" t="str">
        <f t="shared" si="7"/>
        <v/>
      </c>
      <c r="N101" s="19"/>
      <c r="O101" s="8"/>
      <c r="P101" s="123"/>
      <c r="Q101" s="123"/>
      <c r="R101" s="108" t="str">
        <f t="shared" si="8"/>
        <v/>
      </c>
      <c r="S101" s="108"/>
      <c r="T101" s="109" t="str">
        <f t="shared" si="9"/>
        <v/>
      </c>
      <c r="U101" s="109"/>
    </row>
    <row r="102" spans="2:21">
      <c r="B102" s="19">
        <v>94</v>
      </c>
      <c r="C102" s="106" t="str">
        <f t="shared" si="6"/>
        <v/>
      </c>
      <c r="D102" s="106"/>
      <c r="E102" s="19"/>
      <c r="F102" s="8"/>
      <c r="G102" s="19" t="s">
        <v>3</v>
      </c>
      <c r="H102" s="123"/>
      <c r="I102" s="123"/>
      <c r="J102" s="19"/>
      <c r="K102" s="106" t="str">
        <f t="shared" si="5"/>
        <v/>
      </c>
      <c r="L102" s="106"/>
      <c r="M102" s="6" t="str">
        <f t="shared" si="7"/>
        <v/>
      </c>
      <c r="N102" s="19"/>
      <c r="O102" s="8"/>
      <c r="P102" s="123"/>
      <c r="Q102" s="123"/>
      <c r="R102" s="108" t="str">
        <f t="shared" si="8"/>
        <v/>
      </c>
      <c r="S102" s="108"/>
      <c r="T102" s="109" t="str">
        <f t="shared" si="9"/>
        <v/>
      </c>
      <c r="U102" s="109"/>
    </row>
    <row r="103" spans="2:21">
      <c r="B103" s="19">
        <v>95</v>
      </c>
      <c r="C103" s="106" t="str">
        <f t="shared" si="6"/>
        <v/>
      </c>
      <c r="D103" s="106"/>
      <c r="E103" s="19"/>
      <c r="F103" s="8"/>
      <c r="G103" s="19" t="s">
        <v>3</v>
      </c>
      <c r="H103" s="123"/>
      <c r="I103" s="123"/>
      <c r="J103" s="19"/>
      <c r="K103" s="106" t="str">
        <f t="shared" si="5"/>
        <v/>
      </c>
      <c r="L103" s="106"/>
      <c r="M103" s="6" t="str">
        <f t="shared" si="7"/>
        <v/>
      </c>
      <c r="N103" s="19"/>
      <c r="O103" s="8"/>
      <c r="P103" s="123"/>
      <c r="Q103" s="123"/>
      <c r="R103" s="108" t="str">
        <f t="shared" si="8"/>
        <v/>
      </c>
      <c r="S103" s="108"/>
      <c r="T103" s="109" t="str">
        <f t="shared" si="9"/>
        <v/>
      </c>
      <c r="U103" s="109"/>
    </row>
    <row r="104" spans="2:21">
      <c r="B104" s="19">
        <v>96</v>
      </c>
      <c r="C104" s="106" t="str">
        <f t="shared" si="6"/>
        <v/>
      </c>
      <c r="D104" s="106"/>
      <c r="E104" s="19"/>
      <c r="F104" s="8"/>
      <c r="G104" s="19" t="s">
        <v>4</v>
      </c>
      <c r="H104" s="123"/>
      <c r="I104" s="123"/>
      <c r="J104" s="19"/>
      <c r="K104" s="106" t="str">
        <f t="shared" si="5"/>
        <v/>
      </c>
      <c r="L104" s="106"/>
      <c r="M104" s="6" t="str">
        <f t="shared" si="7"/>
        <v/>
      </c>
      <c r="N104" s="19"/>
      <c r="O104" s="8"/>
      <c r="P104" s="123"/>
      <c r="Q104" s="123"/>
      <c r="R104" s="108" t="str">
        <f t="shared" si="8"/>
        <v/>
      </c>
      <c r="S104" s="108"/>
      <c r="T104" s="109" t="str">
        <f t="shared" si="9"/>
        <v/>
      </c>
      <c r="U104" s="109"/>
    </row>
    <row r="105" spans="2:21">
      <c r="B105" s="19">
        <v>97</v>
      </c>
      <c r="C105" s="106" t="str">
        <f t="shared" si="6"/>
        <v/>
      </c>
      <c r="D105" s="106"/>
      <c r="E105" s="19"/>
      <c r="F105" s="8"/>
      <c r="G105" s="19" t="s">
        <v>3</v>
      </c>
      <c r="H105" s="123"/>
      <c r="I105" s="123"/>
      <c r="J105" s="19"/>
      <c r="K105" s="106" t="str">
        <f t="shared" si="5"/>
        <v/>
      </c>
      <c r="L105" s="106"/>
      <c r="M105" s="6" t="str">
        <f t="shared" si="7"/>
        <v/>
      </c>
      <c r="N105" s="19"/>
      <c r="O105" s="8"/>
      <c r="P105" s="123"/>
      <c r="Q105" s="123"/>
      <c r="R105" s="108" t="str">
        <f t="shared" si="8"/>
        <v/>
      </c>
      <c r="S105" s="108"/>
      <c r="T105" s="109" t="str">
        <f t="shared" si="9"/>
        <v/>
      </c>
      <c r="U105" s="109"/>
    </row>
    <row r="106" spans="2:21">
      <c r="B106" s="19">
        <v>98</v>
      </c>
      <c r="C106" s="106" t="str">
        <f t="shared" si="6"/>
        <v/>
      </c>
      <c r="D106" s="106"/>
      <c r="E106" s="19"/>
      <c r="F106" s="8"/>
      <c r="G106" s="19" t="s">
        <v>4</v>
      </c>
      <c r="H106" s="123"/>
      <c r="I106" s="123"/>
      <c r="J106" s="19"/>
      <c r="K106" s="106" t="str">
        <f t="shared" si="5"/>
        <v/>
      </c>
      <c r="L106" s="106"/>
      <c r="M106" s="6" t="str">
        <f t="shared" si="7"/>
        <v/>
      </c>
      <c r="N106" s="19"/>
      <c r="O106" s="8"/>
      <c r="P106" s="123"/>
      <c r="Q106" s="123"/>
      <c r="R106" s="108" t="str">
        <f t="shared" si="8"/>
        <v/>
      </c>
      <c r="S106" s="108"/>
      <c r="T106" s="109" t="str">
        <f t="shared" si="9"/>
        <v/>
      </c>
      <c r="U106" s="109"/>
    </row>
    <row r="107" spans="2:21">
      <c r="B107" s="19">
        <v>99</v>
      </c>
      <c r="C107" s="106" t="str">
        <f t="shared" si="6"/>
        <v/>
      </c>
      <c r="D107" s="106"/>
      <c r="E107" s="19"/>
      <c r="F107" s="8"/>
      <c r="G107" s="19" t="s">
        <v>4</v>
      </c>
      <c r="H107" s="123"/>
      <c r="I107" s="123"/>
      <c r="J107" s="19"/>
      <c r="K107" s="106" t="str">
        <f t="shared" si="5"/>
        <v/>
      </c>
      <c r="L107" s="106"/>
      <c r="M107" s="6" t="str">
        <f t="shared" si="7"/>
        <v/>
      </c>
      <c r="N107" s="19"/>
      <c r="O107" s="8"/>
      <c r="P107" s="123"/>
      <c r="Q107" s="123"/>
      <c r="R107" s="108" t="str">
        <f t="shared" si="8"/>
        <v/>
      </c>
      <c r="S107" s="108"/>
      <c r="T107" s="109" t="str">
        <f t="shared" si="9"/>
        <v/>
      </c>
      <c r="U107" s="109"/>
    </row>
    <row r="108" spans="2:21">
      <c r="B108" s="19">
        <v>100</v>
      </c>
      <c r="C108" s="106" t="str">
        <f t="shared" si="6"/>
        <v/>
      </c>
      <c r="D108" s="106"/>
      <c r="E108" s="19"/>
      <c r="F108" s="8"/>
      <c r="G108" s="19" t="s">
        <v>3</v>
      </c>
      <c r="H108" s="123"/>
      <c r="I108" s="123"/>
      <c r="J108" s="19"/>
      <c r="K108" s="106" t="str">
        <f t="shared" si="5"/>
        <v/>
      </c>
      <c r="L108" s="106"/>
      <c r="M108" s="6" t="str">
        <f t="shared" si="7"/>
        <v/>
      </c>
      <c r="N108" s="19"/>
      <c r="O108" s="8"/>
      <c r="P108" s="123"/>
      <c r="Q108" s="123"/>
      <c r="R108" s="108" t="str">
        <f t="shared" si="8"/>
        <v/>
      </c>
      <c r="S108" s="108"/>
      <c r="T108" s="109" t="str">
        <f t="shared" si="9"/>
        <v/>
      </c>
      <c r="U108" s="109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2019-06-09T13:17:02Z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