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defaultThemeVersion="124226"/>
  <bookViews>
    <workbookView xWindow="10296" yWindow="408" windowWidth="10068" windowHeight="10512" tabRatio="804" firstSheet="1" activeTab="5"/>
  </bookViews>
  <sheets>
    <sheet name="定数" sheetId="29" state="hidden" r:id="rId1"/>
    <sheet name="fib1.27" sheetId="33" r:id="rId2"/>
    <sheet name="fib1.50" sheetId="52" r:id="rId3"/>
    <sheet name="fib2.00" sheetId="53" r:id="rId4"/>
    <sheet name="画像" sheetId="51" r:id="rId5"/>
    <sheet name="気づき" sheetId="9" r:id="rId6"/>
    <sheet name="検証終了通貨" sheetId="10" r:id="rId7"/>
    <sheet name="テンプレ" sheetId="17" state="hidden" r:id="rId8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8" i="53"/>
  <c r="T108"/>
  <c r="V107"/>
  <c r="T107"/>
  <c r="V106"/>
  <c r="T106"/>
  <c r="V105"/>
  <c r="T105"/>
  <c r="V104"/>
  <c r="T104"/>
  <c r="V103"/>
  <c r="T103"/>
  <c r="V102"/>
  <c r="T102"/>
  <c r="V101"/>
  <c r="T101"/>
  <c r="V100"/>
  <c r="T100"/>
  <c r="V99"/>
  <c r="T99"/>
  <c r="W99" s="1"/>
  <c r="V98"/>
  <c r="T98"/>
  <c r="V97"/>
  <c r="T97"/>
  <c r="W97" s="1"/>
  <c r="V96"/>
  <c r="T96"/>
  <c r="V95"/>
  <c r="T95"/>
  <c r="W95" s="1"/>
  <c r="V94"/>
  <c r="T94"/>
  <c r="V93"/>
  <c r="T93"/>
  <c r="V92"/>
  <c r="T92"/>
  <c r="V91"/>
  <c r="T91"/>
  <c r="W91" s="1"/>
  <c r="V90"/>
  <c r="T90"/>
  <c r="V89"/>
  <c r="T89"/>
  <c r="V88"/>
  <c r="T88"/>
  <c r="V87"/>
  <c r="T87"/>
  <c r="V86"/>
  <c r="T86"/>
  <c r="V85"/>
  <c r="T85"/>
  <c r="V84"/>
  <c r="T84"/>
  <c r="V83"/>
  <c r="T83"/>
  <c r="V82"/>
  <c r="T82"/>
  <c r="V81"/>
  <c r="T81"/>
  <c r="V80"/>
  <c r="T80"/>
  <c r="V79"/>
  <c r="T79"/>
  <c r="V78"/>
  <c r="T78"/>
  <c r="V77"/>
  <c r="T77"/>
  <c r="W77" s="1"/>
  <c r="V76"/>
  <c r="T76"/>
  <c r="V75"/>
  <c r="T75"/>
  <c r="V74"/>
  <c r="T74"/>
  <c r="V73"/>
  <c r="T73"/>
  <c r="V72"/>
  <c r="T72"/>
  <c r="V71"/>
  <c r="T71"/>
  <c r="V70"/>
  <c r="T70"/>
  <c r="V69"/>
  <c r="T69"/>
  <c r="V68"/>
  <c r="T68"/>
  <c r="V67"/>
  <c r="T67"/>
  <c r="W67" s="1"/>
  <c r="V66"/>
  <c r="T66"/>
  <c r="V65"/>
  <c r="T65"/>
  <c r="V64"/>
  <c r="T64"/>
  <c r="V63"/>
  <c r="T63"/>
  <c r="W63" s="1"/>
  <c r="V62"/>
  <c r="T62"/>
  <c r="V61"/>
  <c r="T61"/>
  <c r="W61" s="1"/>
  <c r="V60"/>
  <c r="T60"/>
  <c r="V59"/>
  <c r="T59"/>
  <c r="V58"/>
  <c r="T58"/>
  <c r="V57"/>
  <c r="T57"/>
  <c r="W57" s="1"/>
  <c r="V56"/>
  <c r="T56"/>
  <c r="V55"/>
  <c r="T55"/>
  <c r="W55" s="1"/>
  <c r="V54"/>
  <c r="T54"/>
  <c r="V53"/>
  <c r="T53"/>
  <c r="V52"/>
  <c r="T52"/>
  <c r="V51"/>
  <c r="T51"/>
  <c r="W51" s="1"/>
  <c r="V50"/>
  <c r="T50"/>
  <c r="V49"/>
  <c r="T49"/>
  <c r="W49" s="1"/>
  <c r="V48"/>
  <c r="T48"/>
  <c r="V47"/>
  <c r="T47"/>
  <c r="V46"/>
  <c r="T46"/>
  <c r="V45"/>
  <c r="T45"/>
  <c r="W45" s="1"/>
  <c r="V44"/>
  <c r="T44"/>
  <c r="V43"/>
  <c r="T43"/>
  <c r="V42"/>
  <c r="T42"/>
  <c r="V41"/>
  <c r="T41"/>
  <c r="W41" s="1"/>
  <c r="V40"/>
  <c r="T40"/>
  <c r="V39"/>
  <c r="T39"/>
  <c r="V38"/>
  <c r="T38"/>
  <c r="W38" s="1"/>
  <c r="V37"/>
  <c r="T37"/>
  <c r="W37" s="1"/>
  <c r="V36"/>
  <c r="T36"/>
  <c r="V35"/>
  <c r="T35"/>
  <c r="V34"/>
  <c r="T34"/>
  <c r="W34" s="1"/>
  <c r="V33"/>
  <c r="T33"/>
  <c r="V32"/>
  <c r="T32"/>
  <c r="V31"/>
  <c r="T31"/>
  <c r="W31" s="1"/>
  <c r="V30"/>
  <c r="T30"/>
  <c r="V29"/>
  <c r="T29"/>
  <c r="W29" s="1"/>
  <c r="V28"/>
  <c r="T28"/>
  <c r="W28" s="1"/>
  <c r="V27"/>
  <c r="T27"/>
  <c r="W27" s="1"/>
  <c r="V26"/>
  <c r="T26"/>
  <c r="W26" s="1"/>
  <c r="V25"/>
  <c r="T25"/>
  <c r="V24"/>
  <c r="T24"/>
  <c r="V23"/>
  <c r="T23"/>
  <c r="V22"/>
  <c r="T22"/>
  <c r="T21"/>
  <c r="W21" s="1"/>
  <c r="T20"/>
  <c r="W20" s="1"/>
  <c r="T19"/>
  <c r="T18"/>
  <c r="W18" s="1"/>
  <c r="T17"/>
  <c r="W17" s="1"/>
  <c r="T16"/>
  <c r="W16" s="1"/>
  <c r="T15"/>
  <c r="W15" s="1"/>
  <c r="V14"/>
  <c r="T14"/>
  <c r="T13"/>
  <c r="W13" s="1"/>
  <c r="V12"/>
  <c r="T12"/>
  <c r="T11"/>
  <c r="T10"/>
  <c r="W10" s="1"/>
  <c r="V9"/>
  <c r="T9"/>
  <c r="W9" s="1"/>
  <c r="K9"/>
  <c r="M9" s="1"/>
  <c r="R9" s="1"/>
  <c r="C9"/>
  <c r="V108" i="52"/>
  <c r="T108"/>
  <c r="V107"/>
  <c r="T107"/>
  <c r="V106"/>
  <c r="T106"/>
  <c r="W106" s="1"/>
  <c r="V105"/>
  <c r="T105"/>
  <c r="V104"/>
  <c r="T104"/>
  <c r="V103"/>
  <c r="T103"/>
  <c r="V102"/>
  <c r="T102"/>
  <c r="W102" s="1"/>
  <c r="V101"/>
  <c r="T101"/>
  <c r="V100"/>
  <c r="T100"/>
  <c r="V99"/>
  <c r="T99"/>
  <c r="W99" s="1"/>
  <c r="V98"/>
  <c r="T98"/>
  <c r="V97"/>
  <c r="T97"/>
  <c r="W97" s="1"/>
  <c r="V96"/>
  <c r="T96"/>
  <c r="W96" s="1"/>
  <c r="V95"/>
  <c r="T95"/>
  <c r="W95" s="1"/>
  <c r="V94"/>
  <c r="T94"/>
  <c r="W94" s="1"/>
  <c r="V93"/>
  <c r="T93"/>
  <c r="V92"/>
  <c r="T92"/>
  <c r="V91"/>
  <c r="T91"/>
  <c r="W91" s="1"/>
  <c r="V90"/>
  <c r="T90"/>
  <c r="V89"/>
  <c r="T89"/>
  <c r="V88"/>
  <c r="T88"/>
  <c r="W88" s="1"/>
  <c r="V87"/>
  <c r="T87"/>
  <c r="V86"/>
  <c r="T86"/>
  <c r="V85"/>
  <c r="T85"/>
  <c r="V84"/>
  <c r="T84"/>
  <c r="W84" s="1"/>
  <c r="V83"/>
  <c r="T83"/>
  <c r="V82"/>
  <c r="T82"/>
  <c r="V81"/>
  <c r="T81"/>
  <c r="V80"/>
  <c r="T80"/>
  <c r="V79"/>
  <c r="T79"/>
  <c r="V78"/>
  <c r="T78"/>
  <c r="V77"/>
  <c r="T77"/>
  <c r="W77" s="1"/>
  <c r="V76"/>
  <c r="T76"/>
  <c r="W76" s="1"/>
  <c r="V75"/>
  <c r="T75"/>
  <c r="V74"/>
  <c r="T74"/>
  <c r="W74" s="1"/>
  <c r="V73"/>
  <c r="T73"/>
  <c r="V72"/>
  <c r="T72"/>
  <c r="W72" s="1"/>
  <c r="V71"/>
  <c r="T71"/>
  <c r="V70"/>
  <c r="T70"/>
  <c r="V69"/>
  <c r="T69"/>
  <c r="V68"/>
  <c r="T68"/>
  <c r="V67"/>
  <c r="T67"/>
  <c r="W67" s="1"/>
  <c r="V66"/>
  <c r="T66"/>
  <c r="W66" s="1"/>
  <c r="V65"/>
  <c r="T65"/>
  <c r="V64"/>
  <c r="T64"/>
  <c r="W64" s="1"/>
  <c r="V63"/>
  <c r="T63"/>
  <c r="W63" s="1"/>
  <c r="V62"/>
  <c r="T62"/>
  <c r="V61"/>
  <c r="T61"/>
  <c r="W61" s="1"/>
  <c r="V60"/>
  <c r="T60"/>
  <c r="W60" s="1"/>
  <c r="V59"/>
  <c r="T59"/>
  <c r="V58"/>
  <c r="T58"/>
  <c r="V57"/>
  <c r="T57"/>
  <c r="W57" s="1"/>
  <c r="V56"/>
  <c r="T56"/>
  <c r="W56" s="1"/>
  <c r="V55"/>
  <c r="T55"/>
  <c r="W55" s="1"/>
  <c r="V54"/>
  <c r="T54"/>
  <c r="V53"/>
  <c r="T53"/>
  <c r="V52"/>
  <c r="T52"/>
  <c r="W52" s="1"/>
  <c r="V51"/>
  <c r="T51"/>
  <c r="W51" s="1"/>
  <c r="V50"/>
  <c r="T50"/>
  <c r="W50" s="1"/>
  <c r="V49"/>
  <c r="T49"/>
  <c r="W49" s="1"/>
  <c r="V48"/>
  <c r="T48"/>
  <c r="V47"/>
  <c r="T47"/>
  <c r="V46"/>
  <c r="T46"/>
  <c r="V45"/>
  <c r="T45"/>
  <c r="W45" s="1"/>
  <c r="V44"/>
  <c r="T44"/>
  <c r="W44" s="1"/>
  <c r="V43"/>
  <c r="T43"/>
  <c r="V42"/>
  <c r="T42"/>
  <c r="V41"/>
  <c r="T41"/>
  <c r="W41" s="1"/>
  <c r="V40"/>
  <c r="T40"/>
  <c r="V39"/>
  <c r="T39"/>
  <c r="V38"/>
  <c r="T38"/>
  <c r="W38" s="1"/>
  <c r="V37"/>
  <c r="T37"/>
  <c r="V36"/>
  <c r="T36"/>
  <c r="V35"/>
  <c r="T35"/>
  <c r="V34"/>
  <c r="T34"/>
  <c r="W34" s="1"/>
  <c r="V33"/>
  <c r="T33"/>
  <c r="V32"/>
  <c r="T32"/>
  <c r="V31"/>
  <c r="T31"/>
  <c r="W31" s="1"/>
  <c r="V30"/>
  <c r="T30"/>
  <c r="V29"/>
  <c r="T29"/>
  <c r="W29" s="1"/>
  <c r="V28"/>
  <c r="T28"/>
  <c r="W28" s="1"/>
  <c r="V27"/>
  <c r="T27"/>
  <c r="W27" s="1"/>
  <c r="V26"/>
  <c r="T26"/>
  <c r="W26" s="1"/>
  <c r="V25"/>
  <c r="T25"/>
  <c r="W25" s="1"/>
  <c r="V24"/>
  <c r="T24"/>
  <c r="V23"/>
  <c r="T23"/>
  <c r="T22"/>
  <c r="T21"/>
  <c r="W21" s="1"/>
  <c r="T20"/>
  <c r="W20" s="1"/>
  <c r="V19"/>
  <c r="T19"/>
  <c r="T18"/>
  <c r="W18" s="1"/>
  <c r="T17"/>
  <c r="W17" s="1"/>
  <c r="T16"/>
  <c r="W16" s="1"/>
  <c r="T15"/>
  <c r="W15" s="1"/>
  <c r="T14"/>
  <c r="T13"/>
  <c r="W13" s="1"/>
  <c r="T12"/>
  <c r="V11"/>
  <c r="T11"/>
  <c r="T10"/>
  <c r="W10" s="1"/>
  <c r="T9"/>
  <c r="W9" s="1"/>
  <c r="C9"/>
  <c r="K9" s="1"/>
  <c r="M9" s="1"/>
  <c r="C93" i="33"/>
  <c r="C69"/>
  <c r="C9"/>
  <c r="V108"/>
  <c r="T108"/>
  <c r="V107"/>
  <c r="T107"/>
  <c r="V106"/>
  <c r="T106"/>
  <c r="V105"/>
  <c r="T105"/>
  <c r="V104"/>
  <c r="T104"/>
  <c r="V103"/>
  <c r="T103"/>
  <c r="V102"/>
  <c r="T102"/>
  <c r="V101"/>
  <c r="T101"/>
  <c r="V100"/>
  <c r="T100"/>
  <c r="V99"/>
  <c r="T99"/>
  <c r="V98"/>
  <c r="T98"/>
  <c r="V97"/>
  <c r="T97"/>
  <c r="V96"/>
  <c r="T96"/>
  <c r="V95"/>
  <c r="T95"/>
  <c r="V94"/>
  <c r="T94"/>
  <c r="V93"/>
  <c r="T93"/>
  <c r="V92"/>
  <c r="T92"/>
  <c r="V91"/>
  <c r="T91"/>
  <c r="V90"/>
  <c r="T90"/>
  <c r="V89"/>
  <c r="T89"/>
  <c r="V88"/>
  <c r="T88"/>
  <c r="V87"/>
  <c r="T87"/>
  <c r="V86"/>
  <c r="T86"/>
  <c r="V85"/>
  <c r="T85"/>
  <c r="V84"/>
  <c r="T84"/>
  <c r="V83"/>
  <c r="T83"/>
  <c r="V82"/>
  <c r="T82"/>
  <c r="R82" s="1"/>
  <c r="V81"/>
  <c r="T81"/>
  <c r="V80"/>
  <c r="T80"/>
  <c r="V79"/>
  <c r="T79"/>
  <c r="V78"/>
  <c r="T78"/>
  <c r="V77"/>
  <c r="T77"/>
  <c r="V76"/>
  <c r="T76"/>
  <c r="V75"/>
  <c r="T75"/>
  <c r="V74"/>
  <c r="T74"/>
  <c r="V73"/>
  <c r="T73"/>
  <c r="V72"/>
  <c r="T72"/>
  <c r="V71"/>
  <c r="T71"/>
  <c r="V70"/>
  <c r="T70"/>
  <c r="V69"/>
  <c r="T69"/>
  <c r="V68"/>
  <c r="T68"/>
  <c r="V67"/>
  <c r="T67"/>
  <c r="V66"/>
  <c r="T66"/>
  <c r="V65"/>
  <c r="T65"/>
  <c r="V64"/>
  <c r="T64"/>
  <c r="V63"/>
  <c r="T63"/>
  <c r="V62"/>
  <c r="T62"/>
  <c r="V61"/>
  <c r="T61"/>
  <c r="V60"/>
  <c r="T60"/>
  <c r="V59"/>
  <c r="T59"/>
  <c r="V58"/>
  <c r="T58"/>
  <c r="V57"/>
  <c r="T57"/>
  <c r="V56"/>
  <c r="T56"/>
  <c r="V55"/>
  <c r="T55"/>
  <c r="V54"/>
  <c r="T54"/>
  <c r="V53"/>
  <c r="T53"/>
  <c r="V52"/>
  <c r="T52"/>
  <c r="V51"/>
  <c r="T51"/>
  <c r="V50"/>
  <c r="T50"/>
  <c r="V49"/>
  <c r="T49"/>
  <c r="V48"/>
  <c r="T48"/>
  <c r="V47"/>
  <c r="T47"/>
  <c r="V46"/>
  <c r="T46"/>
  <c r="V45"/>
  <c r="T45"/>
  <c r="V44"/>
  <c r="T44"/>
  <c r="V43"/>
  <c r="T43"/>
  <c r="V42"/>
  <c r="T42"/>
  <c r="V41"/>
  <c r="T41"/>
  <c r="V40"/>
  <c r="T40"/>
  <c r="V39"/>
  <c r="T39"/>
  <c r="V38"/>
  <c r="T38"/>
  <c r="V37"/>
  <c r="T37"/>
  <c r="V36"/>
  <c r="T36"/>
  <c r="V35"/>
  <c r="T35"/>
  <c r="V34"/>
  <c r="T34"/>
  <c r="V33"/>
  <c r="T33"/>
  <c r="V32"/>
  <c r="T32"/>
  <c r="V31"/>
  <c r="T31"/>
  <c r="V30"/>
  <c r="T30"/>
  <c r="V29"/>
  <c r="T29"/>
  <c r="V28"/>
  <c r="T28"/>
  <c r="V27"/>
  <c r="T27"/>
  <c r="V26"/>
  <c r="T26"/>
  <c r="V25"/>
  <c r="T25"/>
  <c r="V24"/>
  <c r="T24"/>
  <c r="V23"/>
  <c r="T23"/>
  <c r="T22"/>
  <c r="T21"/>
  <c r="T20"/>
  <c r="T19"/>
  <c r="T18"/>
  <c r="T17"/>
  <c r="T16"/>
  <c r="T15"/>
  <c r="T14"/>
  <c r="T13"/>
  <c r="T12"/>
  <c r="T11"/>
  <c r="T10"/>
  <c r="T9"/>
  <c r="V9" s="1"/>
  <c r="K9"/>
  <c r="M9" s="1"/>
  <c r="R10" i="17"/>
  <c r="C11" s="1"/>
  <c r="T10"/>
  <c r="R11"/>
  <c r="C12" s="1"/>
  <c r="T11"/>
  <c r="R12"/>
  <c r="C13" s="1"/>
  <c r="T12"/>
  <c r="R13"/>
  <c r="T13"/>
  <c r="R14"/>
  <c r="T14"/>
  <c r="R15"/>
  <c r="T15"/>
  <c r="R16"/>
  <c r="C17"/>
  <c r="T16"/>
  <c r="R17"/>
  <c r="T17"/>
  <c r="R18"/>
  <c r="T18"/>
  <c r="R19"/>
  <c r="T19"/>
  <c r="R20"/>
  <c r="C21" s="1"/>
  <c r="T20"/>
  <c r="R21"/>
  <c r="C22" s="1"/>
  <c r="T21"/>
  <c r="R22"/>
  <c r="C23" s="1"/>
  <c r="T22"/>
  <c r="R23"/>
  <c r="C24" s="1"/>
  <c r="T23"/>
  <c r="R24"/>
  <c r="C25" s="1"/>
  <c r="T24"/>
  <c r="R25"/>
  <c r="T25"/>
  <c r="R26"/>
  <c r="T26"/>
  <c r="R27"/>
  <c r="T27"/>
  <c r="R28"/>
  <c r="C29" s="1"/>
  <c r="T28"/>
  <c r="R29"/>
  <c r="T29"/>
  <c r="R30"/>
  <c r="T30"/>
  <c r="R31"/>
  <c r="T31"/>
  <c r="R32"/>
  <c r="C33"/>
  <c r="T32"/>
  <c r="R33"/>
  <c r="T33"/>
  <c r="R34"/>
  <c r="T34"/>
  <c r="R35"/>
  <c r="T35"/>
  <c r="R36"/>
  <c r="C37" s="1"/>
  <c r="T36"/>
  <c r="R37"/>
  <c r="C38" s="1"/>
  <c r="T37"/>
  <c r="R38"/>
  <c r="C39" s="1"/>
  <c r="T38"/>
  <c r="R39"/>
  <c r="C40" s="1"/>
  <c r="T39"/>
  <c r="R40"/>
  <c r="C41" s="1"/>
  <c r="T40"/>
  <c r="R41"/>
  <c r="T41"/>
  <c r="R42"/>
  <c r="T42"/>
  <c r="R43"/>
  <c r="T43"/>
  <c r="R44"/>
  <c r="C45" s="1"/>
  <c r="T44"/>
  <c r="R45"/>
  <c r="T45"/>
  <c r="R46"/>
  <c r="T46"/>
  <c r="R47"/>
  <c r="T47"/>
  <c r="R48"/>
  <c r="C49"/>
  <c r="T48"/>
  <c r="R49"/>
  <c r="T49"/>
  <c r="R50"/>
  <c r="T50"/>
  <c r="R51"/>
  <c r="T51"/>
  <c r="R52"/>
  <c r="C53" s="1"/>
  <c r="T52"/>
  <c r="R53"/>
  <c r="C54" s="1"/>
  <c r="T53"/>
  <c r="R54"/>
  <c r="C55" s="1"/>
  <c r="T54"/>
  <c r="R55"/>
  <c r="C56" s="1"/>
  <c r="T55"/>
  <c r="R56"/>
  <c r="C57" s="1"/>
  <c r="T56"/>
  <c r="R57"/>
  <c r="T57"/>
  <c r="R58"/>
  <c r="T58"/>
  <c r="R59"/>
  <c r="T59"/>
  <c r="R60"/>
  <c r="C61" s="1"/>
  <c r="T60"/>
  <c r="R61"/>
  <c r="T61"/>
  <c r="R62"/>
  <c r="T62"/>
  <c r="R63"/>
  <c r="T63"/>
  <c r="R64"/>
  <c r="C65"/>
  <c r="T64"/>
  <c r="R65"/>
  <c r="T65"/>
  <c r="R66"/>
  <c r="T66"/>
  <c r="R67"/>
  <c r="T67"/>
  <c r="R68"/>
  <c r="C69" s="1"/>
  <c r="T68"/>
  <c r="R69"/>
  <c r="C70" s="1"/>
  <c r="T69"/>
  <c r="R70"/>
  <c r="C71" s="1"/>
  <c r="T70"/>
  <c r="R71"/>
  <c r="C72" s="1"/>
  <c r="T71"/>
  <c r="R72"/>
  <c r="C73" s="1"/>
  <c r="T72"/>
  <c r="R73"/>
  <c r="T73"/>
  <c r="R74"/>
  <c r="T74"/>
  <c r="R75"/>
  <c r="C76" s="1"/>
  <c r="T75"/>
  <c r="R76"/>
  <c r="C77"/>
  <c r="T76"/>
  <c r="R77"/>
  <c r="T77"/>
  <c r="R78"/>
  <c r="T78"/>
  <c r="R79"/>
  <c r="C80" s="1"/>
  <c r="T79"/>
  <c r="R80"/>
  <c r="C81" s="1"/>
  <c r="T80"/>
  <c r="R81"/>
  <c r="C82" s="1"/>
  <c r="T81"/>
  <c r="R82"/>
  <c r="C83" s="1"/>
  <c r="T82"/>
  <c r="R83"/>
  <c r="C84" s="1"/>
  <c r="T83"/>
  <c r="R84"/>
  <c r="C85"/>
  <c r="T84"/>
  <c r="R85"/>
  <c r="C86" s="1"/>
  <c r="T85"/>
  <c r="R86"/>
  <c r="C87" s="1"/>
  <c r="T86"/>
  <c r="R87"/>
  <c r="C88" s="1"/>
  <c r="T87"/>
  <c r="R88"/>
  <c r="C89" s="1"/>
  <c r="T88"/>
  <c r="R89"/>
  <c r="C90" s="1"/>
  <c r="T89"/>
  <c r="R90"/>
  <c r="C91" s="1"/>
  <c r="T90"/>
  <c r="R91"/>
  <c r="C92" s="1"/>
  <c r="T91"/>
  <c r="R92"/>
  <c r="C93"/>
  <c r="T92"/>
  <c r="R93"/>
  <c r="C94" s="1"/>
  <c r="T93"/>
  <c r="R94"/>
  <c r="C95" s="1"/>
  <c r="T94"/>
  <c r="R95"/>
  <c r="C96" s="1"/>
  <c r="T95"/>
  <c r="R96"/>
  <c r="C97" s="1"/>
  <c r="T96"/>
  <c r="R97"/>
  <c r="C98" s="1"/>
  <c r="T97"/>
  <c r="R98"/>
  <c r="C99" s="1"/>
  <c r="T98"/>
  <c r="R99"/>
  <c r="C100" s="1"/>
  <c r="T99"/>
  <c r="R100"/>
  <c r="C101"/>
  <c r="T100"/>
  <c r="R101"/>
  <c r="C102" s="1"/>
  <c r="T101"/>
  <c r="R102"/>
  <c r="C103" s="1"/>
  <c r="T102"/>
  <c r="R103"/>
  <c r="C104" s="1"/>
  <c r="T103"/>
  <c r="R104"/>
  <c r="C105" s="1"/>
  <c r="T104"/>
  <c r="R105"/>
  <c r="C106" s="1"/>
  <c r="T105"/>
  <c r="R106"/>
  <c r="C107" s="1"/>
  <c r="T106"/>
  <c r="R107"/>
  <c r="C108" s="1"/>
  <c r="T107"/>
  <c r="R108"/>
  <c r="T108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C79"/>
  <c r="K78"/>
  <c r="C78"/>
  <c r="K77"/>
  <c r="K76"/>
  <c r="K75"/>
  <c r="C75"/>
  <c r="K74"/>
  <c r="C74"/>
  <c r="K73"/>
  <c r="K72"/>
  <c r="K71"/>
  <c r="K70"/>
  <c r="K69"/>
  <c r="K68"/>
  <c r="C68"/>
  <c r="K67"/>
  <c r="C67"/>
  <c r="K66"/>
  <c r="C66"/>
  <c r="K65"/>
  <c r="K64"/>
  <c r="C64"/>
  <c r="K63"/>
  <c r="C63"/>
  <c r="K62"/>
  <c r="C62"/>
  <c r="K61"/>
  <c r="K60"/>
  <c r="C60"/>
  <c r="K59"/>
  <c r="C59"/>
  <c r="K58"/>
  <c r="C58"/>
  <c r="K57"/>
  <c r="K56"/>
  <c r="K55"/>
  <c r="K54"/>
  <c r="K53"/>
  <c r="K52"/>
  <c r="C52"/>
  <c r="K51"/>
  <c r="C51"/>
  <c r="K50"/>
  <c r="C50"/>
  <c r="K49"/>
  <c r="K48"/>
  <c r="C48"/>
  <c r="K47"/>
  <c r="C47"/>
  <c r="K46"/>
  <c r="C46"/>
  <c r="K45"/>
  <c r="K44"/>
  <c r="C44"/>
  <c r="K43"/>
  <c r="C43"/>
  <c r="K42"/>
  <c r="C42"/>
  <c r="K41"/>
  <c r="K40"/>
  <c r="K39"/>
  <c r="K38"/>
  <c r="K37"/>
  <c r="K36"/>
  <c r="C36"/>
  <c r="K35"/>
  <c r="C35"/>
  <c r="K34"/>
  <c r="C34"/>
  <c r="K33"/>
  <c r="K32"/>
  <c r="C32"/>
  <c r="K31"/>
  <c r="C31"/>
  <c r="K30"/>
  <c r="C30"/>
  <c r="K29"/>
  <c r="K28"/>
  <c r="C28"/>
  <c r="K27"/>
  <c r="C27"/>
  <c r="K26"/>
  <c r="C26"/>
  <c r="K25"/>
  <c r="K24"/>
  <c r="K23"/>
  <c r="K22"/>
  <c r="K21"/>
  <c r="K20"/>
  <c r="C20"/>
  <c r="K19"/>
  <c r="C19"/>
  <c r="K18"/>
  <c r="C18"/>
  <c r="K17"/>
  <c r="K16"/>
  <c r="C16"/>
  <c r="K15"/>
  <c r="C15"/>
  <c r="K14"/>
  <c r="C14"/>
  <c r="K13"/>
  <c r="K12"/>
  <c r="K11"/>
  <c r="K10"/>
  <c r="K9"/>
  <c r="M9" s="1"/>
  <c r="R9" s="1"/>
  <c r="L2"/>
  <c r="H4" i="53" l="1"/>
  <c r="W22"/>
  <c r="W23" s="1"/>
  <c r="C10"/>
  <c r="W11"/>
  <c r="W12" s="1"/>
  <c r="W14"/>
  <c r="W19"/>
  <c r="W30"/>
  <c r="W32"/>
  <c r="W33" s="1"/>
  <c r="W35"/>
  <c r="V10"/>
  <c r="V11"/>
  <c r="V13"/>
  <c r="V15"/>
  <c r="V16" s="1"/>
  <c r="V17" s="1"/>
  <c r="V18" s="1"/>
  <c r="V19"/>
  <c r="V20" s="1"/>
  <c r="V21" s="1"/>
  <c r="W36"/>
  <c r="W39"/>
  <c r="W40" s="1"/>
  <c r="W42"/>
  <c r="W43" s="1"/>
  <c r="W44"/>
  <c r="W46"/>
  <c r="W47" s="1"/>
  <c r="W48" s="1"/>
  <c r="W50"/>
  <c r="W52"/>
  <c r="W53" s="1"/>
  <c r="W54" s="1"/>
  <c r="W56"/>
  <c r="W58"/>
  <c r="W59" s="1"/>
  <c r="W60"/>
  <c r="W62"/>
  <c r="W64"/>
  <c r="W65" s="1"/>
  <c r="W66"/>
  <c r="W68"/>
  <c r="W69" s="1"/>
  <c r="W70" s="1"/>
  <c r="W71" s="1"/>
  <c r="W72"/>
  <c r="W73" s="1"/>
  <c r="W74" s="1"/>
  <c r="W75" s="1"/>
  <c r="W76"/>
  <c r="W78"/>
  <c r="W79" s="1"/>
  <c r="W80" s="1"/>
  <c r="W81" s="1"/>
  <c r="W82" s="1"/>
  <c r="W83" s="1"/>
  <c r="W84" s="1"/>
  <c r="W85" s="1"/>
  <c r="W86" s="1"/>
  <c r="W87" s="1"/>
  <c r="W88"/>
  <c r="W89" s="1"/>
  <c r="W90" s="1"/>
  <c r="W92"/>
  <c r="W93" s="1"/>
  <c r="W94"/>
  <c r="W96"/>
  <c r="W98"/>
  <c r="W100"/>
  <c r="W101" s="1"/>
  <c r="W102"/>
  <c r="W103" s="1"/>
  <c r="W104" s="1"/>
  <c r="W105" s="1"/>
  <c r="W106"/>
  <c r="W107" s="1"/>
  <c r="W108" s="1"/>
  <c r="H4" i="52"/>
  <c r="W11"/>
  <c r="W14"/>
  <c r="W19"/>
  <c r="W22"/>
  <c r="W12"/>
  <c r="W23"/>
  <c r="W24" s="1"/>
  <c r="W30"/>
  <c r="W32"/>
  <c r="W33" s="1"/>
  <c r="W35"/>
  <c r="W36" s="1"/>
  <c r="R9"/>
  <c r="V9"/>
  <c r="V12"/>
  <c r="V13" s="1"/>
  <c r="V14"/>
  <c r="V15" s="1"/>
  <c r="V16" s="1"/>
  <c r="V17" s="1"/>
  <c r="V18" s="1"/>
  <c r="V20"/>
  <c r="V21" s="1"/>
  <c r="V22"/>
  <c r="W37"/>
  <c r="W39"/>
  <c r="W40" s="1"/>
  <c r="W42"/>
  <c r="W43" s="1"/>
  <c r="W46"/>
  <c r="W47" s="1"/>
  <c r="W48" s="1"/>
  <c r="W53"/>
  <c r="W54" s="1"/>
  <c r="W58"/>
  <c r="W59" s="1"/>
  <c r="W62"/>
  <c r="W65"/>
  <c r="W68"/>
  <c r="W69" s="1"/>
  <c r="W70" s="1"/>
  <c r="W71" s="1"/>
  <c r="W73"/>
  <c r="W75"/>
  <c r="W78"/>
  <c r="W79" s="1"/>
  <c r="W80" s="1"/>
  <c r="W81" s="1"/>
  <c r="W82" s="1"/>
  <c r="W83" s="1"/>
  <c r="W85"/>
  <c r="W86" s="1"/>
  <c r="W87" s="1"/>
  <c r="W89"/>
  <c r="W90" s="1"/>
  <c r="W92"/>
  <c r="W93" s="1"/>
  <c r="W98"/>
  <c r="W100"/>
  <c r="W101" s="1"/>
  <c r="W103"/>
  <c r="W104" s="1"/>
  <c r="W105" s="1"/>
  <c r="W107"/>
  <c r="W108" s="1"/>
  <c r="W9" i="33"/>
  <c r="W10" s="1"/>
  <c r="W11" s="1"/>
  <c r="W12" s="1"/>
  <c r="W13" s="1"/>
  <c r="W14" s="1"/>
  <c r="W15" s="1"/>
  <c r="W16" s="1"/>
  <c r="W17" s="1"/>
  <c r="W18" s="1"/>
  <c r="W19" s="1"/>
  <c r="W20" s="1"/>
  <c r="W21" s="1"/>
  <c r="W22" s="1"/>
  <c r="W23" s="1"/>
  <c r="W24" s="1"/>
  <c r="W25" s="1"/>
  <c r="W26" s="1"/>
  <c r="W27" s="1"/>
  <c r="W28" s="1"/>
  <c r="W29" s="1"/>
  <c r="W30" s="1"/>
  <c r="W31" s="1"/>
  <c r="W32" s="1"/>
  <c r="W33" s="1"/>
  <c r="W34" s="1"/>
  <c r="W35" s="1"/>
  <c r="W36" s="1"/>
  <c r="W37" s="1"/>
  <c r="W38" s="1"/>
  <c r="W39" s="1"/>
  <c r="W40" s="1"/>
  <c r="W41" s="1"/>
  <c r="W42" s="1"/>
  <c r="W43" s="1"/>
  <c r="W44" s="1"/>
  <c r="W45" s="1"/>
  <c r="W46" s="1"/>
  <c r="W47" s="1"/>
  <c r="W48" s="1"/>
  <c r="W49" s="1"/>
  <c r="W50" s="1"/>
  <c r="W51" s="1"/>
  <c r="W52" s="1"/>
  <c r="W53" s="1"/>
  <c r="W54" s="1"/>
  <c r="W55" s="1"/>
  <c r="W56" s="1"/>
  <c r="W57" s="1"/>
  <c r="W58" s="1"/>
  <c r="W59" s="1"/>
  <c r="W60" s="1"/>
  <c r="W61" s="1"/>
  <c r="W62" s="1"/>
  <c r="W63" s="1"/>
  <c r="W64" s="1"/>
  <c r="W65" s="1"/>
  <c r="W66" s="1"/>
  <c r="W67" s="1"/>
  <c r="W68" s="1"/>
  <c r="W69" s="1"/>
  <c r="W70" s="1"/>
  <c r="W71" s="1"/>
  <c r="W72" s="1"/>
  <c r="W73" s="1"/>
  <c r="W74" s="1"/>
  <c r="W75" s="1"/>
  <c r="W76" s="1"/>
  <c r="W77" s="1"/>
  <c r="W78" s="1"/>
  <c r="W79" s="1"/>
  <c r="W80" s="1"/>
  <c r="W81" s="1"/>
  <c r="W82" s="1"/>
  <c r="W83" s="1"/>
  <c r="W84" s="1"/>
  <c r="W85" s="1"/>
  <c r="W86" s="1"/>
  <c r="W87" s="1"/>
  <c r="W88" s="1"/>
  <c r="W89" s="1"/>
  <c r="W90" s="1"/>
  <c r="W91" s="1"/>
  <c r="W92" s="1"/>
  <c r="W93" s="1"/>
  <c r="W94" s="1"/>
  <c r="W95" s="1"/>
  <c r="W96" s="1"/>
  <c r="W97" s="1"/>
  <c r="W98" s="1"/>
  <c r="W99" s="1"/>
  <c r="W100" s="1"/>
  <c r="W101" s="1"/>
  <c r="W102" s="1"/>
  <c r="W103" s="1"/>
  <c r="W104" s="1"/>
  <c r="W105" s="1"/>
  <c r="W106" s="1"/>
  <c r="W107" s="1"/>
  <c r="W108" s="1"/>
  <c r="P2" i="17"/>
  <c r="V13" i="33"/>
  <c r="V14" s="1"/>
  <c r="V15" s="1"/>
  <c r="V16" s="1"/>
  <c r="V17" s="1"/>
  <c r="V18" s="1"/>
  <c r="V19" s="1"/>
  <c r="V20" s="1"/>
  <c r="V21" s="1"/>
  <c r="V22" s="1"/>
  <c r="H4"/>
  <c r="V10"/>
  <c r="V11" s="1"/>
  <c r="V12" s="1"/>
  <c r="R9"/>
  <c r="G5" i="17"/>
  <c r="T9"/>
  <c r="H4" s="1"/>
  <c r="E5"/>
  <c r="C10"/>
  <c r="D4"/>
  <c r="C5"/>
  <c r="I5" s="1"/>
  <c r="L5" i="53" l="1"/>
  <c r="X10"/>
  <c r="K10"/>
  <c r="M10" s="1"/>
  <c r="R10" s="1"/>
  <c r="W24"/>
  <c r="W25" s="1"/>
  <c r="P5" i="52"/>
  <c r="C10"/>
  <c r="V10"/>
  <c r="L5" s="1"/>
  <c r="L5" i="33"/>
  <c r="C10"/>
  <c r="P5"/>
  <c r="L4" i="17"/>
  <c r="P4"/>
  <c r="C11" i="53" l="1"/>
  <c r="P5"/>
  <c r="X10" i="52"/>
  <c r="K10"/>
  <c r="M10" s="1"/>
  <c r="R10" s="1"/>
  <c r="X10" i="33"/>
  <c r="K10"/>
  <c r="M10" s="1"/>
  <c r="R10" s="1"/>
  <c r="X11" i="53" l="1"/>
  <c r="Y11" s="1"/>
  <c r="K11"/>
  <c r="M11" s="1"/>
  <c r="R11" s="1"/>
  <c r="C11" i="52"/>
  <c r="C11" i="33"/>
  <c r="C12" i="53" l="1"/>
  <c r="X11" i="52"/>
  <c r="Y11" s="1"/>
  <c r="K11"/>
  <c r="M11" s="1"/>
  <c r="R11" s="1"/>
  <c r="X11" i="33"/>
  <c r="Y11" s="1"/>
  <c r="K11"/>
  <c r="M11" s="1"/>
  <c r="R11" s="1"/>
  <c r="X12" i="53" l="1"/>
  <c r="Y12" s="1"/>
  <c r="K12"/>
  <c r="M12" s="1"/>
  <c r="R12" s="1"/>
  <c r="C12" i="52"/>
  <c r="C12" i="33"/>
  <c r="C13" i="53" l="1"/>
  <c r="X12" i="52"/>
  <c r="Y12" s="1"/>
  <c r="K12"/>
  <c r="M12" s="1"/>
  <c r="R12" s="1"/>
  <c r="X12" i="33"/>
  <c r="Y12" s="1"/>
  <c r="K12"/>
  <c r="M12" s="1"/>
  <c r="R12" s="1"/>
  <c r="X13" i="53" l="1"/>
  <c r="Y13" s="1"/>
  <c r="K13"/>
  <c r="M13" s="1"/>
  <c r="R13" s="1"/>
  <c r="C13" i="52"/>
  <c r="C13" i="33"/>
  <c r="C14" i="53" l="1"/>
  <c r="X13" i="52"/>
  <c r="Y13" s="1"/>
  <c r="K13"/>
  <c r="M13" s="1"/>
  <c r="R13" s="1"/>
  <c r="X13" i="33"/>
  <c r="Y13" s="1"/>
  <c r="K13"/>
  <c r="M13" s="1"/>
  <c r="R13" s="1"/>
  <c r="X14" i="53" l="1"/>
  <c r="Y14" s="1"/>
  <c r="K14"/>
  <c r="M14" s="1"/>
  <c r="R14" s="1"/>
  <c r="C15" s="1"/>
  <c r="C14" i="52"/>
  <c r="C14" i="33"/>
  <c r="X15" i="53" l="1"/>
  <c r="Y15" s="1"/>
  <c r="K15"/>
  <c r="M15" s="1"/>
  <c r="R15" s="1"/>
  <c r="C16" s="1"/>
  <c r="X14" i="52"/>
  <c r="Y14" s="1"/>
  <c r="K14"/>
  <c r="M14" s="1"/>
  <c r="R14" s="1"/>
  <c r="C15" s="1"/>
  <c r="X14" i="33"/>
  <c r="Y14" s="1"/>
  <c r="K14"/>
  <c r="M14" s="1"/>
  <c r="R14" s="1"/>
  <c r="X16" i="53" l="1"/>
  <c r="Y16" s="1"/>
  <c r="K16"/>
  <c r="M16" s="1"/>
  <c r="R16" s="1"/>
  <c r="C17" s="1"/>
  <c r="X15" i="52"/>
  <c r="Y15" s="1"/>
  <c r="K15"/>
  <c r="M15" s="1"/>
  <c r="R15" s="1"/>
  <c r="C16" s="1"/>
  <c r="C15" i="33"/>
  <c r="X17" i="53" l="1"/>
  <c r="Y17" s="1"/>
  <c r="K17"/>
  <c r="M17" s="1"/>
  <c r="R17" s="1"/>
  <c r="C18" s="1"/>
  <c r="X16" i="52"/>
  <c r="Y16" s="1"/>
  <c r="K16"/>
  <c r="M16" s="1"/>
  <c r="R16" s="1"/>
  <c r="C17" s="1"/>
  <c r="X15" i="33"/>
  <c r="Y15" s="1"/>
  <c r="K15"/>
  <c r="M15" s="1"/>
  <c r="R15" s="1"/>
  <c r="C16" s="1"/>
  <c r="X18" i="53" l="1"/>
  <c r="Y18" s="1"/>
  <c r="K18"/>
  <c r="M18" s="1"/>
  <c r="R18" s="1"/>
  <c r="C19" s="1"/>
  <c r="X17" i="52"/>
  <c r="Y17" s="1"/>
  <c r="K17"/>
  <c r="M17" s="1"/>
  <c r="R17" s="1"/>
  <c r="C18" s="1"/>
  <c r="X16" i="33"/>
  <c r="Y16" s="1"/>
  <c r="K16"/>
  <c r="M16" s="1"/>
  <c r="R16" s="1"/>
  <c r="C17" s="1"/>
  <c r="X19" i="53" l="1"/>
  <c r="Y19" s="1"/>
  <c r="K19"/>
  <c r="M19" s="1"/>
  <c r="R19" s="1"/>
  <c r="C20" s="1"/>
  <c r="X18" i="52"/>
  <c r="Y18" s="1"/>
  <c r="K18"/>
  <c r="M18" s="1"/>
  <c r="R18" s="1"/>
  <c r="C19" s="1"/>
  <c r="X17" i="33"/>
  <c r="Y17" s="1"/>
  <c r="K17"/>
  <c r="M17" s="1"/>
  <c r="R17" s="1"/>
  <c r="C18" s="1"/>
  <c r="X20" i="53" l="1"/>
  <c r="Y20" s="1"/>
  <c r="K20"/>
  <c r="M20" s="1"/>
  <c r="R20" s="1"/>
  <c r="C21" s="1"/>
  <c r="X19" i="52"/>
  <c r="Y19" s="1"/>
  <c r="K19"/>
  <c r="M19" s="1"/>
  <c r="R19" s="1"/>
  <c r="C20" s="1"/>
  <c r="X18" i="33"/>
  <c r="Y18" s="1"/>
  <c r="K18"/>
  <c r="M18" s="1"/>
  <c r="R18" s="1"/>
  <c r="C19" s="1"/>
  <c r="X21" i="53" l="1"/>
  <c r="Y21" s="1"/>
  <c r="K21"/>
  <c r="M21" s="1"/>
  <c r="R21" s="1"/>
  <c r="C22" s="1"/>
  <c r="X20" i="52"/>
  <c r="Y20" s="1"/>
  <c r="K20"/>
  <c r="M20" s="1"/>
  <c r="R20" s="1"/>
  <c r="C21" s="1"/>
  <c r="X19" i="33"/>
  <c r="Y19" s="1"/>
  <c r="K19"/>
  <c r="M19" s="1"/>
  <c r="R19" s="1"/>
  <c r="C20" s="1"/>
  <c r="X22" i="53" l="1"/>
  <c r="Y22" s="1"/>
  <c r="K22"/>
  <c r="M22" s="1"/>
  <c r="R22" s="1"/>
  <c r="C23" s="1"/>
  <c r="X21" i="52"/>
  <c r="Y21" s="1"/>
  <c r="K21"/>
  <c r="M21" s="1"/>
  <c r="R21" s="1"/>
  <c r="C22" s="1"/>
  <c r="X20" i="33"/>
  <c r="Y20" s="1"/>
  <c r="K20"/>
  <c r="M20" s="1"/>
  <c r="R20" s="1"/>
  <c r="C21" s="1"/>
  <c r="X23" i="53" l="1"/>
  <c r="Y23" s="1"/>
  <c r="K23"/>
  <c r="M23" s="1"/>
  <c r="R23" s="1"/>
  <c r="C24" s="1"/>
  <c r="X22" i="52"/>
  <c r="Y22" s="1"/>
  <c r="K22"/>
  <c r="M22" s="1"/>
  <c r="R22" s="1"/>
  <c r="C23" s="1"/>
  <c r="X21" i="33"/>
  <c r="Y21" s="1"/>
  <c r="K21"/>
  <c r="M21" s="1"/>
  <c r="R21" s="1"/>
  <c r="C22" s="1"/>
  <c r="X24" i="53" l="1"/>
  <c r="Y24" s="1"/>
  <c r="K24"/>
  <c r="M24" s="1"/>
  <c r="R24" s="1"/>
  <c r="C25" s="1"/>
  <c r="X23" i="52"/>
  <c r="Y23" s="1"/>
  <c r="K23"/>
  <c r="M23" s="1"/>
  <c r="R23" s="1"/>
  <c r="C24" s="1"/>
  <c r="X22" i="33"/>
  <c r="Y22" s="1"/>
  <c r="K22"/>
  <c r="M22" s="1"/>
  <c r="R22" s="1"/>
  <c r="C23" s="1"/>
  <c r="X25" i="53" l="1"/>
  <c r="Y25" s="1"/>
  <c r="K25"/>
  <c r="M25" s="1"/>
  <c r="R25" s="1"/>
  <c r="C26" s="1"/>
  <c r="X24" i="52"/>
  <c r="Y24" s="1"/>
  <c r="K24"/>
  <c r="M24" s="1"/>
  <c r="R24" s="1"/>
  <c r="C25" s="1"/>
  <c r="X23" i="33"/>
  <c r="Y23" s="1"/>
  <c r="K23"/>
  <c r="M23" s="1"/>
  <c r="R23" s="1"/>
  <c r="C24" s="1"/>
  <c r="X26" i="53" l="1"/>
  <c r="Y26" s="1"/>
  <c r="K26"/>
  <c r="M26" s="1"/>
  <c r="R26" s="1"/>
  <c r="C27" s="1"/>
  <c r="X25" i="52"/>
  <c r="Y25" s="1"/>
  <c r="K25"/>
  <c r="M25" s="1"/>
  <c r="R25" s="1"/>
  <c r="C26" s="1"/>
  <c r="X24" i="33"/>
  <c r="Y24" s="1"/>
  <c r="K24"/>
  <c r="M24" s="1"/>
  <c r="R24" s="1"/>
  <c r="C25" s="1"/>
  <c r="X27" i="53" l="1"/>
  <c r="Y27" s="1"/>
  <c r="K27"/>
  <c r="M27" s="1"/>
  <c r="R27" s="1"/>
  <c r="C28" s="1"/>
  <c r="X26" i="52"/>
  <c r="Y26" s="1"/>
  <c r="K26"/>
  <c r="M26" s="1"/>
  <c r="R26" s="1"/>
  <c r="C27" s="1"/>
  <c r="X25" i="33"/>
  <c r="Y25" s="1"/>
  <c r="K25"/>
  <c r="M25" s="1"/>
  <c r="R25" s="1"/>
  <c r="C26" s="1"/>
  <c r="X28" i="53" l="1"/>
  <c r="Y28" s="1"/>
  <c r="K28"/>
  <c r="M28" s="1"/>
  <c r="R28" s="1"/>
  <c r="C29" s="1"/>
  <c r="X27" i="52"/>
  <c r="Y27" s="1"/>
  <c r="K27"/>
  <c r="M27" s="1"/>
  <c r="R27" s="1"/>
  <c r="C28" s="1"/>
  <c r="X26" i="33"/>
  <c r="Y26" s="1"/>
  <c r="K26"/>
  <c r="M26" s="1"/>
  <c r="R26" s="1"/>
  <c r="C27" s="1"/>
  <c r="X29" i="53" l="1"/>
  <c r="Y29" s="1"/>
  <c r="K29"/>
  <c r="M29" s="1"/>
  <c r="R29" s="1"/>
  <c r="C30" s="1"/>
  <c r="X28" i="52"/>
  <c r="Y28" s="1"/>
  <c r="K28"/>
  <c r="M28" s="1"/>
  <c r="R28" s="1"/>
  <c r="C29" s="1"/>
  <c r="X27" i="33"/>
  <c r="Y27" s="1"/>
  <c r="K27"/>
  <c r="M27" s="1"/>
  <c r="R27" s="1"/>
  <c r="C28" s="1"/>
  <c r="X30" i="53" l="1"/>
  <c r="Y30" s="1"/>
  <c r="K30"/>
  <c r="M30" s="1"/>
  <c r="R30" s="1"/>
  <c r="C31" s="1"/>
  <c r="X29" i="52"/>
  <c r="Y29" s="1"/>
  <c r="K29"/>
  <c r="M29" s="1"/>
  <c r="R29" s="1"/>
  <c r="C30" s="1"/>
  <c r="X28" i="33"/>
  <c r="Y28" s="1"/>
  <c r="K28"/>
  <c r="M28" s="1"/>
  <c r="R28" s="1"/>
  <c r="C29" s="1"/>
  <c r="X31" i="53" l="1"/>
  <c r="Y31" s="1"/>
  <c r="K31"/>
  <c r="M31" s="1"/>
  <c r="R31" s="1"/>
  <c r="C32" s="1"/>
  <c r="X30" i="52"/>
  <c r="Y30" s="1"/>
  <c r="K30"/>
  <c r="M30" s="1"/>
  <c r="R30" s="1"/>
  <c r="C31" s="1"/>
  <c r="X29" i="33"/>
  <c r="Y29" s="1"/>
  <c r="K29"/>
  <c r="M29" s="1"/>
  <c r="R29" s="1"/>
  <c r="C30" s="1"/>
  <c r="X32" i="53" l="1"/>
  <c r="Y32" s="1"/>
  <c r="K32"/>
  <c r="M32" s="1"/>
  <c r="R32" s="1"/>
  <c r="C33" s="1"/>
  <c r="X31" i="52"/>
  <c r="Y31" s="1"/>
  <c r="K31"/>
  <c r="M31" s="1"/>
  <c r="R31" s="1"/>
  <c r="C32" s="1"/>
  <c r="X30" i="33"/>
  <c r="Y30" s="1"/>
  <c r="K30"/>
  <c r="M30" s="1"/>
  <c r="R30" s="1"/>
  <c r="C31" s="1"/>
  <c r="X33" i="53" l="1"/>
  <c r="Y33" s="1"/>
  <c r="K33"/>
  <c r="M33" s="1"/>
  <c r="R33" s="1"/>
  <c r="C34" s="1"/>
  <c r="X32" i="52"/>
  <c r="Y32" s="1"/>
  <c r="K32"/>
  <c r="M32" s="1"/>
  <c r="R32" s="1"/>
  <c r="C33" s="1"/>
  <c r="X31" i="33"/>
  <c r="Y31" s="1"/>
  <c r="K31"/>
  <c r="M31" s="1"/>
  <c r="R31" s="1"/>
  <c r="C32" s="1"/>
  <c r="X34" i="53" l="1"/>
  <c r="Y34" s="1"/>
  <c r="K34"/>
  <c r="M34" s="1"/>
  <c r="R34" s="1"/>
  <c r="C35" s="1"/>
  <c r="X33" i="52"/>
  <c r="Y33" s="1"/>
  <c r="K33"/>
  <c r="M33" s="1"/>
  <c r="R33" s="1"/>
  <c r="C34" s="1"/>
  <c r="X32" i="33"/>
  <c r="Y32" s="1"/>
  <c r="K32"/>
  <c r="M32" s="1"/>
  <c r="R32" s="1"/>
  <c r="C33" s="1"/>
  <c r="X35" i="53" l="1"/>
  <c r="Y35" s="1"/>
  <c r="K35"/>
  <c r="M35" s="1"/>
  <c r="R35" s="1"/>
  <c r="C36" s="1"/>
  <c r="X34" i="52"/>
  <c r="Y34" s="1"/>
  <c r="K34"/>
  <c r="M34" s="1"/>
  <c r="R34" s="1"/>
  <c r="C35" s="1"/>
  <c r="X33" i="33"/>
  <c r="Y33" s="1"/>
  <c r="K33"/>
  <c r="M33" s="1"/>
  <c r="R33" s="1"/>
  <c r="C34" s="1"/>
  <c r="X36" i="53" l="1"/>
  <c r="Y36" s="1"/>
  <c r="K36"/>
  <c r="M36" s="1"/>
  <c r="R36" s="1"/>
  <c r="C37" s="1"/>
  <c r="X35" i="52"/>
  <c r="Y35" s="1"/>
  <c r="K35"/>
  <c r="M35" s="1"/>
  <c r="R35" s="1"/>
  <c r="C36" s="1"/>
  <c r="X34" i="33"/>
  <c r="Y34" s="1"/>
  <c r="K34"/>
  <c r="M34" s="1"/>
  <c r="R34" s="1"/>
  <c r="C35" s="1"/>
  <c r="X37" i="53" l="1"/>
  <c r="Y37" s="1"/>
  <c r="K37"/>
  <c r="M37" s="1"/>
  <c r="R37" s="1"/>
  <c r="C38" s="1"/>
  <c r="X36" i="52"/>
  <c r="Y36" s="1"/>
  <c r="K36"/>
  <c r="M36" s="1"/>
  <c r="R36" s="1"/>
  <c r="C37" s="1"/>
  <c r="X35" i="33"/>
  <c r="Y35" s="1"/>
  <c r="K35"/>
  <c r="M35" s="1"/>
  <c r="R35" s="1"/>
  <c r="C36" s="1"/>
  <c r="X38" i="53" l="1"/>
  <c r="Y38" s="1"/>
  <c r="K38"/>
  <c r="M38" s="1"/>
  <c r="R38" s="1"/>
  <c r="C39" s="1"/>
  <c r="X37" i="52"/>
  <c r="Y37" s="1"/>
  <c r="K37"/>
  <c r="M37" s="1"/>
  <c r="R37" s="1"/>
  <c r="C38" s="1"/>
  <c r="X36" i="33"/>
  <c r="Y36" s="1"/>
  <c r="K36"/>
  <c r="M36" s="1"/>
  <c r="R36" s="1"/>
  <c r="C37" s="1"/>
  <c r="X39" i="53" l="1"/>
  <c r="Y39" s="1"/>
  <c r="K39"/>
  <c r="M39" s="1"/>
  <c r="R39" s="1"/>
  <c r="C40" s="1"/>
  <c r="X38" i="52"/>
  <c r="Y38" s="1"/>
  <c r="K38"/>
  <c r="M38" s="1"/>
  <c r="R38" s="1"/>
  <c r="C39" s="1"/>
  <c r="X37" i="33"/>
  <c r="Y37" s="1"/>
  <c r="K37"/>
  <c r="M37" s="1"/>
  <c r="R37" s="1"/>
  <c r="C38" s="1"/>
  <c r="X40" i="53" l="1"/>
  <c r="Y40" s="1"/>
  <c r="K40"/>
  <c r="M40" s="1"/>
  <c r="R40" s="1"/>
  <c r="C41" s="1"/>
  <c r="X39" i="52"/>
  <c r="Y39" s="1"/>
  <c r="K39"/>
  <c r="M39" s="1"/>
  <c r="R39" s="1"/>
  <c r="C40" s="1"/>
  <c r="X38" i="33"/>
  <c r="Y38" s="1"/>
  <c r="K38"/>
  <c r="M38" s="1"/>
  <c r="R38" s="1"/>
  <c r="C39" s="1"/>
  <c r="X41" i="53" l="1"/>
  <c r="Y41" s="1"/>
  <c r="K41"/>
  <c r="M41" s="1"/>
  <c r="R41" s="1"/>
  <c r="C42" s="1"/>
  <c r="X40" i="52"/>
  <c r="Y40" s="1"/>
  <c r="K40"/>
  <c r="M40" s="1"/>
  <c r="R40" s="1"/>
  <c r="C41" s="1"/>
  <c r="X39" i="33"/>
  <c r="Y39" s="1"/>
  <c r="K39"/>
  <c r="M39" s="1"/>
  <c r="R39" s="1"/>
  <c r="C40" s="1"/>
  <c r="X42" i="53" l="1"/>
  <c r="Y42" s="1"/>
  <c r="K42"/>
  <c r="M42" s="1"/>
  <c r="R42" s="1"/>
  <c r="C43" s="1"/>
  <c r="X41" i="52"/>
  <c r="Y41" s="1"/>
  <c r="K41"/>
  <c r="M41" s="1"/>
  <c r="R41" s="1"/>
  <c r="C42" s="1"/>
  <c r="X40" i="33"/>
  <c r="Y40" s="1"/>
  <c r="K40"/>
  <c r="M40" s="1"/>
  <c r="R40" s="1"/>
  <c r="C41" s="1"/>
  <c r="X43" i="53" l="1"/>
  <c r="Y43" s="1"/>
  <c r="K43"/>
  <c r="M43" s="1"/>
  <c r="R43" s="1"/>
  <c r="C44" s="1"/>
  <c r="X42" i="52"/>
  <c r="Y42" s="1"/>
  <c r="K42"/>
  <c r="M42" s="1"/>
  <c r="R42" s="1"/>
  <c r="C43" s="1"/>
  <c r="X41" i="33"/>
  <c r="Y41" s="1"/>
  <c r="K41"/>
  <c r="M41" s="1"/>
  <c r="R41" s="1"/>
  <c r="C42" s="1"/>
  <c r="K42" s="1"/>
  <c r="X44" i="53" l="1"/>
  <c r="Y44" s="1"/>
  <c r="K44"/>
  <c r="M44" s="1"/>
  <c r="R44" s="1"/>
  <c r="C45" s="1"/>
  <c r="X43" i="52"/>
  <c r="Y43" s="1"/>
  <c r="K43"/>
  <c r="M43" s="1"/>
  <c r="R43" s="1"/>
  <c r="C44" s="1"/>
  <c r="X42" i="33"/>
  <c r="Y42" s="1"/>
  <c r="M42"/>
  <c r="R42" s="1"/>
  <c r="C43" s="1"/>
  <c r="X45" i="53" l="1"/>
  <c r="Y45" s="1"/>
  <c r="K45"/>
  <c r="M45" s="1"/>
  <c r="R45" s="1"/>
  <c r="C46" s="1"/>
  <c r="X44" i="52"/>
  <c r="Y44" s="1"/>
  <c r="K44"/>
  <c r="M44" s="1"/>
  <c r="R44" s="1"/>
  <c r="C45" s="1"/>
  <c r="X43" i="33"/>
  <c r="Y43" s="1"/>
  <c r="K43"/>
  <c r="M43" s="1"/>
  <c r="R43" s="1"/>
  <c r="C44" s="1"/>
  <c r="X46" i="53" l="1"/>
  <c r="Y46" s="1"/>
  <c r="K46"/>
  <c r="M46" s="1"/>
  <c r="R46" s="1"/>
  <c r="C47" s="1"/>
  <c r="X45" i="52"/>
  <c r="Y45" s="1"/>
  <c r="K45"/>
  <c r="M45" s="1"/>
  <c r="R45" s="1"/>
  <c r="C46" s="1"/>
  <c r="X44" i="33"/>
  <c r="Y44" s="1"/>
  <c r="K44"/>
  <c r="M44" s="1"/>
  <c r="R44" s="1"/>
  <c r="C45" s="1"/>
  <c r="X47" i="53" l="1"/>
  <c r="Y47" s="1"/>
  <c r="K47"/>
  <c r="M47" s="1"/>
  <c r="R47" s="1"/>
  <c r="C48" s="1"/>
  <c r="X46" i="52"/>
  <c r="Y46" s="1"/>
  <c r="K46"/>
  <c r="M46" s="1"/>
  <c r="R46" s="1"/>
  <c r="C47" s="1"/>
  <c r="X45" i="33"/>
  <c r="Y45" s="1"/>
  <c r="K45"/>
  <c r="M45" s="1"/>
  <c r="R45" s="1"/>
  <c r="C46" s="1"/>
  <c r="X48" i="53" l="1"/>
  <c r="Y48" s="1"/>
  <c r="K48"/>
  <c r="M48" s="1"/>
  <c r="R48" s="1"/>
  <c r="C49" s="1"/>
  <c r="X47" i="52"/>
  <c r="Y47" s="1"/>
  <c r="K47"/>
  <c r="M47" s="1"/>
  <c r="R47" s="1"/>
  <c r="C48" s="1"/>
  <c r="X46" i="33"/>
  <c r="Y46" s="1"/>
  <c r="K46"/>
  <c r="M46" s="1"/>
  <c r="R46" s="1"/>
  <c r="C47" s="1"/>
  <c r="X49" i="53" l="1"/>
  <c r="Y49" s="1"/>
  <c r="K49"/>
  <c r="M49" s="1"/>
  <c r="R49" s="1"/>
  <c r="C50" s="1"/>
  <c r="X48" i="52"/>
  <c r="Y48" s="1"/>
  <c r="K48"/>
  <c r="M48" s="1"/>
  <c r="R48" s="1"/>
  <c r="C49" s="1"/>
  <c r="X47" i="33"/>
  <c r="Y47" s="1"/>
  <c r="K47"/>
  <c r="M47" s="1"/>
  <c r="R47" s="1"/>
  <c r="C48" s="1"/>
  <c r="X50" i="53" l="1"/>
  <c r="Y50" s="1"/>
  <c r="K50"/>
  <c r="M50" s="1"/>
  <c r="R50" s="1"/>
  <c r="C51" s="1"/>
  <c r="X49" i="52"/>
  <c r="Y49" s="1"/>
  <c r="K49"/>
  <c r="M49" s="1"/>
  <c r="R49" s="1"/>
  <c r="C50" s="1"/>
  <c r="X48" i="33"/>
  <c r="Y48" s="1"/>
  <c r="K48"/>
  <c r="M48" s="1"/>
  <c r="R48" s="1"/>
  <c r="C49" s="1"/>
  <c r="X51" i="53" l="1"/>
  <c r="Y51" s="1"/>
  <c r="K51"/>
  <c r="M51" s="1"/>
  <c r="R51" s="1"/>
  <c r="C52" s="1"/>
  <c r="X50" i="52"/>
  <c r="Y50" s="1"/>
  <c r="K50"/>
  <c r="M50" s="1"/>
  <c r="R50" s="1"/>
  <c r="C51" s="1"/>
  <c r="X49" i="33"/>
  <c r="Y49" s="1"/>
  <c r="K49"/>
  <c r="M49" s="1"/>
  <c r="R49" s="1"/>
  <c r="C50" s="1"/>
  <c r="X52" i="53" l="1"/>
  <c r="Y52" s="1"/>
  <c r="K52"/>
  <c r="M52" s="1"/>
  <c r="R52" s="1"/>
  <c r="C53" s="1"/>
  <c r="X51" i="52"/>
  <c r="Y51" s="1"/>
  <c r="K51"/>
  <c r="M51" s="1"/>
  <c r="R51" s="1"/>
  <c r="C52" s="1"/>
  <c r="X50" i="33"/>
  <c r="Y50" s="1"/>
  <c r="K50"/>
  <c r="M50" s="1"/>
  <c r="R50" s="1"/>
  <c r="C51" s="1"/>
  <c r="X53" i="53" l="1"/>
  <c r="Y53" s="1"/>
  <c r="K53"/>
  <c r="M53" s="1"/>
  <c r="R53" s="1"/>
  <c r="C54" s="1"/>
  <c r="X52" i="52"/>
  <c r="Y52" s="1"/>
  <c r="K52"/>
  <c r="M52" s="1"/>
  <c r="R52" s="1"/>
  <c r="C53" s="1"/>
  <c r="X51" i="33"/>
  <c r="Y51" s="1"/>
  <c r="K51"/>
  <c r="M51" s="1"/>
  <c r="R51" s="1"/>
  <c r="C52" s="1"/>
  <c r="X54" i="53" l="1"/>
  <c r="Y54" s="1"/>
  <c r="K54"/>
  <c r="M54" s="1"/>
  <c r="R54" s="1"/>
  <c r="C55" s="1"/>
  <c r="X53" i="52"/>
  <c r="Y53" s="1"/>
  <c r="K53"/>
  <c r="M53" s="1"/>
  <c r="R53" s="1"/>
  <c r="C54" s="1"/>
  <c r="X52" i="33"/>
  <c r="Y52" s="1"/>
  <c r="K52"/>
  <c r="M52" s="1"/>
  <c r="R52" s="1"/>
  <c r="C53" s="1"/>
  <c r="X55" i="53" l="1"/>
  <c r="Y55" s="1"/>
  <c r="K55"/>
  <c r="M55" s="1"/>
  <c r="R55" s="1"/>
  <c r="C56" s="1"/>
  <c r="X54" i="52"/>
  <c r="Y54" s="1"/>
  <c r="K54"/>
  <c r="M54" s="1"/>
  <c r="R54" s="1"/>
  <c r="C55" s="1"/>
  <c r="X53" i="33"/>
  <c r="Y53" s="1"/>
  <c r="K53"/>
  <c r="M53" s="1"/>
  <c r="R53" s="1"/>
  <c r="C54" s="1"/>
  <c r="X56" i="53" l="1"/>
  <c r="Y56" s="1"/>
  <c r="K56"/>
  <c r="M56" s="1"/>
  <c r="R56" s="1"/>
  <c r="C57" s="1"/>
  <c r="X55" i="52"/>
  <c r="Y55" s="1"/>
  <c r="K55"/>
  <c r="M55" s="1"/>
  <c r="R55" s="1"/>
  <c r="C56" s="1"/>
  <c r="X54" i="33"/>
  <c r="Y54" s="1"/>
  <c r="K54"/>
  <c r="M54" s="1"/>
  <c r="R54" s="1"/>
  <c r="C55" s="1"/>
  <c r="X57" i="53" l="1"/>
  <c r="Y57" s="1"/>
  <c r="K57"/>
  <c r="M57" s="1"/>
  <c r="R57" s="1"/>
  <c r="C58" s="1"/>
  <c r="X56" i="52"/>
  <c r="Y56" s="1"/>
  <c r="K56"/>
  <c r="M56" s="1"/>
  <c r="R56" s="1"/>
  <c r="C57" s="1"/>
  <c r="X55" i="33"/>
  <c r="Y55" s="1"/>
  <c r="K55"/>
  <c r="M55" s="1"/>
  <c r="R55" s="1"/>
  <c r="C56" s="1"/>
  <c r="X58" i="53" l="1"/>
  <c r="Y58" s="1"/>
  <c r="K58"/>
  <c r="M58" s="1"/>
  <c r="R58" s="1"/>
  <c r="C59" s="1"/>
  <c r="X57" i="52"/>
  <c r="Y57" s="1"/>
  <c r="K57"/>
  <c r="M57" s="1"/>
  <c r="R57" s="1"/>
  <c r="C58" s="1"/>
  <c r="X56" i="33"/>
  <c r="Y56" s="1"/>
  <c r="K56"/>
  <c r="M56" s="1"/>
  <c r="R56" s="1"/>
  <c r="C57" s="1"/>
  <c r="X59" i="53" l="1"/>
  <c r="Y59" s="1"/>
  <c r="K59"/>
  <c r="M59" s="1"/>
  <c r="R59" s="1"/>
  <c r="C60" s="1"/>
  <c r="X58" i="52"/>
  <c r="Y58" s="1"/>
  <c r="K58"/>
  <c r="M58" s="1"/>
  <c r="R58" s="1"/>
  <c r="C59" s="1"/>
  <c r="X57" i="33"/>
  <c r="Y57" s="1"/>
  <c r="K57"/>
  <c r="M57" s="1"/>
  <c r="R57" s="1"/>
  <c r="C58" s="1"/>
  <c r="X60" i="53" l="1"/>
  <c r="Y60" s="1"/>
  <c r="K60"/>
  <c r="M60" s="1"/>
  <c r="R60" s="1"/>
  <c r="C61" s="1"/>
  <c r="X59" i="52"/>
  <c r="Y59" s="1"/>
  <c r="K59"/>
  <c r="M59" s="1"/>
  <c r="R59" s="1"/>
  <c r="C60" s="1"/>
  <c r="X58" i="33"/>
  <c r="Y58" s="1"/>
  <c r="K58"/>
  <c r="M58" s="1"/>
  <c r="R58" s="1"/>
  <c r="C59" s="1"/>
  <c r="X61" i="53" l="1"/>
  <c r="Y61" s="1"/>
  <c r="K61"/>
  <c r="M61" s="1"/>
  <c r="R61" s="1"/>
  <c r="C62" s="1"/>
  <c r="X60" i="52"/>
  <c r="Y60" s="1"/>
  <c r="K60"/>
  <c r="M60" s="1"/>
  <c r="R60" s="1"/>
  <c r="C61" s="1"/>
  <c r="X59" i="33"/>
  <c r="Y59" s="1"/>
  <c r="K59"/>
  <c r="M59" s="1"/>
  <c r="R59" s="1"/>
  <c r="C60" s="1"/>
  <c r="X62" i="53" l="1"/>
  <c r="Y62" s="1"/>
  <c r="K62"/>
  <c r="M62" s="1"/>
  <c r="R62" s="1"/>
  <c r="C63" s="1"/>
  <c r="X61" i="52"/>
  <c r="Y61" s="1"/>
  <c r="K61"/>
  <c r="M61" s="1"/>
  <c r="R61" s="1"/>
  <c r="C62" s="1"/>
  <c r="X60" i="33"/>
  <c r="Y60" s="1"/>
  <c r="K60"/>
  <c r="M60" s="1"/>
  <c r="R60" s="1"/>
  <c r="C61" s="1"/>
  <c r="X63" i="53" l="1"/>
  <c r="Y63" s="1"/>
  <c r="K63"/>
  <c r="M63" s="1"/>
  <c r="R63" s="1"/>
  <c r="C64" s="1"/>
  <c r="X62" i="52"/>
  <c r="Y62" s="1"/>
  <c r="K62"/>
  <c r="M62" s="1"/>
  <c r="R62" s="1"/>
  <c r="C63" s="1"/>
  <c r="X61" i="33"/>
  <c r="Y61" s="1"/>
  <c r="K61"/>
  <c r="M61" s="1"/>
  <c r="R61" s="1"/>
  <c r="C62" s="1"/>
  <c r="X64" i="53" l="1"/>
  <c r="Y64" s="1"/>
  <c r="K64"/>
  <c r="M64" s="1"/>
  <c r="R64" s="1"/>
  <c r="C65" s="1"/>
  <c r="X63" i="52"/>
  <c r="Y63" s="1"/>
  <c r="K63"/>
  <c r="M63" s="1"/>
  <c r="R63" s="1"/>
  <c r="C64" s="1"/>
  <c r="X62" i="33"/>
  <c r="Y62" s="1"/>
  <c r="K62"/>
  <c r="M62" s="1"/>
  <c r="R62" s="1"/>
  <c r="C63" s="1"/>
  <c r="X65" i="53" l="1"/>
  <c r="Y65" s="1"/>
  <c r="K65"/>
  <c r="M65" s="1"/>
  <c r="R65" s="1"/>
  <c r="C66" s="1"/>
  <c r="X64" i="52"/>
  <c r="Y64" s="1"/>
  <c r="K64"/>
  <c r="M64" s="1"/>
  <c r="R64" s="1"/>
  <c r="C65" s="1"/>
  <c r="X63" i="33"/>
  <c r="Y63" s="1"/>
  <c r="K63"/>
  <c r="M63" s="1"/>
  <c r="R63" s="1"/>
  <c r="C64" s="1"/>
  <c r="X66" i="53" l="1"/>
  <c r="Y66" s="1"/>
  <c r="K66"/>
  <c r="M66" s="1"/>
  <c r="R66" s="1"/>
  <c r="C67" s="1"/>
  <c r="X65" i="52"/>
  <c r="Y65" s="1"/>
  <c r="K65"/>
  <c r="M65" s="1"/>
  <c r="R65" s="1"/>
  <c r="C66" s="1"/>
  <c r="X64" i="33"/>
  <c r="Y64" s="1"/>
  <c r="K64"/>
  <c r="M64" s="1"/>
  <c r="R64" s="1"/>
  <c r="C65" s="1"/>
  <c r="X67" i="53" l="1"/>
  <c r="Y67" s="1"/>
  <c r="K67"/>
  <c r="M67" s="1"/>
  <c r="R67" s="1"/>
  <c r="C68" s="1"/>
  <c r="X66" i="52"/>
  <c r="Y66" s="1"/>
  <c r="K66"/>
  <c r="M66" s="1"/>
  <c r="R66" s="1"/>
  <c r="C67" s="1"/>
  <c r="X65" i="33"/>
  <c r="Y65" s="1"/>
  <c r="K65"/>
  <c r="M65" s="1"/>
  <c r="R65" s="1"/>
  <c r="C66" s="1"/>
  <c r="X68" i="53" l="1"/>
  <c r="Y68" s="1"/>
  <c r="K68"/>
  <c r="M68" s="1"/>
  <c r="R68" s="1"/>
  <c r="C69" s="1"/>
  <c r="X67" i="52"/>
  <c r="Y67" s="1"/>
  <c r="K67"/>
  <c r="M67" s="1"/>
  <c r="R67" s="1"/>
  <c r="C68" s="1"/>
  <c r="X66" i="33"/>
  <c r="Y66" s="1"/>
  <c r="K66"/>
  <c r="M66" s="1"/>
  <c r="R66" s="1"/>
  <c r="C67" s="1"/>
  <c r="X69" i="53" l="1"/>
  <c r="Y69" s="1"/>
  <c r="K69"/>
  <c r="M69" s="1"/>
  <c r="R69" s="1"/>
  <c r="C70" s="1"/>
  <c r="X68" i="52"/>
  <c r="Y68" s="1"/>
  <c r="K68"/>
  <c r="M68" s="1"/>
  <c r="R68" s="1"/>
  <c r="C69" s="1"/>
  <c r="X67" i="33"/>
  <c r="Y67" s="1"/>
  <c r="K67"/>
  <c r="M67" s="1"/>
  <c r="R67" s="1"/>
  <c r="C68" s="1"/>
  <c r="X70" i="53" l="1"/>
  <c r="Y70" s="1"/>
  <c r="K70"/>
  <c r="M70" s="1"/>
  <c r="R70" s="1"/>
  <c r="C71" s="1"/>
  <c r="X69" i="52"/>
  <c r="Y69" s="1"/>
  <c r="K69"/>
  <c r="M69" s="1"/>
  <c r="R69" s="1"/>
  <c r="C70" s="1"/>
  <c r="X68" i="33"/>
  <c r="Y68" s="1"/>
  <c r="K68"/>
  <c r="M68" s="1"/>
  <c r="R68" s="1"/>
  <c r="X71" i="53" l="1"/>
  <c r="Y71" s="1"/>
  <c r="K71"/>
  <c r="M71" s="1"/>
  <c r="R71" s="1"/>
  <c r="C72" s="1"/>
  <c r="X70" i="52"/>
  <c r="Y70" s="1"/>
  <c r="K70"/>
  <c r="M70" s="1"/>
  <c r="R70" s="1"/>
  <c r="C71" s="1"/>
  <c r="X69" i="33"/>
  <c r="Y69" s="1"/>
  <c r="K69"/>
  <c r="M69" s="1"/>
  <c r="R69" s="1"/>
  <c r="C70" s="1"/>
  <c r="X72" i="53" l="1"/>
  <c r="Y72" s="1"/>
  <c r="K72"/>
  <c r="M72" s="1"/>
  <c r="R72" s="1"/>
  <c r="C73" s="1"/>
  <c r="X71" i="52"/>
  <c r="Y71" s="1"/>
  <c r="K71"/>
  <c r="M71" s="1"/>
  <c r="R71" s="1"/>
  <c r="C72" s="1"/>
  <c r="X70" i="33"/>
  <c r="Y70" s="1"/>
  <c r="K70"/>
  <c r="M70" s="1"/>
  <c r="R70" s="1"/>
  <c r="C71" s="1"/>
  <c r="X73" i="53" l="1"/>
  <c r="Y73" s="1"/>
  <c r="K73"/>
  <c r="M73" s="1"/>
  <c r="R73" s="1"/>
  <c r="C74" s="1"/>
  <c r="X72" i="52"/>
  <c r="Y72" s="1"/>
  <c r="K72"/>
  <c r="M72" s="1"/>
  <c r="R72" s="1"/>
  <c r="C73" s="1"/>
  <c r="X71" i="33"/>
  <c r="Y71" s="1"/>
  <c r="K71"/>
  <c r="M71" s="1"/>
  <c r="R71" s="1"/>
  <c r="C72" s="1"/>
  <c r="X74" i="53" l="1"/>
  <c r="Y74" s="1"/>
  <c r="K74"/>
  <c r="M74" s="1"/>
  <c r="R74" s="1"/>
  <c r="C75" s="1"/>
  <c r="X73" i="52"/>
  <c r="Y73" s="1"/>
  <c r="K73"/>
  <c r="M73" s="1"/>
  <c r="R73" s="1"/>
  <c r="C74" s="1"/>
  <c r="X72" i="33"/>
  <c r="Y72" s="1"/>
  <c r="K72"/>
  <c r="M72" s="1"/>
  <c r="R72" s="1"/>
  <c r="C73" s="1"/>
  <c r="X75" i="53" l="1"/>
  <c r="Y75" s="1"/>
  <c r="K75"/>
  <c r="M75" s="1"/>
  <c r="R75" s="1"/>
  <c r="C76" s="1"/>
  <c r="X74" i="52"/>
  <c r="Y74" s="1"/>
  <c r="K74"/>
  <c r="M74" s="1"/>
  <c r="R74" s="1"/>
  <c r="C75" s="1"/>
  <c r="X73" i="33"/>
  <c r="Y73" s="1"/>
  <c r="K73"/>
  <c r="M73" s="1"/>
  <c r="R73" s="1"/>
  <c r="C74" s="1"/>
  <c r="X76" i="53" l="1"/>
  <c r="Y76" s="1"/>
  <c r="K76"/>
  <c r="M76" s="1"/>
  <c r="R76" s="1"/>
  <c r="C77" s="1"/>
  <c r="X75" i="52"/>
  <c r="Y75" s="1"/>
  <c r="K75"/>
  <c r="M75" s="1"/>
  <c r="R75" s="1"/>
  <c r="C76" s="1"/>
  <c r="X74" i="33"/>
  <c r="Y74" s="1"/>
  <c r="K74"/>
  <c r="M74" s="1"/>
  <c r="R74" s="1"/>
  <c r="C75" s="1"/>
  <c r="X77" i="53" l="1"/>
  <c r="Y77" s="1"/>
  <c r="K77"/>
  <c r="M77" s="1"/>
  <c r="R77" s="1"/>
  <c r="C78" s="1"/>
  <c r="X76" i="52"/>
  <c r="Y76" s="1"/>
  <c r="K76"/>
  <c r="M76" s="1"/>
  <c r="R76" s="1"/>
  <c r="C77" s="1"/>
  <c r="X75" i="33"/>
  <c r="Y75" s="1"/>
  <c r="K75"/>
  <c r="M75" s="1"/>
  <c r="R75" s="1"/>
  <c r="C76" s="1"/>
  <c r="X78" i="53" l="1"/>
  <c r="Y78" s="1"/>
  <c r="K78"/>
  <c r="M78" s="1"/>
  <c r="R78" s="1"/>
  <c r="C79" s="1"/>
  <c r="X77" i="52"/>
  <c r="Y77" s="1"/>
  <c r="K77"/>
  <c r="M77" s="1"/>
  <c r="R77" s="1"/>
  <c r="C78" s="1"/>
  <c r="X76" i="33"/>
  <c r="Y76" s="1"/>
  <c r="K76"/>
  <c r="M76" s="1"/>
  <c r="R76" s="1"/>
  <c r="C77" s="1"/>
  <c r="X79" i="53" l="1"/>
  <c r="Y79" s="1"/>
  <c r="K79"/>
  <c r="M79" s="1"/>
  <c r="R79" s="1"/>
  <c r="C80" s="1"/>
  <c r="X78" i="52"/>
  <c r="Y78" s="1"/>
  <c r="K78"/>
  <c r="M78" s="1"/>
  <c r="R78" s="1"/>
  <c r="C79" s="1"/>
  <c r="X77" i="33"/>
  <c r="Y77" s="1"/>
  <c r="K77"/>
  <c r="M77" s="1"/>
  <c r="R77" s="1"/>
  <c r="C78" s="1"/>
  <c r="X80" i="53" l="1"/>
  <c r="Y80" s="1"/>
  <c r="K80"/>
  <c r="M80" s="1"/>
  <c r="R80" s="1"/>
  <c r="C81" s="1"/>
  <c r="X79" i="52"/>
  <c r="Y79" s="1"/>
  <c r="K79"/>
  <c r="M79" s="1"/>
  <c r="R79" s="1"/>
  <c r="C80" s="1"/>
  <c r="X78" i="33"/>
  <c r="Y78" s="1"/>
  <c r="K78"/>
  <c r="M78" s="1"/>
  <c r="R78" s="1"/>
  <c r="C79" s="1"/>
  <c r="X81" i="53" l="1"/>
  <c r="Y81" s="1"/>
  <c r="K81"/>
  <c r="M81" s="1"/>
  <c r="R81" s="1"/>
  <c r="C82" s="1"/>
  <c r="X80" i="52"/>
  <c r="Y80" s="1"/>
  <c r="K80"/>
  <c r="M80" s="1"/>
  <c r="R80" s="1"/>
  <c r="C81" s="1"/>
  <c r="X79" i="33"/>
  <c r="Y79" s="1"/>
  <c r="K79"/>
  <c r="M79" s="1"/>
  <c r="R79" s="1"/>
  <c r="C80" s="1"/>
  <c r="X82" i="53" l="1"/>
  <c r="Y82" s="1"/>
  <c r="K82"/>
  <c r="M82" s="1"/>
  <c r="R82" s="1"/>
  <c r="C83" s="1"/>
  <c r="X81" i="52"/>
  <c r="Y81" s="1"/>
  <c r="K81"/>
  <c r="M81" s="1"/>
  <c r="R81" s="1"/>
  <c r="C82" s="1"/>
  <c r="X80" i="33"/>
  <c r="Y80" s="1"/>
  <c r="K80"/>
  <c r="M80" s="1"/>
  <c r="R80" s="1"/>
  <c r="C81" s="1"/>
  <c r="X83" i="53" l="1"/>
  <c r="Y83" s="1"/>
  <c r="K83"/>
  <c r="M83" s="1"/>
  <c r="R83" s="1"/>
  <c r="C84" s="1"/>
  <c r="X82" i="52"/>
  <c r="Y82" s="1"/>
  <c r="K82"/>
  <c r="M82" s="1"/>
  <c r="R82" s="1"/>
  <c r="C83" s="1"/>
  <c r="X81" i="33"/>
  <c r="Y81" s="1"/>
  <c r="K81"/>
  <c r="M81" s="1"/>
  <c r="R81" s="1"/>
  <c r="C82" s="1"/>
  <c r="X84" i="53" l="1"/>
  <c r="Y84" s="1"/>
  <c r="K84"/>
  <c r="M84" s="1"/>
  <c r="R84" s="1"/>
  <c r="C85" s="1"/>
  <c r="X83" i="52"/>
  <c r="Y83" s="1"/>
  <c r="K83"/>
  <c r="M83" s="1"/>
  <c r="R83" s="1"/>
  <c r="C84" s="1"/>
  <c r="X82" i="33"/>
  <c r="Y82" s="1"/>
  <c r="K82"/>
  <c r="M82" s="1"/>
  <c r="C83" s="1"/>
  <c r="X85" i="53" l="1"/>
  <c r="Y85" s="1"/>
  <c r="K85"/>
  <c r="M85" s="1"/>
  <c r="R85" s="1"/>
  <c r="C86" s="1"/>
  <c r="X84" i="52"/>
  <c r="Y84" s="1"/>
  <c r="K84"/>
  <c r="M84" s="1"/>
  <c r="R84" s="1"/>
  <c r="C85" s="1"/>
  <c r="X83" i="33"/>
  <c r="Y83" s="1"/>
  <c r="K83"/>
  <c r="M83" s="1"/>
  <c r="R83" s="1"/>
  <c r="C84" s="1"/>
  <c r="X86" i="53" l="1"/>
  <c r="Y86" s="1"/>
  <c r="K86"/>
  <c r="M86" s="1"/>
  <c r="R86" s="1"/>
  <c r="C87" s="1"/>
  <c r="X85" i="52"/>
  <c r="Y85" s="1"/>
  <c r="K85"/>
  <c r="M85" s="1"/>
  <c r="R85" s="1"/>
  <c r="C86" s="1"/>
  <c r="X84" i="33"/>
  <c r="Y84" s="1"/>
  <c r="K84"/>
  <c r="M84" s="1"/>
  <c r="R84" s="1"/>
  <c r="C85" s="1"/>
  <c r="X87" i="53" l="1"/>
  <c r="Y87" s="1"/>
  <c r="K87"/>
  <c r="M87" s="1"/>
  <c r="R87" s="1"/>
  <c r="C88" s="1"/>
  <c r="X86" i="52"/>
  <c r="Y86" s="1"/>
  <c r="K86"/>
  <c r="M86" s="1"/>
  <c r="R86" s="1"/>
  <c r="C87" s="1"/>
  <c r="X85" i="33"/>
  <c r="Y85" s="1"/>
  <c r="K85"/>
  <c r="M85" s="1"/>
  <c r="R85" s="1"/>
  <c r="C86" s="1"/>
  <c r="X88" i="53" l="1"/>
  <c r="Y88" s="1"/>
  <c r="K88"/>
  <c r="M88" s="1"/>
  <c r="R88" s="1"/>
  <c r="C89" s="1"/>
  <c r="X87" i="52"/>
  <c r="Y87" s="1"/>
  <c r="K87"/>
  <c r="M87" s="1"/>
  <c r="R87" s="1"/>
  <c r="C88" s="1"/>
  <c r="X86" i="33"/>
  <c r="Y86" s="1"/>
  <c r="K86"/>
  <c r="M86" s="1"/>
  <c r="R86" s="1"/>
  <c r="C87" s="1"/>
  <c r="X89" i="53" l="1"/>
  <c r="Y89" s="1"/>
  <c r="K89"/>
  <c r="M89" s="1"/>
  <c r="R89" s="1"/>
  <c r="C90" s="1"/>
  <c r="X88" i="52"/>
  <c r="Y88" s="1"/>
  <c r="K88"/>
  <c r="M88" s="1"/>
  <c r="R88" s="1"/>
  <c r="C89" s="1"/>
  <c r="X87" i="33"/>
  <c r="Y87" s="1"/>
  <c r="K87"/>
  <c r="M87" s="1"/>
  <c r="R87" s="1"/>
  <c r="C88" s="1"/>
  <c r="X90" i="53" l="1"/>
  <c r="Y90" s="1"/>
  <c r="K90"/>
  <c r="M90" s="1"/>
  <c r="R90" s="1"/>
  <c r="C91" s="1"/>
  <c r="X89" i="52"/>
  <c r="Y89" s="1"/>
  <c r="K89"/>
  <c r="M89" s="1"/>
  <c r="R89" s="1"/>
  <c r="C90" s="1"/>
  <c r="X88" i="33"/>
  <c r="Y88" s="1"/>
  <c r="K88"/>
  <c r="M88" s="1"/>
  <c r="R88" s="1"/>
  <c r="C89" s="1"/>
  <c r="X91" i="53" l="1"/>
  <c r="Y91" s="1"/>
  <c r="K91"/>
  <c r="M91" s="1"/>
  <c r="R91" s="1"/>
  <c r="C92" s="1"/>
  <c r="X90" i="52"/>
  <c r="Y90" s="1"/>
  <c r="K90"/>
  <c r="M90" s="1"/>
  <c r="R90" s="1"/>
  <c r="C91" s="1"/>
  <c r="X89" i="33"/>
  <c r="Y89" s="1"/>
  <c r="K89"/>
  <c r="M89" s="1"/>
  <c r="R89" s="1"/>
  <c r="C90" s="1"/>
  <c r="X92" i="53" l="1"/>
  <c r="Y92" s="1"/>
  <c r="K92"/>
  <c r="M92" s="1"/>
  <c r="R92" s="1"/>
  <c r="C93" s="1"/>
  <c r="X91" i="52"/>
  <c r="Y91" s="1"/>
  <c r="K91"/>
  <c r="M91" s="1"/>
  <c r="R91" s="1"/>
  <c r="C92" s="1"/>
  <c r="X90" i="33"/>
  <c r="Y90" s="1"/>
  <c r="K90"/>
  <c r="M90" s="1"/>
  <c r="R90" s="1"/>
  <c r="C91" s="1"/>
  <c r="X93" i="53" l="1"/>
  <c r="Y93" s="1"/>
  <c r="K93"/>
  <c r="M93" s="1"/>
  <c r="R93" s="1"/>
  <c r="C94" s="1"/>
  <c r="X92" i="52"/>
  <c r="Y92" s="1"/>
  <c r="K92"/>
  <c r="M92" s="1"/>
  <c r="R92" s="1"/>
  <c r="C93" s="1"/>
  <c r="X91" i="33"/>
  <c r="Y91" s="1"/>
  <c r="K91"/>
  <c r="M91" s="1"/>
  <c r="R91" s="1"/>
  <c r="C92" s="1"/>
  <c r="X94" i="53" l="1"/>
  <c r="Y94" s="1"/>
  <c r="K94"/>
  <c r="M94" s="1"/>
  <c r="R94" s="1"/>
  <c r="C95" s="1"/>
  <c r="X93" i="52"/>
  <c r="Y93" s="1"/>
  <c r="K93"/>
  <c r="M93" s="1"/>
  <c r="R93" s="1"/>
  <c r="C94" s="1"/>
  <c r="X92" i="33"/>
  <c r="Y92" s="1"/>
  <c r="K92"/>
  <c r="M92" s="1"/>
  <c r="R92" s="1"/>
  <c r="X95" i="53" l="1"/>
  <c r="Y95" s="1"/>
  <c r="K95"/>
  <c r="M95" s="1"/>
  <c r="R95" s="1"/>
  <c r="C96" s="1"/>
  <c r="X94" i="52"/>
  <c r="Y94" s="1"/>
  <c r="K94"/>
  <c r="M94" s="1"/>
  <c r="R94" s="1"/>
  <c r="C95" s="1"/>
  <c r="X93" i="33"/>
  <c r="Y93" s="1"/>
  <c r="K93"/>
  <c r="M93" s="1"/>
  <c r="R93" s="1"/>
  <c r="C94" s="1"/>
  <c r="X96" i="53" l="1"/>
  <c r="Y96" s="1"/>
  <c r="K96"/>
  <c r="M96" s="1"/>
  <c r="R96" s="1"/>
  <c r="C97" s="1"/>
  <c r="X95" i="52"/>
  <c r="Y95" s="1"/>
  <c r="K95"/>
  <c r="M95" s="1"/>
  <c r="R95" s="1"/>
  <c r="C96" s="1"/>
  <c r="X94" i="33"/>
  <c r="Y94" s="1"/>
  <c r="K94"/>
  <c r="M94" s="1"/>
  <c r="R94" s="1"/>
  <c r="X97" i="53" l="1"/>
  <c r="Y97" s="1"/>
  <c r="K97"/>
  <c r="M97" s="1"/>
  <c r="R97" s="1"/>
  <c r="C98" s="1"/>
  <c r="X96" i="52"/>
  <c r="Y96" s="1"/>
  <c r="K96"/>
  <c r="M96" s="1"/>
  <c r="R96" s="1"/>
  <c r="C97" s="1"/>
  <c r="C95" i="33"/>
  <c r="X98" i="53" l="1"/>
  <c r="Y98" s="1"/>
  <c r="K98"/>
  <c r="M98" s="1"/>
  <c r="R98" s="1"/>
  <c r="C99" s="1"/>
  <c r="X97" i="52"/>
  <c r="Y97" s="1"/>
  <c r="K97"/>
  <c r="M97" s="1"/>
  <c r="R97" s="1"/>
  <c r="C98" s="1"/>
  <c r="X95" i="33"/>
  <c r="Y95" s="1"/>
  <c r="K95"/>
  <c r="M95" s="1"/>
  <c r="R95" s="1"/>
  <c r="X99" i="53" l="1"/>
  <c r="Y99" s="1"/>
  <c r="K99"/>
  <c r="M99" s="1"/>
  <c r="R99" s="1"/>
  <c r="C100" s="1"/>
  <c r="X98" i="52"/>
  <c r="Y98" s="1"/>
  <c r="K98"/>
  <c r="M98" s="1"/>
  <c r="R98" s="1"/>
  <c r="C99" s="1"/>
  <c r="C96" i="33"/>
  <c r="X100" i="53" l="1"/>
  <c r="Y100" s="1"/>
  <c r="K100"/>
  <c r="M100" s="1"/>
  <c r="R100" s="1"/>
  <c r="C101" s="1"/>
  <c r="X99" i="52"/>
  <c r="Y99" s="1"/>
  <c r="K99"/>
  <c r="M99" s="1"/>
  <c r="R99" s="1"/>
  <c r="C100" s="1"/>
  <c r="X96" i="33"/>
  <c r="Y96" s="1"/>
  <c r="K96"/>
  <c r="M96" s="1"/>
  <c r="R96" s="1"/>
  <c r="X101" i="53" l="1"/>
  <c r="Y101" s="1"/>
  <c r="K101"/>
  <c r="M101" s="1"/>
  <c r="R101" s="1"/>
  <c r="C102" s="1"/>
  <c r="X100" i="52"/>
  <c r="Y100" s="1"/>
  <c r="K100"/>
  <c r="M100" s="1"/>
  <c r="R100" s="1"/>
  <c r="C101" s="1"/>
  <c r="C97" i="33"/>
  <c r="X102" i="53" l="1"/>
  <c r="Y102" s="1"/>
  <c r="K102"/>
  <c r="M102" s="1"/>
  <c r="R102" s="1"/>
  <c r="C103" s="1"/>
  <c r="X101" i="52"/>
  <c r="Y101" s="1"/>
  <c r="K101"/>
  <c r="M101" s="1"/>
  <c r="R101" s="1"/>
  <c r="C102" s="1"/>
  <c r="X97" i="33"/>
  <c r="Y97" s="1"/>
  <c r="K97"/>
  <c r="M97" s="1"/>
  <c r="R97" s="1"/>
  <c r="X103" i="53" l="1"/>
  <c r="Y103" s="1"/>
  <c r="K103"/>
  <c r="M103" s="1"/>
  <c r="R103" s="1"/>
  <c r="C104" s="1"/>
  <c r="X102" i="52"/>
  <c r="Y102" s="1"/>
  <c r="K102"/>
  <c r="M102" s="1"/>
  <c r="R102" s="1"/>
  <c r="C103" s="1"/>
  <c r="C98" i="33"/>
  <c r="X104" i="53" l="1"/>
  <c r="Y104" s="1"/>
  <c r="K104"/>
  <c r="M104" s="1"/>
  <c r="R104" s="1"/>
  <c r="C105" s="1"/>
  <c r="X103" i="52"/>
  <c r="Y103" s="1"/>
  <c r="K103"/>
  <c r="M103" s="1"/>
  <c r="R103" s="1"/>
  <c r="C104" s="1"/>
  <c r="X98" i="33"/>
  <c r="Y98" s="1"/>
  <c r="K98"/>
  <c r="M98" s="1"/>
  <c r="R98" s="1"/>
  <c r="C99" s="1"/>
  <c r="X105" i="53" l="1"/>
  <c r="Y105" s="1"/>
  <c r="K105"/>
  <c r="M105" s="1"/>
  <c r="R105" s="1"/>
  <c r="C106" s="1"/>
  <c r="X104" i="52"/>
  <c r="Y104" s="1"/>
  <c r="K104"/>
  <c r="M104" s="1"/>
  <c r="R104" s="1"/>
  <c r="C105" s="1"/>
  <c r="X99" i="33"/>
  <c r="Y99" s="1"/>
  <c r="K99"/>
  <c r="M99" s="1"/>
  <c r="R99" s="1"/>
  <c r="C100" s="1"/>
  <c r="X106" i="53" l="1"/>
  <c r="Y106" s="1"/>
  <c r="K106"/>
  <c r="M106" s="1"/>
  <c r="R106" s="1"/>
  <c r="C107" s="1"/>
  <c r="X105" i="52"/>
  <c r="Y105" s="1"/>
  <c r="K105"/>
  <c r="M105" s="1"/>
  <c r="R105" s="1"/>
  <c r="C106" s="1"/>
  <c r="X100" i="33"/>
  <c r="Y100" s="1"/>
  <c r="K100"/>
  <c r="M100" s="1"/>
  <c r="R100" s="1"/>
  <c r="C101" s="1"/>
  <c r="X107" i="53" l="1"/>
  <c r="Y107" s="1"/>
  <c r="K107"/>
  <c r="M107" s="1"/>
  <c r="R107" s="1"/>
  <c r="C108" s="1"/>
  <c r="X106" i="52"/>
  <c r="Y106" s="1"/>
  <c r="K106"/>
  <c r="M106" s="1"/>
  <c r="R106" s="1"/>
  <c r="C107" s="1"/>
  <c r="X101" i="33"/>
  <c r="Y101" s="1"/>
  <c r="K101"/>
  <c r="M101" s="1"/>
  <c r="R101" s="1"/>
  <c r="C102" s="1"/>
  <c r="X108" i="53" l="1"/>
  <c r="Y108" s="1"/>
  <c r="P4" s="1"/>
  <c r="K108"/>
  <c r="M108" s="1"/>
  <c r="R108" s="1"/>
  <c r="X107" i="52"/>
  <c r="Y107" s="1"/>
  <c r="K107"/>
  <c r="M107" s="1"/>
  <c r="R107" s="1"/>
  <c r="C108" s="1"/>
  <c r="X102" i="33"/>
  <c r="Y102" s="1"/>
  <c r="K102"/>
  <c r="M102" s="1"/>
  <c r="R102" s="1"/>
  <c r="C5" i="53" l="1"/>
  <c r="D4"/>
  <c r="P2" s="1"/>
  <c r="G5"/>
  <c r="E5"/>
  <c r="X108" i="52"/>
  <c r="Y108" s="1"/>
  <c r="P4" s="1"/>
  <c r="K108"/>
  <c r="M108" s="1"/>
  <c r="R108" s="1"/>
  <c r="C103" i="33"/>
  <c r="K103" s="1"/>
  <c r="M103" s="1"/>
  <c r="R103" s="1"/>
  <c r="C104" s="1"/>
  <c r="I5" i="53" l="1"/>
  <c r="D4" i="52"/>
  <c r="P2" s="1"/>
  <c r="G5"/>
  <c r="C5"/>
  <c r="E5"/>
  <c r="X103" i="33"/>
  <c r="Y103" s="1"/>
  <c r="K104"/>
  <c r="M104" s="1"/>
  <c r="R104" s="1"/>
  <c r="C105" s="1"/>
  <c r="I5" i="52" l="1"/>
  <c r="K105" i="33"/>
  <c r="M105" s="1"/>
  <c r="R105" s="1"/>
  <c r="C106" s="1"/>
  <c r="X104"/>
  <c r="Y104" s="1"/>
  <c r="X105" l="1"/>
  <c r="Y105" s="1"/>
  <c r="K106"/>
  <c r="M106" s="1"/>
  <c r="R106" s="1"/>
  <c r="C107" s="1"/>
  <c r="X106" l="1"/>
  <c r="Y106" s="1"/>
  <c r="K107"/>
  <c r="M107" s="1"/>
  <c r="R107" s="1"/>
  <c r="C108" s="1"/>
  <c r="X107"/>
  <c r="Y107" s="1"/>
  <c r="X108" l="1"/>
  <c r="Y108" s="1"/>
  <c r="P4" s="1"/>
  <c r="K108"/>
  <c r="M108" s="1"/>
  <c r="R108" s="1"/>
  <c r="E5" l="1"/>
  <c r="D4"/>
  <c r="P2" s="1"/>
  <c r="C5"/>
  <c r="G5"/>
  <c r="I5" l="1"/>
</calcChain>
</file>

<file path=xl/sharedStrings.xml><?xml version="1.0" encoding="utf-8"?>
<sst xmlns="http://schemas.openxmlformats.org/spreadsheetml/2006/main" count="643" uniqueCount="115">
  <si>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</si>
  <si>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</si>
  <si>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</si>
  <si>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</si>
  <si>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</si>
  <si>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</si>
  <si>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</si>
  <si>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</si>
  <si>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</si>
  <si>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</si>
  <si>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</si>
  <si>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</si>
  <si>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</si>
  <si>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</si>
  <si>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</si>
  <si>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</si>
  <si>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</si>
  <si>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</si>
  <si>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</si>
  <si>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</si>
  <si>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</si>
  <si>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</si>
  <si>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</si>
  <si>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</si>
  <si>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</si>
  <si>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</si>
  <si>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</si>
  <si>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</si>
  <si>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</si>
  <si>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</si>
  <si>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</si>
  <si>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</si>
  <si>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</si>
  <si>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</si>
  <si>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</si>
  <si>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</si>
  <si>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</si>
  <si>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</si>
  <si>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</si>
  <si>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</si>
  <si>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</si>
  <si>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</si>
  <si>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</si>
  <si>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</si>
  <si>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</si>
  <si>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</si>
  <si>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</si>
  <si>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</si>
  <si>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</si>
  <si>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</si>
  <si>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</si>
  <si>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</si>
  <si>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</si>
  <si>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</si>
  <si>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</si>
  <si>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</si>
  <si>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</si>
  <si>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</si>
  <si>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</si>
  <si>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FIB-1.27</t>
    <phoneticPr fontId="3"/>
  </si>
  <si>
    <t>利益率</t>
  </si>
  <si>
    <t>勝率</t>
  </si>
  <si>
    <t>ルール</t>
  </si>
  <si>
    <t>通貨ペア</t>
  </si>
  <si>
    <t>fib1.27</t>
  </si>
  <si>
    <t>fib1.50</t>
  </si>
  <si>
    <t>fib2.00</t>
  </si>
  <si>
    <t>PB</t>
  </si>
  <si>
    <t>USD/JPY</t>
  </si>
  <si>
    <t>EUR/USD</t>
    <phoneticPr fontId="2"/>
  </si>
  <si>
    <t>時間足</t>
    <rPh sb="0" eb="2">
      <t>ジカン</t>
    </rPh>
    <rPh sb="2" eb="3">
      <t>アシ</t>
    </rPh>
    <phoneticPr fontId="2"/>
  </si>
  <si>
    <t>検証回数</t>
    <rPh sb="0" eb="2">
      <t>ケンショウ</t>
    </rPh>
    <rPh sb="2" eb="4">
      <t>カイスウ</t>
    </rPh>
    <phoneticPr fontId="2"/>
  </si>
  <si>
    <t>Ｄ１</t>
    <phoneticPr fontId="2"/>
  </si>
  <si>
    <t>Ｈ4</t>
    <phoneticPr fontId="2"/>
  </si>
  <si>
    <t>D1</t>
    <phoneticPr fontId="2"/>
  </si>
  <si>
    <t>検証年数</t>
    <rPh sb="0" eb="2">
      <t>ケンショウ</t>
    </rPh>
    <rPh sb="2" eb="4">
      <t>ネンスウ</t>
    </rPh>
    <phoneticPr fontId="2"/>
  </si>
  <si>
    <t>26年</t>
    <rPh sb="2" eb="3">
      <t>ネン</t>
    </rPh>
    <phoneticPr fontId="2"/>
  </si>
  <si>
    <t>5/22-26</t>
    <phoneticPr fontId="2"/>
  </si>
  <si>
    <t>5/28-6/1</t>
    <phoneticPr fontId="2"/>
  </si>
  <si>
    <t>検証した日</t>
    <rPh sb="0" eb="2">
      <t>ケンショウ</t>
    </rPh>
    <rPh sb="4" eb="5">
      <t>ヒ</t>
    </rPh>
    <phoneticPr fontId="2"/>
  </si>
  <si>
    <t>5年</t>
    <rPh sb="1" eb="2">
      <t>ネン</t>
    </rPh>
    <phoneticPr fontId="2"/>
  </si>
  <si>
    <t>5日間</t>
    <rPh sb="1" eb="3">
      <t>ニチカン</t>
    </rPh>
    <phoneticPr fontId="2"/>
  </si>
  <si>
    <t>検証に要した日数</t>
    <rPh sb="0" eb="2">
      <t>ケンショウ</t>
    </rPh>
    <rPh sb="3" eb="4">
      <t>ヨウ</t>
    </rPh>
    <rPh sb="6" eb="8">
      <t>ニッスウ</t>
    </rPh>
    <phoneticPr fontId="2"/>
  </si>
  <si>
    <t>EUR/USD</t>
    <phoneticPr fontId="2"/>
  </si>
  <si>
    <t>H4</t>
    <phoneticPr fontId="2"/>
  </si>
  <si>
    <t>6/1-3</t>
    <phoneticPr fontId="2"/>
  </si>
  <si>
    <t>3日間</t>
    <rPh sb="1" eb="3">
      <t>ニチカン</t>
    </rPh>
    <phoneticPr fontId="2"/>
  </si>
  <si>
    <t>AUD/USD</t>
    <phoneticPr fontId="2"/>
  </si>
  <si>
    <t>20年</t>
    <rPh sb="2" eb="3">
      <t>ネン</t>
    </rPh>
    <phoneticPr fontId="2"/>
  </si>
  <si>
    <t>6/4-5</t>
    <phoneticPr fontId="2"/>
  </si>
  <si>
    <t>2日間</t>
    <rPh sb="1" eb="3">
      <t>ニチカン</t>
    </rPh>
    <phoneticPr fontId="2"/>
  </si>
  <si>
    <t>AUD/USD</t>
    <phoneticPr fontId="2"/>
  </si>
  <si>
    <t>H4</t>
    <phoneticPr fontId="2"/>
  </si>
  <si>
    <t>5年</t>
    <rPh sb="1" eb="2">
      <t>ネン</t>
    </rPh>
    <phoneticPr fontId="2"/>
  </si>
  <si>
    <t>6/5</t>
    <phoneticPr fontId="2"/>
  </si>
  <si>
    <t>1日間</t>
    <rPh sb="1" eb="3">
      <t>ニチカン</t>
    </rPh>
    <phoneticPr fontId="2"/>
  </si>
  <si>
    <t>EB</t>
    <phoneticPr fontId="2"/>
  </si>
  <si>
    <t>Ｄ１</t>
  </si>
  <si>
    <t>EB</t>
    <phoneticPr fontId="2"/>
  </si>
  <si>
    <t>19年</t>
    <rPh sb="2" eb="3">
      <t>ネン</t>
    </rPh>
    <phoneticPr fontId="2"/>
  </si>
  <si>
    <t>6/6-8</t>
    <phoneticPr fontId="2"/>
  </si>
  <si>
    <t>H4</t>
    <phoneticPr fontId="2"/>
  </si>
  <si>
    <t>6/8-9</t>
    <phoneticPr fontId="2"/>
  </si>
  <si>
    <t>EURUSD</t>
    <phoneticPr fontId="2"/>
  </si>
  <si>
    <t>10MAの上側にキャンドル終値があれば買い方向、下側なら売り方向。MAに触れてＥB出現でエントリー待ち、ＥB高値or安値ブレイクでエントリー。
取引時間帯8:00～0：00。　左側キャンドル2pips以下は無効とする。
リスクpips 右のキャンドル高値安値幅をリスクpipsとする。</t>
    <rPh sb="13" eb="15">
      <t>オワリネ</t>
    </rPh>
    <rPh sb="72" eb="74">
      <t>トリヒキ</t>
    </rPh>
    <rPh sb="74" eb="77">
      <t>ジカンタイ</t>
    </rPh>
    <rPh sb="88" eb="90">
      <t>ヒダリガワ</t>
    </rPh>
    <rPh sb="100" eb="102">
      <t>イカ</t>
    </rPh>
    <rPh sb="103" eb="105">
      <t>ムコウ</t>
    </rPh>
    <rPh sb="118" eb="119">
      <t>ミギ</t>
    </rPh>
    <rPh sb="125" eb="127">
      <t>タカネ</t>
    </rPh>
    <rPh sb="127" eb="129">
      <t>ヤスネ</t>
    </rPh>
    <rPh sb="129" eb="130">
      <t>ハバ</t>
    </rPh>
    <phoneticPr fontId="3"/>
  </si>
  <si>
    <t>買</t>
    <phoneticPr fontId="2"/>
  </si>
  <si>
    <t>買</t>
    <phoneticPr fontId="2"/>
  </si>
  <si>
    <t>15年</t>
    <rPh sb="2" eb="3">
      <t>ネン</t>
    </rPh>
    <phoneticPr fontId="2"/>
  </si>
  <si>
    <t>3日間</t>
    <rPh sb="1" eb="3">
      <t>ニチカン</t>
    </rPh>
    <phoneticPr fontId="2"/>
  </si>
  <si>
    <t>9/9-11</t>
    <phoneticPr fontId="2"/>
  </si>
  <si>
    <t>FIB-1.50</t>
    <phoneticPr fontId="3"/>
  </si>
  <si>
    <t>FIB-2.00</t>
    <phoneticPr fontId="3"/>
  </si>
  <si>
    <t>同通貨ではPBのほうが成績良かったですね。
USD/JPYの場合は圧倒的にEB勝利だったのですが…</t>
    <rPh sb="0" eb="1">
      <t>ドウ</t>
    </rPh>
    <rPh sb="1" eb="3">
      <t>ツウカ</t>
    </rPh>
    <rPh sb="11" eb="13">
      <t>セイセキ</t>
    </rPh>
    <rPh sb="13" eb="14">
      <t>ヨ</t>
    </rPh>
    <rPh sb="30" eb="32">
      <t>バアイ</t>
    </rPh>
    <rPh sb="33" eb="36">
      <t>アットウテキ</t>
    </rPh>
    <rPh sb="39" eb="41">
      <t>ショウリ</t>
    </rPh>
    <phoneticPr fontId="2"/>
  </si>
  <si>
    <t>レンジに入りそうなタイミングでのエントリーが、かなりありました。他のオシレーター系と組み合わせないと弱いのかな…</t>
    <rPh sb="4" eb="5">
      <t>ハイ</t>
    </rPh>
    <rPh sb="32" eb="33">
      <t>タ</t>
    </rPh>
    <rPh sb="40" eb="41">
      <t>ケイ</t>
    </rPh>
    <rPh sb="42" eb="43">
      <t>ク</t>
    </rPh>
    <rPh sb="44" eb="45">
      <t>ア</t>
    </rPh>
    <rPh sb="50" eb="51">
      <t>ヨワ</t>
    </rPh>
    <phoneticPr fontId="2"/>
  </si>
  <si>
    <t>Ｈ４検証します。</t>
    <rPh sb="2" eb="4">
      <t>ケンショウ</t>
    </rPh>
    <phoneticPr fontId="2"/>
  </si>
</sst>
</file>

<file path=xl/styles.xml><?xml version="1.0" encoding="utf-8"?>
<styleSheet xmlns="http://schemas.openxmlformats.org/spreadsheetml/2006/main">
  <numFmts count="7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0.0000_ "/>
  </numFmts>
  <fonts count="10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2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0" fillId="0" borderId="1" xfId="0" applyBorder="1">
      <alignment vertical="center"/>
    </xf>
    <xf numFmtId="179" fontId="0" fillId="0" borderId="1" xfId="0" applyNumberFormat="1" applyBorder="1">
      <alignment vertical="center"/>
    </xf>
    <xf numFmtId="179" fontId="0" fillId="12" borderId="1" xfId="0" applyNumberFormat="1" applyFill="1" applyBorder="1">
      <alignment vertical="center"/>
    </xf>
    <xf numFmtId="9" fontId="0" fillId="0" borderId="1" xfId="0" applyNumberFormat="1" applyBorder="1">
      <alignment vertical="center"/>
    </xf>
    <xf numFmtId="0" fontId="0" fillId="0" borderId="8" xfId="0" applyBorder="1">
      <alignment vertical="center"/>
    </xf>
    <xf numFmtId="179" fontId="0" fillId="0" borderId="8" xfId="0" applyNumberFormat="1" applyBorder="1">
      <alignment vertical="center"/>
    </xf>
    <xf numFmtId="179" fontId="0" fillId="12" borderId="8" xfId="0" applyNumberFormat="1" applyFill="1" applyBorder="1">
      <alignment vertical="center"/>
    </xf>
    <xf numFmtId="9" fontId="0" fillId="0" borderId="8" xfId="0" applyNumberFormat="1" applyBorder="1">
      <alignment vertical="center"/>
    </xf>
    <xf numFmtId="0" fontId="0" fillId="0" borderId="12" xfId="0" applyBorder="1">
      <alignment vertical="center"/>
    </xf>
    <xf numFmtId="0" fontId="0" fillId="0" borderId="8" xfId="0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1" xfId="0" applyBorder="1">
      <alignment vertical="center"/>
    </xf>
    <xf numFmtId="49" fontId="0" fillId="0" borderId="8" xfId="0" applyNumberFormat="1" applyBorder="1">
      <alignment vertical="center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horizontal="left" vertical="center"/>
    </xf>
    <xf numFmtId="179" fontId="0" fillId="0" borderId="1" xfId="0" applyNumberFormat="1" applyFill="1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0" xfId="0" applyFill="1">
      <alignment vertical="center"/>
    </xf>
    <xf numFmtId="0" fontId="0" fillId="0" borderId="1" xfId="0" applyBorder="1">
      <alignment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56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11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80" fontId="8" fillId="0" borderId="1" xfId="0" applyNumberFormat="1" applyFont="1" applyBorder="1" applyAlignment="1">
      <alignment horizontal="center" vertical="center"/>
    </xf>
    <xf numFmtId="182" fontId="8" fillId="0" borderId="1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4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152400</xdr:colOff>
      <xdr:row>37</xdr:row>
      <xdr:rowOff>99060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67640"/>
          <a:ext cx="10515600" cy="6134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11</xdr:col>
      <xdr:colOff>558427</xdr:colOff>
      <xdr:row>75</xdr:row>
      <xdr:rowOff>100891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537960"/>
          <a:ext cx="7264027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11</xdr:col>
      <xdr:colOff>558427</xdr:colOff>
      <xdr:row>113</xdr:row>
      <xdr:rowOff>100891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2908280"/>
          <a:ext cx="7264027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11</xdr:col>
      <xdr:colOff>558427</xdr:colOff>
      <xdr:row>151</xdr:row>
      <xdr:rowOff>100891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19278600"/>
          <a:ext cx="7264027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11</xdr:col>
      <xdr:colOff>558427</xdr:colOff>
      <xdr:row>189</xdr:row>
      <xdr:rowOff>100891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25648920"/>
          <a:ext cx="7264027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11</xdr:col>
      <xdr:colOff>558427</xdr:colOff>
      <xdr:row>227</xdr:row>
      <xdr:rowOff>100891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32019240"/>
          <a:ext cx="7264027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11</xdr:col>
      <xdr:colOff>421226</xdr:colOff>
      <xdr:row>265</xdr:row>
      <xdr:rowOff>100891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8389560"/>
          <a:ext cx="7126826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11</xdr:col>
      <xdr:colOff>421226</xdr:colOff>
      <xdr:row>303</xdr:row>
      <xdr:rowOff>100891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44759880"/>
          <a:ext cx="7126826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11</xdr:col>
      <xdr:colOff>421226</xdr:colOff>
      <xdr:row>341</xdr:row>
      <xdr:rowOff>100891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51130200"/>
          <a:ext cx="7126826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11</xdr:col>
      <xdr:colOff>421226</xdr:colOff>
      <xdr:row>379</xdr:row>
      <xdr:rowOff>100891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57500520"/>
          <a:ext cx="7126826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0</xdr:rowOff>
    </xdr:from>
    <xdr:to>
      <xdr:col>11</xdr:col>
      <xdr:colOff>436471</xdr:colOff>
      <xdr:row>417</xdr:row>
      <xdr:rowOff>100891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63870840"/>
          <a:ext cx="7142071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0</xdr:rowOff>
    </xdr:from>
    <xdr:to>
      <xdr:col>11</xdr:col>
      <xdr:colOff>436471</xdr:colOff>
      <xdr:row>455</xdr:row>
      <xdr:rowOff>100891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70241160"/>
          <a:ext cx="7142071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457</xdr:row>
      <xdr:rowOff>0</xdr:rowOff>
    </xdr:from>
    <xdr:to>
      <xdr:col>11</xdr:col>
      <xdr:colOff>398360</xdr:colOff>
      <xdr:row>493</xdr:row>
      <xdr:rowOff>100891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76611480"/>
          <a:ext cx="7103960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495</xdr:row>
      <xdr:rowOff>0</xdr:rowOff>
    </xdr:from>
    <xdr:to>
      <xdr:col>11</xdr:col>
      <xdr:colOff>398360</xdr:colOff>
      <xdr:row>531</xdr:row>
      <xdr:rowOff>100891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82981800"/>
          <a:ext cx="7103960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533</xdr:row>
      <xdr:rowOff>0</xdr:rowOff>
    </xdr:from>
    <xdr:to>
      <xdr:col>11</xdr:col>
      <xdr:colOff>398360</xdr:colOff>
      <xdr:row>569</xdr:row>
      <xdr:rowOff>100891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89352120"/>
          <a:ext cx="7103960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</xdr:row>
      <xdr:rowOff>0</xdr:rowOff>
    </xdr:from>
    <xdr:to>
      <xdr:col>11</xdr:col>
      <xdr:colOff>436471</xdr:colOff>
      <xdr:row>607</xdr:row>
      <xdr:rowOff>100891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95722440"/>
          <a:ext cx="7142071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609</xdr:row>
      <xdr:rowOff>0</xdr:rowOff>
    </xdr:from>
    <xdr:to>
      <xdr:col>11</xdr:col>
      <xdr:colOff>436471</xdr:colOff>
      <xdr:row>645</xdr:row>
      <xdr:rowOff>100891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02092760"/>
          <a:ext cx="7142071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647</xdr:row>
      <xdr:rowOff>0</xdr:rowOff>
    </xdr:from>
    <xdr:to>
      <xdr:col>11</xdr:col>
      <xdr:colOff>436471</xdr:colOff>
      <xdr:row>683</xdr:row>
      <xdr:rowOff>100891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108463080"/>
          <a:ext cx="7142071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685</xdr:row>
      <xdr:rowOff>0</xdr:rowOff>
    </xdr:from>
    <xdr:to>
      <xdr:col>11</xdr:col>
      <xdr:colOff>436471</xdr:colOff>
      <xdr:row>721</xdr:row>
      <xdr:rowOff>100891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114833400"/>
          <a:ext cx="7142071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723</xdr:row>
      <xdr:rowOff>0</xdr:rowOff>
    </xdr:from>
    <xdr:to>
      <xdr:col>11</xdr:col>
      <xdr:colOff>436471</xdr:colOff>
      <xdr:row>759</xdr:row>
      <xdr:rowOff>100891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121203720"/>
          <a:ext cx="7142071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761</xdr:row>
      <xdr:rowOff>0</xdr:rowOff>
    </xdr:from>
    <xdr:to>
      <xdr:col>11</xdr:col>
      <xdr:colOff>436471</xdr:colOff>
      <xdr:row>797</xdr:row>
      <xdr:rowOff>100891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127574040"/>
          <a:ext cx="7142071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799</xdr:row>
      <xdr:rowOff>0</xdr:rowOff>
    </xdr:from>
    <xdr:to>
      <xdr:col>11</xdr:col>
      <xdr:colOff>345004</xdr:colOff>
      <xdr:row>835</xdr:row>
      <xdr:rowOff>100891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133944360"/>
          <a:ext cx="7050604" cy="61359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13"/>
  <sheetViews>
    <sheetView workbookViewId="0">
      <selection activeCell="A3" sqref="A3"/>
    </sheetView>
  </sheetViews>
  <sheetFormatPr defaultRowHeight="13.2"/>
  <sheetData>
    <row r="2" spans="1:2">
      <c r="A2" t="s">
        <v>47</v>
      </c>
    </row>
    <row r="3" spans="1:2">
      <c r="A3">
        <v>100000</v>
      </c>
    </row>
    <row r="5" spans="1:2">
      <c r="A5" t="s">
        <v>48</v>
      </c>
    </row>
    <row r="6" spans="1:2">
      <c r="A6" t="s">
        <v>55</v>
      </c>
      <c r="B6">
        <v>90</v>
      </c>
    </row>
    <row r="7" spans="1:2">
      <c r="A7" t="s">
        <v>54</v>
      </c>
      <c r="B7">
        <v>90</v>
      </c>
    </row>
    <row r="8" spans="1:2">
      <c r="A8" t="s">
        <v>52</v>
      </c>
      <c r="B8">
        <v>110</v>
      </c>
    </row>
    <row r="9" spans="1:2">
      <c r="A9" t="s">
        <v>50</v>
      </c>
      <c r="B9">
        <v>120</v>
      </c>
    </row>
    <row r="10" spans="1:2">
      <c r="A10" t="s">
        <v>51</v>
      </c>
      <c r="B10">
        <v>150</v>
      </c>
    </row>
    <row r="11" spans="1:2">
      <c r="A11" t="s">
        <v>56</v>
      </c>
      <c r="B11">
        <v>100</v>
      </c>
    </row>
    <row r="12" spans="1:2">
      <c r="A12" t="s">
        <v>53</v>
      </c>
      <c r="B12">
        <v>80</v>
      </c>
    </row>
    <row r="13" spans="1: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2:Y109"/>
  <sheetViews>
    <sheetView zoomScale="115" zoomScaleNormal="115" workbookViewId="0">
      <pane ySplit="8" topLeftCell="A9" activePane="bottomLeft" state="frozen"/>
      <selection pane="bottomLeft" activeCell="B7" sqref="B7:B8"/>
    </sheetView>
  </sheetViews>
  <sheetFormatPr defaultRowHeight="13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>
      <c r="B2" s="72" t="s">
        <v>5</v>
      </c>
      <c r="C2" s="72"/>
      <c r="D2" s="74" t="s">
        <v>103</v>
      </c>
      <c r="E2" s="74"/>
      <c r="F2" s="72" t="s">
        <v>36</v>
      </c>
      <c r="G2" s="72"/>
      <c r="H2" s="76" t="s">
        <v>36</v>
      </c>
      <c r="I2" s="76"/>
      <c r="J2" s="72" t="s">
        <v>7</v>
      </c>
      <c r="K2" s="72"/>
      <c r="L2" s="73">
        <v>1000000</v>
      </c>
      <c r="M2" s="74"/>
      <c r="N2" s="72" t="s">
        <v>8</v>
      </c>
      <c r="O2" s="72"/>
      <c r="P2" s="75">
        <f>SUM(L2,D4)</f>
        <v>1401945.9644566907</v>
      </c>
      <c r="Q2" s="76"/>
      <c r="R2" s="1"/>
      <c r="S2" s="1"/>
      <c r="T2" s="1"/>
    </row>
    <row r="3" spans="2:25" ht="60" customHeight="1">
      <c r="B3" s="72" t="s">
        <v>9</v>
      </c>
      <c r="C3" s="72"/>
      <c r="D3" s="78" t="s">
        <v>104</v>
      </c>
      <c r="E3" s="79"/>
      <c r="F3" s="79"/>
      <c r="G3" s="79"/>
      <c r="H3" s="79"/>
      <c r="I3" s="79"/>
      <c r="J3" s="79"/>
      <c r="K3" s="79"/>
      <c r="L3" s="79"/>
      <c r="M3" s="80"/>
      <c r="N3" s="72" t="s">
        <v>10</v>
      </c>
      <c r="O3" s="72"/>
      <c r="P3" s="77" t="s">
        <v>59</v>
      </c>
      <c r="Q3" s="77"/>
      <c r="R3" s="1"/>
      <c r="S3" s="1"/>
    </row>
    <row r="4" spans="2:25">
      <c r="B4" s="72" t="s">
        <v>11</v>
      </c>
      <c r="C4" s="72"/>
      <c r="D4" s="81">
        <f>SUM($R$9:$S$993)</f>
        <v>401945.96445669077</v>
      </c>
      <c r="E4" s="81"/>
      <c r="F4" s="72" t="s">
        <v>12</v>
      </c>
      <c r="G4" s="72"/>
      <c r="H4" s="82">
        <f>SUM($T$9:$U$108)</f>
        <v>1706.9999999999957</v>
      </c>
      <c r="I4" s="76"/>
      <c r="J4" s="83"/>
      <c r="K4" s="83"/>
      <c r="L4" s="75"/>
      <c r="M4" s="75"/>
      <c r="N4" s="83" t="s">
        <v>58</v>
      </c>
      <c r="O4" s="83"/>
      <c r="P4" s="84">
        <f>MAX(Y:Y)</f>
        <v>0.27420797957752374</v>
      </c>
      <c r="Q4" s="84"/>
      <c r="R4" s="1"/>
      <c r="S4" s="1"/>
      <c r="T4" s="1"/>
    </row>
    <row r="5" spans="2:25">
      <c r="B5" s="35" t="s">
        <v>15</v>
      </c>
      <c r="C5" s="2">
        <f>COUNTIF($R$9:$R$990,"&gt;0")</f>
        <v>48</v>
      </c>
      <c r="D5" s="34" t="s">
        <v>16</v>
      </c>
      <c r="E5" s="15">
        <f>COUNTIF($R$9:$R$990,"&lt;0")</f>
        <v>52</v>
      </c>
      <c r="F5" s="34" t="s">
        <v>17</v>
      </c>
      <c r="G5" s="2">
        <f>COUNTIF($R$9:$R$990,"=0")</f>
        <v>0</v>
      </c>
      <c r="H5" s="34" t="s">
        <v>18</v>
      </c>
      <c r="I5" s="3">
        <f>C5/SUM(C5,E5,G5)</f>
        <v>0.48</v>
      </c>
      <c r="J5" s="85" t="s">
        <v>19</v>
      </c>
      <c r="K5" s="72"/>
      <c r="L5" s="86">
        <f>MAX(V9:V993)</f>
        <v>4</v>
      </c>
      <c r="M5" s="87"/>
      <c r="N5" s="17" t="s">
        <v>20</v>
      </c>
      <c r="O5" s="9"/>
      <c r="P5" s="86">
        <f>MAX(W9:W993)</f>
        <v>6</v>
      </c>
      <c r="Q5" s="87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5">
      <c r="B7" s="88" t="s">
        <v>21</v>
      </c>
      <c r="C7" s="90" t="s">
        <v>22</v>
      </c>
      <c r="D7" s="91"/>
      <c r="E7" s="94" t="s">
        <v>23</v>
      </c>
      <c r="F7" s="95"/>
      <c r="G7" s="95"/>
      <c r="H7" s="95"/>
      <c r="I7" s="96"/>
      <c r="J7" s="97" t="s">
        <v>24</v>
      </c>
      <c r="K7" s="98"/>
      <c r="L7" s="99"/>
      <c r="M7" s="100" t="s">
        <v>25</v>
      </c>
      <c r="N7" s="101" t="s">
        <v>26</v>
      </c>
      <c r="O7" s="102"/>
      <c r="P7" s="102"/>
      <c r="Q7" s="103"/>
      <c r="R7" s="104" t="s">
        <v>27</v>
      </c>
      <c r="S7" s="104"/>
      <c r="T7" s="104"/>
      <c r="U7" s="104"/>
    </row>
    <row r="8" spans="2:25">
      <c r="B8" s="89"/>
      <c r="C8" s="92"/>
      <c r="D8" s="93"/>
      <c r="E8" s="18" t="s">
        <v>28</v>
      </c>
      <c r="F8" s="18" t="s">
        <v>29</v>
      </c>
      <c r="G8" s="18" t="s">
        <v>30</v>
      </c>
      <c r="H8" s="105" t="s">
        <v>31</v>
      </c>
      <c r="I8" s="96"/>
      <c r="J8" s="4" t="s">
        <v>32</v>
      </c>
      <c r="K8" s="106" t="s">
        <v>33</v>
      </c>
      <c r="L8" s="99"/>
      <c r="M8" s="100"/>
      <c r="N8" s="5" t="s">
        <v>28</v>
      </c>
      <c r="O8" s="5" t="s">
        <v>29</v>
      </c>
      <c r="P8" s="107" t="s">
        <v>31</v>
      </c>
      <c r="Q8" s="103"/>
      <c r="R8" s="104" t="s">
        <v>34</v>
      </c>
      <c r="S8" s="104"/>
      <c r="T8" s="104" t="s">
        <v>32</v>
      </c>
      <c r="U8" s="104"/>
      <c r="Y8" t="s">
        <v>57</v>
      </c>
    </row>
    <row r="9" spans="2:25">
      <c r="B9" s="36">
        <v>1</v>
      </c>
      <c r="C9" s="108">
        <f>L2</f>
        <v>1000000</v>
      </c>
      <c r="D9" s="108"/>
      <c r="E9" s="36">
        <v>1995</v>
      </c>
      <c r="F9" s="8">
        <v>43475</v>
      </c>
      <c r="G9" s="60" t="s">
        <v>4</v>
      </c>
      <c r="H9" s="109">
        <v>1.2757000000000001</v>
      </c>
      <c r="I9" s="109"/>
      <c r="J9" s="36">
        <v>251</v>
      </c>
      <c r="K9" s="108">
        <f>IF(J9="","",C9*0.03)</f>
        <v>30000</v>
      </c>
      <c r="L9" s="108"/>
      <c r="M9" s="6">
        <f>IF(J9="","",(K9/J9)/LOOKUP(RIGHT($D$2,3),定数!$A$6:$A$13,定数!$B$6:$B$13))</f>
        <v>0.99601593625497997</v>
      </c>
      <c r="N9" s="36">
        <v>1995</v>
      </c>
      <c r="O9" s="8">
        <v>43512</v>
      </c>
      <c r="P9" s="109">
        <v>1.3086</v>
      </c>
      <c r="Q9" s="109"/>
      <c r="R9" s="110">
        <f>IF(P9="","",T9*M9*LOOKUP(RIGHT($D$2,3),定数!$A$6:$A$13,定数!$B$6:$B$13))</f>
        <v>39322.709163346532</v>
      </c>
      <c r="S9" s="110"/>
      <c r="T9" s="111">
        <f>IF(P9="","",IF(G9="買",(P9-H9),(H9-P9))*IF(RIGHT($D$2,3)="JPY",100,10000))</f>
        <v>328.99999999999932</v>
      </c>
      <c r="U9" s="111"/>
      <c r="V9" s="1">
        <f>IF(T9&lt;&gt;"",IF(T9&gt;0,1+V8,0),"")</f>
        <v>1</v>
      </c>
      <c r="W9">
        <f>IF(T9&lt;&gt;"",IF(T9&lt;0,1+W8,0),"")</f>
        <v>0</v>
      </c>
    </row>
    <row r="10" spans="2:25">
      <c r="B10" s="36">
        <v>2</v>
      </c>
      <c r="C10" s="108">
        <f t="shared" ref="C10:C73" si="0">IF(R9="","",C9+R9)</f>
        <v>1039322.7091633466</v>
      </c>
      <c r="D10" s="108"/>
      <c r="E10" s="36"/>
      <c r="F10" s="8">
        <v>43527</v>
      </c>
      <c r="G10" s="60" t="s">
        <v>4</v>
      </c>
      <c r="H10" s="109">
        <v>1.3625</v>
      </c>
      <c r="I10" s="109"/>
      <c r="J10" s="36">
        <v>295</v>
      </c>
      <c r="K10" s="112">
        <f>IF(J10="","",C10*0.03)</f>
        <v>31179.681274900395</v>
      </c>
      <c r="L10" s="113"/>
      <c r="M10" s="6">
        <f>IF(J10="","",(K10/J10)/LOOKUP(RIGHT($D$2,3),定数!$A$6:$A$13,定数!$B$6:$B$13))</f>
        <v>0.88078195691809025</v>
      </c>
      <c r="N10" s="36"/>
      <c r="O10" s="8">
        <v>43530</v>
      </c>
      <c r="P10" s="109">
        <v>1.4011</v>
      </c>
      <c r="Q10" s="109"/>
      <c r="R10" s="110">
        <f>IF(P10="","",T10*M10*LOOKUP(RIGHT($D$2,3),定数!$A$6:$A$13,定数!$B$6:$B$13))</f>
        <v>40797.820244445909</v>
      </c>
      <c r="S10" s="110"/>
      <c r="T10" s="111">
        <f>IF(P10="","",IF(G10="買",(P10-H10),(H10-P10))*IF(RIGHT($D$2,3)="JPY",100,10000))</f>
        <v>385.99999999999966</v>
      </c>
      <c r="U10" s="111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37">
        <f>IF(C10&lt;&gt;"",MAX(C10,C9),"")</f>
        <v>1039322.7091633466</v>
      </c>
    </row>
    <row r="11" spans="2:25">
      <c r="B11" s="36">
        <v>3</v>
      </c>
      <c r="C11" s="108">
        <f t="shared" si="0"/>
        <v>1080120.5294077925</v>
      </c>
      <c r="D11" s="108"/>
      <c r="E11" s="36"/>
      <c r="F11" s="8">
        <v>43540</v>
      </c>
      <c r="G11" s="60" t="s">
        <v>4</v>
      </c>
      <c r="H11" s="109">
        <v>1.4123000000000001</v>
      </c>
      <c r="I11" s="109"/>
      <c r="J11" s="36">
        <v>303</v>
      </c>
      <c r="K11" s="112">
        <f t="shared" ref="K11:K74" si="3">IF(J11="","",C11*0.03)</f>
        <v>32403.615882233775</v>
      </c>
      <c r="L11" s="113"/>
      <c r="M11" s="6">
        <f>IF(J11="","",(K11/J11)/LOOKUP(RIGHT($D$2,3),定数!$A$6:$A$13,定数!$B$6:$B$13))</f>
        <v>0.89118855561699051</v>
      </c>
      <c r="N11" s="36"/>
      <c r="O11" s="8">
        <v>43545</v>
      </c>
      <c r="P11" s="109">
        <v>1.3819999999999999</v>
      </c>
      <c r="Q11" s="109"/>
      <c r="R11" s="110">
        <f>IF(P11="","",T11*M11*LOOKUP(RIGHT($D$2,3),定数!$A$6:$A$13,定数!$B$6:$B$13))</f>
        <v>-32403.615882234004</v>
      </c>
      <c r="S11" s="110"/>
      <c r="T11" s="111">
        <f>IF(P11="","",IF(G11="買",(P11-H11),(H11-P11))*IF(RIGHT($D$2,3)="JPY",100,10000))</f>
        <v>-303.00000000000216</v>
      </c>
      <c r="U11" s="111"/>
      <c r="V11" s="22">
        <f t="shared" si="1"/>
        <v>0</v>
      </c>
      <c r="W11">
        <f t="shared" si="2"/>
        <v>1</v>
      </c>
      <c r="X11" s="37">
        <f>IF(C11&lt;&gt;"",MAX(X10,C11),"")</f>
        <v>1080120.5294077925</v>
      </c>
      <c r="Y11" s="38">
        <f>IF(X11&lt;&gt;"",1-(C11/X11),"")</f>
        <v>0</v>
      </c>
    </row>
    <row r="12" spans="2:25">
      <c r="B12" s="36">
        <v>4</v>
      </c>
      <c r="C12" s="108">
        <f t="shared" si="0"/>
        <v>1047716.9135255585</v>
      </c>
      <c r="D12" s="108"/>
      <c r="E12" s="36"/>
      <c r="F12" s="8">
        <v>43758</v>
      </c>
      <c r="G12" s="60" t="s">
        <v>4</v>
      </c>
      <c r="H12" s="109">
        <v>1.3922000000000001</v>
      </c>
      <c r="I12" s="109"/>
      <c r="J12" s="36">
        <v>183</v>
      </c>
      <c r="K12" s="112">
        <f t="shared" si="3"/>
        <v>31431.507405766755</v>
      </c>
      <c r="L12" s="113"/>
      <c r="M12" s="6">
        <f>IF(J12="","",(K12/J12)/LOOKUP(RIGHT($D$2,3),定数!$A$6:$A$13,定数!$B$6:$B$13))</f>
        <v>1.4313072589146973</v>
      </c>
      <c r="N12" s="36"/>
      <c r="O12" s="8">
        <v>43771</v>
      </c>
      <c r="P12" s="109">
        <v>1.3738999999999999</v>
      </c>
      <c r="Q12" s="109"/>
      <c r="R12" s="110">
        <f>IF(P12="","",T12*M12*LOOKUP(RIGHT($D$2,3),定数!$A$6:$A$13,定数!$B$6:$B$13))</f>
        <v>-31431.507405767105</v>
      </c>
      <c r="S12" s="110"/>
      <c r="T12" s="111">
        <f t="shared" ref="T12:T75" si="4">IF(P12="","",IF(G12="買",(P12-H12),(H12-P12))*IF(RIGHT($D$2,3)="JPY",100,10000))</f>
        <v>-183.00000000000205</v>
      </c>
      <c r="U12" s="111"/>
      <c r="V12" s="22">
        <f t="shared" si="1"/>
        <v>0</v>
      </c>
      <c r="W12">
        <f t="shared" si="2"/>
        <v>2</v>
      </c>
      <c r="X12" s="37">
        <f t="shared" ref="X12:X75" si="5">IF(C12&lt;&gt;"",MAX(X11,C12),"")</f>
        <v>1080120.5294077925</v>
      </c>
      <c r="Y12" s="38">
        <f t="shared" ref="Y12:Y75" si="6">IF(X12&lt;&gt;"",1-(C12/X12),"")</f>
        <v>3.0000000000000138E-2</v>
      </c>
    </row>
    <row r="13" spans="2:25">
      <c r="B13" s="36">
        <v>5</v>
      </c>
      <c r="C13" s="108">
        <f t="shared" si="0"/>
        <v>1016285.4061197914</v>
      </c>
      <c r="D13" s="108"/>
      <c r="E13" s="36"/>
      <c r="F13" s="8">
        <v>43806</v>
      </c>
      <c r="G13" s="60" t="s">
        <v>3</v>
      </c>
      <c r="H13" s="109">
        <v>1.3516999999999999</v>
      </c>
      <c r="I13" s="109"/>
      <c r="J13" s="36">
        <v>185</v>
      </c>
      <c r="K13" s="112">
        <f t="shared" si="3"/>
        <v>30488.562183593742</v>
      </c>
      <c r="L13" s="113"/>
      <c r="M13" s="6">
        <f>IF(J13="","",(K13/J13)/LOOKUP(RIGHT($D$2,3),定数!$A$6:$A$13,定数!$B$6:$B$13))</f>
        <v>1.3733586569186369</v>
      </c>
      <c r="N13" s="36">
        <v>1996</v>
      </c>
      <c r="O13" s="8">
        <v>43482</v>
      </c>
      <c r="P13" s="109">
        <v>1.3285</v>
      </c>
      <c r="Q13" s="109"/>
      <c r="R13" s="110">
        <f>IF(P13="","",T13*M13*LOOKUP(RIGHT($D$2,3),定数!$A$6:$A$13,定数!$B$6:$B$13))</f>
        <v>38234.305008614669</v>
      </c>
      <c r="S13" s="110"/>
      <c r="T13" s="111">
        <f t="shared" si="4"/>
        <v>231.99999999999886</v>
      </c>
      <c r="U13" s="111"/>
      <c r="V13" s="22">
        <f t="shared" si="1"/>
        <v>1</v>
      </c>
      <c r="W13">
        <f t="shared" si="2"/>
        <v>0</v>
      </c>
      <c r="X13" s="37">
        <f t="shared" si="5"/>
        <v>1080120.5294077925</v>
      </c>
      <c r="Y13" s="38">
        <f t="shared" si="6"/>
        <v>5.9100000000000485E-2</v>
      </c>
    </row>
    <row r="14" spans="2:25">
      <c r="B14" s="36">
        <v>6</v>
      </c>
      <c r="C14" s="108">
        <f t="shared" si="0"/>
        <v>1054519.7111284062</v>
      </c>
      <c r="D14" s="108"/>
      <c r="E14" s="36">
        <v>1996</v>
      </c>
      <c r="F14" s="8">
        <v>43496</v>
      </c>
      <c r="G14" s="60" t="s">
        <v>3</v>
      </c>
      <c r="H14" s="109">
        <v>1.3113999999999999</v>
      </c>
      <c r="I14" s="109"/>
      <c r="J14" s="36">
        <v>115</v>
      </c>
      <c r="K14" s="112">
        <f t="shared" si="3"/>
        <v>31635.591333852186</v>
      </c>
      <c r="L14" s="113"/>
      <c r="M14" s="6">
        <f>IF(J14="","",(K14/J14)/LOOKUP(RIGHT($D$2,3),定数!$A$6:$A$13,定数!$B$6:$B$13))</f>
        <v>2.29243415462697</v>
      </c>
      <c r="N14" s="36"/>
      <c r="O14" s="8">
        <v>43501</v>
      </c>
      <c r="P14" s="109">
        <v>1.3229</v>
      </c>
      <c r="Q14" s="109"/>
      <c r="R14" s="110">
        <f>IF(P14="","",T14*M14*LOOKUP(RIGHT($D$2,3),定数!$A$6:$A$13,定数!$B$6:$B$13))</f>
        <v>-31635.591333852364</v>
      </c>
      <c r="S14" s="110"/>
      <c r="T14" s="111">
        <f t="shared" si="4"/>
        <v>-115.00000000000065</v>
      </c>
      <c r="U14" s="111"/>
      <c r="V14" s="22">
        <f t="shared" si="1"/>
        <v>0</v>
      </c>
      <c r="W14">
        <f t="shared" si="2"/>
        <v>1</v>
      </c>
      <c r="X14" s="37">
        <f t="shared" si="5"/>
        <v>1080120.5294077925</v>
      </c>
      <c r="Y14" s="38">
        <f t="shared" si="6"/>
        <v>2.3701816216216809E-2</v>
      </c>
    </row>
    <row r="15" spans="2:25">
      <c r="B15" s="36">
        <v>7</v>
      </c>
      <c r="C15" s="108">
        <f t="shared" si="0"/>
        <v>1022884.1197945538</v>
      </c>
      <c r="D15" s="108"/>
      <c r="E15" s="36"/>
      <c r="F15" s="8">
        <v>43577</v>
      </c>
      <c r="G15" s="60" t="s">
        <v>3</v>
      </c>
      <c r="H15" s="109">
        <v>1.2891999999999999</v>
      </c>
      <c r="I15" s="109"/>
      <c r="J15" s="36">
        <v>152</v>
      </c>
      <c r="K15" s="112">
        <f t="shared" si="3"/>
        <v>30686.523593836613</v>
      </c>
      <c r="L15" s="113"/>
      <c r="M15" s="6">
        <f>IF(J15="","",(K15/J15)/LOOKUP(RIGHT($D$2,3),定数!$A$6:$A$13,定数!$B$6:$B$13))</f>
        <v>1.6823751970305161</v>
      </c>
      <c r="N15" s="36"/>
      <c r="O15" s="8">
        <v>43607</v>
      </c>
      <c r="P15" s="109">
        <v>1.2678</v>
      </c>
      <c r="Q15" s="109"/>
      <c r="R15" s="110">
        <f>IF(P15="","",T15*M15*LOOKUP(RIGHT($D$2,3),定数!$A$6:$A$13,定数!$B$6:$B$13))</f>
        <v>43203.395059743372</v>
      </c>
      <c r="S15" s="110"/>
      <c r="T15" s="111">
        <f t="shared" si="4"/>
        <v>213.99999999999864</v>
      </c>
      <c r="U15" s="111"/>
      <c r="V15" s="22">
        <f t="shared" si="1"/>
        <v>1</v>
      </c>
      <c r="W15">
        <f t="shared" si="2"/>
        <v>0</v>
      </c>
      <c r="X15" s="37">
        <f t="shared" si="5"/>
        <v>1080120.5294077925</v>
      </c>
      <c r="Y15" s="38">
        <f t="shared" si="6"/>
        <v>5.2990761729730496E-2</v>
      </c>
    </row>
    <row r="16" spans="2:25">
      <c r="B16" s="36">
        <v>8</v>
      </c>
      <c r="C16" s="108">
        <f t="shared" si="0"/>
        <v>1066087.5148542973</v>
      </c>
      <c r="D16" s="108"/>
      <c r="E16" s="36"/>
      <c r="F16" s="8">
        <v>43734</v>
      </c>
      <c r="G16" s="60" t="s">
        <v>3</v>
      </c>
      <c r="H16" s="109">
        <v>1.2889999999999999</v>
      </c>
      <c r="I16" s="109"/>
      <c r="J16" s="36">
        <v>138</v>
      </c>
      <c r="K16" s="112">
        <f t="shared" si="3"/>
        <v>31982.625445628917</v>
      </c>
      <c r="L16" s="113"/>
      <c r="M16" s="6">
        <f>IF(J16="","",(K16/J16)/LOOKUP(RIGHT($D$2,3),定数!$A$6:$A$13,定数!$B$6:$B$13))</f>
        <v>1.9313179616925675</v>
      </c>
      <c r="N16" s="36"/>
      <c r="O16" s="8">
        <v>43753</v>
      </c>
      <c r="P16" s="109">
        <v>1.2707999999999999</v>
      </c>
      <c r="Q16" s="109"/>
      <c r="R16" s="110">
        <f>IF(P16="","",T16*M16*LOOKUP(RIGHT($D$2,3),定数!$A$6:$A$13,定数!$B$6:$B$13))</f>
        <v>42179.984283365658</v>
      </c>
      <c r="S16" s="110"/>
      <c r="T16" s="111">
        <f t="shared" si="4"/>
        <v>181.99999999999994</v>
      </c>
      <c r="U16" s="111"/>
      <c r="V16" s="22">
        <f t="shared" si="1"/>
        <v>2</v>
      </c>
      <c r="W16">
        <f t="shared" si="2"/>
        <v>0</v>
      </c>
      <c r="X16" s="37">
        <f t="shared" si="5"/>
        <v>1080120.5294077925</v>
      </c>
      <c r="Y16" s="38">
        <f t="shared" si="6"/>
        <v>1.2992082060683696E-2</v>
      </c>
    </row>
    <row r="17" spans="2:25">
      <c r="B17" s="36">
        <v>9</v>
      </c>
      <c r="C17" s="108">
        <f t="shared" si="0"/>
        <v>1108267.4991376628</v>
      </c>
      <c r="D17" s="108"/>
      <c r="E17" s="36">
        <v>1997</v>
      </c>
      <c r="F17" s="8">
        <v>43501</v>
      </c>
      <c r="G17" s="60" t="s">
        <v>3</v>
      </c>
      <c r="H17" s="109">
        <v>1.1862999999999999</v>
      </c>
      <c r="I17" s="109"/>
      <c r="J17" s="36">
        <v>89</v>
      </c>
      <c r="K17" s="112">
        <f t="shared" si="3"/>
        <v>33248.024974129883</v>
      </c>
      <c r="L17" s="113"/>
      <c r="M17" s="6">
        <f>IF(J17="","",(K17/J17)/LOOKUP(RIGHT($D$2,3),定数!$A$6:$A$13,定数!$B$6:$B$13))</f>
        <v>3.113110952633884</v>
      </c>
      <c r="N17" s="36">
        <v>1997</v>
      </c>
      <c r="O17" s="8">
        <v>43503</v>
      </c>
      <c r="P17" s="109">
        <v>1.1741999999999999</v>
      </c>
      <c r="Q17" s="109"/>
      <c r="R17" s="110">
        <f>IF(P17="","",T17*M17*LOOKUP(RIGHT($D$2,3),定数!$A$6:$A$13,定数!$B$6:$B$13))</f>
        <v>45202.371032243995</v>
      </c>
      <c r="S17" s="110"/>
      <c r="T17" s="111">
        <f t="shared" si="4"/>
        <v>121</v>
      </c>
      <c r="U17" s="111"/>
      <c r="V17" s="22">
        <f t="shared" si="1"/>
        <v>3</v>
      </c>
      <c r="W17">
        <f t="shared" si="2"/>
        <v>0</v>
      </c>
      <c r="X17" s="37">
        <f t="shared" si="5"/>
        <v>1108267.4991376628</v>
      </c>
      <c r="Y17" s="38">
        <f t="shared" si="6"/>
        <v>0</v>
      </c>
    </row>
    <row r="18" spans="2:25">
      <c r="B18" s="36">
        <v>10</v>
      </c>
      <c r="C18" s="108">
        <f t="shared" si="0"/>
        <v>1153469.8701699069</v>
      </c>
      <c r="D18" s="108"/>
      <c r="E18" s="36"/>
      <c r="F18" s="8">
        <v>43527</v>
      </c>
      <c r="G18" s="60" t="s">
        <v>3</v>
      </c>
      <c r="H18" s="109">
        <v>1.1534</v>
      </c>
      <c r="I18" s="109"/>
      <c r="J18" s="36">
        <v>90</v>
      </c>
      <c r="K18" s="112">
        <f t="shared" si="3"/>
        <v>34604.096105097204</v>
      </c>
      <c r="L18" s="113"/>
      <c r="M18" s="6">
        <f>IF(J18="","",(K18/J18)/LOOKUP(RIGHT($D$2,3),定数!$A$6:$A$13,定数!$B$6:$B$13))</f>
        <v>3.2040829726941857</v>
      </c>
      <c r="N18" s="36"/>
      <c r="O18" s="8">
        <v>43528</v>
      </c>
      <c r="P18" s="109">
        <v>1.1423000000000001</v>
      </c>
      <c r="Q18" s="109"/>
      <c r="R18" s="110">
        <f>IF(P18="","",T18*M18*LOOKUP(RIGHT($D$2,3),定数!$A$6:$A$13,定数!$B$6:$B$13))</f>
        <v>42678.385196286123</v>
      </c>
      <c r="S18" s="110"/>
      <c r="T18" s="111">
        <f t="shared" si="4"/>
        <v>110.99999999999888</v>
      </c>
      <c r="U18" s="111"/>
      <c r="V18" s="22">
        <f t="shared" si="1"/>
        <v>4</v>
      </c>
      <c r="W18">
        <f t="shared" si="2"/>
        <v>0</v>
      </c>
      <c r="X18" s="37">
        <f t="shared" si="5"/>
        <v>1153469.8701699069</v>
      </c>
      <c r="Y18" s="38">
        <f t="shared" si="6"/>
        <v>0</v>
      </c>
    </row>
    <row r="19" spans="2:25">
      <c r="B19" s="36">
        <v>11</v>
      </c>
      <c r="C19" s="108">
        <f t="shared" si="0"/>
        <v>1196148.2553661929</v>
      </c>
      <c r="D19" s="108"/>
      <c r="E19" s="36"/>
      <c r="F19" s="8">
        <v>43606</v>
      </c>
      <c r="G19" s="60" t="s">
        <v>4</v>
      </c>
      <c r="H19" s="109">
        <v>1.1682999999999999</v>
      </c>
      <c r="I19" s="109"/>
      <c r="J19" s="36">
        <v>258</v>
      </c>
      <c r="K19" s="112">
        <f t="shared" si="3"/>
        <v>35884.447660985788</v>
      </c>
      <c r="L19" s="113"/>
      <c r="M19" s="6">
        <f>IF(J19="","",(K19/J19)/LOOKUP(RIGHT($D$2,3),定数!$A$6:$A$13,定数!$B$6:$B$13))</f>
        <v>1.1590583869827451</v>
      </c>
      <c r="N19" s="36"/>
      <c r="O19" s="8">
        <v>43618</v>
      </c>
      <c r="P19" s="109">
        <v>1.1425000000000001</v>
      </c>
      <c r="Q19" s="109"/>
      <c r="R19" s="110">
        <f>IF(P19="","",T19*M19*LOOKUP(RIGHT($D$2,3),定数!$A$6:$A$13,定数!$B$6:$B$13))</f>
        <v>-35884.447660985541</v>
      </c>
      <c r="S19" s="110"/>
      <c r="T19" s="111">
        <f t="shared" si="4"/>
        <v>-257.99999999999824</v>
      </c>
      <c r="U19" s="111"/>
      <c r="V19" s="22">
        <f t="shared" si="1"/>
        <v>0</v>
      </c>
      <c r="W19">
        <f t="shared" si="2"/>
        <v>1</v>
      </c>
      <c r="X19" s="37">
        <f t="shared" si="5"/>
        <v>1196148.2553661929</v>
      </c>
      <c r="Y19" s="38">
        <f t="shared" si="6"/>
        <v>0</v>
      </c>
    </row>
    <row r="20" spans="2:25">
      <c r="B20" s="36">
        <v>12</v>
      </c>
      <c r="C20" s="108">
        <f t="shared" si="0"/>
        <v>1160263.8077052073</v>
      </c>
      <c r="D20" s="108"/>
      <c r="E20" s="36"/>
      <c r="F20" s="8">
        <v>43660</v>
      </c>
      <c r="G20" s="63" t="s">
        <v>3</v>
      </c>
      <c r="H20" s="109">
        <v>1.0958000000000001</v>
      </c>
      <c r="I20" s="109"/>
      <c r="J20" s="36">
        <v>219</v>
      </c>
      <c r="K20" s="112">
        <f t="shared" si="3"/>
        <v>34807.914231156217</v>
      </c>
      <c r="L20" s="113"/>
      <c r="M20" s="6">
        <f>IF(J20="","",(K20/J20)/LOOKUP(RIGHT($D$2,3),定数!$A$6:$A$13,定数!$B$6:$B$13))</f>
        <v>1.3245020635904192</v>
      </c>
      <c r="N20" s="36"/>
      <c r="O20" s="8">
        <v>43670</v>
      </c>
      <c r="P20" s="109">
        <v>1.0652999999999999</v>
      </c>
      <c r="Q20" s="109"/>
      <c r="R20" s="110">
        <f>IF(P20="","",T20*M20*LOOKUP(RIGHT($D$2,3),定数!$A$6:$A$13,定数!$B$6:$B$13))</f>
        <v>48476.775527409649</v>
      </c>
      <c r="S20" s="110"/>
      <c r="T20" s="111">
        <f t="shared" si="4"/>
        <v>305.00000000000193</v>
      </c>
      <c r="U20" s="111"/>
      <c r="V20" s="22">
        <f t="shared" si="1"/>
        <v>1</v>
      </c>
      <c r="W20">
        <f t="shared" si="2"/>
        <v>0</v>
      </c>
      <c r="X20" s="37">
        <f t="shared" si="5"/>
        <v>1196148.2553661929</v>
      </c>
      <c r="Y20" s="38">
        <f t="shared" si="6"/>
        <v>2.9999999999999916E-2</v>
      </c>
    </row>
    <row r="21" spans="2:25">
      <c r="B21" s="36">
        <v>13</v>
      </c>
      <c r="C21" s="108">
        <f>IF(R20="","",C20+R20)</f>
        <v>1208740.583232617</v>
      </c>
      <c r="D21" s="108"/>
      <c r="E21" s="36"/>
      <c r="F21" s="8">
        <v>43719</v>
      </c>
      <c r="G21" s="60" t="s">
        <v>4</v>
      </c>
      <c r="H21" s="109">
        <v>1.0898000000000001</v>
      </c>
      <c r="I21" s="109"/>
      <c r="J21" s="36">
        <v>138</v>
      </c>
      <c r="K21" s="112">
        <f t="shared" si="3"/>
        <v>36262.217496978512</v>
      </c>
      <c r="L21" s="113"/>
      <c r="M21" s="6">
        <f>IF(J21="","",(K21/J21)/LOOKUP(RIGHT($D$2,3),定数!$A$6:$A$13,定数!$B$6:$B$13))</f>
        <v>2.1897474333924221</v>
      </c>
      <c r="N21" s="36"/>
      <c r="O21" s="8">
        <v>43723</v>
      </c>
      <c r="P21" s="109">
        <v>1.1069</v>
      </c>
      <c r="Q21" s="109"/>
      <c r="R21" s="110">
        <f>IF(P21="","",T21*M21*LOOKUP(RIGHT($D$2,3),定数!$A$6:$A$13,定数!$B$6:$B$13))</f>
        <v>44933.61733321222</v>
      </c>
      <c r="S21" s="110"/>
      <c r="T21" s="111">
        <f t="shared" si="4"/>
        <v>170.99999999999892</v>
      </c>
      <c r="U21" s="111"/>
      <c r="V21" s="22">
        <f t="shared" si="1"/>
        <v>2</v>
      </c>
      <c r="W21">
        <f t="shared" si="2"/>
        <v>0</v>
      </c>
      <c r="X21" s="37">
        <f t="shared" si="5"/>
        <v>1208740.583232617</v>
      </c>
      <c r="Y21" s="38">
        <f t="shared" si="6"/>
        <v>0</v>
      </c>
    </row>
    <row r="22" spans="2:25">
      <c r="B22" s="36">
        <v>14</v>
      </c>
      <c r="C22" s="108">
        <f t="shared" si="0"/>
        <v>1253674.2005658292</v>
      </c>
      <c r="D22" s="108"/>
      <c r="E22" s="36"/>
      <c r="F22" s="8">
        <v>43753</v>
      </c>
      <c r="G22" s="60" t="s">
        <v>4</v>
      </c>
      <c r="H22" s="109">
        <v>1.1201000000000001</v>
      </c>
      <c r="I22" s="109"/>
      <c r="J22" s="36">
        <v>73</v>
      </c>
      <c r="K22" s="112">
        <f t="shared" si="3"/>
        <v>37610.226016974877</v>
      </c>
      <c r="L22" s="113"/>
      <c r="M22" s="6">
        <f>IF(J22="","",(K22/J22)/LOOKUP(RIGHT($D$2,3),定数!$A$6:$A$13,定数!$B$6:$B$13))</f>
        <v>4.2934047964583195</v>
      </c>
      <c r="N22" s="36"/>
      <c r="O22" s="8">
        <v>43755</v>
      </c>
      <c r="P22" s="109">
        <v>1.1128</v>
      </c>
      <c r="Q22" s="109"/>
      <c r="R22" s="110">
        <f>IF(P22="","",T22*M22*LOOKUP(RIGHT($D$2,3),定数!$A$6:$A$13,定数!$B$6:$B$13))</f>
        <v>-37610.226016975306</v>
      </c>
      <c r="S22" s="110"/>
      <c r="T22" s="111">
        <f t="shared" si="4"/>
        <v>-73.000000000000838</v>
      </c>
      <c r="U22" s="111"/>
      <c r="V22" s="22">
        <f t="shared" si="1"/>
        <v>0</v>
      </c>
      <c r="W22">
        <f t="shared" si="2"/>
        <v>1</v>
      </c>
      <c r="X22" s="37">
        <f t="shared" si="5"/>
        <v>1253674.2005658292</v>
      </c>
      <c r="Y22" s="38">
        <f t="shared" si="6"/>
        <v>0</v>
      </c>
    </row>
    <row r="23" spans="2:25">
      <c r="B23" s="36">
        <v>15</v>
      </c>
      <c r="C23" s="108">
        <f t="shared" si="0"/>
        <v>1216063.9745488539</v>
      </c>
      <c r="D23" s="108"/>
      <c r="E23" s="36"/>
      <c r="F23" s="8">
        <v>43780</v>
      </c>
      <c r="G23" s="60" t="s">
        <v>4</v>
      </c>
      <c r="H23" s="109">
        <v>1.1505000000000001</v>
      </c>
      <c r="I23" s="109"/>
      <c r="J23" s="36">
        <v>181</v>
      </c>
      <c r="K23" s="112">
        <f t="shared" si="3"/>
        <v>36481.919236465619</v>
      </c>
      <c r="L23" s="113"/>
      <c r="M23" s="6">
        <f>IF(J23="","",(K23/J23)/LOOKUP(RIGHT($D$2,3),定数!$A$6:$A$13,定数!$B$6:$B$13))</f>
        <v>1.6796463736862626</v>
      </c>
      <c r="N23" s="36"/>
      <c r="O23" s="8">
        <v>43782</v>
      </c>
      <c r="P23" s="109">
        <v>1.1324000000000001</v>
      </c>
      <c r="Q23" s="109"/>
      <c r="R23" s="110">
        <f>IF(P23="","",T23*M23*LOOKUP(RIGHT($D$2,3),定数!$A$6:$A$13,定数!$B$6:$B$13))</f>
        <v>-36481.919236465634</v>
      </c>
      <c r="S23" s="110"/>
      <c r="T23" s="111">
        <f t="shared" si="4"/>
        <v>-181.00000000000006</v>
      </c>
      <c r="U23" s="111"/>
      <c r="V23" t="str">
        <f t="shared" ref="V23:W74" si="7">IF(S23&lt;&gt;"",IF(S23&lt;0,1+V22,0),"")</f>
        <v/>
      </c>
      <c r="W23">
        <f t="shared" si="2"/>
        <v>2</v>
      </c>
      <c r="X23" s="37">
        <f t="shared" si="5"/>
        <v>1253674.2005658292</v>
      </c>
      <c r="Y23" s="38">
        <f t="shared" si="6"/>
        <v>3.0000000000000249E-2</v>
      </c>
    </row>
    <row r="24" spans="2:25">
      <c r="B24" s="36">
        <v>16</v>
      </c>
      <c r="C24" s="108">
        <f t="shared" si="0"/>
        <v>1179582.0553123883</v>
      </c>
      <c r="D24" s="108"/>
      <c r="E24" s="36">
        <v>1998</v>
      </c>
      <c r="F24" s="8">
        <v>43582</v>
      </c>
      <c r="G24" s="60" t="s">
        <v>4</v>
      </c>
      <c r="H24" s="109">
        <v>1.1046</v>
      </c>
      <c r="I24" s="109"/>
      <c r="J24" s="36">
        <v>70</v>
      </c>
      <c r="K24" s="112">
        <f t="shared" si="3"/>
        <v>35387.461659371649</v>
      </c>
      <c r="L24" s="113"/>
      <c r="M24" s="6">
        <f>IF(J24="","",(K24/J24)/LOOKUP(RIGHT($D$2,3),定数!$A$6:$A$13,定数!$B$6:$B$13))</f>
        <v>4.2127930546871006</v>
      </c>
      <c r="N24" s="36">
        <v>1998</v>
      </c>
      <c r="O24" s="8">
        <v>43584</v>
      </c>
      <c r="P24" s="109">
        <v>1.0975999999999999</v>
      </c>
      <c r="Q24" s="109"/>
      <c r="R24" s="110">
        <f>IF(P24="","",T24*M24*LOOKUP(RIGHT($D$2,3),定数!$A$6:$A$13,定数!$B$6:$B$13))</f>
        <v>-35387.461659372239</v>
      </c>
      <c r="S24" s="110"/>
      <c r="T24" s="111">
        <f t="shared" si="4"/>
        <v>-70.000000000001165</v>
      </c>
      <c r="U24" s="111"/>
      <c r="V24" t="str">
        <f t="shared" si="7"/>
        <v/>
      </c>
      <c r="W24">
        <f t="shared" si="2"/>
        <v>3</v>
      </c>
      <c r="X24" s="37">
        <f t="shared" si="5"/>
        <v>1253674.2005658292</v>
      </c>
      <c r="Y24" s="38">
        <f t="shared" si="6"/>
        <v>5.9100000000000263E-2</v>
      </c>
    </row>
    <row r="25" spans="2:25">
      <c r="B25" s="36">
        <v>17</v>
      </c>
      <c r="C25" s="108">
        <f t="shared" si="0"/>
        <v>1144194.593653016</v>
      </c>
      <c r="D25" s="108"/>
      <c r="E25" s="36"/>
      <c r="F25" s="8">
        <v>43670</v>
      </c>
      <c r="G25" s="60" t="s">
        <v>4</v>
      </c>
      <c r="H25" s="109">
        <v>1.1064000000000001</v>
      </c>
      <c r="I25" s="109"/>
      <c r="J25" s="36">
        <v>71</v>
      </c>
      <c r="K25" s="112">
        <f t="shared" si="3"/>
        <v>34325.837809590477</v>
      </c>
      <c r="L25" s="113"/>
      <c r="M25" s="6">
        <f>IF(J25="","",(K25/J25)/LOOKUP(RIGHT($D$2,3),定数!$A$6:$A$13,定数!$B$6:$B$13))</f>
        <v>4.0288542030035774</v>
      </c>
      <c r="N25" s="36"/>
      <c r="O25" s="8">
        <v>43675</v>
      </c>
      <c r="P25" s="109">
        <v>1.1171</v>
      </c>
      <c r="Q25" s="109"/>
      <c r="R25" s="110">
        <f>IF(P25="","",T25*M25*LOOKUP(RIGHT($D$2,3),定数!$A$6:$A$13,定数!$B$6:$B$13))</f>
        <v>51730.487966565604</v>
      </c>
      <c r="S25" s="110"/>
      <c r="T25" s="111">
        <f t="shared" si="4"/>
        <v>106.99999999999932</v>
      </c>
      <c r="U25" s="111"/>
      <c r="V25" t="str">
        <f t="shared" si="7"/>
        <v/>
      </c>
      <c r="W25">
        <f t="shared" si="2"/>
        <v>0</v>
      </c>
      <c r="X25" s="37">
        <f t="shared" si="5"/>
        <v>1253674.2005658292</v>
      </c>
      <c r="Y25" s="38">
        <f t="shared" si="6"/>
        <v>8.7327000000000821E-2</v>
      </c>
    </row>
    <row r="26" spans="2:25">
      <c r="B26" s="36">
        <v>18</v>
      </c>
      <c r="C26" s="108">
        <f t="shared" si="0"/>
        <v>1195925.0816195817</v>
      </c>
      <c r="D26" s="108"/>
      <c r="E26" s="36"/>
      <c r="F26" s="8">
        <v>43718</v>
      </c>
      <c r="G26" s="60" t="s">
        <v>4</v>
      </c>
      <c r="H26" s="109">
        <v>1.1479999999999999</v>
      </c>
      <c r="I26" s="109"/>
      <c r="J26" s="36">
        <v>168</v>
      </c>
      <c r="K26" s="112">
        <f t="shared" si="3"/>
        <v>35877.752448587446</v>
      </c>
      <c r="L26" s="113"/>
      <c r="M26" s="6">
        <f>IF(J26="","",(K26/J26)/LOOKUP(RIGHT($D$2,3),定数!$A$6:$A$13,定数!$B$6:$B$13))</f>
        <v>1.7796504190767584</v>
      </c>
      <c r="N26" s="36"/>
      <c r="O26" s="8">
        <v>43718</v>
      </c>
      <c r="P26" s="109">
        <v>1.1659999999999999</v>
      </c>
      <c r="Q26" s="109"/>
      <c r="R26" s="110">
        <f>IF(P26="","",T26*M26*LOOKUP(RIGHT($D$2,3),定数!$A$6:$A$13,定数!$B$6:$B$13))</f>
        <v>38440.449052058022</v>
      </c>
      <c r="S26" s="110"/>
      <c r="T26" s="111">
        <f t="shared" si="4"/>
        <v>180.00000000000017</v>
      </c>
      <c r="U26" s="111"/>
      <c r="V26" t="str">
        <f t="shared" si="7"/>
        <v/>
      </c>
      <c r="W26">
        <f t="shared" si="2"/>
        <v>0</v>
      </c>
      <c r="X26" s="37">
        <f t="shared" si="5"/>
        <v>1253674.2005658292</v>
      </c>
      <c r="Y26" s="38">
        <f t="shared" si="6"/>
        <v>4.6063896760564438E-2</v>
      </c>
    </row>
    <row r="27" spans="2:25">
      <c r="B27" s="36">
        <v>19</v>
      </c>
      <c r="C27" s="108">
        <f>IF(R26="","",C26+R26)</f>
        <v>1234365.5306716396</v>
      </c>
      <c r="D27" s="108"/>
      <c r="E27" s="36">
        <v>1999</v>
      </c>
      <c r="F27" s="8">
        <v>43492</v>
      </c>
      <c r="G27" s="63" t="s">
        <v>3</v>
      </c>
      <c r="H27" s="109">
        <v>1.1537999999999999</v>
      </c>
      <c r="I27" s="109"/>
      <c r="J27" s="36">
        <v>89</v>
      </c>
      <c r="K27" s="112">
        <f t="shared" si="3"/>
        <v>37030.965920149189</v>
      </c>
      <c r="L27" s="113"/>
      <c r="M27" s="6">
        <f>IF(J27="","",(K27/J27)/LOOKUP(RIGHT($D$2,3),定数!$A$6:$A$13,定数!$B$6:$B$13))</f>
        <v>3.4673189063810104</v>
      </c>
      <c r="N27" s="36">
        <v>1999</v>
      </c>
      <c r="O27" s="8">
        <v>43492</v>
      </c>
      <c r="P27" s="109">
        <v>1.1408</v>
      </c>
      <c r="Q27" s="109"/>
      <c r="R27" s="110">
        <f>IF(P27="","",T27*M27*LOOKUP(RIGHT($D$2,3),定数!$A$6:$A$13,定数!$B$6:$B$13))</f>
        <v>54090.174939543351</v>
      </c>
      <c r="S27" s="110"/>
      <c r="T27" s="111">
        <f t="shared" si="4"/>
        <v>129.99999999999901</v>
      </c>
      <c r="U27" s="111"/>
      <c r="V27" t="str">
        <f t="shared" si="7"/>
        <v/>
      </c>
      <c r="W27">
        <f t="shared" si="2"/>
        <v>0</v>
      </c>
      <c r="X27" s="37">
        <f t="shared" si="5"/>
        <v>1253674.2005658292</v>
      </c>
      <c r="Y27" s="38">
        <f t="shared" si="6"/>
        <v>1.5401664870725473E-2</v>
      </c>
    </row>
    <row r="28" spans="2:25">
      <c r="B28" s="36">
        <v>20</v>
      </c>
      <c r="C28" s="108">
        <f>IF(R27="","",C27+R27)</f>
        <v>1288455.7056111828</v>
      </c>
      <c r="D28" s="108"/>
      <c r="E28" s="36"/>
      <c r="F28" s="8">
        <v>43508</v>
      </c>
      <c r="G28" s="63" t="s">
        <v>3</v>
      </c>
      <c r="H28" s="109">
        <v>1.1229</v>
      </c>
      <c r="I28" s="109"/>
      <c r="J28" s="36">
        <v>109</v>
      </c>
      <c r="K28" s="112">
        <f t="shared" si="3"/>
        <v>38653.671168335481</v>
      </c>
      <c r="L28" s="113"/>
      <c r="M28" s="6">
        <f>IF(J28="","",(K28/J28)/LOOKUP(RIGHT($D$2,3),定数!$A$6:$A$13,定数!$B$6:$B$13))</f>
        <v>2.955173636722896</v>
      </c>
      <c r="N28" s="36"/>
      <c r="O28" s="8">
        <v>43515</v>
      </c>
      <c r="P28" s="109">
        <v>1.1065</v>
      </c>
      <c r="Q28" s="109"/>
      <c r="R28" s="110">
        <f>IF(P28="","",T28*M28*LOOKUP(RIGHT($D$2,3),定数!$A$6:$A$13,定数!$B$6:$B$13))</f>
        <v>58157.81717070649</v>
      </c>
      <c r="S28" s="110"/>
      <c r="T28" s="111">
        <f t="shared" si="4"/>
        <v>163.99999999999972</v>
      </c>
      <c r="U28" s="111"/>
      <c r="V28" t="str">
        <f t="shared" si="7"/>
        <v/>
      </c>
      <c r="W28">
        <f t="shared" si="2"/>
        <v>0</v>
      </c>
      <c r="X28" s="37">
        <f t="shared" si="5"/>
        <v>1288455.7056111828</v>
      </c>
      <c r="Y28" s="38">
        <f t="shared" si="6"/>
        <v>0</v>
      </c>
    </row>
    <row r="29" spans="2:25">
      <c r="B29" s="36">
        <v>21</v>
      </c>
      <c r="C29" s="108">
        <f t="shared" si="0"/>
        <v>1346613.5227818894</v>
      </c>
      <c r="D29" s="108"/>
      <c r="E29" s="36"/>
      <c r="F29" s="8">
        <v>43612</v>
      </c>
      <c r="G29" s="63" t="s">
        <v>3</v>
      </c>
      <c r="H29" s="109">
        <v>1.0436000000000001</v>
      </c>
      <c r="I29" s="109"/>
      <c r="J29" s="36">
        <v>192</v>
      </c>
      <c r="K29" s="112">
        <f t="shared" si="3"/>
        <v>40398.40568345668</v>
      </c>
      <c r="L29" s="113"/>
      <c r="M29" s="6">
        <f>IF(J29="","",(K29/J29)/LOOKUP(RIGHT($D$2,3),定数!$A$6:$A$13,定数!$B$6:$B$13))</f>
        <v>1.7534030244555852</v>
      </c>
      <c r="N29" s="36"/>
      <c r="O29" s="8">
        <v>43654</v>
      </c>
      <c r="P29" s="109">
        <v>1.0169999999999999</v>
      </c>
      <c r="Q29" s="109"/>
      <c r="R29" s="110">
        <f>IF(P29="","",T29*M29*LOOKUP(RIGHT($D$2,3),定数!$A$6:$A$13,定数!$B$6:$B$13))</f>
        <v>55968.624540622666</v>
      </c>
      <c r="S29" s="110"/>
      <c r="T29" s="111">
        <f t="shared" si="4"/>
        <v>266.00000000000182</v>
      </c>
      <c r="U29" s="111"/>
      <c r="V29" t="str">
        <f t="shared" si="7"/>
        <v/>
      </c>
      <c r="W29">
        <f t="shared" si="2"/>
        <v>0</v>
      </c>
      <c r="X29" s="37">
        <f t="shared" si="5"/>
        <v>1346613.5227818894</v>
      </c>
      <c r="Y29" s="38">
        <f t="shared" si="6"/>
        <v>0</v>
      </c>
    </row>
    <row r="30" spans="2:25">
      <c r="B30" s="36">
        <v>22</v>
      </c>
      <c r="C30" s="108">
        <f>IF(R29="","",C29+R29)</f>
        <v>1402582.147322512</v>
      </c>
      <c r="D30" s="108"/>
      <c r="E30" s="36"/>
      <c r="F30" s="8">
        <v>43682</v>
      </c>
      <c r="G30" s="60" t="s">
        <v>4</v>
      </c>
      <c r="H30" s="109">
        <v>1.0797000000000001</v>
      </c>
      <c r="I30" s="109"/>
      <c r="J30" s="36">
        <v>127</v>
      </c>
      <c r="K30" s="112">
        <f t="shared" si="3"/>
        <v>42077.464419675358</v>
      </c>
      <c r="L30" s="113"/>
      <c r="M30" s="6">
        <f>IF(J30="","",(K30/J30)/LOOKUP(RIGHT($D$2,3),定数!$A$6:$A$13,定数!$B$6:$B$13))</f>
        <v>2.7609884789813228</v>
      </c>
      <c r="N30" s="36"/>
      <c r="O30" s="8">
        <v>43688</v>
      </c>
      <c r="P30" s="109">
        <v>1.0669999999999999</v>
      </c>
      <c r="Q30" s="109"/>
      <c r="R30" s="110">
        <f>IF(P30="","",T30*M30*LOOKUP(RIGHT($D$2,3),定数!$A$6:$A$13,定数!$B$6:$B$13))</f>
        <v>-42077.464419675875</v>
      </c>
      <c r="S30" s="110"/>
      <c r="T30" s="111">
        <f t="shared" si="4"/>
        <v>-127.00000000000156</v>
      </c>
      <c r="U30" s="111"/>
      <c r="V30" t="str">
        <f t="shared" si="7"/>
        <v/>
      </c>
      <c r="W30">
        <f t="shared" si="2"/>
        <v>1</v>
      </c>
      <c r="X30" s="37">
        <f t="shared" si="5"/>
        <v>1402582.147322512</v>
      </c>
      <c r="Y30" s="38">
        <f t="shared" si="6"/>
        <v>0</v>
      </c>
    </row>
    <row r="31" spans="2:25">
      <c r="B31" s="36">
        <v>23</v>
      </c>
      <c r="C31" s="108">
        <f t="shared" si="0"/>
        <v>1360504.6829028362</v>
      </c>
      <c r="D31" s="108"/>
      <c r="E31" s="36"/>
      <c r="F31" s="8">
        <v>43793</v>
      </c>
      <c r="G31" s="63" t="s">
        <v>3</v>
      </c>
      <c r="H31" s="109">
        <v>1.0256000000000001</v>
      </c>
      <c r="I31" s="109"/>
      <c r="J31" s="36">
        <v>81</v>
      </c>
      <c r="K31" s="112">
        <f t="shared" si="3"/>
        <v>40815.140487085089</v>
      </c>
      <c r="L31" s="113"/>
      <c r="M31" s="6">
        <f>IF(J31="","",(K31/J31)/LOOKUP(RIGHT($D$2,3),定数!$A$6:$A$13,定数!$B$6:$B$13))</f>
        <v>4.1990885274778895</v>
      </c>
      <c r="N31" s="36"/>
      <c r="O31" s="8">
        <v>43795</v>
      </c>
      <c r="P31" s="109">
        <v>1.0149999999999999</v>
      </c>
      <c r="Q31" s="109"/>
      <c r="R31" s="110">
        <f>IF(P31="","",T31*M31*LOOKUP(RIGHT($D$2,3),定数!$A$6:$A$13,定数!$B$6:$B$13))</f>
        <v>53412.406069519588</v>
      </c>
      <c r="S31" s="110"/>
      <c r="T31" s="111">
        <f t="shared" si="4"/>
        <v>106.00000000000165</v>
      </c>
      <c r="U31" s="111"/>
      <c r="V31" t="str">
        <f t="shared" si="7"/>
        <v/>
      </c>
      <c r="W31">
        <f t="shared" si="2"/>
        <v>0</v>
      </c>
      <c r="X31" s="37">
        <f t="shared" si="5"/>
        <v>1402582.147322512</v>
      </c>
      <c r="Y31" s="38">
        <f t="shared" si="6"/>
        <v>3.0000000000000249E-2</v>
      </c>
    </row>
    <row r="32" spans="2:25">
      <c r="B32" s="36">
        <v>24</v>
      </c>
      <c r="C32" s="108">
        <f t="shared" si="0"/>
        <v>1413917.0889723559</v>
      </c>
      <c r="D32" s="108"/>
      <c r="E32" s="36"/>
      <c r="F32" s="8">
        <v>43829</v>
      </c>
      <c r="G32" s="63" t="s">
        <v>3</v>
      </c>
      <c r="H32" s="109">
        <v>1.0032000000000001</v>
      </c>
      <c r="I32" s="109"/>
      <c r="J32" s="36">
        <v>111</v>
      </c>
      <c r="K32" s="112">
        <f t="shared" si="3"/>
        <v>42417.512669170676</v>
      </c>
      <c r="L32" s="113"/>
      <c r="M32" s="6">
        <f>IF(J32="","",(K32/J32)/LOOKUP(RIGHT($D$2,3),定数!$A$6:$A$13,定数!$B$6:$B$13))</f>
        <v>3.1844979481359363</v>
      </c>
      <c r="N32" s="36">
        <v>2000</v>
      </c>
      <c r="O32" s="8">
        <v>43468</v>
      </c>
      <c r="P32" s="109">
        <v>1.0143</v>
      </c>
      <c r="Q32" s="109"/>
      <c r="R32" s="110">
        <f>IF(P32="","",T32*M32*LOOKUP(RIGHT($D$2,3),定数!$A$6:$A$13,定数!$B$6:$B$13))</f>
        <v>-42417.512669170239</v>
      </c>
      <c r="S32" s="110"/>
      <c r="T32" s="111">
        <f t="shared" si="4"/>
        <v>-110.99999999999888</v>
      </c>
      <c r="U32" s="111"/>
      <c r="V32" t="str">
        <f t="shared" si="7"/>
        <v/>
      </c>
      <c r="W32">
        <f t="shared" si="2"/>
        <v>1</v>
      </c>
      <c r="X32" s="37">
        <f t="shared" si="5"/>
        <v>1413917.0889723559</v>
      </c>
      <c r="Y32" s="38">
        <f t="shared" si="6"/>
        <v>0</v>
      </c>
    </row>
    <row r="33" spans="2:25">
      <c r="B33" s="36">
        <v>25</v>
      </c>
      <c r="C33" s="108">
        <f>IF(R32="","",C32+R32)</f>
        <v>1371499.5763031857</v>
      </c>
      <c r="D33" s="108"/>
      <c r="E33" s="36">
        <v>2000</v>
      </c>
      <c r="F33" s="8">
        <v>43477</v>
      </c>
      <c r="G33" s="60" t="s">
        <v>4</v>
      </c>
      <c r="H33" s="109">
        <v>1.0342</v>
      </c>
      <c r="I33" s="109"/>
      <c r="J33" s="36">
        <v>98</v>
      </c>
      <c r="K33" s="112">
        <f t="shared" si="3"/>
        <v>41144.987289095567</v>
      </c>
      <c r="L33" s="113"/>
      <c r="M33" s="6">
        <f>IF(J33="","",(K33/J33)/LOOKUP(RIGHT($D$2,3),定数!$A$6:$A$13,定数!$B$6:$B$13))</f>
        <v>3.4987234089366979</v>
      </c>
      <c r="N33" s="36"/>
      <c r="O33" s="8">
        <v>43478</v>
      </c>
      <c r="P33" s="109">
        <v>1.0244</v>
      </c>
      <c r="Q33" s="109"/>
      <c r="R33" s="110">
        <f>IF(P33="","",T33*M33*LOOKUP(RIGHT($D$2,3),定数!$A$6:$A$13,定数!$B$6:$B$13))</f>
        <v>-41144.987289095698</v>
      </c>
      <c r="S33" s="110"/>
      <c r="T33" s="111">
        <f t="shared" si="4"/>
        <v>-98.000000000000313</v>
      </c>
      <c r="U33" s="111"/>
      <c r="V33" t="str">
        <f t="shared" si="7"/>
        <v/>
      </c>
      <c r="W33">
        <f t="shared" si="2"/>
        <v>2</v>
      </c>
      <c r="X33" s="37">
        <f t="shared" si="5"/>
        <v>1413917.0889723559</v>
      </c>
      <c r="Y33" s="38">
        <f t="shared" si="6"/>
        <v>2.9999999999999694E-2</v>
      </c>
    </row>
    <row r="34" spans="2:25">
      <c r="B34" s="36">
        <v>26</v>
      </c>
      <c r="C34" s="108">
        <f>IF(R33="","",C33+R33)</f>
        <v>1330354.5890140899</v>
      </c>
      <c r="D34" s="108"/>
      <c r="E34" s="36"/>
      <c r="F34" s="8">
        <v>43489</v>
      </c>
      <c r="G34" s="63" t="s">
        <v>3</v>
      </c>
      <c r="H34" s="109">
        <v>1.0047999999999999</v>
      </c>
      <c r="I34" s="109"/>
      <c r="J34" s="36">
        <v>146</v>
      </c>
      <c r="K34" s="112">
        <f t="shared" si="3"/>
        <v>39910.637670422693</v>
      </c>
      <c r="L34" s="113"/>
      <c r="M34" s="6">
        <f>IF(J34="","",(K34/J34)/LOOKUP(RIGHT($D$2,3),定数!$A$6:$A$13,定数!$B$6:$B$13))</f>
        <v>2.2780044332433045</v>
      </c>
      <c r="N34" s="36"/>
      <c r="O34" s="8">
        <v>43493</v>
      </c>
      <c r="P34" s="109">
        <v>0.98660000000000003</v>
      </c>
      <c r="Q34" s="109"/>
      <c r="R34" s="110">
        <f>IF(P34="","",T34*M34*LOOKUP(RIGHT($D$2,3),定数!$A$6:$A$13,定数!$B$6:$B$13))</f>
        <v>49751.616822033451</v>
      </c>
      <c r="S34" s="110"/>
      <c r="T34" s="111">
        <f t="shared" si="4"/>
        <v>181.99999999999883</v>
      </c>
      <c r="U34" s="111"/>
      <c r="V34" t="str">
        <f t="shared" si="7"/>
        <v/>
      </c>
      <c r="W34">
        <f t="shared" si="2"/>
        <v>0</v>
      </c>
      <c r="X34" s="37">
        <f t="shared" si="5"/>
        <v>1413917.0889723559</v>
      </c>
      <c r="Y34" s="38">
        <f t="shared" si="6"/>
        <v>5.9099999999999819E-2</v>
      </c>
    </row>
    <row r="35" spans="2:25">
      <c r="B35" s="36">
        <v>27</v>
      </c>
      <c r="C35" s="108">
        <f>IF(R34="","",C34+R34)</f>
        <v>1380106.2058361233</v>
      </c>
      <c r="D35" s="108"/>
      <c r="E35" s="36"/>
      <c r="F35" s="8">
        <v>43562</v>
      </c>
      <c r="G35" s="63" t="s">
        <v>3</v>
      </c>
      <c r="H35" s="109">
        <v>0.95640000000000003</v>
      </c>
      <c r="I35" s="109"/>
      <c r="J35" s="36">
        <v>79</v>
      </c>
      <c r="K35" s="112">
        <f t="shared" si="3"/>
        <v>41403.186175083698</v>
      </c>
      <c r="L35" s="113"/>
      <c r="M35" s="6">
        <f>IF(J35="","",(K35/J35)/LOOKUP(RIGHT($D$2,3),定数!$A$6:$A$13,定数!$B$6:$B$13))</f>
        <v>4.3674247020130483</v>
      </c>
      <c r="N35" s="36"/>
      <c r="O35" s="8">
        <v>43566</v>
      </c>
      <c r="P35" s="109">
        <v>0.96430000000000005</v>
      </c>
      <c r="Q35" s="109"/>
      <c r="R35" s="110">
        <f>IF(P35="","",T35*M35*LOOKUP(RIGHT($D$2,3),定数!$A$6:$A$13,定数!$B$6:$B$13))</f>
        <v>-41403.186175083792</v>
      </c>
      <c r="S35" s="110"/>
      <c r="T35" s="111">
        <f t="shared" si="4"/>
        <v>-79.000000000000185</v>
      </c>
      <c r="U35" s="111"/>
      <c r="V35" t="str">
        <f t="shared" si="7"/>
        <v/>
      </c>
      <c r="W35">
        <f t="shared" si="2"/>
        <v>1</v>
      </c>
      <c r="X35" s="37">
        <f t="shared" si="5"/>
        <v>1413917.0889723559</v>
      </c>
      <c r="Y35" s="38">
        <f t="shared" si="6"/>
        <v>2.3912917808219247E-2</v>
      </c>
    </row>
    <row r="36" spans="2:25">
      <c r="B36" s="36">
        <v>28</v>
      </c>
      <c r="C36" s="108">
        <f>IF(R35="","",C35+R35)</f>
        <v>1338703.0196610396</v>
      </c>
      <c r="D36" s="108"/>
      <c r="E36" s="36"/>
      <c r="F36" s="8">
        <v>43635</v>
      </c>
      <c r="G36" s="60" t="s">
        <v>4</v>
      </c>
      <c r="H36" s="109">
        <v>0.96630000000000005</v>
      </c>
      <c r="I36" s="109"/>
      <c r="J36" s="36">
        <v>168</v>
      </c>
      <c r="K36" s="112">
        <f t="shared" si="3"/>
        <v>40161.090589831183</v>
      </c>
      <c r="L36" s="113"/>
      <c r="M36" s="6">
        <f>IF(J36="","",(K36/J36)/LOOKUP(RIGHT($D$2,3),定数!$A$6:$A$13,定数!$B$6:$B$13))</f>
        <v>1.9921175887813087</v>
      </c>
      <c r="N36" s="36"/>
      <c r="O36" s="8">
        <v>43637</v>
      </c>
      <c r="P36" s="109">
        <v>0.94950000000000001</v>
      </c>
      <c r="Q36" s="109"/>
      <c r="R36" s="110">
        <f>IF(P36="","",T36*M36*LOOKUP(RIGHT($D$2,3),定数!$A$6:$A$13,定数!$B$6:$B$13))</f>
        <v>-40161.09058983127</v>
      </c>
      <c r="S36" s="110"/>
      <c r="T36" s="111">
        <f t="shared" si="4"/>
        <v>-168.00000000000037</v>
      </c>
      <c r="U36" s="111"/>
      <c r="V36" t="str">
        <f t="shared" si="7"/>
        <v/>
      </c>
      <c r="W36">
        <f t="shared" si="2"/>
        <v>2</v>
      </c>
      <c r="X36" s="37">
        <f t="shared" si="5"/>
        <v>1413917.0889723559</v>
      </c>
      <c r="Y36" s="38">
        <f t="shared" si="6"/>
        <v>5.3195530273972724E-2</v>
      </c>
    </row>
    <row r="37" spans="2:25">
      <c r="B37" s="36">
        <v>29</v>
      </c>
      <c r="C37" s="108">
        <f t="shared" si="0"/>
        <v>1298541.9290712082</v>
      </c>
      <c r="D37" s="108"/>
      <c r="E37" s="36"/>
      <c r="F37" s="8">
        <v>43699</v>
      </c>
      <c r="G37" s="63" t="s">
        <v>3</v>
      </c>
      <c r="H37" s="109">
        <v>0.90059999999999996</v>
      </c>
      <c r="I37" s="109"/>
      <c r="J37" s="36">
        <v>74</v>
      </c>
      <c r="K37" s="112">
        <f t="shared" si="3"/>
        <v>38956.257872136244</v>
      </c>
      <c r="L37" s="113"/>
      <c r="M37" s="6">
        <f>IF(J37="","",(K37/J37)/LOOKUP(RIGHT($D$2,3),定数!$A$6:$A$13,定数!$B$6:$B$13))</f>
        <v>4.3869659765919193</v>
      </c>
      <c r="N37" s="36"/>
      <c r="O37" s="8">
        <v>43700</v>
      </c>
      <c r="P37" s="109">
        <v>0.89139999999999997</v>
      </c>
      <c r="Q37" s="109"/>
      <c r="R37" s="110">
        <f>IF(P37="","",T37*M37*LOOKUP(RIGHT($D$2,3),定数!$A$6:$A$13,定数!$B$6:$B$13))</f>
        <v>48432.104381574718</v>
      </c>
      <c r="S37" s="110"/>
      <c r="T37" s="111">
        <f t="shared" si="4"/>
        <v>91.999999999999858</v>
      </c>
      <c r="U37" s="111"/>
      <c r="V37" t="str">
        <f t="shared" si="7"/>
        <v/>
      </c>
      <c r="W37">
        <f t="shared" si="2"/>
        <v>0</v>
      </c>
      <c r="X37" s="37">
        <f t="shared" si="5"/>
        <v>1413917.0889723559</v>
      </c>
      <c r="Y37" s="38">
        <f t="shared" si="6"/>
        <v>8.1599664365753721E-2</v>
      </c>
    </row>
    <row r="38" spans="2:25">
      <c r="B38" s="36">
        <v>30</v>
      </c>
      <c r="C38" s="108">
        <f>IF(R37="","",C37+R37)</f>
        <v>1346974.033452783</v>
      </c>
      <c r="D38" s="108"/>
      <c r="E38" s="36"/>
      <c r="F38" s="8">
        <v>43713</v>
      </c>
      <c r="G38" s="63" t="s">
        <v>3</v>
      </c>
      <c r="H38" s="109">
        <v>0.89629999999999999</v>
      </c>
      <c r="I38" s="109"/>
      <c r="J38" s="36">
        <v>78</v>
      </c>
      <c r="K38" s="112">
        <f t="shared" si="3"/>
        <v>40409.221003583487</v>
      </c>
      <c r="L38" s="113"/>
      <c r="M38" s="6">
        <f>IF(J38="","",(K38/J38)/LOOKUP(RIGHT($D$2,3),定数!$A$6:$A$13,定数!$B$6:$B$13))</f>
        <v>4.3172244661948165</v>
      </c>
      <c r="N38" s="36"/>
      <c r="O38" s="8">
        <v>43713</v>
      </c>
      <c r="P38" s="109">
        <v>0.88670000000000004</v>
      </c>
      <c r="Q38" s="109"/>
      <c r="R38" s="110">
        <f>IF(P38="","",T38*M38*LOOKUP(RIGHT($D$2,3),定数!$A$6:$A$13,定数!$B$6:$B$13))</f>
        <v>49734.425850563981</v>
      </c>
      <c r="S38" s="110"/>
      <c r="T38" s="111">
        <f t="shared" si="4"/>
        <v>95.999999999999417</v>
      </c>
      <c r="U38" s="111"/>
      <c r="V38" t="str">
        <f t="shared" si="7"/>
        <v/>
      </c>
      <c r="W38">
        <f t="shared" si="2"/>
        <v>0</v>
      </c>
      <c r="X38" s="37">
        <f t="shared" si="5"/>
        <v>1413917.0889723559</v>
      </c>
      <c r="Y38" s="38">
        <f t="shared" si="6"/>
        <v>4.7345814009665532E-2</v>
      </c>
    </row>
    <row r="39" spans="2:25">
      <c r="B39" s="36">
        <v>31</v>
      </c>
      <c r="C39" s="108">
        <f t="shared" si="0"/>
        <v>1396708.4593033469</v>
      </c>
      <c r="D39" s="108"/>
      <c r="E39" s="36"/>
      <c r="F39" s="8">
        <v>43724</v>
      </c>
      <c r="G39" s="63" t="s">
        <v>3</v>
      </c>
      <c r="H39" s="109">
        <v>0.85250000000000004</v>
      </c>
      <c r="I39" s="109"/>
      <c r="J39" s="36">
        <v>176</v>
      </c>
      <c r="K39" s="112">
        <f t="shared" si="3"/>
        <v>41901.253779100407</v>
      </c>
      <c r="L39" s="113"/>
      <c r="M39" s="6">
        <f>IF(J39="","",(K39/J39)/LOOKUP(RIGHT($D$2,3),定数!$A$6:$A$13,定数!$B$6:$B$13))</f>
        <v>1.9839608796922541</v>
      </c>
      <c r="N39" s="36"/>
      <c r="O39" s="8">
        <v>43730</v>
      </c>
      <c r="P39" s="109">
        <v>0.87009999999999998</v>
      </c>
      <c r="Q39" s="109"/>
      <c r="R39" s="110">
        <f>IF(P39="","",T39*M39*LOOKUP(RIGHT($D$2,3),定数!$A$6:$A$13,定数!$B$6:$B$13))</f>
        <v>-41901.253779100283</v>
      </c>
      <c r="S39" s="110"/>
      <c r="T39" s="111">
        <f t="shared" si="4"/>
        <v>-175.99999999999949</v>
      </c>
      <c r="U39" s="111"/>
      <c r="V39" t="str">
        <f t="shared" si="7"/>
        <v/>
      </c>
      <c r="W39">
        <f t="shared" si="2"/>
        <v>1</v>
      </c>
      <c r="X39" s="37">
        <f t="shared" si="5"/>
        <v>1413917.0889723559</v>
      </c>
      <c r="Y39" s="38">
        <f t="shared" si="6"/>
        <v>1.2170890219253439E-2</v>
      </c>
    </row>
    <row r="40" spans="2:25">
      <c r="B40" s="36">
        <v>32</v>
      </c>
      <c r="C40" s="108">
        <f t="shared" si="0"/>
        <v>1354807.2055242467</v>
      </c>
      <c r="D40" s="108"/>
      <c r="E40" s="36"/>
      <c r="F40" s="8">
        <v>43779</v>
      </c>
      <c r="G40" s="63" t="s">
        <v>105</v>
      </c>
      <c r="H40" s="109">
        <v>0.86770000000000003</v>
      </c>
      <c r="I40" s="109"/>
      <c r="J40" s="36">
        <v>162</v>
      </c>
      <c r="K40" s="112">
        <f t="shared" si="3"/>
        <v>40644.216165727397</v>
      </c>
      <c r="L40" s="113"/>
      <c r="M40" s="6">
        <f>IF(J40="","",(K40/J40)/LOOKUP(RIGHT($D$2,3),定数!$A$6:$A$13,定数!$B$6:$B$13))</f>
        <v>2.090751860376924</v>
      </c>
      <c r="N40" s="36"/>
      <c r="O40" s="8">
        <v>43785</v>
      </c>
      <c r="P40" s="109">
        <v>0.85150000000000003</v>
      </c>
      <c r="Q40" s="109"/>
      <c r="R40" s="110">
        <f>IF(P40="","",T40*M40*LOOKUP(RIGHT($D$2,3),定数!$A$6:$A$13,定数!$B$6:$B$13))</f>
        <v>-40644.216165727383</v>
      </c>
      <c r="S40" s="110"/>
      <c r="T40" s="111">
        <f t="shared" si="4"/>
        <v>-161.99999999999991</v>
      </c>
      <c r="U40" s="111"/>
      <c r="V40" t="str">
        <f t="shared" si="7"/>
        <v/>
      </c>
      <c r="W40">
        <f t="shared" si="2"/>
        <v>2</v>
      </c>
      <c r="X40" s="37">
        <f t="shared" si="5"/>
        <v>1413917.0889723559</v>
      </c>
      <c r="Y40" s="38">
        <f t="shared" si="6"/>
        <v>4.1805763512675731E-2</v>
      </c>
    </row>
    <row r="41" spans="2:25">
      <c r="B41" s="36">
        <v>33</v>
      </c>
      <c r="C41" s="108">
        <f t="shared" si="0"/>
        <v>1314162.9893585192</v>
      </c>
      <c r="D41" s="108"/>
      <c r="E41" s="36"/>
      <c r="F41" s="8">
        <v>43814</v>
      </c>
      <c r="G41" s="60" t="s">
        <v>4</v>
      </c>
      <c r="H41" s="109">
        <v>0.89129999999999998</v>
      </c>
      <c r="I41" s="109"/>
      <c r="J41" s="36">
        <v>162</v>
      </c>
      <c r="K41" s="112">
        <f t="shared" si="3"/>
        <v>39424.889680755572</v>
      </c>
      <c r="L41" s="113"/>
      <c r="M41" s="6">
        <f>IF(J41="","",(K41/J41)/LOOKUP(RIGHT($D$2,3),定数!$A$6:$A$13,定数!$B$6:$B$13))</f>
        <v>2.0280293045656159</v>
      </c>
      <c r="N41" s="36"/>
      <c r="O41" s="8">
        <v>43820</v>
      </c>
      <c r="P41" s="109">
        <v>0.91620000000000001</v>
      </c>
      <c r="Q41" s="109"/>
      <c r="R41" s="110">
        <f>IF(P41="","",T41*M41*LOOKUP(RIGHT($D$2,3),定数!$A$6:$A$13,定数!$B$6:$B$13))</f>
        <v>60597.515620420687</v>
      </c>
      <c r="S41" s="110"/>
      <c r="T41" s="111">
        <f t="shared" si="4"/>
        <v>249.00000000000034</v>
      </c>
      <c r="U41" s="111"/>
      <c r="V41" t="str">
        <f t="shared" si="7"/>
        <v/>
      </c>
      <c r="W41">
        <f t="shared" si="2"/>
        <v>0</v>
      </c>
      <c r="X41" s="37">
        <f t="shared" si="5"/>
        <v>1413917.0889723559</v>
      </c>
      <c r="Y41" s="38">
        <f t="shared" si="6"/>
        <v>7.0551590607295545E-2</v>
      </c>
    </row>
    <row r="42" spans="2:25">
      <c r="B42" s="36">
        <v>34</v>
      </c>
      <c r="C42" s="108">
        <f t="shared" si="0"/>
        <v>1374760.5049789399</v>
      </c>
      <c r="D42" s="108"/>
      <c r="E42" s="36">
        <v>2001</v>
      </c>
      <c r="F42" s="8">
        <v>43477</v>
      </c>
      <c r="G42" s="60" t="s">
        <v>4</v>
      </c>
      <c r="H42" s="109">
        <v>0.95540000000000003</v>
      </c>
      <c r="I42" s="109"/>
      <c r="J42" s="36">
        <v>192</v>
      </c>
      <c r="K42" s="112">
        <f>IF(J42="","",C42*0.03)</f>
        <v>41242.815149368194</v>
      </c>
      <c r="L42" s="113"/>
      <c r="M42" s="6">
        <f>IF(J42="","",(K42/J42)/LOOKUP(RIGHT($D$2,3),定数!$A$6:$A$13,定数!$B$6:$B$13))</f>
        <v>1.7900527408579945</v>
      </c>
      <c r="N42" s="36">
        <v>2001</v>
      </c>
      <c r="O42" s="8">
        <v>43482</v>
      </c>
      <c r="P42" s="109">
        <v>0.93620000000000003</v>
      </c>
      <c r="Q42" s="109"/>
      <c r="R42" s="110">
        <f>IF(P42="","",T42*M42*LOOKUP(RIGHT($D$2,3),定数!$A$6:$A$13,定数!$B$6:$B$13))</f>
        <v>-41242.81514936818</v>
      </c>
      <c r="S42" s="110"/>
      <c r="T42" s="111">
        <f t="shared" si="4"/>
        <v>-191.99999999999994</v>
      </c>
      <c r="U42" s="111"/>
      <c r="V42" t="str">
        <f t="shared" si="7"/>
        <v/>
      </c>
      <c r="W42">
        <f t="shared" si="2"/>
        <v>1</v>
      </c>
      <c r="X42" s="37">
        <f t="shared" si="5"/>
        <v>1413917.0889723559</v>
      </c>
      <c r="Y42" s="38">
        <f t="shared" si="6"/>
        <v>2.7693691729743009E-2</v>
      </c>
    </row>
    <row r="43" spans="2:25">
      <c r="B43" s="36">
        <v>35</v>
      </c>
      <c r="C43" s="108">
        <f t="shared" si="0"/>
        <v>1333517.6898295716</v>
      </c>
      <c r="D43" s="108"/>
      <c r="E43" s="36"/>
      <c r="F43" s="8">
        <v>43518</v>
      </c>
      <c r="G43" s="63" t="s">
        <v>3</v>
      </c>
      <c r="H43" s="109">
        <v>0.90480000000000005</v>
      </c>
      <c r="I43" s="109"/>
      <c r="J43" s="36">
        <v>194</v>
      </c>
      <c r="K43" s="112">
        <f t="shared" si="3"/>
        <v>40005.530694887151</v>
      </c>
      <c r="L43" s="113"/>
      <c r="M43" s="6">
        <f>IF(J43="","",(K43/J43)/LOOKUP(RIGHT($D$2,3),定数!$A$6:$A$13,定数!$B$6:$B$13))</f>
        <v>1.7184506312236749</v>
      </c>
      <c r="N43" s="36"/>
      <c r="O43" s="8">
        <v>43524</v>
      </c>
      <c r="P43" s="109">
        <v>0.92420000000000002</v>
      </c>
      <c r="Q43" s="109"/>
      <c r="R43" s="110">
        <f>IF(P43="","",T43*M43*LOOKUP(RIGHT($D$2,3),定数!$A$6:$A$13,定数!$B$6:$B$13))</f>
        <v>-40005.530694887093</v>
      </c>
      <c r="S43" s="110"/>
      <c r="T43" s="111">
        <f t="shared" si="4"/>
        <v>-193.99999999999972</v>
      </c>
      <c r="U43" s="111"/>
      <c r="V43" t="str">
        <f t="shared" si="7"/>
        <v/>
      </c>
      <c r="W43">
        <f t="shared" si="2"/>
        <v>2</v>
      </c>
      <c r="X43" s="37">
        <f t="shared" si="5"/>
        <v>1413917.0889723559</v>
      </c>
      <c r="Y43" s="38">
        <f t="shared" si="6"/>
        <v>5.6862880977850749E-2</v>
      </c>
    </row>
    <row r="44" spans="2:25">
      <c r="B44" s="36">
        <v>36</v>
      </c>
      <c r="C44" s="108">
        <f t="shared" si="0"/>
        <v>1293512.1591346846</v>
      </c>
      <c r="D44" s="108"/>
      <c r="E44" s="36"/>
      <c r="F44" s="8">
        <v>43546</v>
      </c>
      <c r="G44" s="64" t="s">
        <v>3</v>
      </c>
      <c r="H44" s="109">
        <v>0.89290000000000003</v>
      </c>
      <c r="I44" s="109"/>
      <c r="J44" s="36">
        <v>199</v>
      </c>
      <c r="K44" s="112">
        <f t="shared" si="3"/>
        <v>38805.364774040536</v>
      </c>
      <c r="L44" s="113"/>
      <c r="M44" s="6">
        <f>IF(J44="","",(K44/J44)/LOOKUP(RIGHT($D$2,3),定数!$A$6:$A$13,定数!$B$6:$B$13))</f>
        <v>1.6250152752948297</v>
      </c>
      <c r="N44" s="36"/>
      <c r="O44" s="8">
        <v>43607</v>
      </c>
      <c r="P44" s="109">
        <v>0.8679</v>
      </c>
      <c r="Q44" s="109"/>
      <c r="R44" s="110">
        <f>IF(P44="","",T44*M44*LOOKUP(RIGHT($D$2,3),定数!$A$6:$A$13,定数!$B$6:$B$13))</f>
        <v>48750.458258844934</v>
      </c>
      <c r="S44" s="110"/>
      <c r="T44" s="111">
        <f t="shared" si="4"/>
        <v>250.00000000000023</v>
      </c>
      <c r="U44" s="111"/>
      <c r="V44" t="str">
        <f t="shared" si="7"/>
        <v/>
      </c>
      <c r="W44">
        <f t="shared" si="2"/>
        <v>0</v>
      </c>
      <c r="X44" s="37">
        <f t="shared" si="5"/>
        <v>1413917.0889723559</v>
      </c>
      <c r="Y44" s="38">
        <f t="shared" si="6"/>
        <v>8.5156994548515108E-2</v>
      </c>
    </row>
    <row r="45" spans="2:25">
      <c r="B45" s="36">
        <v>37</v>
      </c>
      <c r="C45" s="108">
        <f t="shared" si="0"/>
        <v>1342262.6173935295</v>
      </c>
      <c r="D45" s="108"/>
      <c r="E45" s="36"/>
      <c r="F45" s="8">
        <v>43664</v>
      </c>
      <c r="G45" s="60" t="s">
        <v>4</v>
      </c>
      <c r="H45" s="109">
        <v>0.86109999999999998</v>
      </c>
      <c r="I45" s="109"/>
      <c r="J45" s="36">
        <v>124</v>
      </c>
      <c r="K45" s="112">
        <f t="shared" si="3"/>
        <v>40267.878521805884</v>
      </c>
      <c r="L45" s="113"/>
      <c r="M45" s="6">
        <f>IF(J45="","",(K45/J45)/LOOKUP(RIGHT($D$2,3),定数!$A$6:$A$13,定数!$B$6:$B$13))</f>
        <v>2.706174631841793</v>
      </c>
      <c r="N45" s="36"/>
      <c r="O45" s="8">
        <v>43665</v>
      </c>
      <c r="P45" s="109">
        <v>0.87649999999999995</v>
      </c>
      <c r="Q45" s="109"/>
      <c r="R45" s="110">
        <f>IF(P45="","",T45*M45*LOOKUP(RIGHT($D$2,3),定数!$A$6:$A$13,定数!$B$6:$B$13))</f>
        <v>50010.107196436235</v>
      </c>
      <c r="S45" s="110"/>
      <c r="T45" s="111">
        <f t="shared" si="4"/>
        <v>153.99999999999969</v>
      </c>
      <c r="U45" s="111"/>
      <c r="V45" t="str">
        <f t="shared" si="7"/>
        <v/>
      </c>
      <c r="W45">
        <f t="shared" si="2"/>
        <v>0</v>
      </c>
      <c r="X45" s="37">
        <f t="shared" si="5"/>
        <v>1413917.0889723559</v>
      </c>
      <c r="Y45" s="38">
        <f t="shared" si="6"/>
        <v>5.0677986805368724E-2</v>
      </c>
    </row>
    <row r="46" spans="2:25">
      <c r="B46" s="36">
        <v>38</v>
      </c>
      <c r="C46" s="108">
        <f t="shared" si="0"/>
        <v>1392272.7245899658</v>
      </c>
      <c r="D46" s="108"/>
      <c r="E46" s="36"/>
      <c r="F46" s="8">
        <v>43699</v>
      </c>
      <c r="G46" s="60" t="s">
        <v>4</v>
      </c>
      <c r="H46" s="109">
        <v>0.91859999999999997</v>
      </c>
      <c r="I46" s="109"/>
      <c r="J46" s="36">
        <v>110</v>
      </c>
      <c r="K46" s="112">
        <f t="shared" si="3"/>
        <v>41768.181737698971</v>
      </c>
      <c r="L46" s="113"/>
      <c r="M46" s="6">
        <f>IF(J46="","",(K46/J46)/LOOKUP(RIGHT($D$2,3),定数!$A$6:$A$13,定数!$B$6:$B$13))</f>
        <v>3.1642561922499222</v>
      </c>
      <c r="N46" s="36"/>
      <c r="O46" s="8">
        <v>43701</v>
      </c>
      <c r="P46" s="109">
        <v>0.90759999999999996</v>
      </c>
      <c r="Q46" s="109"/>
      <c r="R46" s="110">
        <f>IF(P46="","",T46*M46*LOOKUP(RIGHT($D$2,3),定数!$A$6:$A$13,定数!$B$6:$B$13))</f>
        <v>-41768.181737699015</v>
      </c>
      <c r="S46" s="110"/>
      <c r="T46" s="111">
        <f t="shared" si="4"/>
        <v>-110.0000000000001</v>
      </c>
      <c r="U46" s="111"/>
      <c r="V46" t="str">
        <f t="shared" si="7"/>
        <v/>
      </c>
      <c r="W46">
        <f t="shared" si="2"/>
        <v>1</v>
      </c>
      <c r="X46" s="37">
        <f t="shared" si="5"/>
        <v>1413917.0889723559</v>
      </c>
      <c r="Y46" s="38">
        <f t="shared" si="6"/>
        <v>1.5308085991181719E-2</v>
      </c>
    </row>
    <row r="47" spans="2:25">
      <c r="B47" s="36">
        <v>39</v>
      </c>
      <c r="C47" s="108">
        <f t="shared" si="0"/>
        <v>1350504.5428522667</v>
      </c>
      <c r="D47" s="108"/>
      <c r="E47" s="36"/>
      <c r="F47" s="8">
        <v>43708</v>
      </c>
      <c r="G47" s="60" t="s">
        <v>4</v>
      </c>
      <c r="H47" s="109">
        <v>0.91869999999999996</v>
      </c>
      <c r="I47" s="109"/>
      <c r="J47" s="36">
        <v>133</v>
      </c>
      <c r="K47" s="112">
        <f t="shared" si="3"/>
        <v>40515.136285567998</v>
      </c>
      <c r="L47" s="113"/>
      <c r="M47" s="6">
        <f>IF(J47="","",(K47/J47)/LOOKUP(RIGHT($D$2,3),定数!$A$6:$A$13,定数!$B$6:$B$13))</f>
        <v>2.5385423737824562</v>
      </c>
      <c r="N47" s="36"/>
      <c r="O47" s="8">
        <v>43712</v>
      </c>
      <c r="P47" s="109">
        <v>0.90539999999999998</v>
      </c>
      <c r="Q47" s="109"/>
      <c r="R47" s="110">
        <f>IF(P47="","",T47*M47*LOOKUP(RIGHT($D$2,3),定数!$A$6:$A$13,定数!$B$6:$B$13))</f>
        <v>-40515.136285567933</v>
      </c>
      <c r="S47" s="110"/>
      <c r="T47" s="111">
        <f t="shared" si="4"/>
        <v>-132.99999999999977</v>
      </c>
      <c r="U47" s="111"/>
      <c r="V47" t="str">
        <f t="shared" si="7"/>
        <v/>
      </c>
      <c r="W47">
        <f t="shared" si="2"/>
        <v>2</v>
      </c>
      <c r="X47" s="37">
        <f t="shared" si="5"/>
        <v>1413917.0889723559</v>
      </c>
      <c r="Y47" s="38">
        <f t="shared" si="6"/>
        <v>4.4848843411446349E-2</v>
      </c>
    </row>
    <row r="48" spans="2:25">
      <c r="B48" s="36">
        <v>40</v>
      </c>
      <c r="C48" s="108">
        <f t="shared" si="0"/>
        <v>1309989.4065666988</v>
      </c>
      <c r="D48" s="108"/>
      <c r="E48" s="36"/>
      <c r="F48" s="8">
        <v>43816</v>
      </c>
      <c r="G48" s="60" t="s">
        <v>4</v>
      </c>
      <c r="H48" s="109">
        <v>0.90559999999999996</v>
      </c>
      <c r="I48" s="109"/>
      <c r="J48" s="36">
        <v>138</v>
      </c>
      <c r="K48" s="112">
        <f t="shared" si="3"/>
        <v>39299.682197000962</v>
      </c>
      <c r="L48" s="113"/>
      <c r="M48" s="6">
        <f>IF(J48="","",(K48/J48)/LOOKUP(RIGHT($D$2,3),定数!$A$6:$A$13,定数!$B$6:$B$13))</f>
        <v>2.3731692147947441</v>
      </c>
      <c r="N48" s="36"/>
      <c r="O48" s="8">
        <v>43820</v>
      </c>
      <c r="P48" s="109">
        <v>0.89180000000000004</v>
      </c>
      <c r="Q48" s="109"/>
      <c r="R48" s="110">
        <f>IF(P48="","",T48*M48*LOOKUP(RIGHT($D$2,3),定数!$A$6:$A$13,定数!$B$6:$B$13))</f>
        <v>-39299.682197000744</v>
      </c>
      <c r="S48" s="110"/>
      <c r="T48" s="111">
        <f t="shared" si="4"/>
        <v>-137.99999999999923</v>
      </c>
      <c r="U48" s="111"/>
      <c r="V48" t="str">
        <f t="shared" si="7"/>
        <v/>
      </c>
      <c r="W48">
        <f t="shared" si="2"/>
        <v>3</v>
      </c>
      <c r="X48" s="37">
        <f t="shared" si="5"/>
        <v>1413917.0889723559</v>
      </c>
      <c r="Y48" s="38">
        <f t="shared" si="6"/>
        <v>7.3503378109102901E-2</v>
      </c>
    </row>
    <row r="49" spans="2:25">
      <c r="B49" s="36">
        <v>41</v>
      </c>
      <c r="C49" s="108">
        <f t="shared" si="0"/>
        <v>1270689.724369698</v>
      </c>
      <c r="D49" s="108"/>
      <c r="E49" s="36">
        <v>2002</v>
      </c>
      <c r="F49" s="8">
        <v>43489</v>
      </c>
      <c r="G49" s="64" t="s">
        <v>3</v>
      </c>
      <c r="H49" s="109">
        <v>0.87629999999999997</v>
      </c>
      <c r="I49" s="109"/>
      <c r="J49" s="36">
        <v>130</v>
      </c>
      <c r="K49" s="112">
        <f t="shared" si="3"/>
        <v>38120.691731090941</v>
      </c>
      <c r="L49" s="113"/>
      <c r="M49" s="6">
        <f>IF(J49="","",(K49/J49)/LOOKUP(RIGHT($D$2,3),定数!$A$6:$A$13,定数!$B$6:$B$13))</f>
        <v>2.4436340853263423</v>
      </c>
      <c r="N49" s="36">
        <v>2002</v>
      </c>
      <c r="O49" s="8">
        <v>43493</v>
      </c>
      <c r="P49" s="109">
        <v>0.86009999999999998</v>
      </c>
      <c r="Q49" s="109"/>
      <c r="R49" s="110">
        <f>IF(P49="","",T49*M49*LOOKUP(RIGHT($D$2,3),定数!$A$6:$A$13,定数!$B$6:$B$13))</f>
        <v>47504.246618744073</v>
      </c>
      <c r="S49" s="110"/>
      <c r="T49" s="111">
        <f t="shared" si="4"/>
        <v>161.99999999999991</v>
      </c>
      <c r="U49" s="111"/>
      <c r="V49" t="str">
        <f t="shared" si="7"/>
        <v/>
      </c>
      <c r="W49">
        <f t="shared" si="2"/>
        <v>0</v>
      </c>
      <c r="X49" s="37">
        <f t="shared" si="5"/>
        <v>1413917.0889723559</v>
      </c>
      <c r="Y49" s="38">
        <f t="shared" si="6"/>
        <v>0.1012982767658297</v>
      </c>
    </row>
    <row r="50" spans="2:25">
      <c r="B50" s="36">
        <v>42</v>
      </c>
      <c r="C50" s="108">
        <f t="shared" si="0"/>
        <v>1318193.970988442</v>
      </c>
      <c r="D50" s="108"/>
      <c r="E50" s="36"/>
      <c r="F50" s="8">
        <v>43580</v>
      </c>
      <c r="G50" s="60" t="s">
        <v>4</v>
      </c>
      <c r="H50" s="109">
        <v>0.89339999999999997</v>
      </c>
      <c r="I50" s="109"/>
      <c r="J50" s="36">
        <v>62</v>
      </c>
      <c r="K50" s="112">
        <f t="shared" si="3"/>
        <v>39545.81912965326</v>
      </c>
      <c r="L50" s="113"/>
      <c r="M50" s="6">
        <f>IF(J50="","",(K50/J50)/LOOKUP(RIGHT($D$2,3),定数!$A$6:$A$13,定数!$B$6:$B$13))</f>
        <v>5.3152982701146856</v>
      </c>
      <c r="N50" s="36"/>
      <c r="O50" s="8">
        <v>43584</v>
      </c>
      <c r="P50" s="109">
        <v>0.90280000000000005</v>
      </c>
      <c r="Q50" s="109"/>
      <c r="R50" s="110">
        <f>IF(P50="","",T50*M50*LOOKUP(RIGHT($D$2,3),定数!$A$6:$A$13,定数!$B$6:$B$13))</f>
        <v>59956.564486894138</v>
      </c>
      <c r="S50" s="110"/>
      <c r="T50" s="111">
        <f t="shared" si="4"/>
        <v>94.000000000000753</v>
      </c>
      <c r="U50" s="111"/>
      <c r="V50" t="str">
        <f t="shared" si="7"/>
        <v/>
      </c>
      <c r="W50">
        <f t="shared" si="2"/>
        <v>0</v>
      </c>
      <c r="X50" s="37">
        <f t="shared" si="5"/>
        <v>1413917.0889723559</v>
      </c>
      <c r="Y50" s="38">
        <f t="shared" si="6"/>
        <v>6.7700658497229282E-2</v>
      </c>
    </row>
    <row r="51" spans="2:25">
      <c r="B51" s="36">
        <v>43</v>
      </c>
      <c r="C51" s="108">
        <f t="shared" si="0"/>
        <v>1378150.535475336</v>
      </c>
      <c r="D51" s="108"/>
      <c r="E51" s="36"/>
      <c r="F51" s="8">
        <v>43605</v>
      </c>
      <c r="G51" s="60" t="s">
        <v>4</v>
      </c>
      <c r="H51" s="109">
        <v>0.92249999999999999</v>
      </c>
      <c r="I51" s="109"/>
      <c r="J51" s="36">
        <v>118</v>
      </c>
      <c r="K51" s="112">
        <f t="shared" si="3"/>
        <v>41344.516064260082</v>
      </c>
      <c r="L51" s="113"/>
      <c r="M51" s="6">
        <f>IF(J51="","",(K51/J51)/LOOKUP(RIGHT($D$2,3),定数!$A$6:$A$13,定数!$B$6:$B$13))</f>
        <v>2.9198104565155423</v>
      </c>
      <c r="N51" s="36"/>
      <c r="O51" s="8">
        <v>43615</v>
      </c>
      <c r="P51" s="109">
        <v>0.94010000000000005</v>
      </c>
      <c r="Q51" s="109"/>
      <c r="R51" s="110">
        <f>IF(P51="","",T51*M51*LOOKUP(RIGHT($D$2,3),定数!$A$6:$A$13,定数!$B$6:$B$13))</f>
        <v>61666.396841608461</v>
      </c>
      <c r="S51" s="110"/>
      <c r="T51" s="111">
        <f t="shared" si="4"/>
        <v>176.0000000000006</v>
      </c>
      <c r="U51" s="111"/>
      <c r="V51" t="str">
        <f t="shared" si="7"/>
        <v/>
      </c>
      <c r="W51">
        <f t="shared" si="2"/>
        <v>0</v>
      </c>
      <c r="X51" s="37">
        <f t="shared" si="5"/>
        <v>1413917.0889723559</v>
      </c>
      <c r="Y51" s="38">
        <f t="shared" si="6"/>
        <v>2.5296075545006125E-2</v>
      </c>
    </row>
    <row r="52" spans="2:25">
      <c r="B52" s="36">
        <v>44</v>
      </c>
      <c r="C52" s="108">
        <f t="shared" si="0"/>
        <v>1439816.9323169445</v>
      </c>
      <c r="D52" s="108"/>
      <c r="E52" s="36"/>
      <c r="F52" s="8">
        <v>43635</v>
      </c>
      <c r="G52" s="60" t="s">
        <v>4</v>
      </c>
      <c r="H52" s="109">
        <v>0.95250000000000001</v>
      </c>
      <c r="I52" s="109"/>
      <c r="J52" s="36">
        <v>114</v>
      </c>
      <c r="K52" s="112">
        <f t="shared" si="3"/>
        <v>43194.507969508333</v>
      </c>
      <c r="L52" s="113"/>
      <c r="M52" s="6">
        <f>IF(J52="","",(K52/J52)/LOOKUP(RIGHT($D$2,3),定数!$A$6:$A$13,定数!$B$6:$B$13))</f>
        <v>3.1574932726248779</v>
      </c>
      <c r="N52" s="36"/>
      <c r="O52" s="8">
        <v>43637</v>
      </c>
      <c r="P52" s="109">
        <v>0.96879999999999999</v>
      </c>
      <c r="Q52" s="109"/>
      <c r="R52" s="110">
        <f>IF(P52="","",T52*M52*LOOKUP(RIGHT($D$2,3),定数!$A$6:$A$13,定数!$B$6:$B$13))</f>
        <v>61760.568412542532</v>
      </c>
      <c r="S52" s="110"/>
      <c r="T52" s="111">
        <f t="shared" si="4"/>
        <v>162.9999999999998</v>
      </c>
      <c r="U52" s="111"/>
      <c r="V52" t="str">
        <f t="shared" si="7"/>
        <v/>
      </c>
      <c r="W52">
        <f t="shared" si="2"/>
        <v>0</v>
      </c>
      <c r="X52" s="37">
        <f t="shared" si="5"/>
        <v>1439816.9323169445</v>
      </c>
      <c r="Y52" s="38">
        <f t="shared" si="6"/>
        <v>0</v>
      </c>
    </row>
    <row r="53" spans="2:25">
      <c r="B53" s="36">
        <v>45</v>
      </c>
      <c r="C53" s="108">
        <f t="shared" si="0"/>
        <v>1501577.500729487</v>
      </c>
      <c r="D53" s="108"/>
      <c r="E53" s="36"/>
      <c r="F53" s="8">
        <v>43766</v>
      </c>
      <c r="G53" s="64" t="s">
        <v>3</v>
      </c>
      <c r="H53" s="109">
        <v>0.97540000000000004</v>
      </c>
      <c r="I53" s="109"/>
      <c r="J53" s="36">
        <v>45</v>
      </c>
      <c r="K53" s="112">
        <f t="shared" si="3"/>
        <v>45047.325021884608</v>
      </c>
      <c r="L53" s="113"/>
      <c r="M53" s="6">
        <f>IF(J53="","",(K53/J53)/LOOKUP(RIGHT($D$2,3),定数!$A$6:$A$13,定数!$B$6:$B$13))</f>
        <v>8.3420972262749267</v>
      </c>
      <c r="N53" s="36"/>
      <c r="O53" s="8">
        <v>43766</v>
      </c>
      <c r="P53" s="109">
        <v>0.97989999999999999</v>
      </c>
      <c r="Q53" s="109"/>
      <c r="R53" s="110">
        <f>IF(P53="","",T53*M53*LOOKUP(RIGHT($D$2,3),定数!$A$6:$A$13,定数!$B$6:$B$13))</f>
        <v>-45047.325021884091</v>
      </c>
      <c r="S53" s="110"/>
      <c r="T53" s="111">
        <f t="shared" si="4"/>
        <v>-44.999999999999488</v>
      </c>
      <c r="U53" s="111"/>
      <c r="V53" t="str">
        <f t="shared" si="7"/>
        <v/>
      </c>
      <c r="W53">
        <f t="shared" si="2"/>
        <v>1</v>
      </c>
      <c r="X53" s="37">
        <f t="shared" si="5"/>
        <v>1501577.500729487</v>
      </c>
      <c r="Y53" s="38">
        <f t="shared" si="6"/>
        <v>0</v>
      </c>
    </row>
    <row r="54" spans="2:25">
      <c r="B54" s="36">
        <v>46</v>
      </c>
      <c r="C54" s="108">
        <f t="shared" si="0"/>
        <v>1456530.1757076029</v>
      </c>
      <c r="D54" s="108"/>
      <c r="E54" s="36"/>
      <c r="F54" s="8">
        <v>43787</v>
      </c>
      <c r="G54" s="60" t="s">
        <v>4</v>
      </c>
      <c r="H54" s="109">
        <v>1.0103</v>
      </c>
      <c r="I54" s="109"/>
      <c r="J54" s="36">
        <v>94</v>
      </c>
      <c r="K54" s="112">
        <f t="shared" si="3"/>
        <v>43695.905271228083</v>
      </c>
      <c r="L54" s="113"/>
      <c r="M54" s="6">
        <f>IF(J54="","",(K54/J54)/LOOKUP(RIGHT($D$2,3),定数!$A$6:$A$13,定数!$B$6:$B$13))</f>
        <v>3.8737504673074539</v>
      </c>
      <c r="N54" s="36"/>
      <c r="O54" s="8">
        <v>43788</v>
      </c>
      <c r="P54" s="109">
        <v>1</v>
      </c>
      <c r="Q54" s="109"/>
      <c r="R54" s="110">
        <f>IF(P54="","",T54*M54*LOOKUP(RIGHT($D$2,3),定数!$A$6:$A$13,定数!$B$6:$B$13))</f>
        <v>-47879.555775920016</v>
      </c>
      <c r="S54" s="110"/>
      <c r="T54" s="111">
        <f t="shared" si="4"/>
        <v>-102.99999999999976</v>
      </c>
      <c r="U54" s="111"/>
      <c r="V54" t="str">
        <f t="shared" si="7"/>
        <v/>
      </c>
      <c r="W54">
        <f t="shared" si="2"/>
        <v>2</v>
      </c>
      <c r="X54" s="37">
        <f t="shared" si="5"/>
        <v>1501577.500729487</v>
      </c>
      <c r="Y54" s="38">
        <f t="shared" si="6"/>
        <v>2.9999999999999694E-2</v>
      </c>
    </row>
    <row r="55" spans="2:25">
      <c r="B55" s="36">
        <v>47</v>
      </c>
      <c r="C55" s="108">
        <f t="shared" si="0"/>
        <v>1408650.6199316829</v>
      </c>
      <c r="D55" s="108"/>
      <c r="E55" s="36"/>
      <c r="F55" s="8">
        <v>43825</v>
      </c>
      <c r="G55" s="60" t="s">
        <v>4</v>
      </c>
      <c r="H55" s="109">
        <v>1.0328999999999999</v>
      </c>
      <c r="I55" s="109"/>
      <c r="J55" s="36">
        <v>78</v>
      </c>
      <c r="K55" s="112">
        <f t="shared" si="3"/>
        <v>42259.518597950489</v>
      </c>
      <c r="L55" s="113"/>
      <c r="M55" s="6">
        <f>IF(J55="","",(K55/J55)/LOOKUP(RIGHT($D$2,3),定数!$A$6:$A$13,定数!$B$6:$B$13))</f>
        <v>4.5149058331143683</v>
      </c>
      <c r="N55" s="36"/>
      <c r="O55" s="8">
        <v>43829</v>
      </c>
      <c r="P55" s="109">
        <v>1.0468</v>
      </c>
      <c r="Q55" s="109"/>
      <c r="R55" s="110">
        <f>IF(P55="","",T55*M55*LOOKUP(RIGHT($D$2,3),定数!$A$6:$A$13,定数!$B$6:$B$13))</f>
        <v>75308.629296347775</v>
      </c>
      <c r="S55" s="110"/>
      <c r="T55" s="111">
        <f t="shared" si="4"/>
        <v>139.00000000000023</v>
      </c>
      <c r="U55" s="111"/>
      <c r="V55" t="str">
        <f t="shared" si="7"/>
        <v/>
      </c>
      <c r="W55">
        <f t="shared" si="2"/>
        <v>0</v>
      </c>
      <c r="X55" s="37">
        <f t="shared" si="5"/>
        <v>1501577.500729487</v>
      </c>
      <c r="Y55" s="38">
        <f t="shared" si="6"/>
        <v>6.1886170212765546E-2</v>
      </c>
    </row>
    <row r="56" spans="2:25">
      <c r="B56" s="36">
        <v>48</v>
      </c>
      <c r="C56" s="108">
        <f t="shared" si="0"/>
        <v>1483959.2492280307</v>
      </c>
      <c r="D56" s="108"/>
      <c r="E56" s="36">
        <v>2003</v>
      </c>
      <c r="F56" s="8">
        <v>43579</v>
      </c>
      <c r="G56" s="60" t="s">
        <v>4</v>
      </c>
      <c r="H56" s="109">
        <v>1.1005</v>
      </c>
      <c r="I56" s="109"/>
      <c r="J56" s="36">
        <v>160</v>
      </c>
      <c r="K56" s="112">
        <f t="shared" si="3"/>
        <v>44518.777476840922</v>
      </c>
      <c r="L56" s="113"/>
      <c r="M56" s="6">
        <f>IF(J56="","",(K56/J56)/LOOKUP(RIGHT($D$2,3),定数!$A$6:$A$13,定数!$B$6:$B$13))</f>
        <v>2.3186863269187983</v>
      </c>
      <c r="N56" s="36">
        <v>2003</v>
      </c>
      <c r="O56" s="8">
        <v>43586</v>
      </c>
      <c r="P56" s="109">
        <v>1.1235999999999999</v>
      </c>
      <c r="Q56" s="109"/>
      <c r="R56" s="110">
        <f>IF(P56="","",T56*M56*LOOKUP(RIGHT($D$2,3),定数!$A$6:$A$13,定数!$B$6:$B$13))</f>
        <v>64273.984982188806</v>
      </c>
      <c r="S56" s="110"/>
      <c r="T56" s="111">
        <f t="shared" si="4"/>
        <v>230.99999999999898</v>
      </c>
      <c r="U56" s="111"/>
      <c r="V56" t="str">
        <f t="shared" si="7"/>
        <v/>
      </c>
      <c r="W56">
        <f t="shared" si="2"/>
        <v>0</v>
      </c>
      <c r="X56" s="37">
        <f t="shared" si="5"/>
        <v>1501577.500729487</v>
      </c>
      <c r="Y56" s="38">
        <f t="shared" si="6"/>
        <v>1.1733161620294141E-2</v>
      </c>
    </row>
    <row r="57" spans="2:25">
      <c r="B57" s="36">
        <v>49</v>
      </c>
      <c r="C57" s="108">
        <f t="shared" si="0"/>
        <v>1548233.2342102195</v>
      </c>
      <c r="D57" s="108"/>
      <c r="E57" s="36"/>
      <c r="F57" s="8">
        <v>43594</v>
      </c>
      <c r="G57" s="60" t="s">
        <v>4</v>
      </c>
      <c r="H57" s="109">
        <v>1.1515</v>
      </c>
      <c r="I57" s="109"/>
      <c r="J57" s="36">
        <v>206</v>
      </c>
      <c r="K57" s="112">
        <f t="shared" si="3"/>
        <v>46446.997026306584</v>
      </c>
      <c r="L57" s="113"/>
      <c r="M57" s="6">
        <f>IF(J57="","",(K57/J57)/LOOKUP(RIGHT($D$2,3),定数!$A$6:$A$13,定数!$B$6:$B$13))</f>
        <v>1.8789238279250238</v>
      </c>
      <c r="N57" s="36"/>
      <c r="O57" s="8">
        <v>43608</v>
      </c>
      <c r="P57" s="109">
        <v>1.173</v>
      </c>
      <c r="Q57" s="109"/>
      <c r="R57" s="110">
        <f>IF(P57="","",T57*M57*LOOKUP(RIGHT($D$2,3),定数!$A$6:$A$13,定数!$B$6:$B$13))</f>
        <v>48476.234760465777</v>
      </c>
      <c r="S57" s="110"/>
      <c r="T57" s="111">
        <f t="shared" si="4"/>
        <v>215.00000000000074</v>
      </c>
      <c r="U57" s="111"/>
      <c r="V57" t="str">
        <f t="shared" si="7"/>
        <v/>
      </c>
      <c r="W57">
        <f t="shared" si="2"/>
        <v>0</v>
      </c>
      <c r="X57" s="37">
        <f t="shared" si="5"/>
        <v>1548233.2342102195</v>
      </c>
      <c r="Y57" s="38">
        <f t="shared" si="6"/>
        <v>0</v>
      </c>
    </row>
    <row r="58" spans="2:25">
      <c r="B58" s="36">
        <v>50</v>
      </c>
      <c r="C58" s="108">
        <f t="shared" si="0"/>
        <v>1596709.4689706853</v>
      </c>
      <c r="D58" s="108"/>
      <c r="E58" s="36"/>
      <c r="F58" s="8">
        <v>43615</v>
      </c>
      <c r="G58" s="60" t="s">
        <v>4</v>
      </c>
      <c r="H58" s="109">
        <v>1.1913</v>
      </c>
      <c r="I58" s="109"/>
      <c r="J58" s="36">
        <v>223</v>
      </c>
      <c r="K58" s="112">
        <f t="shared" si="3"/>
        <v>47901.284069120557</v>
      </c>
      <c r="L58" s="113"/>
      <c r="M58" s="6">
        <f>IF(J58="","",(K58/J58)/LOOKUP(RIGHT($D$2,3),定数!$A$6:$A$13,定数!$B$6:$B$13))</f>
        <v>1.7900330369626516</v>
      </c>
      <c r="N58" s="36"/>
      <c r="O58" s="8">
        <v>43618</v>
      </c>
      <c r="P58" s="109">
        <v>1.169</v>
      </c>
      <c r="Q58" s="109"/>
      <c r="R58" s="110">
        <f>IF(P58="","",T58*M58*LOOKUP(RIGHT($D$2,3),定数!$A$6:$A$13,定数!$B$6:$B$13))</f>
        <v>-47901.284069120527</v>
      </c>
      <c r="S58" s="110"/>
      <c r="T58" s="111">
        <f t="shared" si="4"/>
        <v>-222.99999999999986</v>
      </c>
      <c r="U58" s="111"/>
      <c r="V58" t="str">
        <f t="shared" si="7"/>
        <v/>
      </c>
      <c r="W58">
        <f t="shared" si="2"/>
        <v>1</v>
      </c>
      <c r="X58" s="37">
        <f t="shared" si="5"/>
        <v>1596709.4689706853</v>
      </c>
      <c r="Y58" s="38">
        <f t="shared" si="6"/>
        <v>0</v>
      </c>
    </row>
    <row r="59" spans="2:25">
      <c r="B59" s="36">
        <v>51</v>
      </c>
      <c r="C59" s="108">
        <f t="shared" si="0"/>
        <v>1548808.1849015648</v>
      </c>
      <c r="D59" s="108"/>
      <c r="E59" s="36"/>
      <c r="F59" s="8">
        <v>43627</v>
      </c>
      <c r="G59" s="64" t="s">
        <v>3</v>
      </c>
      <c r="H59" s="109">
        <v>1.1667000000000001</v>
      </c>
      <c r="I59" s="109"/>
      <c r="J59" s="36">
        <v>125</v>
      </c>
      <c r="K59" s="112">
        <f t="shared" si="3"/>
        <v>46464.245547046943</v>
      </c>
      <c r="L59" s="113"/>
      <c r="M59" s="6">
        <f>IF(J59="","",(K59/J59)/LOOKUP(RIGHT($D$2,3),定数!$A$6:$A$13,定数!$B$6:$B$13))</f>
        <v>3.0976163698031294</v>
      </c>
      <c r="N59" s="36"/>
      <c r="O59" s="8">
        <v>43628</v>
      </c>
      <c r="P59" s="109">
        <v>1.1792</v>
      </c>
      <c r="Q59" s="109"/>
      <c r="R59" s="110">
        <f>IF(P59="","",T59*M59*LOOKUP(RIGHT($D$2,3),定数!$A$6:$A$13,定数!$B$6:$B$13))</f>
        <v>-46464.245547046783</v>
      </c>
      <c r="S59" s="110"/>
      <c r="T59" s="111">
        <f t="shared" si="4"/>
        <v>-124.99999999999956</v>
      </c>
      <c r="U59" s="111"/>
      <c r="V59" t="str">
        <f t="shared" si="7"/>
        <v/>
      </c>
      <c r="W59">
        <f t="shared" si="2"/>
        <v>2</v>
      </c>
      <c r="X59" s="37">
        <f t="shared" si="5"/>
        <v>1596709.4689706853</v>
      </c>
      <c r="Y59" s="38">
        <f t="shared" si="6"/>
        <v>2.9999999999999916E-2</v>
      </c>
    </row>
    <row r="60" spans="2:25">
      <c r="B60" s="36">
        <v>52</v>
      </c>
      <c r="C60" s="108">
        <f t="shared" si="0"/>
        <v>1502343.939354518</v>
      </c>
      <c r="D60" s="108"/>
      <c r="E60" s="36"/>
      <c r="F60" s="8">
        <v>43690</v>
      </c>
      <c r="G60" s="64" t="s">
        <v>3</v>
      </c>
      <c r="H60" s="109">
        <v>1.1274</v>
      </c>
      <c r="I60" s="109"/>
      <c r="J60" s="36">
        <v>105</v>
      </c>
      <c r="K60" s="112">
        <f t="shared" si="3"/>
        <v>45070.318180635535</v>
      </c>
      <c r="L60" s="113"/>
      <c r="M60" s="6">
        <f>IF(J60="","",(K60/J60)/LOOKUP(RIGHT($D$2,3),定数!$A$6:$A$13,定数!$B$6:$B$13))</f>
        <v>3.5770093794155189</v>
      </c>
      <c r="N60" s="36"/>
      <c r="O60" s="8">
        <v>43696</v>
      </c>
      <c r="P60" s="109">
        <v>1.1113</v>
      </c>
      <c r="Q60" s="109"/>
      <c r="R60" s="110">
        <f>IF(P60="","",T60*M60*LOOKUP(RIGHT($D$2,3),定数!$A$6:$A$13,定数!$B$6:$B$13))</f>
        <v>69107.82121030784</v>
      </c>
      <c r="S60" s="110"/>
      <c r="T60" s="111">
        <f t="shared" si="4"/>
        <v>161.00000000000003</v>
      </c>
      <c r="U60" s="111"/>
      <c r="V60" t="str">
        <f t="shared" si="7"/>
        <v/>
      </c>
      <c r="W60">
        <f t="shared" si="2"/>
        <v>0</v>
      </c>
      <c r="X60" s="37">
        <f t="shared" si="5"/>
        <v>1596709.4689706853</v>
      </c>
      <c r="Y60" s="38">
        <f t="shared" si="6"/>
        <v>5.909999999999993E-2</v>
      </c>
    </row>
    <row r="61" spans="2:25">
      <c r="B61" s="36">
        <v>53</v>
      </c>
      <c r="C61" s="108">
        <f t="shared" si="0"/>
        <v>1571451.7605648257</v>
      </c>
      <c r="D61" s="108"/>
      <c r="E61" s="36"/>
      <c r="F61" s="8">
        <v>43726</v>
      </c>
      <c r="G61" s="60" t="s">
        <v>4</v>
      </c>
      <c r="H61" s="109">
        <v>1.1305000000000001</v>
      </c>
      <c r="I61" s="109"/>
      <c r="J61" s="36">
        <v>168</v>
      </c>
      <c r="K61" s="112">
        <f t="shared" si="3"/>
        <v>47143.552816944772</v>
      </c>
      <c r="L61" s="113"/>
      <c r="M61" s="6">
        <f>IF(J61="","",(K61/J61)/LOOKUP(RIGHT($D$2,3),定数!$A$6:$A$13,定数!$B$6:$B$13))</f>
        <v>2.3384698817928955</v>
      </c>
      <c r="N61" s="36"/>
      <c r="O61" s="8">
        <v>43737</v>
      </c>
      <c r="P61" s="109">
        <v>1.1556</v>
      </c>
      <c r="Q61" s="109"/>
      <c r="R61" s="110">
        <f>IF(P61="","",T61*M61*LOOKUP(RIGHT($D$2,3),定数!$A$6:$A$13,定数!$B$6:$B$13))</f>
        <v>70434.712839601736</v>
      </c>
      <c r="S61" s="110"/>
      <c r="T61" s="111">
        <f t="shared" si="4"/>
        <v>250.99999999999901</v>
      </c>
      <c r="U61" s="111"/>
      <c r="V61" t="str">
        <f t="shared" si="7"/>
        <v/>
      </c>
      <c r="W61">
        <f t="shared" si="2"/>
        <v>0</v>
      </c>
      <c r="X61" s="37">
        <f t="shared" si="5"/>
        <v>1596709.4689706853</v>
      </c>
      <c r="Y61" s="38">
        <f t="shared" si="6"/>
        <v>1.5818599999999905E-2</v>
      </c>
    </row>
    <row r="62" spans="2:25">
      <c r="B62" s="36">
        <v>54</v>
      </c>
      <c r="C62" s="108">
        <f>IF(R61="","",C61+R61)</f>
        <v>1641886.4734044275</v>
      </c>
      <c r="D62" s="108"/>
      <c r="E62" s="36"/>
      <c r="F62" s="8">
        <v>43745</v>
      </c>
      <c r="G62" s="60" t="s">
        <v>4</v>
      </c>
      <c r="H62" s="109">
        <v>1.1728000000000001</v>
      </c>
      <c r="I62" s="109"/>
      <c r="J62" s="36">
        <v>198</v>
      </c>
      <c r="K62" s="112">
        <f t="shared" si="3"/>
        <v>49256.594202132823</v>
      </c>
      <c r="L62" s="113"/>
      <c r="M62" s="6">
        <f>IF(J62="","",(K62/J62)/LOOKUP(RIGHT($D$2,3),定数!$A$6:$A$13,定数!$B$6:$B$13))</f>
        <v>2.0730889815712468</v>
      </c>
      <c r="N62" s="36"/>
      <c r="O62" s="8">
        <v>43772</v>
      </c>
      <c r="P62" s="109">
        <v>1.153</v>
      </c>
      <c r="Q62" s="109"/>
      <c r="R62" s="110">
        <f>IF(P62="","",T62*M62*LOOKUP(RIGHT($D$2,3),定数!$A$6:$A$13,定数!$B$6:$B$13))</f>
        <v>-49256.594202132925</v>
      </c>
      <c r="S62" s="110"/>
      <c r="T62" s="111">
        <f t="shared" si="4"/>
        <v>-198.0000000000004</v>
      </c>
      <c r="U62" s="111"/>
      <c r="V62" t="str">
        <f t="shared" si="7"/>
        <v/>
      </c>
      <c r="W62">
        <f t="shared" si="2"/>
        <v>1</v>
      </c>
      <c r="X62" s="37">
        <f t="shared" si="5"/>
        <v>1641886.4734044275</v>
      </c>
      <c r="Y62" s="38">
        <f t="shared" si="6"/>
        <v>0</v>
      </c>
    </row>
    <row r="63" spans="2:25">
      <c r="B63" s="36">
        <v>55</v>
      </c>
      <c r="C63" s="108">
        <f t="shared" si="0"/>
        <v>1592629.8792022946</v>
      </c>
      <c r="D63" s="108"/>
      <c r="E63" s="36"/>
      <c r="F63" s="8">
        <v>43800</v>
      </c>
      <c r="G63" s="60" t="s">
        <v>4</v>
      </c>
      <c r="H63" s="109">
        <v>1.202</v>
      </c>
      <c r="I63" s="109"/>
      <c r="J63" s="36">
        <v>128</v>
      </c>
      <c r="K63" s="112">
        <f t="shared" si="3"/>
        <v>47778.896376068835</v>
      </c>
      <c r="L63" s="113"/>
      <c r="M63" s="6">
        <f>IF(J63="","",(K63/J63)/LOOKUP(RIGHT($D$2,3),定数!$A$6:$A$13,定数!$B$6:$B$13))</f>
        <v>3.1106052328169813</v>
      </c>
      <c r="N63" s="36"/>
      <c r="O63" s="8">
        <v>43805</v>
      </c>
      <c r="P63" s="109">
        <v>1.2188000000000001</v>
      </c>
      <c r="Q63" s="109"/>
      <c r="R63" s="110">
        <f>IF(P63="","",T63*M63*LOOKUP(RIGHT($D$2,3),定数!$A$6:$A$13,定数!$B$6:$B$13))</f>
        <v>62709.801493590894</v>
      </c>
      <c r="S63" s="110"/>
      <c r="T63" s="111">
        <f t="shared" si="4"/>
        <v>168.00000000000148</v>
      </c>
      <c r="U63" s="111"/>
      <c r="V63" t="str">
        <f t="shared" si="7"/>
        <v/>
      </c>
      <c r="W63">
        <f t="shared" si="2"/>
        <v>0</v>
      </c>
      <c r="X63" s="37">
        <f t="shared" si="5"/>
        <v>1641886.4734044275</v>
      </c>
      <c r="Y63" s="38">
        <f t="shared" si="6"/>
        <v>3.0000000000000027E-2</v>
      </c>
    </row>
    <row r="64" spans="2:25">
      <c r="B64" s="36">
        <v>56</v>
      </c>
      <c r="C64" s="108">
        <f>IF(R63="","",C63+R63)</f>
        <v>1655339.6806958856</v>
      </c>
      <c r="D64" s="108"/>
      <c r="E64" s="36"/>
      <c r="F64" s="8">
        <v>43815</v>
      </c>
      <c r="G64" s="60" t="s">
        <v>4</v>
      </c>
      <c r="H64" s="109">
        <v>1.2326999999999999</v>
      </c>
      <c r="I64" s="109"/>
      <c r="J64" s="36">
        <v>196</v>
      </c>
      <c r="K64" s="112">
        <f t="shared" si="3"/>
        <v>49660.190420876563</v>
      </c>
      <c r="L64" s="113"/>
      <c r="M64" s="6">
        <f>IF(J64="","",(K64/J64)/LOOKUP(RIGHT($D$2,3),定数!$A$6:$A$13,定数!$B$6:$B$13))</f>
        <v>2.1114026539488333</v>
      </c>
      <c r="N64" s="36"/>
      <c r="O64" s="8">
        <v>43830</v>
      </c>
      <c r="P64" s="109">
        <v>1.2572000000000001</v>
      </c>
      <c r="Q64" s="109"/>
      <c r="R64" s="110">
        <f>IF(P64="","",T64*M64*LOOKUP(RIGHT($D$2,3),定数!$A$6:$A$13,定数!$B$6:$B$13))</f>
        <v>62075.238026096173</v>
      </c>
      <c r="S64" s="110"/>
      <c r="T64" s="111">
        <f t="shared" si="4"/>
        <v>245.00000000000188</v>
      </c>
      <c r="U64" s="111"/>
      <c r="V64" t="str">
        <f t="shared" si="7"/>
        <v/>
      </c>
      <c r="W64">
        <f t="shared" si="2"/>
        <v>0</v>
      </c>
      <c r="X64" s="37">
        <f t="shared" si="5"/>
        <v>1655339.6806958856</v>
      </c>
      <c r="Y64" s="38">
        <f t="shared" si="6"/>
        <v>0</v>
      </c>
    </row>
    <row r="65" spans="2:25">
      <c r="B65" s="36">
        <v>57</v>
      </c>
      <c r="C65" s="108">
        <f>IF(R64="","",C64+R64)</f>
        <v>1717414.9187219818</v>
      </c>
      <c r="D65" s="108"/>
      <c r="E65" s="36">
        <v>2004</v>
      </c>
      <c r="F65" s="8">
        <v>43474</v>
      </c>
      <c r="G65" s="60" t="s">
        <v>4</v>
      </c>
      <c r="H65" s="109">
        <v>1.2788999999999999</v>
      </c>
      <c r="I65" s="109"/>
      <c r="J65" s="36">
        <v>230</v>
      </c>
      <c r="K65" s="112">
        <f t="shared" si="3"/>
        <v>51522.44756165945</v>
      </c>
      <c r="L65" s="113"/>
      <c r="M65" s="6">
        <f>IF(J65="","",(K65/J65)/LOOKUP(RIGHT($D$2,3),定数!$A$6:$A$13,定数!$B$6:$B$13))</f>
        <v>1.8667553464369366</v>
      </c>
      <c r="N65" s="36">
        <v>2004</v>
      </c>
      <c r="O65" s="8">
        <v>43481</v>
      </c>
      <c r="P65" s="109">
        <v>1.2559</v>
      </c>
      <c r="Q65" s="109"/>
      <c r="R65" s="110">
        <f>IF(P65="","",T65*M65*LOOKUP(RIGHT($D$2,3),定数!$A$6:$A$13,定数!$B$6:$B$13))</f>
        <v>-51522.447561659246</v>
      </c>
      <c r="S65" s="110"/>
      <c r="T65" s="111">
        <f t="shared" si="4"/>
        <v>-229.99999999999909</v>
      </c>
      <c r="U65" s="111"/>
      <c r="V65" t="str">
        <f t="shared" si="7"/>
        <v/>
      </c>
      <c r="W65">
        <f t="shared" si="2"/>
        <v>1</v>
      </c>
      <c r="X65" s="37">
        <f t="shared" si="5"/>
        <v>1717414.9187219818</v>
      </c>
      <c r="Y65" s="38">
        <f t="shared" si="6"/>
        <v>0</v>
      </c>
    </row>
    <row r="66" spans="2:25">
      <c r="B66" s="36">
        <v>58</v>
      </c>
      <c r="C66" s="108">
        <f t="shared" si="0"/>
        <v>1665892.4711603227</v>
      </c>
      <c r="D66" s="108"/>
      <c r="E66" s="36"/>
      <c r="F66" s="8">
        <v>43513</v>
      </c>
      <c r="G66" s="60" t="s">
        <v>4</v>
      </c>
      <c r="H66" s="109">
        <v>1.2794000000000001</v>
      </c>
      <c r="I66" s="109"/>
      <c r="J66" s="36">
        <v>77</v>
      </c>
      <c r="K66" s="112">
        <f t="shared" si="3"/>
        <v>49976.774134809675</v>
      </c>
      <c r="L66" s="113"/>
      <c r="M66" s="6">
        <f>IF(J66="","",(K66/J66)/LOOKUP(RIGHT($D$2,3),定数!$A$6:$A$13,定数!$B$6:$B$13))</f>
        <v>5.4087417894815664</v>
      </c>
      <c r="N66" s="36"/>
      <c r="O66" s="8">
        <v>43514</v>
      </c>
      <c r="P66" s="109">
        <v>1.2887999999999999</v>
      </c>
      <c r="Q66" s="109"/>
      <c r="R66" s="110">
        <f>IF(P66="","",T66*M66*LOOKUP(RIGHT($D$2,3),定数!$A$6:$A$13,定数!$B$6:$B$13))</f>
        <v>61010.607385351104</v>
      </c>
      <c r="S66" s="110"/>
      <c r="T66" s="111">
        <f t="shared" si="4"/>
        <v>93.999999999998522</v>
      </c>
      <c r="U66" s="111"/>
      <c r="V66" t="str">
        <f t="shared" si="7"/>
        <v/>
      </c>
      <c r="W66">
        <f t="shared" si="2"/>
        <v>0</v>
      </c>
      <c r="X66" s="37">
        <f t="shared" si="5"/>
        <v>1717414.9187219818</v>
      </c>
      <c r="Y66" s="38">
        <f t="shared" si="6"/>
        <v>2.9999999999999805E-2</v>
      </c>
    </row>
    <row r="67" spans="2:25">
      <c r="B67" s="36">
        <v>59</v>
      </c>
      <c r="C67" s="108">
        <f t="shared" si="0"/>
        <v>1726903.0785456738</v>
      </c>
      <c r="D67" s="108"/>
      <c r="E67" s="36"/>
      <c r="F67" s="8">
        <v>43534</v>
      </c>
      <c r="G67" s="64" t="s">
        <v>3</v>
      </c>
      <c r="H67" s="109">
        <v>1.2271000000000001</v>
      </c>
      <c r="I67" s="109"/>
      <c r="J67" s="36">
        <v>193</v>
      </c>
      <c r="K67" s="112">
        <f t="shared" si="3"/>
        <v>51807.092356370209</v>
      </c>
      <c r="L67" s="113"/>
      <c r="M67" s="6">
        <f>IF(J67="","",(K67/J67)/LOOKUP(RIGHT($D$2,3),定数!$A$6:$A$13,定数!$B$6:$B$13))</f>
        <v>2.2369210861990592</v>
      </c>
      <c r="N67" s="36"/>
      <c r="O67" s="8">
        <v>43560</v>
      </c>
      <c r="P67" s="109">
        <v>1.2030000000000001</v>
      </c>
      <c r="Q67" s="109"/>
      <c r="R67" s="110">
        <f>IF(P67="","",T67*M67*LOOKUP(RIGHT($D$2,3),定数!$A$6:$A$13,定数!$B$6:$B$13))</f>
        <v>64691.757812876822</v>
      </c>
      <c r="S67" s="110"/>
      <c r="T67" s="111">
        <f t="shared" si="4"/>
        <v>241.00000000000011</v>
      </c>
      <c r="U67" s="111"/>
      <c r="V67" t="str">
        <f t="shared" si="7"/>
        <v/>
      </c>
      <c r="W67">
        <f t="shared" si="2"/>
        <v>0</v>
      </c>
      <c r="X67" s="37">
        <f t="shared" si="5"/>
        <v>1726903.0785456738</v>
      </c>
      <c r="Y67" s="38">
        <f t="shared" si="6"/>
        <v>0</v>
      </c>
    </row>
    <row r="68" spans="2:25">
      <c r="B68" s="36">
        <v>60</v>
      </c>
      <c r="C68" s="108">
        <f>IF(R67="","",C67+R67)</f>
        <v>1791594.8363585505</v>
      </c>
      <c r="D68" s="108"/>
      <c r="E68" s="36"/>
      <c r="F68" s="8">
        <v>43581</v>
      </c>
      <c r="G68" s="64" t="s">
        <v>3</v>
      </c>
      <c r="H68" s="109">
        <v>1.1795</v>
      </c>
      <c r="I68" s="109"/>
      <c r="J68" s="36">
        <v>151</v>
      </c>
      <c r="K68" s="112">
        <f t="shared" si="3"/>
        <v>53747.845090756513</v>
      </c>
      <c r="L68" s="113"/>
      <c r="M68" s="6">
        <f>IF(J68="","",(K68/J68)/LOOKUP(RIGHT($D$2,3),定数!$A$6:$A$13,定数!$B$6:$B$13))</f>
        <v>2.966216616487666</v>
      </c>
      <c r="N68" s="36"/>
      <c r="O68" s="8">
        <v>43582</v>
      </c>
      <c r="P68" s="109">
        <v>1.1946000000000001</v>
      </c>
      <c r="Q68" s="109"/>
      <c r="R68" s="110">
        <f>IF(P68="","",T68*M68*LOOKUP(RIGHT($D$2,3),定数!$A$6:$A$13,定数!$B$6:$B$13))</f>
        <v>-53747.845090756913</v>
      </c>
      <c r="S68" s="110"/>
      <c r="T68" s="111">
        <f t="shared" si="4"/>
        <v>-151.00000000000114</v>
      </c>
      <c r="U68" s="111"/>
      <c r="V68" t="str">
        <f t="shared" si="7"/>
        <v/>
      </c>
      <c r="W68">
        <f t="shared" si="2"/>
        <v>1</v>
      </c>
      <c r="X68" s="37">
        <f t="shared" si="5"/>
        <v>1791594.8363585505</v>
      </c>
      <c r="Y68" s="38">
        <f t="shared" si="6"/>
        <v>0</v>
      </c>
    </row>
    <row r="69" spans="2:25">
      <c r="B69" s="36">
        <v>61</v>
      </c>
      <c r="C69" s="108">
        <f>IF(R68="","",C68+R68)</f>
        <v>1737846.9912677936</v>
      </c>
      <c r="D69" s="108"/>
      <c r="E69" s="36"/>
      <c r="F69" s="8">
        <v>43634</v>
      </c>
      <c r="G69" s="64" t="s">
        <v>3</v>
      </c>
      <c r="H69" s="109">
        <v>1.1979</v>
      </c>
      <c r="I69" s="109"/>
      <c r="J69" s="36">
        <v>196</v>
      </c>
      <c r="K69" s="112">
        <f t="shared" si="3"/>
        <v>52135.409738033806</v>
      </c>
      <c r="L69" s="113"/>
      <c r="M69" s="6">
        <f>IF(J69="","",(K69/J69)/LOOKUP(RIGHT($D$2,3),定数!$A$6:$A$13,定数!$B$6:$B$13))</f>
        <v>2.2166415704946347</v>
      </c>
      <c r="N69" s="36"/>
      <c r="O69" s="8">
        <v>43639</v>
      </c>
      <c r="P69" s="109">
        <v>1.2175</v>
      </c>
      <c r="Q69" s="109"/>
      <c r="R69" s="110">
        <f>IF(P69="","",T69*M69*LOOKUP(RIGHT($D$2,3),定数!$A$6:$A$13,定数!$B$6:$B$13))</f>
        <v>-52135.409738033981</v>
      </c>
      <c r="S69" s="110"/>
      <c r="T69" s="111">
        <f t="shared" si="4"/>
        <v>-196.00000000000063</v>
      </c>
      <c r="U69" s="111"/>
      <c r="V69" t="str">
        <f t="shared" si="7"/>
        <v/>
      </c>
      <c r="W69">
        <f t="shared" si="2"/>
        <v>2</v>
      </c>
      <c r="X69" s="37">
        <f t="shared" si="5"/>
        <v>1791594.8363585505</v>
      </c>
      <c r="Y69" s="38">
        <f t="shared" si="6"/>
        <v>3.0000000000000249E-2</v>
      </c>
    </row>
    <row r="70" spans="2:25">
      <c r="B70" s="36">
        <v>62</v>
      </c>
      <c r="C70" s="108">
        <f t="shared" si="0"/>
        <v>1685711.5815297596</v>
      </c>
      <c r="D70" s="108"/>
      <c r="E70" s="36"/>
      <c r="F70" s="8">
        <v>43665</v>
      </c>
      <c r="G70" s="60" t="s">
        <v>4</v>
      </c>
      <c r="H70" s="109">
        <v>1.2463</v>
      </c>
      <c r="I70" s="109"/>
      <c r="J70" s="36">
        <v>138</v>
      </c>
      <c r="K70" s="112">
        <f t="shared" si="3"/>
        <v>50571.347445892789</v>
      </c>
      <c r="L70" s="113"/>
      <c r="M70" s="6">
        <f>IF(J70="","",(K70/J70)/LOOKUP(RIGHT($D$2,3),定数!$A$6:$A$13,定数!$B$6:$B$13))</f>
        <v>3.05382532885826</v>
      </c>
      <c r="N70" s="36"/>
      <c r="O70" s="8">
        <v>43666</v>
      </c>
      <c r="P70" s="109">
        <v>1.2324999999999999</v>
      </c>
      <c r="Q70" s="109"/>
      <c r="R70" s="110">
        <f>IF(P70="","",T70*M70*LOOKUP(RIGHT($D$2,3),定数!$A$6:$A$13,定数!$B$6:$B$13))</f>
        <v>-50571.347445892912</v>
      </c>
      <c r="S70" s="110"/>
      <c r="T70" s="111">
        <f t="shared" si="4"/>
        <v>-138.00000000000034</v>
      </c>
      <c r="U70" s="111"/>
      <c r="V70" t="str">
        <f t="shared" si="7"/>
        <v/>
      </c>
      <c r="W70">
        <f t="shared" si="2"/>
        <v>3</v>
      </c>
      <c r="X70" s="37">
        <f t="shared" si="5"/>
        <v>1791594.8363585505</v>
      </c>
      <c r="Y70" s="38">
        <f t="shared" si="6"/>
        <v>5.9100000000000263E-2</v>
      </c>
    </row>
    <row r="71" spans="2:25">
      <c r="B71" s="36">
        <v>63</v>
      </c>
      <c r="C71" s="108">
        <f t="shared" si="0"/>
        <v>1635140.2340838667</v>
      </c>
      <c r="D71" s="108"/>
      <c r="E71" s="36"/>
      <c r="F71" s="8">
        <v>43697</v>
      </c>
      <c r="G71" s="60" t="s">
        <v>4</v>
      </c>
      <c r="H71" s="109">
        <v>1.2383</v>
      </c>
      <c r="I71" s="109"/>
      <c r="J71" s="36">
        <v>61</v>
      </c>
      <c r="K71" s="112">
        <f t="shared" si="3"/>
        <v>49054.207022515999</v>
      </c>
      <c r="L71" s="113"/>
      <c r="M71" s="6">
        <f>IF(J71="","",(K71/J71)/LOOKUP(RIGHT($D$2,3),定数!$A$6:$A$13,定数!$B$6:$B$13))</f>
        <v>6.7013944019830607</v>
      </c>
      <c r="N71" s="36"/>
      <c r="O71" s="8">
        <v>43697</v>
      </c>
      <c r="P71" s="109">
        <v>1.2322</v>
      </c>
      <c r="Q71" s="109"/>
      <c r="R71" s="110">
        <f>IF(P71="","",T71*M71*LOOKUP(RIGHT($D$2,3),定数!$A$6:$A$13,定数!$B$6:$B$13))</f>
        <v>-49054.207022515962</v>
      </c>
      <c r="S71" s="110"/>
      <c r="T71" s="111">
        <f t="shared" si="4"/>
        <v>-60.999999999999943</v>
      </c>
      <c r="U71" s="111"/>
      <c r="V71" t="str">
        <f t="shared" si="7"/>
        <v/>
      </c>
      <c r="W71">
        <f t="shared" si="2"/>
        <v>4</v>
      </c>
      <c r="X71" s="37">
        <f t="shared" si="5"/>
        <v>1791594.8363585505</v>
      </c>
      <c r="Y71" s="38">
        <f t="shared" si="6"/>
        <v>8.7327000000000377E-2</v>
      </c>
    </row>
    <row r="72" spans="2:25">
      <c r="B72" s="36">
        <v>64</v>
      </c>
      <c r="C72" s="108">
        <f t="shared" si="0"/>
        <v>1586086.0270613506</v>
      </c>
      <c r="D72" s="108"/>
      <c r="E72" s="36"/>
      <c r="F72" s="8">
        <v>43773</v>
      </c>
      <c r="G72" s="64" t="s">
        <v>106</v>
      </c>
      <c r="H72" s="109">
        <v>1.2831999999999999</v>
      </c>
      <c r="I72" s="109"/>
      <c r="J72" s="36">
        <v>178</v>
      </c>
      <c r="K72" s="112">
        <f t="shared" si="3"/>
        <v>47582.580811840518</v>
      </c>
      <c r="L72" s="113"/>
      <c r="M72" s="6">
        <f>IF(J72="","",(K72/J72)/LOOKUP(RIGHT($D$2,3),定数!$A$6:$A$13,定数!$B$6:$B$13))</f>
        <v>2.2276489144120091</v>
      </c>
      <c r="N72" s="36"/>
      <c r="O72" s="8">
        <v>43787</v>
      </c>
      <c r="P72" s="109">
        <v>1.3053999999999999</v>
      </c>
      <c r="Q72" s="109"/>
      <c r="R72" s="110">
        <f>IF(P72="","",T72*M72*LOOKUP(RIGHT($D$2,3),定数!$A$6:$A$13,定数!$B$6:$B$13))</f>
        <v>59344.567079935914</v>
      </c>
      <c r="S72" s="110"/>
      <c r="T72" s="111">
        <f t="shared" si="4"/>
        <v>221.99999999999997</v>
      </c>
      <c r="U72" s="111"/>
      <c r="V72" t="str">
        <f t="shared" si="7"/>
        <v/>
      </c>
      <c r="W72">
        <f t="shared" si="2"/>
        <v>0</v>
      </c>
      <c r="X72" s="37">
        <f t="shared" si="5"/>
        <v>1791594.8363585505</v>
      </c>
      <c r="Y72" s="38">
        <f t="shared" si="6"/>
        <v>0.1147071900000004</v>
      </c>
    </row>
    <row r="73" spans="2:25">
      <c r="B73" s="36">
        <v>65</v>
      </c>
      <c r="C73" s="108">
        <f t="shared" si="0"/>
        <v>1645430.5941412866</v>
      </c>
      <c r="D73" s="108"/>
      <c r="E73" s="36"/>
      <c r="F73" s="8">
        <v>43806</v>
      </c>
      <c r="G73" s="60" t="s">
        <v>4</v>
      </c>
      <c r="H73" s="109">
        <v>1.3465</v>
      </c>
      <c r="I73" s="109"/>
      <c r="J73" s="36">
        <v>213</v>
      </c>
      <c r="K73" s="112">
        <f t="shared" si="3"/>
        <v>49362.917824238597</v>
      </c>
      <c r="L73" s="113"/>
      <c r="M73" s="6">
        <f>IF(J73="","",(K73/J73)/LOOKUP(RIGHT($D$2,3),定数!$A$6:$A$13,定数!$B$6:$B$13))</f>
        <v>1.931256565893529</v>
      </c>
      <c r="N73" s="36"/>
      <c r="O73" s="8">
        <v>43807</v>
      </c>
      <c r="P73" s="109">
        <v>1.3251999999999999</v>
      </c>
      <c r="Q73" s="109"/>
      <c r="R73" s="110">
        <f>IF(P73="","",T73*M73*LOOKUP(RIGHT($D$2,3),定数!$A$6:$A$13,定数!$B$6:$B$13))</f>
        <v>-49362.91782423883</v>
      </c>
      <c r="S73" s="110"/>
      <c r="T73" s="111">
        <f t="shared" si="4"/>
        <v>-213.00000000000097</v>
      </c>
      <c r="U73" s="111"/>
      <c r="V73" t="str">
        <f t="shared" si="7"/>
        <v/>
      </c>
      <c r="W73">
        <f t="shared" si="2"/>
        <v>1</v>
      </c>
      <c r="X73" s="37">
        <f t="shared" si="5"/>
        <v>1791594.8363585505</v>
      </c>
      <c r="Y73" s="38">
        <f t="shared" si="6"/>
        <v>8.1583312951685749E-2</v>
      </c>
    </row>
    <row r="74" spans="2:25">
      <c r="B74" s="36">
        <v>66</v>
      </c>
      <c r="C74" s="108">
        <f t="shared" ref="C74:C108" si="8">IF(R73="","",C73+R73)</f>
        <v>1596067.6763170478</v>
      </c>
      <c r="D74" s="108"/>
      <c r="E74" s="36">
        <v>2005</v>
      </c>
      <c r="F74" s="8">
        <v>43532</v>
      </c>
      <c r="G74" s="60" t="s">
        <v>4</v>
      </c>
      <c r="H74" s="109">
        <v>1.3257000000000001</v>
      </c>
      <c r="I74" s="109"/>
      <c r="J74" s="36">
        <v>163</v>
      </c>
      <c r="K74" s="112">
        <f t="shared" si="3"/>
        <v>47882.030289511429</v>
      </c>
      <c r="L74" s="113"/>
      <c r="M74" s="6">
        <f>IF(J74="","",(K74/J74)/LOOKUP(RIGHT($D$2,3),定数!$A$6:$A$13,定数!$B$6:$B$13))</f>
        <v>2.4479565587684777</v>
      </c>
      <c r="N74" s="36">
        <v>2005</v>
      </c>
      <c r="O74" s="8">
        <v>43535</v>
      </c>
      <c r="P74" s="109">
        <v>1.3461000000000001</v>
      </c>
      <c r="Q74" s="109"/>
      <c r="R74" s="110">
        <f>IF(P74="","",T74*M74*LOOKUP(RIGHT($D$2,3),定数!$A$6:$A$13,定数!$B$6:$B$13))</f>
        <v>59925.976558652263</v>
      </c>
      <c r="S74" s="110"/>
      <c r="T74" s="111">
        <f t="shared" si="4"/>
        <v>203.99999999999974</v>
      </c>
      <c r="U74" s="111"/>
      <c r="V74" t="str">
        <f t="shared" si="7"/>
        <v/>
      </c>
      <c r="W74">
        <f t="shared" si="7"/>
        <v>0</v>
      </c>
      <c r="X74" s="37">
        <f t="shared" si="5"/>
        <v>1791594.8363585505</v>
      </c>
      <c r="Y74" s="38">
        <f t="shared" si="6"/>
        <v>0.10913581356313529</v>
      </c>
    </row>
    <row r="75" spans="2:25">
      <c r="B75" s="36">
        <v>67</v>
      </c>
      <c r="C75" s="108">
        <f t="shared" si="8"/>
        <v>1655993.6528757</v>
      </c>
      <c r="D75" s="108"/>
      <c r="E75" s="36"/>
      <c r="F75" s="8">
        <v>43559</v>
      </c>
      <c r="G75" s="64" t="s">
        <v>3</v>
      </c>
      <c r="H75" s="109">
        <v>1.2867999999999999</v>
      </c>
      <c r="I75" s="109"/>
      <c r="J75" s="36">
        <v>193</v>
      </c>
      <c r="K75" s="112">
        <f t="shared" ref="K75:K108" si="9">IF(J75="","",C75*0.03)</f>
        <v>49679.809586270996</v>
      </c>
      <c r="L75" s="113"/>
      <c r="M75" s="6">
        <f>IF(J75="","",(K75/J75)/LOOKUP(RIGHT($D$2,3),定数!$A$6:$A$13,定数!$B$6:$B$13))</f>
        <v>2.1450694985436529</v>
      </c>
      <c r="N75" s="36"/>
      <c r="O75" s="8">
        <v>43574</v>
      </c>
      <c r="P75" s="109">
        <v>1.3061</v>
      </c>
      <c r="Q75" s="109"/>
      <c r="R75" s="110">
        <f>IF(P75="","",T75*M75*LOOKUP(RIGHT($D$2,3),定数!$A$6:$A$13,定数!$B$6:$B$13))</f>
        <v>-49679.809586271236</v>
      </c>
      <c r="S75" s="110"/>
      <c r="T75" s="111">
        <f t="shared" si="4"/>
        <v>-193.00000000000094</v>
      </c>
      <c r="U75" s="111"/>
      <c r="V75" t="str">
        <f t="shared" ref="V75:W90" si="10">IF(S75&lt;&gt;"",IF(S75&lt;0,1+V74,0),"")</f>
        <v/>
      </c>
      <c r="W75">
        <f t="shared" si="10"/>
        <v>1</v>
      </c>
      <c r="X75" s="37">
        <f t="shared" si="5"/>
        <v>1791594.8363585505</v>
      </c>
      <c r="Y75" s="38">
        <f t="shared" si="6"/>
        <v>7.5687415888327947E-2</v>
      </c>
    </row>
    <row r="76" spans="2:25">
      <c r="B76" s="36">
        <v>68</v>
      </c>
      <c r="C76" s="108">
        <f t="shared" si="8"/>
        <v>1606313.8432894289</v>
      </c>
      <c r="D76" s="108"/>
      <c r="E76" s="36"/>
      <c r="F76" s="8">
        <v>43597</v>
      </c>
      <c r="G76" s="64" t="s">
        <v>3</v>
      </c>
      <c r="H76" s="109">
        <v>1.2776000000000001</v>
      </c>
      <c r="I76" s="109"/>
      <c r="J76" s="36">
        <v>141</v>
      </c>
      <c r="K76" s="112">
        <f t="shared" si="9"/>
        <v>48189.415298682863</v>
      </c>
      <c r="L76" s="113"/>
      <c r="M76" s="6">
        <f>IF(J76="","",(K76/J76)/LOOKUP(RIGHT($D$2,3),定数!$A$6:$A$13,定数!$B$6:$B$13))</f>
        <v>2.8480741902294837</v>
      </c>
      <c r="N76" s="36"/>
      <c r="O76" s="8">
        <v>43601</v>
      </c>
      <c r="P76" s="109">
        <v>1.26</v>
      </c>
      <c r="Q76" s="109"/>
      <c r="R76" s="110">
        <f>IF(P76="","",T76*M76*LOOKUP(RIGHT($D$2,3),定数!$A$6:$A$13,定数!$B$6:$B$13))</f>
        <v>60151.326897646897</v>
      </c>
      <c r="S76" s="110"/>
      <c r="T76" s="111">
        <f t="shared" ref="T76:T108" si="11">IF(P76="","",IF(G76="買",(P76-H76),(H76-P76))*IF(RIGHT($D$2,3)="JPY",100,10000))</f>
        <v>176.0000000000006</v>
      </c>
      <c r="U76" s="111"/>
      <c r="V76" t="str">
        <f t="shared" si="10"/>
        <v/>
      </c>
      <c r="W76">
        <f t="shared" si="10"/>
        <v>0</v>
      </c>
      <c r="X76" s="37">
        <f t="shared" ref="X76:X108" si="12">IF(C76&lt;&gt;"",MAX(X75,C76),"")</f>
        <v>1791594.8363585505</v>
      </c>
      <c r="Y76" s="38">
        <f t="shared" ref="Y76:Y108" si="13">IF(X76&lt;&gt;"",1-(C76/X76),"")</f>
        <v>0.1034167934116782</v>
      </c>
    </row>
    <row r="77" spans="2:25">
      <c r="B77" s="36">
        <v>69</v>
      </c>
      <c r="C77" s="108">
        <f t="shared" si="8"/>
        <v>1666465.1701870759</v>
      </c>
      <c r="D77" s="108"/>
      <c r="E77" s="36"/>
      <c r="F77" s="8">
        <v>43625</v>
      </c>
      <c r="G77" s="64" t="s">
        <v>3</v>
      </c>
      <c r="H77" s="109">
        <v>1.2204999999999999</v>
      </c>
      <c r="I77" s="109"/>
      <c r="J77" s="36">
        <v>152</v>
      </c>
      <c r="K77" s="112">
        <f t="shared" si="9"/>
        <v>49993.955105612273</v>
      </c>
      <c r="L77" s="113"/>
      <c r="M77" s="6">
        <f>IF(J77="","",(K77/J77)/LOOKUP(RIGHT($D$2,3),定数!$A$6:$A$13,定数!$B$6:$B$13))</f>
        <v>2.740896661491901</v>
      </c>
      <c r="N77" s="36"/>
      <c r="O77" s="8">
        <v>43640</v>
      </c>
      <c r="P77" s="109">
        <v>1.2015</v>
      </c>
      <c r="Q77" s="109"/>
      <c r="R77" s="110">
        <f>IF(P77="","",T77*M77*LOOKUP(RIGHT($D$2,3),定数!$A$6:$A$13,定数!$B$6:$B$13))</f>
        <v>62492.443882015039</v>
      </c>
      <c r="S77" s="110"/>
      <c r="T77" s="111">
        <f t="shared" si="11"/>
        <v>189.99999999999906</v>
      </c>
      <c r="U77" s="111"/>
      <c r="V77" t="str">
        <f t="shared" si="10"/>
        <v/>
      </c>
      <c r="W77">
        <f t="shared" si="10"/>
        <v>0</v>
      </c>
      <c r="X77" s="37">
        <f t="shared" si="12"/>
        <v>1791594.8363585505</v>
      </c>
      <c r="Y77" s="38">
        <f t="shared" si="13"/>
        <v>6.9842613760711103E-2</v>
      </c>
    </row>
    <row r="78" spans="2:25">
      <c r="B78" s="36">
        <v>70</v>
      </c>
      <c r="C78" s="108">
        <f>IF(R77="","",C77+R77)</f>
        <v>1728957.6140690909</v>
      </c>
      <c r="D78" s="108"/>
      <c r="E78" s="36"/>
      <c r="F78" s="8">
        <v>43667</v>
      </c>
      <c r="G78" s="60" t="s">
        <v>4</v>
      </c>
      <c r="H78" s="109">
        <v>1.2191000000000001</v>
      </c>
      <c r="I78" s="109"/>
      <c r="J78" s="36">
        <v>197</v>
      </c>
      <c r="K78" s="112">
        <f t="shared" si="9"/>
        <v>51868.728422072723</v>
      </c>
      <c r="L78" s="113"/>
      <c r="M78" s="6">
        <f>IF(J78="","",(K78/J78)/LOOKUP(RIGHT($D$2,3),定数!$A$6:$A$13,定数!$B$6:$B$13))</f>
        <v>2.1941086472958005</v>
      </c>
      <c r="N78" s="36"/>
      <c r="O78" s="8">
        <v>43672</v>
      </c>
      <c r="P78" s="109">
        <v>1.1994</v>
      </c>
      <c r="Q78" s="109"/>
      <c r="R78" s="110">
        <f>IF(P78="","",T78*M78*LOOKUP(RIGHT($D$2,3),定数!$A$6:$A$13,定数!$B$6:$B$13))</f>
        <v>-51868.728422072854</v>
      </c>
      <c r="S78" s="110"/>
      <c r="T78" s="111">
        <f t="shared" si="11"/>
        <v>-197.00000000000051</v>
      </c>
      <c r="U78" s="111"/>
      <c r="V78" t="str">
        <f t="shared" si="10"/>
        <v/>
      </c>
      <c r="W78">
        <f t="shared" si="10"/>
        <v>1</v>
      </c>
      <c r="X78" s="37">
        <f t="shared" si="12"/>
        <v>1791594.8363585505</v>
      </c>
      <c r="Y78" s="38">
        <f t="shared" si="13"/>
        <v>3.4961711776737903E-2</v>
      </c>
    </row>
    <row r="79" spans="2:25">
      <c r="B79" s="36">
        <v>71</v>
      </c>
      <c r="C79" s="108">
        <f t="shared" si="8"/>
        <v>1677088.885647018</v>
      </c>
      <c r="D79" s="108"/>
      <c r="E79" s="36"/>
      <c r="F79" s="8">
        <v>43791</v>
      </c>
      <c r="G79" s="64" t="s">
        <v>3</v>
      </c>
      <c r="H79" s="109">
        <v>1.1715</v>
      </c>
      <c r="I79" s="109"/>
      <c r="J79" s="36">
        <v>125</v>
      </c>
      <c r="K79" s="112">
        <f t="shared" si="9"/>
        <v>50312.66656941054</v>
      </c>
      <c r="L79" s="113"/>
      <c r="M79" s="6">
        <f>IF(J79="","",(K79/J79)/LOOKUP(RIGHT($D$2,3),定数!$A$6:$A$13,定数!$B$6:$B$13))</f>
        <v>3.3541777712940357</v>
      </c>
      <c r="N79" s="36"/>
      <c r="O79" s="8">
        <v>43792</v>
      </c>
      <c r="P79" s="109">
        <v>1.1839999999999999</v>
      </c>
      <c r="Q79" s="109"/>
      <c r="R79" s="110">
        <f>IF(P79="","",T79*M79*LOOKUP(RIGHT($D$2,3),定数!$A$6:$A$13,定数!$B$6:$B$13))</f>
        <v>-50312.666569410358</v>
      </c>
      <c r="S79" s="110"/>
      <c r="T79" s="111">
        <f t="shared" si="11"/>
        <v>-124.99999999999956</v>
      </c>
      <c r="U79" s="111"/>
      <c r="V79" t="str">
        <f t="shared" si="10"/>
        <v/>
      </c>
      <c r="W79">
        <f t="shared" si="10"/>
        <v>2</v>
      </c>
      <c r="X79" s="37">
        <f t="shared" si="12"/>
        <v>1791594.8363585505</v>
      </c>
      <c r="Y79" s="38">
        <f t="shared" si="13"/>
        <v>6.3912860423435913E-2</v>
      </c>
    </row>
    <row r="80" spans="2:25">
      <c r="B80" s="36">
        <v>72</v>
      </c>
      <c r="C80" s="108">
        <f>IF(R79="","",C79+R79)</f>
        <v>1626776.2190776076</v>
      </c>
      <c r="D80" s="108"/>
      <c r="E80" s="36">
        <v>2006</v>
      </c>
      <c r="F80" s="8">
        <v>43481</v>
      </c>
      <c r="G80" s="60" t="s">
        <v>4</v>
      </c>
      <c r="H80" s="109">
        <v>1.2165999999999999</v>
      </c>
      <c r="I80" s="109"/>
      <c r="J80" s="36">
        <v>142</v>
      </c>
      <c r="K80" s="112">
        <f t="shared" si="9"/>
        <v>48803.28657232823</v>
      </c>
      <c r="L80" s="113"/>
      <c r="M80" s="6">
        <f>IF(J80="","",(K80/J80)/LOOKUP(RIGHT($D$2,3),定数!$A$6:$A$13,定数!$B$6:$B$13))</f>
        <v>2.8640426392211404</v>
      </c>
      <c r="N80" s="36">
        <v>2006</v>
      </c>
      <c r="O80" s="8">
        <v>43499</v>
      </c>
      <c r="P80" s="109">
        <v>1.2023999999999999</v>
      </c>
      <c r="Q80" s="109"/>
      <c r="R80" s="110">
        <f>IF(P80="","",T80*M80*LOOKUP(RIGHT($D$2,3),定数!$A$6:$A$13,定数!$B$6:$B$13))</f>
        <v>-48803.286572328201</v>
      </c>
      <c r="S80" s="110"/>
      <c r="T80" s="111">
        <f t="shared" si="11"/>
        <v>-141.99999999999991</v>
      </c>
      <c r="U80" s="111"/>
      <c r="V80" t="str">
        <f t="shared" si="10"/>
        <v/>
      </c>
      <c r="W80">
        <f t="shared" si="10"/>
        <v>3</v>
      </c>
      <c r="X80" s="37">
        <f t="shared" si="12"/>
        <v>1791594.8363585505</v>
      </c>
      <c r="Y80" s="38">
        <f t="shared" si="13"/>
        <v>9.1995474610732764E-2</v>
      </c>
    </row>
    <row r="81" spans="2:25">
      <c r="B81" s="36">
        <v>73</v>
      </c>
      <c r="C81" s="108">
        <f t="shared" si="8"/>
        <v>1577972.9325052793</v>
      </c>
      <c r="D81" s="108"/>
      <c r="E81" s="36"/>
      <c r="F81" s="8">
        <v>43512</v>
      </c>
      <c r="G81" s="64" t="s">
        <v>3</v>
      </c>
      <c r="H81" s="109">
        <v>1.1869000000000001</v>
      </c>
      <c r="I81" s="109"/>
      <c r="J81" s="36">
        <v>87</v>
      </c>
      <c r="K81" s="112">
        <f t="shared" si="9"/>
        <v>47339.187975158377</v>
      </c>
      <c r="L81" s="113"/>
      <c r="M81" s="6">
        <f>IF(J81="","",(K81/J81)/LOOKUP(RIGHT($D$2,3),定数!$A$6:$A$13,定数!$B$6:$B$13))</f>
        <v>4.5344049784634457</v>
      </c>
      <c r="N81" s="36"/>
      <c r="O81" s="8">
        <v>43516</v>
      </c>
      <c r="P81" s="109">
        <v>1.1956</v>
      </c>
      <c r="Q81" s="109"/>
      <c r="R81" s="110">
        <f>IF(P81="","",T81*M81*LOOKUP(RIGHT($D$2,3),定数!$A$6:$A$13,定数!$B$6:$B$13))</f>
        <v>-47339.187975157998</v>
      </c>
      <c r="S81" s="110"/>
      <c r="T81" s="111">
        <f t="shared" si="11"/>
        <v>-86.999999999999304</v>
      </c>
      <c r="U81" s="111"/>
      <c r="V81" t="str">
        <f t="shared" si="10"/>
        <v/>
      </c>
      <c r="W81">
        <f t="shared" si="10"/>
        <v>4</v>
      </c>
      <c r="X81" s="37">
        <f t="shared" si="12"/>
        <v>1791594.8363585505</v>
      </c>
      <c r="Y81" s="38">
        <f t="shared" si="13"/>
        <v>0.11923561037241082</v>
      </c>
    </row>
    <row r="82" spans="2:25">
      <c r="B82" s="36">
        <v>74</v>
      </c>
      <c r="C82" s="108">
        <f t="shared" si="8"/>
        <v>1530633.7445301213</v>
      </c>
      <c r="D82" s="108"/>
      <c r="E82" s="36"/>
      <c r="F82" s="8">
        <v>43518</v>
      </c>
      <c r="G82" s="64" t="s">
        <v>3</v>
      </c>
      <c r="H82" s="109">
        <v>1.1889000000000001</v>
      </c>
      <c r="I82" s="109"/>
      <c r="J82" s="36">
        <v>59</v>
      </c>
      <c r="K82" s="112">
        <f t="shared" si="9"/>
        <v>45919.012335903637</v>
      </c>
      <c r="L82" s="113"/>
      <c r="M82" s="6">
        <f>IF(J82="","",(K82/J82)/LOOKUP(RIGHT($D$2,3),定数!$A$6:$A$13,定数!$B$6:$B$13))</f>
        <v>6.4857362056361065</v>
      </c>
      <c r="N82" s="36"/>
      <c r="O82" s="8">
        <v>43519</v>
      </c>
      <c r="P82" s="109">
        <v>1.1948000000000001</v>
      </c>
      <c r="Q82" s="109"/>
      <c r="R82" s="110">
        <f>IF(P82="","",T82*M82*LOOKUP(RIGHT($D$2,3),定数!$A$6:$A$13,定数!$B$6:$B$13))</f>
        <v>-45919.012335903761</v>
      </c>
      <c r="S82" s="110"/>
      <c r="T82" s="111">
        <f t="shared" si="11"/>
        <v>-59.000000000000163</v>
      </c>
      <c r="U82" s="111"/>
      <c r="V82" t="str">
        <f t="shared" si="10"/>
        <v/>
      </c>
      <c r="W82">
        <f t="shared" si="10"/>
        <v>5</v>
      </c>
      <c r="X82" s="37">
        <f t="shared" si="12"/>
        <v>1791594.8363585505</v>
      </c>
      <c r="Y82" s="38">
        <f t="shared" si="13"/>
        <v>0.14565854206123818</v>
      </c>
    </row>
    <row r="83" spans="2:25">
      <c r="B83" s="36">
        <v>75</v>
      </c>
      <c r="C83" s="108">
        <f>IF(R82="","",C82+R82)</f>
        <v>1484714.7321942176</v>
      </c>
      <c r="D83" s="108"/>
      <c r="E83" s="36"/>
      <c r="F83" s="8">
        <v>43523</v>
      </c>
      <c r="G83" s="64" t="s">
        <v>3</v>
      </c>
      <c r="H83" s="109">
        <v>1.1861999999999999</v>
      </c>
      <c r="I83" s="109"/>
      <c r="J83" s="36">
        <v>74</v>
      </c>
      <c r="K83" s="112">
        <f t="shared" si="9"/>
        <v>44541.441965826525</v>
      </c>
      <c r="L83" s="113"/>
      <c r="M83" s="6">
        <f>IF(J83="","",(K83/J83)/LOOKUP(RIGHT($D$2,3),定数!$A$6:$A$13,定数!$B$6:$B$13))</f>
        <v>5.0159281493047887</v>
      </c>
      <c r="N83" s="36"/>
      <c r="O83" s="8">
        <v>43524</v>
      </c>
      <c r="P83" s="109">
        <v>1.1936</v>
      </c>
      <c r="Q83" s="109"/>
      <c r="R83" s="110">
        <f>IF(P83="","",T83*M83*LOOKUP(RIGHT($D$2,3),定数!$A$6:$A$13,定数!$B$6:$B$13))</f>
        <v>-44541.441965826969</v>
      </c>
      <c r="S83" s="110"/>
      <c r="T83" s="111">
        <f t="shared" si="11"/>
        <v>-74.000000000000739</v>
      </c>
      <c r="U83" s="111"/>
      <c r="V83" t="str">
        <f t="shared" si="10"/>
        <v/>
      </c>
      <c r="W83">
        <f t="shared" si="10"/>
        <v>6</v>
      </c>
      <c r="X83" s="37">
        <f t="shared" si="12"/>
        <v>1791594.8363585505</v>
      </c>
      <c r="Y83" s="38">
        <f t="shared" si="13"/>
        <v>0.1712887857994011</v>
      </c>
    </row>
    <row r="84" spans="2:25">
      <c r="B84" s="36">
        <v>76</v>
      </c>
      <c r="C84" s="108">
        <f>IF(R83="","",C83+R83)</f>
        <v>1440173.2902283906</v>
      </c>
      <c r="D84" s="108"/>
      <c r="E84" s="36"/>
      <c r="F84" s="8">
        <v>43595</v>
      </c>
      <c r="G84" s="71" t="s">
        <v>4</v>
      </c>
      <c r="H84" s="109">
        <v>1.2786999999999999</v>
      </c>
      <c r="I84" s="109"/>
      <c r="J84" s="36">
        <v>128</v>
      </c>
      <c r="K84" s="112">
        <f t="shared" si="9"/>
        <v>43205.198706851719</v>
      </c>
      <c r="L84" s="113"/>
      <c r="M84" s="6">
        <f>IF(J84="","",(K84/J84)/LOOKUP(RIGHT($D$2,3),定数!$A$6:$A$13,定数!$B$6:$B$13))</f>
        <v>2.8128384574773255</v>
      </c>
      <c r="N84" s="36"/>
      <c r="O84" s="8">
        <v>43597</v>
      </c>
      <c r="P84" s="109">
        <v>1.2955000000000001</v>
      </c>
      <c r="Q84" s="109"/>
      <c r="R84" s="110">
        <f>IF(P84="","",T84*M84*LOOKUP(RIGHT($D$2,3),定数!$A$6:$A$13,定数!$B$6:$B$13))</f>
        <v>56706.823302743382</v>
      </c>
      <c r="S84" s="110"/>
      <c r="T84" s="111">
        <f t="shared" si="11"/>
        <v>168.00000000000148</v>
      </c>
      <c r="U84" s="111"/>
      <c r="V84" t="str">
        <f t="shared" si="10"/>
        <v/>
      </c>
      <c r="W84">
        <f t="shared" si="10"/>
        <v>0</v>
      </c>
      <c r="X84" s="37">
        <f t="shared" si="12"/>
        <v>1791594.8363585505</v>
      </c>
      <c r="Y84" s="38">
        <f t="shared" si="13"/>
        <v>0.19615012222541939</v>
      </c>
    </row>
    <row r="85" spans="2:25">
      <c r="B85" s="36">
        <v>77</v>
      </c>
      <c r="C85" s="108">
        <f>IF(R84="","",C84+R84)</f>
        <v>1496880.1135311341</v>
      </c>
      <c r="D85" s="108"/>
      <c r="E85" s="36"/>
      <c r="F85" s="8">
        <v>43636</v>
      </c>
      <c r="G85" s="71" t="s">
        <v>3</v>
      </c>
      <c r="H85" s="109">
        <v>1.2551000000000001</v>
      </c>
      <c r="I85" s="109"/>
      <c r="J85" s="36">
        <v>104</v>
      </c>
      <c r="K85" s="112">
        <f t="shared" si="9"/>
        <v>44906.403405934019</v>
      </c>
      <c r="L85" s="113"/>
      <c r="M85" s="6">
        <f>IF(J85="","",(K85/J85)/LOOKUP(RIGHT($D$2,3),定数!$A$6:$A$13,定数!$B$6:$B$13))</f>
        <v>3.5982695036806107</v>
      </c>
      <c r="N85" s="36"/>
      <c r="O85" s="8">
        <v>43637</v>
      </c>
      <c r="P85" s="109">
        <v>1.2655000000000001</v>
      </c>
      <c r="Q85" s="109"/>
      <c r="R85" s="110">
        <f>IF(P85="","",T85*M85*LOOKUP(RIGHT($D$2,3),定数!$A$6:$A$13,定数!$B$6:$B$13))</f>
        <v>-44906.403405933866</v>
      </c>
      <c r="S85" s="110"/>
      <c r="T85" s="111">
        <f t="shared" si="11"/>
        <v>-103.99999999999964</v>
      </c>
      <c r="U85" s="111"/>
      <c r="V85" t="str">
        <f t="shared" si="10"/>
        <v/>
      </c>
      <c r="W85">
        <f t="shared" si="10"/>
        <v>1</v>
      </c>
      <c r="X85" s="37">
        <f t="shared" si="12"/>
        <v>1791594.8363585505</v>
      </c>
      <c r="Y85" s="38">
        <f t="shared" si="13"/>
        <v>0.16449853328804487</v>
      </c>
    </row>
    <row r="86" spans="2:25">
      <c r="B86" s="36">
        <v>78</v>
      </c>
      <c r="C86" s="108">
        <f t="shared" si="8"/>
        <v>1451973.7101252002</v>
      </c>
      <c r="D86" s="108"/>
      <c r="E86" s="36"/>
      <c r="F86" s="8">
        <v>43687</v>
      </c>
      <c r="G86" s="60" t="s">
        <v>4</v>
      </c>
      <c r="H86" s="109">
        <v>1.2906</v>
      </c>
      <c r="I86" s="109"/>
      <c r="J86" s="36">
        <v>143</v>
      </c>
      <c r="K86" s="112">
        <f t="shared" si="9"/>
        <v>43559.211303756005</v>
      </c>
      <c r="L86" s="113"/>
      <c r="M86" s="6">
        <f>IF(J86="","",(K86/J86)/LOOKUP(RIGHT($D$2,3),定数!$A$6:$A$13,定数!$B$6:$B$13))</f>
        <v>2.5384155771419583</v>
      </c>
      <c r="N86" s="36"/>
      <c r="O86" s="8">
        <v>43687</v>
      </c>
      <c r="P86" s="109">
        <v>1.2763</v>
      </c>
      <c r="Q86" s="109"/>
      <c r="R86" s="110">
        <f>IF(P86="","",T86*M86*LOOKUP(RIGHT($D$2,3),定数!$A$6:$A$13,定数!$B$6:$B$13))</f>
        <v>-43559.211303755939</v>
      </c>
      <c r="S86" s="110"/>
      <c r="T86" s="111">
        <f t="shared" si="11"/>
        <v>-142.9999999999998</v>
      </c>
      <c r="U86" s="111"/>
      <c r="V86" t="str">
        <f t="shared" si="10"/>
        <v/>
      </c>
      <c r="W86">
        <f t="shared" si="10"/>
        <v>2</v>
      </c>
      <c r="X86" s="37">
        <f t="shared" si="12"/>
        <v>1791594.8363585505</v>
      </c>
      <c r="Y86" s="38">
        <f t="shared" si="13"/>
        <v>0.18956357728940343</v>
      </c>
    </row>
    <row r="87" spans="2:25">
      <c r="B87" s="36">
        <v>79</v>
      </c>
      <c r="C87" s="108">
        <f>IF(R86="","",C86+R86)</f>
        <v>1408414.4988214443</v>
      </c>
      <c r="D87" s="108"/>
      <c r="E87" s="36"/>
      <c r="F87" s="8">
        <v>43724</v>
      </c>
      <c r="G87" s="71" t="s">
        <v>3</v>
      </c>
      <c r="H87" s="109">
        <v>1.2628999999999999</v>
      </c>
      <c r="I87" s="109"/>
      <c r="J87" s="36">
        <v>112</v>
      </c>
      <c r="K87" s="112">
        <f t="shared" si="9"/>
        <v>42252.434964643326</v>
      </c>
      <c r="L87" s="113"/>
      <c r="M87" s="6">
        <f>IF(J87="","",(K87/J87)/LOOKUP(RIGHT($D$2,3),定数!$A$6:$A$13,定数!$B$6:$B$13))</f>
        <v>3.1437823634407236</v>
      </c>
      <c r="N87" s="36"/>
      <c r="O87" s="8">
        <v>43729</v>
      </c>
      <c r="P87" s="109">
        <v>1.2741</v>
      </c>
      <c r="Q87" s="109"/>
      <c r="R87" s="110">
        <f>IF(P87="","",T87*M87*LOOKUP(RIGHT($D$2,3),定数!$A$6:$A$13,定数!$B$6:$B$13))</f>
        <v>-42252.434964643697</v>
      </c>
      <c r="S87" s="110"/>
      <c r="T87" s="111">
        <f t="shared" si="11"/>
        <v>-112.00000000000099</v>
      </c>
      <c r="U87" s="111"/>
      <c r="V87" t="str">
        <f t="shared" si="10"/>
        <v/>
      </c>
      <c r="W87">
        <f t="shared" si="10"/>
        <v>3</v>
      </c>
      <c r="X87" s="37">
        <f t="shared" si="12"/>
        <v>1791594.8363585505</v>
      </c>
      <c r="Y87" s="38">
        <f t="shared" si="13"/>
        <v>0.2138766699707213</v>
      </c>
    </row>
    <row r="88" spans="2:25">
      <c r="B88" s="36">
        <v>80</v>
      </c>
      <c r="C88" s="108">
        <f t="shared" si="8"/>
        <v>1366162.0638568006</v>
      </c>
      <c r="D88" s="108"/>
      <c r="E88" s="36"/>
      <c r="F88" s="8">
        <v>43779</v>
      </c>
      <c r="G88" s="60" t="s">
        <v>4</v>
      </c>
      <c r="H88" s="109">
        <v>1.2847999999999999</v>
      </c>
      <c r="I88" s="109"/>
      <c r="J88" s="36">
        <v>104</v>
      </c>
      <c r="K88" s="112">
        <f t="shared" si="9"/>
        <v>40984.861915704016</v>
      </c>
      <c r="L88" s="113"/>
      <c r="M88" s="6">
        <f>IF(J88="","",(K88/J88)/LOOKUP(RIGHT($D$2,3),定数!$A$6:$A$13,定数!$B$6:$B$13))</f>
        <v>3.2840434227326938</v>
      </c>
      <c r="N88" s="36"/>
      <c r="O88" s="8">
        <v>43793</v>
      </c>
      <c r="P88" s="109">
        <v>1.2977000000000001</v>
      </c>
      <c r="Q88" s="109"/>
      <c r="R88" s="110">
        <f>IF(P88="","",T88*M88*LOOKUP(RIGHT($D$2,3),定数!$A$6:$A$13,定数!$B$6:$B$13))</f>
        <v>50836.992183902621</v>
      </c>
      <c r="S88" s="110"/>
      <c r="T88" s="111">
        <f t="shared" si="11"/>
        <v>129.00000000000134</v>
      </c>
      <c r="U88" s="111"/>
      <c r="V88" t="str">
        <f t="shared" si="10"/>
        <v/>
      </c>
      <c r="W88">
        <f t="shared" si="10"/>
        <v>0</v>
      </c>
      <c r="X88" s="37">
        <f t="shared" si="12"/>
        <v>1791594.8363585505</v>
      </c>
      <c r="Y88" s="38">
        <f t="shared" si="13"/>
        <v>0.23746036987159991</v>
      </c>
    </row>
    <row r="89" spans="2:25">
      <c r="B89" s="36">
        <v>81</v>
      </c>
      <c r="C89" s="108">
        <f>IF(R88="","",C88+R88)</f>
        <v>1416999.0560407031</v>
      </c>
      <c r="D89" s="108"/>
      <c r="E89" s="36">
        <v>2007</v>
      </c>
      <c r="F89" s="8">
        <v>43482</v>
      </c>
      <c r="G89" s="71" t="s">
        <v>3</v>
      </c>
      <c r="H89" s="109">
        <v>1.2906</v>
      </c>
      <c r="I89" s="109"/>
      <c r="J89" s="36">
        <v>83</v>
      </c>
      <c r="K89" s="112">
        <f t="shared" si="9"/>
        <v>42509.97168122109</v>
      </c>
      <c r="L89" s="113"/>
      <c r="M89" s="6">
        <f>IF(J89="","",(K89/J89)/LOOKUP(RIGHT($D$2,3),定数!$A$6:$A$13,定数!$B$6:$B$13))</f>
        <v>4.2680694459057325</v>
      </c>
      <c r="N89" s="36">
        <v>2007</v>
      </c>
      <c r="O89" s="8">
        <v>43484</v>
      </c>
      <c r="P89" s="109">
        <v>1.2988999999999999</v>
      </c>
      <c r="Q89" s="109"/>
      <c r="R89" s="110">
        <f>IF(P89="","",T89*M89*LOOKUP(RIGHT($D$2,3),定数!$A$6:$A$13,定数!$B$6:$B$13))</f>
        <v>-42509.971681220966</v>
      </c>
      <c r="S89" s="110"/>
      <c r="T89" s="111">
        <f t="shared" si="11"/>
        <v>-82.999999999999744</v>
      </c>
      <c r="U89" s="111"/>
      <c r="V89" t="str">
        <f t="shared" si="10"/>
        <v/>
      </c>
      <c r="W89">
        <f t="shared" si="10"/>
        <v>1</v>
      </c>
      <c r="X89" s="37">
        <f t="shared" si="12"/>
        <v>1791594.8363585505</v>
      </c>
      <c r="Y89" s="38">
        <f t="shared" si="13"/>
        <v>0.20908509709662937</v>
      </c>
    </row>
    <row r="90" spans="2:25">
      <c r="B90" s="36">
        <v>82</v>
      </c>
      <c r="C90" s="108">
        <f t="shared" si="8"/>
        <v>1374489.0843594822</v>
      </c>
      <c r="D90" s="108"/>
      <c r="E90" s="36"/>
      <c r="F90" s="8">
        <v>43522</v>
      </c>
      <c r="G90" s="60" t="s">
        <v>4</v>
      </c>
      <c r="H90" s="109">
        <v>1.3186</v>
      </c>
      <c r="I90" s="109"/>
      <c r="J90" s="36">
        <v>86</v>
      </c>
      <c r="K90" s="112">
        <f t="shared" si="9"/>
        <v>41234.672530784461</v>
      </c>
      <c r="L90" s="113"/>
      <c r="M90" s="6">
        <f>IF(J90="","",(K90/J90)/LOOKUP(RIGHT($D$2,3),定数!$A$6:$A$13,定数!$B$6:$B$13))</f>
        <v>3.9956078033705875</v>
      </c>
      <c r="N90" s="36"/>
      <c r="O90" s="8">
        <v>43529</v>
      </c>
      <c r="P90" s="109">
        <v>1.31</v>
      </c>
      <c r="Q90" s="109"/>
      <c r="R90" s="110">
        <f>IF(P90="","",T90*M90*LOOKUP(RIGHT($D$2,3),定数!$A$6:$A$13,定数!$B$6:$B$13))</f>
        <v>-41234.672530784177</v>
      </c>
      <c r="S90" s="110"/>
      <c r="T90" s="111">
        <f t="shared" si="11"/>
        <v>-85.999999999999403</v>
      </c>
      <c r="U90" s="111"/>
      <c r="V90" t="str">
        <f t="shared" si="10"/>
        <v/>
      </c>
      <c r="W90">
        <f t="shared" si="10"/>
        <v>2</v>
      </c>
      <c r="X90" s="37">
        <f t="shared" si="12"/>
        <v>1791594.8363585505</v>
      </c>
      <c r="Y90" s="38">
        <f t="shared" si="13"/>
        <v>0.23281254418373043</v>
      </c>
    </row>
    <row r="91" spans="2:25">
      <c r="B91" s="36">
        <v>83</v>
      </c>
      <c r="C91" s="108">
        <f t="shared" si="8"/>
        <v>1333254.4118286979</v>
      </c>
      <c r="D91" s="108"/>
      <c r="E91" s="36"/>
      <c r="F91" s="8">
        <v>43560</v>
      </c>
      <c r="G91" s="60" t="s">
        <v>4</v>
      </c>
      <c r="H91" s="109">
        <v>1.3381000000000001</v>
      </c>
      <c r="I91" s="109"/>
      <c r="J91" s="36">
        <v>64</v>
      </c>
      <c r="K91" s="112">
        <f t="shared" si="9"/>
        <v>39997.632354860936</v>
      </c>
      <c r="L91" s="113"/>
      <c r="M91" s="6">
        <f>IF(J91="","",(K91/J91)/LOOKUP(RIGHT($D$2,3),定数!$A$6:$A$13,定数!$B$6:$B$13))</f>
        <v>5.2080250462058508</v>
      </c>
      <c r="N91" s="36"/>
      <c r="O91" s="8">
        <v>43567</v>
      </c>
      <c r="P91" s="109">
        <v>1.3459000000000001</v>
      </c>
      <c r="Q91" s="109"/>
      <c r="R91" s="110">
        <f>IF(P91="","",T91*M91*LOOKUP(RIGHT($D$2,3),定数!$A$6:$A$13,定数!$B$6:$B$13))</f>
        <v>48747.114432486938</v>
      </c>
      <c r="S91" s="110"/>
      <c r="T91" s="111">
        <f t="shared" si="11"/>
        <v>78.000000000000284</v>
      </c>
      <c r="U91" s="111"/>
      <c r="V91" t="str">
        <f t="shared" ref="V91:W106" si="14">IF(S91&lt;&gt;"",IF(S91&lt;0,1+V90,0),"")</f>
        <v/>
      </c>
      <c r="W91">
        <f t="shared" si="14"/>
        <v>0</v>
      </c>
      <c r="X91" s="37">
        <f t="shared" si="12"/>
        <v>1791594.8363585505</v>
      </c>
      <c r="Y91" s="38">
        <f t="shared" si="13"/>
        <v>0.25582816785821838</v>
      </c>
    </row>
    <row r="92" spans="2:25">
      <c r="B92" s="36">
        <v>84</v>
      </c>
      <c r="C92" s="108">
        <f t="shared" si="8"/>
        <v>1382001.5262611848</v>
      </c>
      <c r="D92" s="108"/>
      <c r="E92" s="36"/>
      <c r="F92" s="8">
        <v>43580</v>
      </c>
      <c r="G92" s="60" t="s">
        <v>4</v>
      </c>
      <c r="H92" s="109">
        <v>1.3644000000000001</v>
      </c>
      <c r="I92" s="109"/>
      <c r="J92" s="36">
        <v>98</v>
      </c>
      <c r="K92" s="112">
        <f t="shared" si="9"/>
        <v>41460.045787835545</v>
      </c>
      <c r="L92" s="113"/>
      <c r="M92" s="6">
        <f>IF(J92="","",(K92/J92)/LOOKUP(RIGHT($D$2,3),定数!$A$6:$A$13,定数!$B$6:$B$13))</f>
        <v>3.5255140976050634</v>
      </c>
      <c r="N92" s="36"/>
      <c r="O92" s="8">
        <v>43588</v>
      </c>
      <c r="P92" s="109">
        <v>1.3546</v>
      </c>
      <c r="Q92" s="109"/>
      <c r="R92" s="110">
        <f>IF(P92="","",T92*M92*LOOKUP(RIGHT($D$2,3),定数!$A$6:$A$13,定数!$B$6:$B$13))</f>
        <v>-41460.045787835676</v>
      </c>
      <c r="S92" s="110"/>
      <c r="T92" s="111">
        <f t="shared" si="11"/>
        <v>-98.000000000000313</v>
      </c>
      <c r="U92" s="111"/>
      <c r="V92" t="str">
        <f t="shared" si="14"/>
        <v/>
      </c>
      <c r="W92">
        <f t="shared" si="14"/>
        <v>1</v>
      </c>
      <c r="X92" s="37">
        <f t="shared" si="12"/>
        <v>1791594.8363585505</v>
      </c>
      <c r="Y92" s="38">
        <f t="shared" si="13"/>
        <v>0.22861938524553438</v>
      </c>
    </row>
    <row r="93" spans="2:25">
      <c r="B93" s="36">
        <v>85</v>
      </c>
      <c r="C93" s="108">
        <f>IF(R92="","",C92+R92)</f>
        <v>1340541.4804733491</v>
      </c>
      <c r="D93" s="108"/>
      <c r="E93" s="36"/>
      <c r="F93" s="8">
        <v>43608</v>
      </c>
      <c r="G93" s="71" t="s">
        <v>3</v>
      </c>
      <c r="H93" s="109">
        <v>1.3433999999999999</v>
      </c>
      <c r="I93" s="109"/>
      <c r="J93" s="36">
        <v>92</v>
      </c>
      <c r="K93" s="112">
        <f t="shared" si="9"/>
        <v>40216.244414200475</v>
      </c>
      <c r="L93" s="113"/>
      <c r="M93" s="6">
        <f>IF(J93="","",(K93/J93)/LOOKUP(RIGHT($D$2,3),定数!$A$6:$A$13,定数!$B$6:$B$13))</f>
        <v>3.6427757621558401</v>
      </c>
      <c r="N93" s="36"/>
      <c r="O93" s="8">
        <v>43621</v>
      </c>
      <c r="P93" s="109">
        <v>1.3526</v>
      </c>
      <c r="Q93" s="109"/>
      <c r="R93" s="110">
        <f>IF(P93="","",T93*M93*LOOKUP(RIGHT($D$2,3),定数!$A$6:$A$13,定数!$B$6:$B$13))</f>
        <v>-40216.244414200897</v>
      </c>
      <c r="S93" s="110"/>
      <c r="T93" s="111">
        <f t="shared" si="11"/>
        <v>-92.000000000000966</v>
      </c>
      <c r="U93" s="111"/>
      <c r="V93" t="str">
        <f t="shared" si="14"/>
        <v/>
      </c>
      <c r="W93">
        <f t="shared" si="14"/>
        <v>2</v>
      </c>
      <c r="X93" s="37">
        <f t="shared" si="12"/>
        <v>1791594.8363585505</v>
      </c>
      <c r="Y93" s="38">
        <f t="shared" si="13"/>
        <v>0.25176080368816844</v>
      </c>
    </row>
    <row r="94" spans="2:25">
      <c r="B94" s="36">
        <v>86</v>
      </c>
      <c r="C94" s="108">
        <f>IF(R93="","",C93+R93)</f>
        <v>1300325.2360591481</v>
      </c>
      <c r="D94" s="108"/>
      <c r="E94" s="36"/>
      <c r="F94" s="8">
        <v>43648</v>
      </c>
      <c r="G94" s="60" t="s">
        <v>4</v>
      </c>
      <c r="H94" s="109">
        <v>1.3542000000000001</v>
      </c>
      <c r="I94" s="109"/>
      <c r="J94" s="36">
        <v>116</v>
      </c>
      <c r="K94" s="112">
        <f t="shared" si="9"/>
        <v>39009.757081774442</v>
      </c>
      <c r="L94" s="113"/>
      <c r="M94" s="6">
        <f>IF(J94="","",(K94/J94)/LOOKUP(RIGHT($D$2,3),定数!$A$6:$A$13,定数!$B$6:$B$13))</f>
        <v>2.8024250777136812</v>
      </c>
      <c r="N94" s="36"/>
      <c r="O94" s="8">
        <v>43656</v>
      </c>
      <c r="P94" s="109">
        <v>1.3692</v>
      </c>
      <c r="Q94" s="109"/>
      <c r="R94" s="110">
        <f>IF(P94="","",T94*M94*LOOKUP(RIGHT($D$2,3),定数!$A$6:$A$13,定数!$B$6:$B$13))</f>
        <v>50443.651398845934</v>
      </c>
      <c r="S94" s="110"/>
      <c r="T94" s="111">
        <f t="shared" si="11"/>
        <v>149.99999999999903</v>
      </c>
      <c r="U94" s="111"/>
      <c r="V94" t="str">
        <f t="shared" si="14"/>
        <v/>
      </c>
      <c r="W94">
        <f t="shared" si="14"/>
        <v>0</v>
      </c>
      <c r="X94" s="37">
        <f t="shared" si="12"/>
        <v>1791594.8363585505</v>
      </c>
      <c r="Y94" s="38">
        <f t="shared" si="13"/>
        <v>0.27420797957752374</v>
      </c>
    </row>
    <row r="95" spans="2:25">
      <c r="B95" s="36">
        <v>87</v>
      </c>
      <c r="C95" s="108">
        <f t="shared" si="8"/>
        <v>1350768.887457994</v>
      </c>
      <c r="D95" s="108"/>
      <c r="E95" s="36"/>
      <c r="F95" s="8">
        <v>43714</v>
      </c>
      <c r="G95" s="60" t="s">
        <v>4</v>
      </c>
      <c r="H95" s="109">
        <v>1.3672</v>
      </c>
      <c r="I95" s="109"/>
      <c r="J95" s="36">
        <v>104</v>
      </c>
      <c r="K95" s="112">
        <f t="shared" si="9"/>
        <v>40523.066623739818</v>
      </c>
      <c r="L95" s="113"/>
      <c r="M95" s="6">
        <f>IF(J95="","",(K95/J95)/LOOKUP(RIGHT($D$2,3),定数!$A$6:$A$13,定数!$B$6:$B$13))</f>
        <v>3.2470405948509469</v>
      </c>
      <c r="N95" s="36"/>
      <c r="O95" s="8">
        <v>43719</v>
      </c>
      <c r="P95" s="109">
        <v>1.3825000000000001</v>
      </c>
      <c r="Q95" s="109"/>
      <c r="R95" s="110">
        <f>IF(P95="","",T95*M95*LOOKUP(RIGHT($D$2,3),定数!$A$6:$A$13,定数!$B$6:$B$13))</f>
        <v>59615.665321463734</v>
      </c>
      <c r="S95" s="110"/>
      <c r="T95" s="111">
        <f t="shared" si="11"/>
        <v>153.00000000000091</v>
      </c>
      <c r="U95" s="111"/>
      <c r="V95" t="str">
        <f t="shared" si="14"/>
        <v/>
      </c>
      <c r="W95">
        <f t="shared" si="14"/>
        <v>0</v>
      </c>
      <c r="X95" s="37">
        <f t="shared" si="12"/>
        <v>1791594.8363585505</v>
      </c>
      <c r="Y95" s="38">
        <f t="shared" si="13"/>
        <v>0.2460522546473416</v>
      </c>
    </row>
    <row r="96" spans="2:25">
      <c r="B96" s="36">
        <v>88</v>
      </c>
      <c r="C96" s="108">
        <f t="shared" si="8"/>
        <v>1410384.5527794578</v>
      </c>
      <c r="D96" s="108"/>
      <c r="E96" s="36"/>
      <c r="F96" s="8">
        <v>43788</v>
      </c>
      <c r="G96" s="60" t="s">
        <v>4</v>
      </c>
      <c r="H96" s="109">
        <v>1.4672000000000001</v>
      </c>
      <c r="I96" s="109"/>
      <c r="J96" s="36">
        <v>92</v>
      </c>
      <c r="K96" s="112">
        <f t="shared" si="9"/>
        <v>42311.536583383735</v>
      </c>
      <c r="L96" s="113"/>
      <c r="M96" s="6">
        <f>IF(J96="","",(K96/J96)/LOOKUP(RIGHT($D$2,3),定数!$A$6:$A$13,定数!$B$6:$B$13))</f>
        <v>3.832566719509396</v>
      </c>
      <c r="N96" s="36"/>
      <c r="O96" s="8">
        <v>43790</v>
      </c>
      <c r="P96" s="109">
        <v>1.4856</v>
      </c>
      <c r="Q96" s="109"/>
      <c r="R96" s="110">
        <f>IF(P96="","",T96*M96*LOOKUP(RIGHT($D$2,3),定数!$A$6:$A$13,定数!$B$6:$B$13))</f>
        <v>84623.073166767339</v>
      </c>
      <c r="S96" s="110"/>
      <c r="T96" s="111">
        <f t="shared" si="11"/>
        <v>183.99999999999972</v>
      </c>
      <c r="U96" s="111"/>
      <c r="V96" t="str">
        <f t="shared" si="14"/>
        <v/>
      </c>
      <c r="W96">
        <f t="shared" si="14"/>
        <v>0</v>
      </c>
      <c r="X96" s="37">
        <f t="shared" si="12"/>
        <v>1791594.8363585505</v>
      </c>
      <c r="Y96" s="38">
        <f t="shared" si="13"/>
        <v>0.21277706088610393</v>
      </c>
    </row>
    <row r="97" spans="2:25">
      <c r="B97" s="36">
        <v>89</v>
      </c>
      <c r="C97" s="108">
        <f t="shared" si="8"/>
        <v>1495007.6259462251</v>
      </c>
      <c r="D97" s="108"/>
      <c r="E97" s="36"/>
      <c r="F97" s="8">
        <v>43813</v>
      </c>
      <c r="G97" s="71" t="s">
        <v>3</v>
      </c>
      <c r="H97" s="109">
        <v>1.4576</v>
      </c>
      <c r="I97" s="109"/>
      <c r="J97" s="36">
        <v>160</v>
      </c>
      <c r="K97" s="112">
        <f t="shared" si="9"/>
        <v>44850.22877838675</v>
      </c>
      <c r="L97" s="113"/>
      <c r="M97" s="6">
        <f>IF(J97="","",(K97/J97)/LOOKUP(RIGHT($D$2,3),定数!$A$6:$A$13,定数!$B$6:$B$13))</f>
        <v>2.3359494155409766</v>
      </c>
      <c r="N97" s="36"/>
      <c r="O97" s="8">
        <v>43816</v>
      </c>
      <c r="P97" s="109">
        <v>1.4359999999999999</v>
      </c>
      <c r="Q97" s="109"/>
      <c r="R97" s="110">
        <f>IF(P97="","",T97*M97*LOOKUP(RIGHT($D$2,3),定数!$A$6:$A$13,定数!$B$6:$B$13))</f>
        <v>60547.808850822294</v>
      </c>
      <c r="S97" s="110"/>
      <c r="T97" s="111">
        <f t="shared" si="11"/>
        <v>216.00000000000063</v>
      </c>
      <c r="U97" s="111"/>
      <c r="V97" t="str">
        <f t="shared" si="14"/>
        <v/>
      </c>
      <c r="W97">
        <f t="shared" si="14"/>
        <v>0</v>
      </c>
      <c r="X97" s="37">
        <f t="shared" si="12"/>
        <v>1791594.8363585505</v>
      </c>
      <c r="Y97" s="38">
        <f t="shared" si="13"/>
        <v>0.16554368453927026</v>
      </c>
    </row>
    <row r="98" spans="2:25">
      <c r="B98" s="36">
        <v>90</v>
      </c>
      <c r="C98" s="108">
        <f t="shared" si="8"/>
        <v>1555555.4347970474</v>
      </c>
      <c r="D98" s="108"/>
      <c r="E98" s="36">
        <v>2008</v>
      </c>
      <c r="F98" s="8">
        <v>43476</v>
      </c>
      <c r="G98" s="60" t="s">
        <v>4</v>
      </c>
      <c r="H98" s="109">
        <v>1.4813000000000001</v>
      </c>
      <c r="I98" s="109"/>
      <c r="J98" s="36">
        <v>176</v>
      </c>
      <c r="K98" s="112">
        <f t="shared" si="9"/>
        <v>46666.663043911423</v>
      </c>
      <c r="L98" s="113"/>
      <c r="M98" s="6">
        <f>IF(J98="","",(K98/J98)/LOOKUP(RIGHT($D$2,3),定数!$A$6:$A$13,定数!$B$6:$B$13))</f>
        <v>2.2095957880639876</v>
      </c>
      <c r="N98" s="36">
        <v>2008</v>
      </c>
      <c r="O98" s="8">
        <v>43481</v>
      </c>
      <c r="P98" s="109">
        <v>1.4637</v>
      </c>
      <c r="Q98" s="109"/>
      <c r="R98" s="110">
        <f>IF(P98="","",T98*M98*LOOKUP(RIGHT($D$2,3),定数!$A$6:$A$13,定数!$B$6:$B$13))</f>
        <v>-46666.663043911576</v>
      </c>
      <c r="S98" s="110"/>
      <c r="T98" s="111">
        <f t="shared" si="11"/>
        <v>-176.0000000000006</v>
      </c>
      <c r="U98" s="111"/>
      <c r="V98" t="str">
        <f t="shared" si="14"/>
        <v/>
      </c>
      <c r="W98">
        <f t="shared" si="14"/>
        <v>1</v>
      </c>
      <c r="X98" s="37">
        <f t="shared" si="12"/>
        <v>1791594.8363585505</v>
      </c>
      <c r="Y98" s="38">
        <f t="shared" si="13"/>
        <v>0.13174820376311058</v>
      </c>
    </row>
    <row r="99" spans="2:25">
      <c r="B99" s="36">
        <v>91</v>
      </c>
      <c r="C99" s="108">
        <f t="shared" si="8"/>
        <v>1508888.7717531358</v>
      </c>
      <c r="D99" s="108"/>
      <c r="E99" s="36"/>
      <c r="F99" s="8">
        <v>43537</v>
      </c>
      <c r="G99" s="60" t="s">
        <v>4</v>
      </c>
      <c r="H99" s="109">
        <v>1.5570999999999999</v>
      </c>
      <c r="I99" s="109"/>
      <c r="J99" s="36">
        <v>259</v>
      </c>
      <c r="K99" s="112">
        <f t="shared" si="9"/>
        <v>45266.663152594076</v>
      </c>
      <c r="L99" s="113"/>
      <c r="M99" s="6">
        <f>IF(J99="","",(K99/J99)/LOOKUP(RIGHT($D$2,3),定数!$A$6:$A$13,定数!$B$6:$B$13))</f>
        <v>1.4564563433910578</v>
      </c>
      <c r="N99" s="62"/>
      <c r="O99" s="8">
        <v>43571</v>
      </c>
      <c r="P99" s="109">
        <v>1.5936999999999999</v>
      </c>
      <c r="Q99" s="109"/>
      <c r="R99" s="110">
        <f>IF(P99="","",T99*M99*LOOKUP(RIGHT($D$2,3),定数!$A$6:$A$13,定数!$B$6:$B$13))</f>
        <v>63967.562601735197</v>
      </c>
      <c r="S99" s="110"/>
      <c r="T99" s="111">
        <f t="shared" si="11"/>
        <v>365.99999999999966</v>
      </c>
      <c r="U99" s="111"/>
      <c r="V99" t="str">
        <f t="shared" si="14"/>
        <v/>
      </c>
      <c r="W99">
        <f t="shared" si="14"/>
        <v>0</v>
      </c>
      <c r="X99" s="37">
        <f t="shared" si="12"/>
        <v>1791594.8363585505</v>
      </c>
      <c r="Y99" s="38">
        <f t="shared" si="13"/>
        <v>0.15779575765021736</v>
      </c>
    </row>
    <row r="100" spans="2:25">
      <c r="B100" s="36">
        <v>92</v>
      </c>
      <c r="C100" s="108">
        <f t="shared" si="8"/>
        <v>1572856.334354871</v>
      </c>
      <c r="D100" s="108"/>
      <c r="E100" s="36"/>
      <c r="F100" s="8">
        <v>43629</v>
      </c>
      <c r="G100" s="71" t="s">
        <v>3</v>
      </c>
      <c r="H100" s="109">
        <v>1.5377000000000001</v>
      </c>
      <c r="I100" s="109"/>
      <c r="J100" s="36">
        <v>189</v>
      </c>
      <c r="K100" s="112">
        <f t="shared" si="9"/>
        <v>47185.690030646125</v>
      </c>
      <c r="L100" s="113"/>
      <c r="M100" s="6">
        <f>IF(J100="","",(K100/J100)/LOOKUP(RIGHT($D$2,3),定数!$A$6:$A$13,定数!$B$6:$B$13))</f>
        <v>2.0804977967657021</v>
      </c>
      <c r="N100" s="36"/>
      <c r="O100" s="8">
        <v>43635</v>
      </c>
      <c r="P100" s="109">
        <v>1.5566</v>
      </c>
      <c r="Q100" s="109"/>
      <c r="R100" s="110">
        <f>IF(P100="","",T100*M100*LOOKUP(RIGHT($D$2,3),定数!$A$6:$A$13,定数!$B$6:$B$13))</f>
        <v>-47185.690030645921</v>
      </c>
      <c r="S100" s="110"/>
      <c r="T100" s="111">
        <f t="shared" si="11"/>
        <v>-188.99999999999918</v>
      </c>
      <c r="U100" s="111"/>
      <c r="V100" t="str">
        <f t="shared" si="14"/>
        <v/>
      </c>
      <c r="W100">
        <f t="shared" si="14"/>
        <v>1</v>
      </c>
      <c r="X100" s="37">
        <f t="shared" si="12"/>
        <v>1791594.8363585505</v>
      </c>
      <c r="Y100" s="38">
        <f t="shared" si="13"/>
        <v>0.12209150058071694</v>
      </c>
    </row>
    <row r="101" spans="2:25">
      <c r="B101" s="36">
        <v>93</v>
      </c>
      <c r="C101" s="108">
        <f t="shared" si="8"/>
        <v>1525670.6443242251</v>
      </c>
      <c r="D101" s="108"/>
      <c r="E101" s="36"/>
      <c r="F101" s="8">
        <v>43668</v>
      </c>
      <c r="G101" s="60" t="s">
        <v>4</v>
      </c>
      <c r="H101" s="109">
        <v>1.5931</v>
      </c>
      <c r="I101" s="109"/>
      <c r="J101" s="36">
        <v>105</v>
      </c>
      <c r="K101" s="112">
        <f t="shared" si="9"/>
        <v>45770.119329726753</v>
      </c>
      <c r="L101" s="113"/>
      <c r="M101" s="6">
        <f>IF(J101="","",(K101/J101)/LOOKUP(RIGHT($D$2,3),定数!$A$6:$A$13,定数!$B$6:$B$13))</f>
        <v>3.6325491531529166</v>
      </c>
      <c r="N101" s="36"/>
      <c r="O101" s="8">
        <v>43668</v>
      </c>
      <c r="P101" s="109">
        <v>1.5826</v>
      </c>
      <c r="Q101" s="109"/>
      <c r="R101" s="110">
        <f>IF(P101="","",T101*M101*LOOKUP(RIGHT($D$2,3),定数!$A$6:$A$13,定数!$B$6:$B$13))</f>
        <v>-45770.119329726549</v>
      </c>
      <c r="S101" s="110"/>
      <c r="T101" s="111">
        <f t="shared" si="11"/>
        <v>-104.99999999999955</v>
      </c>
      <c r="U101" s="111"/>
      <c r="V101" t="str">
        <f t="shared" si="14"/>
        <v/>
      </c>
      <c r="W101">
        <f t="shared" si="14"/>
        <v>2</v>
      </c>
      <c r="X101" s="37">
        <f t="shared" si="12"/>
        <v>1791594.8363585505</v>
      </c>
      <c r="Y101" s="38">
        <f t="shared" si="13"/>
        <v>0.14842875556329527</v>
      </c>
    </row>
    <row r="102" spans="2:25">
      <c r="B102" s="36">
        <v>94</v>
      </c>
      <c r="C102" s="108">
        <f t="shared" si="8"/>
        <v>1479900.5249944986</v>
      </c>
      <c r="D102" s="108"/>
      <c r="E102" s="36"/>
      <c r="F102" s="8">
        <v>43754</v>
      </c>
      <c r="G102" s="71" t="s">
        <v>3</v>
      </c>
      <c r="H102" s="109">
        <v>1.3484</v>
      </c>
      <c r="I102" s="109"/>
      <c r="J102" s="36">
        <v>204</v>
      </c>
      <c r="K102" s="112">
        <f t="shared" si="9"/>
        <v>44397.015749834958</v>
      </c>
      <c r="L102" s="113"/>
      <c r="M102" s="6">
        <f>IF(J102="","",(K102/J102)/LOOKUP(RIGHT($D$2,3),定数!$A$6:$A$13,定数!$B$6:$B$13))</f>
        <v>1.8136035845520815</v>
      </c>
      <c r="N102" s="36"/>
      <c r="O102" s="8">
        <v>43754</v>
      </c>
      <c r="P102" s="109">
        <v>1.3126</v>
      </c>
      <c r="Q102" s="109"/>
      <c r="R102" s="110">
        <f>IF(P102="","",T102*M102*LOOKUP(RIGHT($D$2,3),定数!$A$6:$A$13,定数!$B$6:$B$13))</f>
        <v>77912.409992357541</v>
      </c>
      <c r="S102" s="110"/>
      <c r="T102" s="111">
        <f t="shared" si="11"/>
        <v>358.00000000000057</v>
      </c>
      <c r="U102" s="111"/>
      <c r="V102" t="str">
        <f t="shared" si="14"/>
        <v/>
      </c>
      <c r="W102">
        <f t="shared" si="14"/>
        <v>0</v>
      </c>
      <c r="X102" s="37">
        <f t="shared" si="12"/>
        <v>1791594.8363585505</v>
      </c>
      <c r="Y102" s="38">
        <f t="shared" si="13"/>
        <v>0.17397589289639637</v>
      </c>
    </row>
    <row r="103" spans="2:25">
      <c r="B103" s="36">
        <v>95</v>
      </c>
      <c r="C103" s="108">
        <f>IF(R102="","",C102+R102)</f>
        <v>1557812.9349868561</v>
      </c>
      <c r="D103" s="108"/>
      <c r="E103" s="36">
        <v>2009</v>
      </c>
      <c r="F103" s="8">
        <v>43513</v>
      </c>
      <c r="G103" s="71" t="s">
        <v>3</v>
      </c>
      <c r="H103" s="109">
        <v>1.2719</v>
      </c>
      <c r="I103" s="109"/>
      <c r="J103" s="36">
        <v>223</v>
      </c>
      <c r="K103" s="112">
        <f t="shared" si="9"/>
        <v>46734.388049605681</v>
      </c>
      <c r="L103" s="113"/>
      <c r="M103" s="6">
        <f>IF(J103="","",(K103/J103)/LOOKUP(RIGHT($D$2,3),定数!$A$6:$A$13,定数!$B$6:$B$13))</f>
        <v>1.7464270571601523</v>
      </c>
      <c r="N103" s="36">
        <v>2009</v>
      </c>
      <c r="O103" s="8">
        <v>43519</v>
      </c>
      <c r="P103" s="109">
        <v>1.2942</v>
      </c>
      <c r="Q103" s="109"/>
      <c r="R103" s="110">
        <f>IF(P103="","",T103*M103*LOOKUP(RIGHT($D$2,3),定数!$A$6:$A$13,定数!$B$6:$B$13))</f>
        <v>-46734.388049605652</v>
      </c>
      <c r="S103" s="110"/>
      <c r="T103" s="111">
        <f t="shared" si="11"/>
        <v>-222.99999999999986</v>
      </c>
      <c r="U103" s="111"/>
      <c r="V103" t="str">
        <f t="shared" si="14"/>
        <v/>
      </c>
      <c r="W103">
        <f t="shared" si="14"/>
        <v>1</v>
      </c>
      <c r="X103" s="37">
        <f t="shared" si="12"/>
        <v>1791594.8363585505</v>
      </c>
      <c r="Y103" s="38">
        <f t="shared" si="13"/>
        <v>0.13048815314005957</v>
      </c>
    </row>
    <row r="104" spans="2:25">
      <c r="B104" s="36">
        <v>96</v>
      </c>
      <c r="C104" s="108">
        <f t="shared" si="8"/>
        <v>1511078.5469372505</v>
      </c>
      <c r="D104" s="108"/>
      <c r="E104" s="36"/>
      <c r="F104" s="8">
        <v>43526</v>
      </c>
      <c r="G104" s="71" t="s">
        <v>3</v>
      </c>
      <c r="H104" s="109">
        <v>1.2603</v>
      </c>
      <c r="I104" s="109"/>
      <c r="J104" s="36">
        <v>149</v>
      </c>
      <c r="K104" s="112">
        <f t="shared" si="9"/>
        <v>45332.356408117514</v>
      </c>
      <c r="L104" s="113"/>
      <c r="M104" s="6">
        <f>IF(J104="","",(K104/J104)/LOOKUP(RIGHT($D$2,3),定数!$A$6:$A$13,定数!$B$6:$B$13))</f>
        <v>2.5353666894920308</v>
      </c>
      <c r="N104" s="36"/>
      <c r="O104" s="8">
        <v>43530</v>
      </c>
      <c r="P104" s="109">
        <v>1.2751999999999999</v>
      </c>
      <c r="Q104" s="109"/>
      <c r="R104" s="110">
        <f>IF(P104="","",T104*M104*LOOKUP(RIGHT($D$2,3),定数!$A$6:$A$13,定数!$B$6:$B$13))</f>
        <v>-45332.356408117252</v>
      </c>
      <c r="S104" s="110"/>
      <c r="T104" s="111">
        <f t="shared" si="11"/>
        <v>-148.99999999999915</v>
      </c>
      <c r="U104" s="111"/>
      <c r="V104" t="str">
        <f t="shared" si="14"/>
        <v/>
      </c>
      <c r="W104">
        <f t="shared" si="14"/>
        <v>2</v>
      </c>
      <c r="X104" s="37">
        <f t="shared" si="12"/>
        <v>1791594.8363585505</v>
      </c>
      <c r="Y104" s="38">
        <f t="shared" si="13"/>
        <v>0.15657350854585761</v>
      </c>
    </row>
    <row r="105" spans="2:25">
      <c r="B105" s="36">
        <v>97</v>
      </c>
      <c r="C105" s="108">
        <f t="shared" si="8"/>
        <v>1465746.1905291332</v>
      </c>
      <c r="D105" s="108"/>
      <c r="E105" s="36"/>
      <c r="F105" s="8">
        <v>43565</v>
      </c>
      <c r="G105" s="71" t="s">
        <v>3</v>
      </c>
      <c r="H105" s="109">
        <v>1.3122</v>
      </c>
      <c r="I105" s="109"/>
      <c r="J105" s="36">
        <v>214</v>
      </c>
      <c r="K105" s="112">
        <f t="shared" si="9"/>
        <v>43972.385715873992</v>
      </c>
      <c r="L105" s="113"/>
      <c r="M105" s="6">
        <f>IF(J105="","",(K105/J105)/LOOKUP(RIGHT($D$2,3),定数!$A$6:$A$13,定数!$B$6:$B$13))</f>
        <v>1.7123203160387068</v>
      </c>
      <c r="N105" s="36"/>
      <c r="O105" s="8">
        <v>43568</v>
      </c>
      <c r="P105" s="109">
        <v>1.3335999999999999</v>
      </c>
      <c r="Q105" s="109"/>
      <c r="R105" s="110">
        <f>IF(P105="","",T105*M105*LOOKUP(RIGHT($D$2,3),定数!$A$6:$A$13,定数!$B$6:$B$13))</f>
        <v>-43972.385715873708</v>
      </c>
      <c r="S105" s="110"/>
      <c r="T105" s="111">
        <f t="shared" si="11"/>
        <v>-213.99999999999864</v>
      </c>
      <c r="U105" s="111"/>
      <c r="V105" t="str">
        <f t="shared" si="14"/>
        <v/>
      </c>
      <c r="W105">
        <f t="shared" si="14"/>
        <v>3</v>
      </c>
      <c r="X105" s="37">
        <f t="shared" si="12"/>
        <v>1791594.8363585505</v>
      </c>
      <c r="Y105" s="38">
        <f t="shared" si="13"/>
        <v>0.18187630328948179</v>
      </c>
    </row>
    <row r="106" spans="2:25">
      <c r="B106" s="36">
        <v>98</v>
      </c>
      <c r="C106" s="108">
        <f t="shared" si="8"/>
        <v>1421773.8048132595</v>
      </c>
      <c r="D106" s="108"/>
      <c r="E106" s="36"/>
      <c r="F106" s="8">
        <v>43715</v>
      </c>
      <c r="G106" s="60" t="s">
        <v>4</v>
      </c>
      <c r="H106" s="109">
        <v>1.4327000000000001</v>
      </c>
      <c r="I106" s="109"/>
      <c r="J106" s="36">
        <v>137</v>
      </c>
      <c r="K106" s="112">
        <f t="shared" si="9"/>
        <v>42653.214144397782</v>
      </c>
      <c r="L106" s="113"/>
      <c r="M106" s="6">
        <f>IF(J106="","",(K106/J106)/LOOKUP(RIGHT($D$2,3),定数!$A$6:$A$13,定数!$B$6:$B$13))</f>
        <v>2.5944777460095971</v>
      </c>
      <c r="N106" s="36"/>
      <c r="O106" s="8">
        <v>43717</v>
      </c>
      <c r="P106" s="109">
        <v>1.4544999999999999</v>
      </c>
      <c r="Q106" s="109"/>
      <c r="R106" s="110">
        <f>IF(P106="","",T106*M106*LOOKUP(RIGHT($D$2,3),定数!$A$6:$A$13,定数!$B$6:$B$13))</f>
        <v>67871.537835610492</v>
      </c>
      <c r="S106" s="110"/>
      <c r="T106" s="111">
        <f t="shared" si="11"/>
        <v>217.99999999999818</v>
      </c>
      <c r="U106" s="111"/>
      <c r="V106" t="str">
        <f t="shared" si="14"/>
        <v/>
      </c>
      <c r="W106">
        <f t="shared" si="14"/>
        <v>0</v>
      </c>
      <c r="X106" s="37">
        <f t="shared" si="12"/>
        <v>1791594.8363585505</v>
      </c>
      <c r="Y106" s="38">
        <f t="shared" si="13"/>
        <v>0.20642001419079714</v>
      </c>
    </row>
    <row r="107" spans="2:25">
      <c r="B107" s="36">
        <v>99</v>
      </c>
      <c r="C107" s="108">
        <f t="shared" si="8"/>
        <v>1489645.3426488701</v>
      </c>
      <c r="D107" s="108"/>
      <c r="E107" s="36"/>
      <c r="F107" s="8">
        <v>43758</v>
      </c>
      <c r="G107" s="60" t="s">
        <v>4</v>
      </c>
      <c r="H107" s="109">
        <v>1.4965999999999999</v>
      </c>
      <c r="I107" s="109"/>
      <c r="J107" s="36">
        <v>140</v>
      </c>
      <c r="K107" s="112">
        <f t="shared" si="9"/>
        <v>44689.360279466098</v>
      </c>
      <c r="L107" s="113"/>
      <c r="M107" s="6">
        <f>IF(J107="","",(K107/J107)/LOOKUP(RIGHT($D$2,3),定数!$A$6:$A$13,定数!$B$6:$B$13))</f>
        <v>2.6600809690158389</v>
      </c>
      <c r="N107" s="36"/>
      <c r="O107" s="8">
        <v>43765</v>
      </c>
      <c r="P107" s="109">
        <v>1.4825999999999999</v>
      </c>
      <c r="Q107" s="109"/>
      <c r="R107" s="110">
        <f>IF(P107="","",T107*M107*LOOKUP(RIGHT($D$2,3),定数!$A$6:$A$13,定数!$B$6:$B$13))</f>
        <v>-44689.360279466135</v>
      </c>
      <c r="S107" s="110"/>
      <c r="T107" s="111">
        <f t="shared" si="11"/>
        <v>-140.00000000000011</v>
      </c>
      <c r="U107" s="111"/>
      <c r="V107" t="str">
        <f>IF(S107&lt;&gt;"",IF(S107&lt;0,1+V106,0),"")</f>
        <v/>
      </c>
      <c r="W107">
        <f>IF(T107&lt;&gt;"",IF(T107&lt;0,1+W106,0),"")</f>
        <v>1</v>
      </c>
      <c r="X107" s="37">
        <f t="shared" si="12"/>
        <v>1791594.8363585505</v>
      </c>
      <c r="Y107" s="38">
        <f t="shared" si="13"/>
        <v>0.16853670683902966</v>
      </c>
    </row>
    <row r="108" spans="2:25">
      <c r="B108" s="36">
        <v>100</v>
      </c>
      <c r="C108" s="108">
        <f t="shared" si="8"/>
        <v>1444955.9823694041</v>
      </c>
      <c r="D108" s="108"/>
      <c r="E108" s="36"/>
      <c r="F108" s="8">
        <v>43829</v>
      </c>
      <c r="G108" s="71" t="s">
        <v>3</v>
      </c>
      <c r="H108" s="109">
        <v>1.4331</v>
      </c>
      <c r="I108" s="109"/>
      <c r="J108" s="36">
        <v>128</v>
      </c>
      <c r="K108" s="112">
        <f t="shared" si="9"/>
        <v>43348.67947108212</v>
      </c>
      <c r="L108" s="113"/>
      <c r="M108" s="6">
        <f>IF(J108="","",(K108/J108)/LOOKUP(RIGHT($D$2,3),定数!$A$6:$A$13,定数!$B$6:$B$13))</f>
        <v>2.8221796530652421</v>
      </c>
      <c r="N108" s="36">
        <v>2010</v>
      </c>
      <c r="O108" s="8">
        <v>43470</v>
      </c>
      <c r="P108" s="109">
        <v>1.4458</v>
      </c>
      <c r="Q108" s="109"/>
      <c r="R108" s="110">
        <f>IF(P108="","",T108*M108*LOOKUP(RIGHT($D$2,3),定数!$A$6:$A$13,定数!$B$6:$B$13))</f>
        <v>-43010.017912714065</v>
      </c>
      <c r="S108" s="110"/>
      <c r="T108" s="111">
        <f t="shared" si="11"/>
        <v>-126.99999999999933</v>
      </c>
      <c r="U108" s="111"/>
      <c r="V108" t="str">
        <f>IF(S108&lt;&gt;"",IF(S108&lt;0,1+V107,0),"")</f>
        <v/>
      </c>
      <c r="W108">
        <f>IF(T108&lt;&gt;"",IF(T108&lt;0,1+W107,0),"")</f>
        <v>2</v>
      </c>
      <c r="X108" s="37">
        <f t="shared" si="12"/>
        <v>1791594.8363585505</v>
      </c>
      <c r="Y108" s="38">
        <f t="shared" si="13"/>
        <v>0.19348060563385872</v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N3:O3"/>
    <mergeCell ref="B2:C2"/>
    <mergeCell ref="D2:E2"/>
    <mergeCell ref="F2:G2"/>
    <mergeCell ref="H2:I2"/>
    <mergeCell ref="P3:Q3"/>
    <mergeCell ref="D3:M3"/>
  </mergeCells>
  <phoneticPr fontId="2"/>
  <conditionalFormatting sqref="G9:G108">
    <cfRule type="cellIs" dxfId="13" priority="5" stopIfTrue="1" operator="equal">
      <formula>"買"</formula>
    </cfRule>
    <cfRule type="cellIs" dxfId="12" priority="6" stopIfTrue="1" operator="equal">
      <formula>"売"</formula>
    </cfRule>
  </conditionalFormatting>
  <dataValidations disablePrompts="1"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2:Y109"/>
  <sheetViews>
    <sheetView zoomScale="115" zoomScaleNormal="115" workbookViewId="0">
      <pane ySplit="8" topLeftCell="A9" activePane="bottomLeft" state="frozen"/>
      <selection pane="bottomLeft" activeCell="B7" sqref="B7:B8"/>
    </sheetView>
  </sheetViews>
  <sheetFormatPr defaultRowHeight="13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>
      <c r="B2" s="72" t="s">
        <v>5</v>
      </c>
      <c r="C2" s="72"/>
      <c r="D2" s="74" t="s">
        <v>103</v>
      </c>
      <c r="E2" s="74"/>
      <c r="F2" s="72" t="s">
        <v>36</v>
      </c>
      <c r="G2" s="72"/>
      <c r="H2" s="76" t="s">
        <v>36</v>
      </c>
      <c r="I2" s="76"/>
      <c r="J2" s="72" t="s">
        <v>7</v>
      </c>
      <c r="K2" s="72"/>
      <c r="L2" s="73">
        <v>1000000</v>
      </c>
      <c r="M2" s="74"/>
      <c r="N2" s="72" t="s">
        <v>8</v>
      </c>
      <c r="O2" s="72"/>
      <c r="P2" s="75">
        <f>SUM(L2,D4)</f>
        <v>1570366.7849244978</v>
      </c>
      <c r="Q2" s="76"/>
      <c r="R2" s="1"/>
      <c r="S2" s="1"/>
      <c r="T2" s="1"/>
    </row>
    <row r="3" spans="2:25" ht="60" customHeight="1">
      <c r="B3" s="72" t="s">
        <v>9</v>
      </c>
      <c r="C3" s="72"/>
      <c r="D3" s="78" t="s">
        <v>104</v>
      </c>
      <c r="E3" s="79"/>
      <c r="F3" s="79"/>
      <c r="G3" s="79"/>
      <c r="H3" s="79"/>
      <c r="I3" s="79"/>
      <c r="J3" s="79"/>
      <c r="K3" s="79"/>
      <c r="L3" s="79"/>
      <c r="M3" s="80"/>
      <c r="N3" s="72" t="s">
        <v>10</v>
      </c>
      <c r="O3" s="72"/>
      <c r="P3" s="77" t="s">
        <v>110</v>
      </c>
      <c r="Q3" s="77"/>
      <c r="R3" s="1"/>
      <c r="S3" s="1"/>
    </row>
    <row r="4" spans="2:25">
      <c r="B4" s="72" t="s">
        <v>11</v>
      </c>
      <c r="C4" s="72"/>
      <c r="D4" s="81">
        <f>SUM($R$9:$S$993)</f>
        <v>570366.78492449771</v>
      </c>
      <c r="E4" s="81"/>
      <c r="F4" s="72" t="s">
        <v>12</v>
      </c>
      <c r="G4" s="72"/>
      <c r="H4" s="82">
        <f>SUM($T$9:$U$108)</f>
        <v>2488.9999999999854</v>
      </c>
      <c r="I4" s="76"/>
      <c r="J4" s="83"/>
      <c r="K4" s="83"/>
      <c r="L4" s="75"/>
      <c r="M4" s="75"/>
      <c r="N4" s="83" t="s">
        <v>58</v>
      </c>
      <c r="O4" s="83"/>
      <c r="P4" s="84">
        <f>MAX(Y:Y)</f>
        <v>0.34587618508220641</v>
      </c>
      <c r="Q4" s="84"/>
      <c r="R4" s="1"/>
      <c r="S4" s="1"/>
      <c r="T4" s="1"/>
    </row>
    <row r="5" spans="2:25">
      <c r="B5" s="68" t="s">
        <v>15</v>
      </c>
      <c r="C5" s="66">
        <f>COUNTIF($R$9:$R$990,"&gt;0")</f>
        <v>45</v>
      </c>
      <c r="D5" s="65" t="s">
        <v>16</v>
      </c>
      <c r="E5" s="70">
        <f>COUNTIF($R$9:$R$990,"&lt;0")</f>
        <v>55</v>
      </c>
      <c r="F5" s="65" t="s">
        <v>17</v>
      </c>
      <c r="G5" s="66">
        <f>COUNTIF($R$9:$R$990,"=0")</f>
        <v>0</v>
      </c>
      <c r="H5" s="65" t="s">
        <v>18</v>
      </c>
      <c r="I5" s="67">
        <f>C5/SUM(C5,E5,G5)</f>
        <v>0.45</v>
      </c>
      <c r="J5" s="85" t="s">
        <v>19</v>
      </c>
      <c r="K5" s="72"/>
      <c r="L5" s="86">
        <f>MAX(V9:V993)</f>
        <v>4</v>
      </c>
      <c r="M5" s="87"/>
      <c r="N5" s="17" t="s">
        <v>20</v>
      </c>
      <c r="O5" s="9"/>
      <c r="P5" s="86">
        <f>MAX(W9:W993)</f>
        <v>10</v>
      </c>
      <c r="Q5" s="87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69"/>
      <c r="R6" s="1"/>
      <c r="S6" s="1"/>
      <c r="T6" s="1"/>
    </row>
    <row r="7" spans="2:25">
      <c r="B7" s="88" t="s">
        <v>21</v>
      </c>
      <c r="C7" s="90" t="s">
        <v>22</v>
      </c>
      <c r="D7" s="91"/>
      <c r="E7" s="94" t="s">
        <v>23</v>
      </c>
      <c r="F7" s="95"/>
      <c r="G7" s="95"/>
      <c r="H7" s="95"/>
      <c r="I7" s="96"/>
      <c r="J7" s="97" t="s">
        <v>24</v>
      </c>
      <c r="K7" s="98"/>
      <c r="L7" s="99"/>
      <c r="M7" s="100" t="s">
        <v>25</v>
      </c>
      <c r="N7" s="101" t="s">
        <v>26</v>
      </c>
      <c r="O7" s="102"/>
      <c r="P7" s="102"/>
      <c r="Q7" s="103"/>
      <c r="R7" s="104" t="s">
        <v>27</v>
      </c>
      <c r="S7" s="104"/>
      <c r="T7" s="104"/>
      <c r="U7" s="104"/>
    </row>
    <row r="8" spans="2:25">
      <c r="B8" s="89"/>
      <c r="C8" s="92"/>
      <c r="D8" s="93"/>
      <c r="E8" s="18" t="s">
        <v>28</v>
      </c>
      <c r="F8" s="18" t="s">
        <v>29</v>
      </c>
      <c r="G8" s="18" t="s">
        <v>30</v>
      </c>
      <c r="H8" s="105" t="s">
        <v>31</v>
      </c>
      <c r="I8" s="96"/>
      <c r="J8" s="4" t="s">
        <v>32</v>
      </c>
      <c r="K8" s="106" t="s">
        <v>33</v>
      </c>
      <c r="L8" s="99"/>
      <c r="M8" s="100"/>
      <c r="N8" s="5" t="s">
        <v>28</v>
      </c>
      <c r="O8" s="5" t="s">
        <v>29</v>
      </c>
      <c r="P8" s="107" t="s">
        <v>31</v>
      </c>
      <c r="Q8" s="103"/>
      <c r="R8" s="104" t="s">
        <v>34</v>
      </c>
      <c r="S8" s="104"/>
      <c r="T8" s="104" t="s">
        <v>32</v>
      </c>
      <c r="U8" s="104"/>
      <c r="Y8" t="s">
        <v>57</v>
      </c>
    </row>
    <row r="9" spans="2:25">
      <c r="B9" s="71">
        <v>1</v>
      </c>
      <c r="C9" s="108">
        <f>L2</f>
        <v>1000000</v>
      </c>
      <c r="D9" s="108"/>
      <c r="E9" s="71">
        <v>1995</v>
      </c>
      <c r="F9" s="8">
        <v>43475</v>
      </c>
      <c r="G9" s="71" t="s">
        <v>4</v>
      </c>
      <c r="H9" s="109">
        <v>1.2757000000000001</v>
      </c>
      <c r="I9" s="109"/>
      <c r="J9" s="71">
        <v>251</v>
      </c>
      <c r="K9" s="108">
        <f>IF(J9="","",C9*0.03)</f>
        <v>30000</v>
      </c>
      <c r="L9" s="108"/>
      <c r="M9" s="6">
        <f>IF(J9="","",(K9/J9)/LOOKUP(RIGHT($D$2,3),定数!$A$6:$A$13,定数!$B$6:$B$13))</f>
        <v>0.99601593625497997</v>
      </c>
      <c r="N9" s="71">
        <v>1995</v>
      </c>
      <c r="O9" s="8">
        <v>43512</v>
      </c>
      <c r="P9" s="109">
        <v>1.3146</v>
      </c>
      <c r="Q9" s="109"/>
      <c r="R9" s="110">
        <f>IF(P9="","",T9*M9*LOOKUP(RIGHT($D$2,3),定数!$A$6:$A$13,定数!$B$6:$B$13))</f>
        <v>46494.023904382382</v>
      </c>
      <c r="S9" s="110"/>
      <c r="T9" s="111">
        <f>IF(P9="","",IF(G9="買",(P9-H9),(H9-P9))*IF(RIGHT($D$2,3)="JPY",100,10000))</f>
        <v>388.99999999999932</v>
      </c>
      <c r="U9" s="111"/>
      <c r="V9" s="1">
        <f>IF(T9&lt;&gt;"",IF(T9&gt;0,1+V8,0),"")</f>
        <v>1</v>
      </c>
      <c r="W9">
        <f>IF(T9&lt;&gt;"",IF(T9&lt;0,1+W8,0),"")</f>
        <v>0</v>
      </c>
    </row>
    <row r="10" spans="2:25">
      <c r="B10" s="71">
        <v>2</v>
      </c>
      <c r="C10" s="108">
        <f t="shared" ref="C10:C73" si="0">IF(R9="","",C9+R9)</f>
        <v>1046494.0239043824</v>
      </c>
      <c r="D10" s="108"/>
      <c r="E10" s="71"/>
      <c r="F10" s="8">
        <v>43527</v>
      </c>
      <c r="G10" s="71" t="s">
        <v>4</v>
      </c>
      <c r="H10" s="109">
        <v>1.3625</v>
      </c>
      <c r="I10" s="109"/>
      <c r="J10" s="71">
        <v>295</v>
      </c>
      <c r="K10" s="112">
        <f>IF(J10="","",C10*0.03)</f>
        <v>31394.820717131472</v>
      </c>
      <c r="L10" s="113"/>
      <c r="M10" s="6">
        <f>IF(J10="","",(K10/J10)/LOOKUP(RIGHT($D$2,3),定数!$A$6:$A$13,定数!$B$6:$B$13))</f>
        <v>0.88685934229184948</v>
      </c>
      <c r="N10" s="71"/>
      <c r="O10" s="8">
        <v>43530</v>
      </c>
      <c r="P10" s="109">
        <v>1.4081999999999999</v>
      </c>
      <c r="Q10" s="109"/>
      <c r="R10" s="110">
        <f>IF(P10="","",T10*M10*LOOKUP(RIGHT($D$2,3),定数!$A$6:$A$13,定数!$B$6:$B$13))</f>
        <v>48635.366331284866</v>
      </c>
      <c r="S10" s="110"/>
      <c r="T10" s="111">
        <f>IF(P10="","",IF(G10="買",(P10-H10),(H10-P10))*IF(RIGHT($D$2,3)="JPY",100,10000))</f>
        <v>456.99999999999852</v>
      </c>
      <c r="U10" s="111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37">
        <f>IF(C10&lt;&gt;"",MAX(C10,C9),"")</f>
        <v>1046494.0239043824</v>
      </c>
    </row>
    <row r="11" spans="2:25">
      <c r="B11" s="71">
        <v>3</v>
      </c>
      <c r="C11" s="108">
        <f t="shared" si="0"/>
        <v>1095129.3902356671</v>
      </c>
      <c r="D11" s="108"/>
      <c r="E11" s="71"/>
      <c r="F11" s="8">
        <v>43540</v>
      </c>
      <c r="G11" s="71" t="s">
        <v>4</v>
      </c>
      <c r="H11" s="109">
        <v>1.4123000000000001</v>
      </c>
      <c r="I11" s="109"/>
      <c r="J11" s="71">
        <v>303</v>
      </c>
      <c r="K11" s="112">
        <f t="shared" ref="K11:K74" si="3">IF(J11="","",C11*0.03)</f>
        <v>32853.88170707001</v>
      </c>
      <c r="L11" s="113"/>
      <c r="M11" s="6">
        <f>IF(J11="","",(K11/J11)/LOOKUP(RIGHT($D$2,3),定数!$A$6:$A$13,定数!$B$6:$B$13))</f>
        <v>0.90357210415484068</v>
      </c>
      <c r="N11" s="71"/>
      <c r="O11" s="8">
        <v>43545</v>
      </c>
      <c r="P11" s="109">
        <v>1.3819999999999999</v>
      </c>
      <c r="Q11" s="109"/>
      <c r="R11" s="110">
        <f>IF(P11="","",T11*M11*LOOKUP(RIGHT($D$2,3),定数!$A$6:$A$13,定数!$B$6:$B$13))</f>
        <v>-32853.881707070243</v>
      </c>
      <c r="S11" s="110"/>
      <c r="T11" s="111">
        <f>IF(P11="","",IF(G11="買",(P11-H11),(H11-P11))*IF(RIGHT($D$2,3)="JPY",100,10000))</f>
        <v>-303.00000000000216</v>
      </c>
      <c r="U11" s="111"/>
      <c r="V11" s="22">
        <f t="shared" si="1"/>
        <v>0</v>
      </c>
      <c r="W11">
        <f t="shared" si="2"/>
        <v>1</v>
      </c>
      <c r="X11" s="37">
        <f>IF(C11&lt;&gt;"",MAX(X10,C11),"")</f>
        <v>1095129.3902356671</v>
      </c>
      <c r="Y11" s="38">
        <f>IF(X11&lt;&gt;"",1-(C11/X11),"")</f>
        <v>0</v>
      </c>
    </row>
    <row r="12" spans="2:25">
      <c r="B12" s="71">
        <v>4</v>
      </c>
      <c r="C12" s="108">
        <f t="shared" si="0"/>
        <v>1062275.508528597</v>
      </c>
      <c r="D12" s="108"/>
      <c r="E12" s="71"/>
      <c r="F12" s="8">
        <v>43758</v>
      </c>
      <c r="G12" s="71" t="s">
        <v>4</v>
      </c>
      <c r="H12" s="109">
        <v>1.3922000000000001</v>
      </c>
      <c r="I12" s="109"/>
      <c r="J12" s="71">
        <v>183</v>
      </c>
      <c r="K12" s="112">
        <f t="shared" si="3"/>
        <v>31868.265255857907</v>
      </c>
      <c r="L12" s="113"/>
      <c r="M12" s="6">
        <f>IF(J12="","",(K12/J12)/LOOKUP(RIGHT($D$2,3),定数!$A$6:$A$13,定数!$B$6:$B$13))</f>
        <v>1.4511960499024548</v>
      </c>
      <c r="N12" s="71"/>
      <c r="O12" s="8">
        <v>43771</v>
      </c>
      <c r="P12" s="109">
        <v>1.3738999999999999</v>
      </c>
      <c r="Q12" s="109"/>
      <c r="R12" s="110">
        <f>IF(P12="","",T12*M12*LOOKUP(RIGHT($D$2,3),定数!$A$6:$A$13,定数!$B$6:$B$13))</f>
        <v>-31868.265255858263</v>
      </c>
      <c r="S12" s="110"/>
      <c r="T12" s="111">
        <f t="shared" ref="T12:T75" si="4">IF(P12="","",IF(G12="買",(P12-H12),(H12-P12))*IF(RIGHT($D$2,3)="JPY",100,10000))</f>
        <v>-183.00000000000205</v>
      </c>
      <c r="U12" s="111"/>
      <c r="V12" s="22">
        <f t="shared" si="1"/>
        <v>0</v>
      </c>
      <c r="W12">
        <f t="shared" si="2"/>
        <v>2</v>
      </c>
      <c r="X12" s="37">
        <f t="shared" ref="X12:X75" si="5">IF(C12&lt;&gt;"",MAX(X11,C12),"")</f>
        <v>1095129.3902356671</v>
      </c>
      <c r="Y12" s="38">
        <f t="shared" ref="Y12:Y75" si="6">IF(X12&lt;&gt;"",1-(C12/X12),"")</f>
        <v>3.0000000000000138E-2</v>
      </c>
    </row>
    <row r="13" spans="2:25">
      <c r="B13" s="71">
        <v>5</v>
      </c>
      <c r="C13" s="108">
        <f t="shared" si="0"/>
        <v>1030407.2432727386</v>
      </c>
      <c r="D13" s="108"/>
      <c r="E13" s="71"/>
      <c r="F13" s="8">
        <v>43806</v>
      </c>
      <c r="G13" s="71" t="s">
        <v>3</v>
      </c>
      <c r="H13" s="109">
        <v>1.3516999999999999</v>
      </c>
      <c r="I13" s="109"/>
      <c r="J13" s="71">
        <v>185</v>
      </c>
      <c r="K13" s="112">
        <f t="shared" si="3"/>
        <v>30912.217298182157</v>
      </c>
      <c r="L13" s="113"/>
      <c r="M13" s="6">
        <f>IF(J13="","",(K13/J13)/LOOKUP(RIGHT($D$2,3),定数!$A$6:$A$13,定数!$B$6:$B$13))</f>
        <v>1.3924422206388358</v>
      </c>
      <c r="N13" s="71">
        <v>1996</v>
      </c>
      <c r="O13" s="8">
        <v>43484</v>
      </c>
      <c r="P13" s="109">
        <v>1.3243</v>
      </c>
      <c r="Q13" s="109"/>
      <c r="R13" s="110">
        <f>IF(P13="","",T13*M13*LOOKUP(RIGHT($D$2,3),定数!$A$6:$A$13,定数!$B$6:$B$13))</f>
        <v>45783.500214604705</v>
      </c>
      <c r="S13" s="110"/>
      <c r="T13" s="111">
        <f t="shared" si="4"/>
        <v>273.99999999999869</v>
      </c>
      <c r="U13" s="111"/>
      <c r="V13" s="22">
        <f t="shared" si="1"/>
        <v>1</v>
      </c>
      <c r="W13">
        <f t="shared" si="2"/>
        <v>0</v>
      </c>
      <c r="X13" s="37">
        <f t="shared" si="5"/>
        <v>1095129.3902356671</v>
      </c>
      <c r="Y13" s="38">
        <f t="shared" si="6"/>
        <v>5.9100000000000485E-2</v>
      </c>
    </row>
    <row r="14" spans="2:25">
      <c r="B14" s="71">
        <v>6</v>
      </c>
      <c r="C14" s="108">
        <f t="shared" si="0"/>
        <v>1076190.7434873434</v>
      </c>
      <c r="D14" s="108"/>
      <c r="E14" s="71">
        <v>1996</v>
      </c>
      <c r="F14" s="8">
        <v>43496</v>
      </c>
      <c r="G14" s="71" t="s">
        <v>3</v>
      </c>
      <c r="H14" s="109">
        <v>1.3113999999999999</v>
      </c>
      <c r="I14" s="109"/>
      <c r="J14" s="71">
        <v>115</v>
      </c>
      <c r="K14" s="112">
        <f t="shared" si="3"/>
        <v>32285.7223046203</v>
      </c>
      <c r="L14" s="113"/>
      <c r="M14" s="6">
        <f>IF(J14="","",(K14/J14)/LOOKUP(RIGHT($D$2,3),定数!$A$6:$A$13,定数!$B$6:$B$13))</f>
        <v>2.3395450945377032</v>
      </c>
      <c r="N14" s="71"/>
      <c r="O14" s="8">
        <v>43501</v>
      </c>
      <c r="P14" s="109">
        <v>1.3229</v>
      </c>
      <c r="Q14" s="109"/>
      <c r="R14" s="110">
        <f>IF(P14="","",T14*M14*LOOKUP(RIGHT($D$2,3),定数!$A$6:$A$13,定数!$B$6:$B$13))</f>
        <v>-32285.722304620489</v>
      </c>
      <c r="S14" s="110"/>
      <c r="T14" s="111">
        <f t="shared" si="4"/>
        <v>-115.00000000000065</v>
      </c>
      <c r="U14" s="111"/>
      <c r="V14" s="22">
        <f t="shared" si="1"/>
        <v>0</v>
      </c>
      <c r="W14">
        <f t="shared" si="2"/>
        <v>1</v>
      </c>
      <c r="X14" s="37">
        <f t="shared" si="5"/>
        <v>1095129.3902356671</v>
      </c>
      <c r="Y14" s="38">
        <f t="shared" si="6"/>
        <v>1.729352432432496E-2</v>
      </c>
    </row>
    <row r="15" spans="2:25">
      <c r="B15" s="71">
        <v>7</v>
      </c>
      <c r="C15" s="108">
        <f t="shared" si="0"/>
        <v>1043905.0211827229</v>
      </c>
      <c r="D15" s="108"/>
      <c r="E15" s="71"/>
      <c r="F15" s="8">
        <v>43577</v>
      </c>
      <c r="G15" s="71" t="s">
        <v>3</v>
      </c>
      <c r="H15" s="109">
        <v>1.2891999999999999</v>
      </c>
      <c r="I15" s="109"/>
      <c r="J15" s="71">
        <v>152</v>
      </c>
      <c r="K15" s="112">
        <f t="shared" si="3"/>
        <v>31317.150635481685</v>
      </c>
      <c r="L15" s="113"/>
      <c r="M15" s="6">
        <f>IF(J15="","",(K15/J15)/LOOKUP(RIGHT($D$2,3),定数!$A$6:$A$13,定数!$B$6:$B$13))</f>
        <v>1.7169490479978995</v>
      </c>
      <c r="N15" s="71"/>
      <c r="O15" s="8">
        <v>43612</v>
      </c>
      <c r="P15" s="109">
        <v>1.264</v>
      </c>
      <c r="Q15" s="109"/>
      <c r="R15" s="110">
        <f>IF(P15="","",T15*M15*LOOKUP(RIGHT($D$2,3),定数!$A$6:$A$13,定数!$B$6:$B$13))</f>
        <v>51920.539211456256</v>
      </c>
      <c r="S15" s="110"/>
      <c r="T15" s="111">
        <f t="shared" si="4"/>
        <v>251.99999999999889</v>
      </c>
      <c r="U15" s="111"/>
      <c r="V15" s="22">
        <f t="shared" si="1"/>
        <v>1</v>
      </c>
      <c r="W15">
        <f t="shared" si="2"/>
        <v>0</v>
      </c>
      <c r="X15" s="37">
        <f t="shared" si="5"/>
        <v>1095129.3902356671</v>
      </c>
      <c r="Y15" s="38">
        <f t="shared" si="6"/>
        <v>4.6774718594595477E-2</v>
      </c>
    </row>
    <row r="16" spans="2:25">
      <c r="B16" s="71">
        <v>8</v>
      </c>
      <c r="C16" s="108">
        <f t="shared" si="0"/>
        <v>1095825.5603941791</v>
      </c>
      <c r="D16" s="108"/>
      <c r="E16" s="71"/>
      <c r="F16" s="8">
        <v>43734</v>
      </c>
      <c r="G16" s="71" t="s">
        <v>3</v>
      </c>
      <c r="H16" s="109">
        <v>1.2889999999999999</v>
      </c>
      <c r="I16" s="109"/>
      <c r="J16" s="71">
        <v>138</v>
      </c>
      <c r="K16" s="112">
        <f t="shared" si="3"/>
        <v>32874.766811825371</v>
      </c>
      <c r="L16" s="113"/>
      <c r="M16" s="6">
        <f>IF(J16="","",(K16/J16)/LOOKUP(RIGHT($D$2,3),定数!$A$6:$A$13,定数!$B$6:$B$13))</f>
        <v>1.9851912325981504</v>
      </c>
      <c r="N16" s="71"/>
      <c r="O16" s="8">
        <v>43754</v>
      </c>
      <c r="P16" s="109">
        <v>1.2675000000000001</v>
      </c>
      <c r="Q16" s="109"/>
      <c r="R16" s="110">
        <f>IF(P16="","",T16*M16*LOOKUP(RIGHT($D$2,3),定数!$A$6:$A$13,定数!$B$6:$B$13))</f>
        <v>51217.933801031926</v>
      </c>
      <c r="S16" s="110"/>
      <c r="T16" s="111">
        <f t="shared" si="4"/>
        <v>214.99999999999852</v>
      </c>
      <c r="U16" s="111"/>
      <c r="V16" s="22">
        <f t="shared" si="1"/>
        <v>2</v>
      </c>
      <c r="W16">
        <f t="shared" si="2"/>
        <v>0</v>
      </c>
      <c r="X16" s="37">
        <f t="shared" si="5"/>
        <v>1095825.5603941791</v>
      </c>
      <c r="Y16" s="38">
        <f t="shared" si="6"/>
        <v>0</v>
      </c>
    </row>
    <row r="17" spans="2:25">
      <c r="B17" s="71">
        <v>9</v>
      </c>
      <c r="C17" s="108">
        <f t="shared" si="0"/>
        <v>1147043.494195211</v>
      </c>
      <c r="D17" s="108"/>
      <c r="E17" s="71">
        <v>1997</v>
      </c>
      <c r="F17" s="8">
        <v>43501</v>
      </c>
      <c r="G17" s="71" t="s">
        <v>3</v>
      </c>
      <c r="H17" s="109">
        <v>1.1862999999999999</v>
      </c>
      <c r="I17" s="109"/>
      <c r="J17" s="71">
        <v>89</v>
      </c>
      <c r="K17" s="112">
        <f t="shared" si="3"/>
        <v>34411.304825856329</v>
      </c>
      <c r="L17" s="113"/>
      <c r="M17" s="6">
        <f>IF(J17="","",(K17/J17)/LOOKUP(RIGHT($D$2,3),定数!$A$6:$A$13,定数!$B$6:$B$13))</f>
        <v>3.2220322870651992</v>
      </c>
      <c r="N17" s="71">
        <v>1997</v>
      </c>
      <c r="O17" s="8">
        <v>43503</v>
      </c>
      <c r="P17" s="109">
        <v>1.1720999999999999</v>
      </c>
      <c r="Q17" s="109"/>
      <c r="R17" s="110">
        <f>IF(P17="","",T17*M17*LOOKUP(RIGHT($D$2,3),定数!$A$6:$A$13,定数!$B$6:$B$13))</f>
        <v>54903.430171590961</v>
      </c>
      <c r="S17" s="110"/>
      <c r="T17" s="111">
        <f t="shared" si="4"/>
        <v>141.99999999999991</v>
      </c>
      <c r="U17" s="111"/>
      <c r="V17" s="22">
        <f t="shared" si="1"/>
        <v>3</v>
      </c>
      <c r="W17">
        <f t="shared" si="2"/>
        <v>0</v>
      </c>
      <c r="X17" s="37">
        <f t="shared" si="5"/>
        <v>1147043.494195211</v>
      </c>
      <c r="Y17" s="38">
        <f t="shared" si="6"/>
        <v>0</v>
      </c>
    </row>
    <row r="18" spans="2:25">
      <c r="B18" s="71">
        <v>10</v>
      </c>
      <c r="C18" s="108">
        <f t="shared" si="0"/>
        <v>1201946.924366802</v>
      </c>
      <c r="D18" s="108"/>
      <c r="E18" s="71"/>
      <c r="F18" s="8">
        <v>43527</v>
      </c>
      <c r="G18" s="71" t="s">
        <v>3</v>
      </c>
      <c r="H18" s="109">
        <v>1.1534</v>
      </c>
      <c r="I18" s="109"/>
      <c r="J18" s="71">
        <v>90</v>
      </c>
      <c r="K18" s="112">
        <f t="shared" si="3"/>
        <v>36058.407731004059</v>
      </c>
      <c r="L18" s="113"/>
      <c r="M18" s="6">
        <f>IF(J18="","",(K18/J18)/LOOKUP(RIGHT($D$2,3),定数!$A$6:$A$13,定数!$B$6:$B$13))</f>
        <v>3.3387414565744495</v>
      </c>
      <c r="N18" s="71"/>
      <c r="O18" s="8">
        <v>43528</v>
      </c>
      <c r="P18" s="109">
        <v>1.1403000000000001</v>
      </c>
      <c r="Q18" s="109"/>
      <c r="R18" s="110">
        <f>IF(P18="","",T18*M18*LOOKUP(RIGHT($D$2,3),定数!$A$6:$A$13,定数!$B$6:$B$13))</f>
        <v>52485.015697349896</v>
      </c>
      <c r="S18" s="110"/>
      <c r="T18" s="111">
        <f t="shared" si="4"/>
        <v>130.99999999999889</v>
      </c>
      <c r="U18" s="111"/>
      <c r="V18" s="22">
        <f t="shared" si="1"/>
        <v>4</v>
      </c>
      <c r="W18">
        <f t="shared" si="2"/>
        <v>0</v>
      </c>
      <c r="X18" s="37">
        <f t="shared" si="5"/>
        <v>1201946.924366802</v>
      </c>
      <c r="Y18" s="38">
        <f t="shared" si="6"/>
        <v>0</v>
      </c>
    </row>
    <row r="19" spans="2:25">
      <c r="B19" s="71">
        <v>11</v>
      </c>
      <c r="C19" s="108">
        <f t="shared" si="0"/>
        <v>1254431.9400641518</v>
      </c>
      <c r="D19" s="108"/>
      <c r="E19" s="71"/>
      <c r="F19" s="8">
        <v>43606</v>
      </c>
      <c r="G19" s="71" t="s">
        <v>4</v>
      </c>
      <c r="H19" s="109">
        <v>1.1682999999999999</v>
      </c>
      <c r="I19" s="109"/>
      <c r="J19" s="71">
        <v>258</v>
      </c>
      <c r="K19" s="112">
        <f t="shared" si="3"/>
        <v>37632.95820192455</v>
      </c>
      <c r="L19" s="113"/>
      <c r="M19" s="6">
        <f>IF(J19="","",(K19/J19)/LOOKUP(RIGHT($D$2,3),定数!$A$6:$A$13,定数!$B$6:$B$13))</f>
        <v>1.2155348256435579</v>
      </c>
      <c r="N19" s="71"/>
      <c r="O19" s="8">
        <v>43618</v>
      </c>
      <c r="P19" s="109">
        <v>1.1425000000000001</v>
      </c>
      <c r="Q19" s="109"/>
      <c r="R19" s="110">
        <f>IF(P19="","",T19*M19*LOOKUP(RIGHT($D$2,3),定数!$A$6:$A$13,定数!$B$6:$B$13))</f>
        <v>-37632.958201924295</v>
      </c>
      <c r="S19" s="110"/>
      <c r="T19" s="111">
        <f t="shared" si="4"/>
        <v>-257.99999999999824</v>
      </c>
      <c r="U19" s="111"/>
      <c r="V19" s="22">
        <f t="shared" si="1"/>
        <v>0</v>
      </c>
      <c r="W19">
        <f t="shared" si="2"/>
        <v>1</v>
      </c>
      <c r="X19" s="37">
        <f t="shared" si="5"/>
        <v>1254431.9400641518</v>
      </c>
      <c r="Y19" s="38">
        <f t="shared" si="6"/>
        <v>0</v>
      </c>
    </row>
    <row r="20" spans="2:25">
      <c r="B20" s="71">
        <v>12</v>
      </c>
      <c r="C20" s="108">
        <f t="shared" si="0"/>
        <v>1216798.9818622274</v>
      </c>
      <c r="D20" s="108"/>
      <c r="E20" s="71"/>
      <c r="F20" s="8">
        <v>43660</v>
      </c>
      <c r="G20" s="71" t="s">
        <v>3</v>
      </c>
      <c r="H20" s="109">
        <v>1.0958000000000001</v>
      </c>
      <c r="I20" s="109"/>
      <c r="J20" s="71">
        <v>219</v>
      </c>
      <c r="K20" s="112">
        <f t="shared" si="3"/>
        <v>36503.96945586682</v>
      </c>
      <c r="L20" s="113"/>
      <c r="M20" s="6">
        <f>IF(J20="","",(K20/J20)/LOOKUP(RIGHT($D$2,3),定数!$A$6:$A$13,定数!$B$6:$B$13))</f>
        <v>1.3890399336326797</v>
      </c>
      <c r="N20" s="71"/>
      <c r="O20" s="8">
        <v>43674</v>
      </c>
      <c r="P20" s="109">
        <v>1.0598000000000001</v>
      </c>
      <c r="Q20" s="109"/>
      <c r="R20" s="110">
        <f>IF(P20="","",T20*M20*LOOKUP(RIGHT($D$2,3),定数!$A$6:$A$13,定数!$B$6:$B$13))</f>
        <v>60006.52513293182</v>
      </c>
      <c r="S20" s="110"/>
      <c r="T20" s="111">
        <f t="shared" si="4"/>
        <v>360.00000000000034</v>
      </c>
      <c r="U20" s="111"/>
      <c r="V20" s="22">
        <f t="shared" si="1"/>
        <v>1</v>
      </c>
      <c r="W20">
        <f t="shared" si="2"/>
        <v>0</v>
      </c>
      <c r="X20" s="37">
        <f t="shared" si="5"/>
        <v>1254431.9400641518</v>
      </c>
      <c r="Y20" s="38">
        <f t="shared" si="6"/>
        <v>2.9999999999999805E-2</v>
      </c>
    </row>
    <row r="21" spans="2:25">
      <c r="B21" s="71">
        <v>13</v>
      </c>
      <c r="C21" s="108">
        <f>IF(R20="","",C20+R20)</f>
        <v>1276805.5069951592</v>
      </c>
      <c r="D21" s="108"/>
      <c r="E21" s="71"/>
      <c r="F21" s="8">
        <v>43719</v>
      </c>
      <c r="G21" s="71" t="s">
        <v>4</v>
      </c>
      <c r="H21" s="109">
        <v>1.0898000000000001</v>
      </c>
      <c r="I21" s="109"/>
      <c r="J21" s="71">
        <v>138</v>
      </c>
      <c r="K21" s="112">
        <f t="shared" si="3"/>
        <v>38304.165209854771</v>
      </c>
      <c r="L21" s="113"/>
      <c r="M21" s="6">
        <f>IF(J21="","",(K21/J21)/LOOKUP(RIGHT($D$2,3),定数!$A$6:$A$13,定数!$B$6:$B$13))</f>
        <v>2.3130534547013752</v>
      </c>
      <c r="N21" s="71"/>
      <c r="O21" s="8">
        <v>43723</v>
      </c>
      <c r="P21" s="109">
        <v>1.1100000000000001</v>
      </c>
      <c r="Q21" s="109"/>
      <c r="R21" s="110">
        <f>IF(P21="","",T21*M21*LOOKUP(RIGHT($D$2,3),定数!$A$6:$A$13,定数!$B$6:$B$13))</f>
        <v>56068.415741961318</v>
      </c>
      <c r="S21" s="110"/>
      <c r="T21" s="111">
        <f t="shared" si="4"/>
        <v>201.99999999999994</v>
      </c>
      <c r="U21" s="111"/>
      <c r="V21" s="22">
        <f t="shared" si="1"/>
        <v>2</v>
      </c>
      <c r="W21">
        <f t="shared" si="2"/>
        <v>0</v>
      </c>
      <c r="X21" s="37">
        <f t="shared" si="5"/>
        <v>1276805.5069951592</v>
      </c>
      <c r="Y21" s="38">
        <f t="shared" si="6"/>
        <v>0</v>
      </c>
    </row>
    <row r="22" spans="2:25">
      <c r="B22" s="71">
        <v>14</v>
      </c>
      <c r="C22" s="108">
        <f t="shared" si="0"/>
        <v>1332873.9227371204</v>
      </c>
      <c r="D22" s="108"/>
      <c r="E22" s="71"/>
      <c r="F22" s="8">
        <v>43753</v>
      </c>
      <c r="G22" s="71" t="s">
        <v>4</v>
      </c>
      <c r="H22" s="109">
        <v>1.1201000000000001</v>
      </c>
      <c r="I22" s="109"/>
      <c r="J22" s="71">
        <v>73</v>
      </c>
      <c r="K22" s="112">
        <f t="shared" si="3"/>
        <v>39986.217682113609</v>
      </c>
      <c r="L22" s="113"/>
      <c r="M22" s="6">
        <f>IF(J22="","",(K22/J22)/LOOKUP(RIGHT($D$2,3),定数!$A$6:$A$13,定数!$B$6:$B$13))</f>
        <v>4.5646367217024668</v>
      </c>
      <c r="N22" s="71"/>
      <c r="O22" s="8">
        <v>43755</v>
      </c>
      <c r="P22" s="109">
        <v>1.1128</v>
      </c>
      <c r="Q22" s="109"/>
      <c r="R22" s="110">
        <f>IF(P22="","",T22*M22*LOOKUP(RIGHT($D$2,3),定数!$A$6:$A$13,定数!$B$6:$B$13))</f>
        <v>-39986.217682114067</v>
      </c>
      <c r="S22" s="110"/>
      <c r="T22" s="111">
        <f t="shared" si="4"/>
        <v>-73.000000000000838</v>
      </c>
      <c r="U22" s="111"/>
      <c r="V22" s="22">
        <f t="shared" si="1"/>
        <v>0</v>
      </c>
      <c r="W22">
        <f t="shared" si="2"/>
        <v>1</v>
      </c>
      <c r="X22" s="37">
        <f t="shared" si="5"/>
        <v>1332873.9227371204</v>
      </c>
      <c r="Y22" s="38">
        <f t="shared" si="6"/>
        <v>0</v>
      </c>
    </row>
    <row r="23" spans="2:25">
      <c r="B23" s="71">
        <v>15</v>
      </c>
      <c r="C23" s="108">
        <f t="shared" si="0"/>
        <v>1292887.7050550063</v>
      </c>
      <c r="D23" s="108"/>
      <c r="E23" s="71"/>
      <c r="F23" s="8">
        <v>43780</v>
      </c>
      <c r="G23" s="71" t="s">
        <v>4</v>
      </c>
      <c r="H23" s="109">
        <v>1.1505000000000001</v>
      </c>
      <c r="I23" s="109"/>
      <c r="J23" s="71">
        <v>181</v>
      </c>
      <c r="K23" s="112">
        <f t="shared" si="3"/>
        <v>38786.631151650188</v>
      </c>
      <c r="L23" s="113"/>
      <c r="M23" s="6">
        <f>IF(J23="","",(K23/J23)/LOOKUP(RIGHT($D$2,3),定数!$A$6:$A$13,定数!$B$6:$B$13))</f>
        <v>1.7857564986947601</v>
      </c>
      <c r="N23" s="71"/>
      <c r="O23" s="8">
        <v>43782</v>
      </c>
      <c r="P23" s="109">
        <v>1.1324000000000001</v>
      </c>
      <c r="Q23" s="109"/>
      <c r="R23" s="110">
        <f>IF(P23="","",T23*M23*LOOKUP(RIGHT($D$2,3),定数!$A$6:$A$13,定数!$B$6:$B$13))</f>
        <v>-38786.631151650203</v>
      </c>
      <c r="S23" s="110"/>
      <c r="T23" s="111">
        <f t="shared" si="4"/>
        <v>-181.00000000000006</v>
      </c>
      <c r="U23" s="111"/>
      <c r="V23" t="str">
        <f t="shared" ref="V23:W74" si="7">IF(S23&lt;&gt;"",IF(S23&lt;0,1+V22,0),"")</f>
        <v/>
      </c>
      <c r="W23">
        <f t="shared" si="2"/>
        <v>2</v>
      </c>
      <c r="X23" s="37">
        <f t="shared" si="5"/>
        <v>1332873.9227371204</v>
      </c>
      <c r="Y23" s="38">
        <f t="shared" si="6"/>
        <v>3.000000000000036E-2</v>
      </c>
    </row>
    <row r="24" spans="2:25">
      <c r="B24" s="71">
        <v>16</v>
      </c>
      <c r="C24" s="108">
        <f t="shared" si="0"/>
        <v>1254101.0739033562</v>
      </c>
      <c r="D24" s="108"/>
      <c r="E24" s="71">
        <v>1998</v>
      </c>
      <c r="F24" s="8">
        <v>43582</v>
      </c>
      <c r="G24" s="71" t="s">
        <v>4</v>
      </c>
      <c r="H24" s="109">
        <v>1.1046</v>
      </c>
      <c r="I24" s="109"/>
      <c r="J24" s="71">
        <v>70</v>
      </c>
      <c r="K24" s="112">
        <f t="shared" si="3"/>
        <v>37623.032217100685</v>
      </c>
      <c r="L24" s="113"/>
      <c r="M24" s="6">
        <f>IF(J24="","",(K24/J24)/LOOKUP(RIGHT($D$2,3),定数!$A$6:$A$13,定数!$B$6:$B$13))</f>
        <v>4.4789324067976999</v>
      </c>
      <c r="N24" s="71">
        <v>1998</v>
      </c>
      <c r="O24" s="8">
        <v>43584</v>
      </c>
      <c r="P24" s="109">
        <v>1.0975999999999999</v>
      </c>
      <c r="Q24" s="109"/>
      <c r="R24" s="110">
        <f>IF(P24="","",T24*M24*LOOKUP(RIGHT($D$2,3),定数!$A$6:$A$13,定数!$B$6:$B$13))</f>
        <v>-37623.032217101303</v>
      </c>
      <c r="S24" s="110"/>
      <c r="T24" s="111">
        <f t="shared" si="4"/>
        <v>-70.000000000001165</v>
      </c>
      <c r="U24" s="111"/>
      <c r="V24" t="str">
        <f t="shared" si="7"/>
        <v/>
      </c>
      <c r="W24">
        <f t="shared" si="2"/>
        <v>3</v>
      </c>
      <c r="X24" s="37">
        <f t="shared" si="5"/>
        <v>1332873.9227371204</v>
      </c>
      <c r="Y24" s="38">
        <f t="shared" si="6"/>
        <v>5.9100000000000263E-2</v>
      </c>
    </row>
    <row r="25" spans="2:25">
      <c r="B25" s="71">
        <v>17</v>
      </c>
      <c r="C25" s="108">
        <f t="shared" si="0"/>
        <v>1216478.041686255</v>
      </c>
      <c r="D25" s="108"/>
      <c r="E25" s="71"/>
      <c r="F25" s="8">
        <v>43670</v>
      </c>
      <c r="G25" s="71" t="s">
        <v>4</v>
      </c>
      <c r="H25" s="109">
        <v>1.1064000000000001</v>
      </c>
      <c r="I25" s="109"/>
      <c r="J25" s="71">
        <v>71</v>
      </c>
      <c r="K25" s="112">
        <f t="shared" si="3"/>
        <v>36494.341250587648</v>
      </c>
      <c r="L25" s="113"/>
      <c r="M25" s="6">
        <f>IF(J25="","",(K25/J25)/LOOKUP(RIGHT($D$2,3),定数!$A$6:$A$13,定数!$B$6:$B$13))</f>
        <v>4.2833733862192078</v>
      </c>
      <c r="N25" s="71"/>
      <c r="O25" s="8">
        <v>43690</v>
      </c>
      <c r="P25" s="109">
        <v>1.0992999999999999</v>
      </c>
      <c r="Q25" s="109"/>
      <c r="R25" s="110">
        <f>IF(P25="","",T25*M25*LOOKUP(RIGHT($D$2,3),定数!$A$6:$A$13,定数!$B$6:$B$13))</f>
        <v>-36494.341250588193</v>
      </c>
      <c r="S25" s="110"/>
      <c r="T25" s="111">
        <f t="shared" si="4"/>
        <v>-71.000000000001066</v>
      </c>
      <c r="U25" s="111"/>
      <c r="V25" t="str">
        <f t="shared" si="7"/>
        <v/>
      </c>
      <c r="W25">
        <f t="shared" si="2"/>
        <v>4</v>
      </c>
      <c r="X25" s="37">
        <f t="shared" si="5"/>
        <v>1332873.9227371204</v>
      </c>
      <c r="Y25" s="38">
        <f t="shared" si="6"/>
        <v>8.732700000000071E-2</v>
      </c>
    </row>
    <row r="26" spans="2:25">
      <c r="B26" s="71">
        <v>18</v>
      </c>
      <c r="C26" s="108">
        <f t="shared" si="0"/>
        <v>1179983.7004356668</v>
      </c>
      <c r="D26" s="108"/>
      <c r="E26" s="71"/>
      <c r="F26" s="8">
        <v>43718</v>
      </c>
      <c r="G26" s="71" t="s">
        <v>4</v>
      </c>
      <c r="H26" s="109">
        <v>1.1479999999999999</v>
      </c>
      <c r="I26" s="109"/>
      <c r="J26" s="71">
        <v>168</v>
      </c>
      <c r="K26" s="112">
        <f t="shared" si="3"/>
        <v>35399.511013070005</v>
      </c>
      <c r="L26" s="113"/>
      <c r="M26" s="6">
        <f>IF(J26="","",(K26/J26)/LOOKUP(RIGHT($D$2,3),定数!$A$6:$A$13,定数!$B$6:$B$13))</f>
        <v>1.7559281256483137</v>
      </c>
      <c r="N26" s="71"/>
      <c r="O26" s="8">
        <v>43719</v>
      </c>
      <c r="P26" s="109">
        <v>1.1698</v>
      </c>
      <c r="Q26" s="109"/>
      <c r="R26" s="110">
        <f>IF(P26="","",T26*M26*LOOKUP(RIGHT($D$2,3),定数!$A$6:$A$13,定数!$B$6:$B$13))</f>
        <v>45935.079766959971</v>
      </c>
      <c r="S26" s="110"/>
      <c r="T26" s="111">
        <f t="shared" si="4"/>
        <v>218.00000000000043</v>
      </c>
      <c r="U26" s="111"/>
      <c r="V26" t="str">
        <f t="shared" si="7"/>
        <v/>
      </c>
      <c r="W26">
        <f t="shared" si="2"/>
        <v>0</v>
      </c>
      <c r="X26" s="37">
        <f t="shared" si="5"/>
        <v>1332873.9227371204</v>
      </c>
      <c r="Y26" s="38">
        <f t="shared" si="6"/>
        <v>0.11470719000000107</v>
      </c>
    </row>
    <row r="27" spans="2:25">
      <c r="B27" s="71">
        <v>19</v>
      </c>
      <c r="C27" s="108">
        <f>IF(R26="","",C26+R26)</f>
        <v>1225918.7802026267</v>
      </c>
      <c r="D27" s="108"/>
      <c r="E27" s="71">
        <v>1999</v>
      </c>
      <c r="F27" s="8">
        <v>43492</v>
      </c>
      <c r="G27" s="71" t="s">
        <v>3</v>
      </c>
      <c r="H27" s="109">
        <v>1.1537999999999999</v>
      </c>
      <c r="I27" s="109"/>
      <c r="J27" s="71">
        <v>89</v>
      </c>
      <c r="K27" s="112">
        <f t="shared" si="3"/>
        <v>36777.5634060788</v>
      </c>
      <c r="L27" s="113"/>
      <c r="M27" s="6">
        <f>IF(J27="","",(K27/J27)/LOOKUP(RIGHT($D$2,3),定数!$A$6:$A$13,定数!$B$6:$B$13))</f>
        <v>3.4435920792208616</v>
      </c>
      <c r="N27" s="71">
        <v>1999</v>
      </c>
      <c r="O27" s="8">
        <v>43493</v>
      </c>
      <c r="P27" s="109">
        <v>1.1385000000000001</v>
      </c>
      <c r="Q27" s="109"/>
      <c r="R27" s="110">
        <f>IF(P27="","",T27*M27*LOOKUP(RIGHT($D$2,3),定数!$A$6:$A$13,定数!$B$6:$B$13))</f>
        <v>63224.35057449447</v>
      </c>
      <c r="S27" s="110"/>
      <c r="T27" s="111">
        <f t="shared" si="4"/>
        <v>152.99999999999869</v>
      </c>
      <c r="U27" s="111"/>
      <c r="V27" t="str">
        <f t="shared" si="7"/>
        <v/>
      </c>
      <c r="W27">
        <f t="shared" si="2"/>
        <v>0</v>
      </c>
      <c r="X27" s="37">
        <f t="shared" si="5"/>
        <v>1332873.9227371204</v>
      </c>
      <c r="Y27" s="38">
        <f t="shared" si="6"/>
        <v>8.024400561071543E-2</v>
      </c>
    </row>
    <row r="28" spans="2:25">
      <c r="B28" s="71">
        <v>20</v>
      </c>
      <c r="C28" s="108">
        <f>IF(R27="","",C27+R27)</f>
        <v>1289143.1307771213</v>
      </c>
      <c r="D28" s="108"/>
      <c r="E28" s="71"/>
      <c r="F28" s="8">
        <v>43508</v>
      </c>
      <c r="G28" s="71" t="s">
        <v>3</v>
      </c>
      <c r="H28" s="109">
        <v>1.1229</v>
      </c>
      <c r="I28" s="109"/>
      <c r="J28" s="71">
        <v>109</v>
      </c>
      <c r="K28" s="112">
        <f t="shared" si="3"/>
        <v>38674.293923313635</v>
      </c>
      <c r="L28" s="113"/>
      <c r="M28" s="6">
        <f>IF(J28="","",(K28/J28)/LOOKUP(RIGHT($D$2,3),定数!$A$6:$A$13,定数!$B$6:$B$13))</f>
        <v>2.9567502999475255</v>
      </c>
      <c r="N28" s="71"/>
      <c r="O28" s="8">
        <v>43518</v>
      </c>
      <c r="P28" s="109">
        <v>1.1034999999999999</v>
      </c>
      <c r="Q28" s="109"/>
      <c r="R28" s="110">
        <f>IF(P28="","",T28*M28*LOOKUP(RIGHT($D$2,3),定数!$A$6:$A$13,定数!$B$6:$B$13))</f>
        <v>68833.146982778693</v>
      </c>
      <c r="S28" s="110"/>
      <c r="T28" s="111">
        <f t="shared" si="4"/>
        <v>194.00000000000085</v>
      </c>
      <c r="U28" s="111"/>
      <c r="V28" t="str">
        <f t="shared" si="7"/>
        <v/>
      </c>
      <c r="W28">
        <f t="shared" si="2"/>
        <v>0</v>
      </c>
      <c r="X28" s="37">
        <f t="shared" si="5"/>
        <v>1332873.9227371204</v>
      </c>
      <c r="Y28" s="38">
        <f t="shared" si="6"/>
        <v>3.2809398709066073E-2</v>
      </c>
    </row>
    <row r="29" spans="2:25">
      <c r="B29" s="71">
        <v>21</v>
      </c>
      <c r="C29" s="108">
        <f t="shared" si="0"/>
        <v>1357976.2777599001</v>
      </c>
      <c r="D29" s="108"/>
      <c r="E29" s="71"/>
      <c r="F29" s="8">
        <v>43612</v>
      </c>
      <c r="G29" s="71" t="s">
        <v>3</v>
      </c>
      <c r="H29" s="109">
        <v>1.0436000000000001</v>
      </c>
      <c r="I29" s="109"/>
      <c r="J29" s="71">
        <v>192</v>
      </c>
      <c r="K29" s="112">
        <f t="shared" si="3"/>
        <v>40739.288332796998</v>
      </c>
      <c r="L29" s="113"/>
      <c r="M29" s="6">
        <f>IF(J29="","",(K29/J29)/LOOKUP(RIGHT($D$2,3),定数!$A$6:$A$13,定数!$B$6:$B$13))</f>
        <v>1.7681982783332029</v>
      </c>
      <c r="N29" s="71"/>
      <c r="O29" s="8">
        <v>43658</v>
      </c>
      <c r="P29" s="109">
        <v>1.0122</v>
      </c>
      <c r="Q29" s="109"/>
      <c r="R29" s="110">
        <f>IF(P29="","",T29*M29*LOOKUP(RIGHT($D$2,3),定数!$A$6:$A$13,定数!$B$6:$B$13))</f>
        <v>66625.711127595292</v>
      </c>
      <c r="S29" s="110"/>
      <c r="T29" s="111">
        <f t="shared" si="4"/>
        <v>314.00000000000097</v>
      </c>
      <c r="U29" s="111"/>
      <c r="V29" t="str">
        <f t="shared" si="7"/>
        <v/>
      </c>
      <c r="W29">
        <f t="shared" si="2"/>
        <v>0</v>
      </c>
      <c r="X29" s="37">
        <f t="shared" si="5"/>
        <v>1357976.2777599001</v>
      </c>
      <c r="Y29" s="38">
        <f t="shared" si="6"/>
        <v>0</v>
      </c>
    </row>
    <row r="30" spans="2:25">
      <c r="B30" s="71">
        <v>22</v>
      </c>
      <c r="C30" s="108">
        <f>IF(R29="","",C29+R29)</f>
        <v>1424601.9888874954</v>
      </c>
      <c r="D30" s="108"/>
      <c r="E30" s="71"/>
      <c r="F30" s="8">
        <v>43682</v>
      </c>
      <c r="G30" s="71" t="s">
        <v>4</v>
      </c>
      <c r="H30" s="109">
        <v>1.0797000000000001</v>
      </c>
      <c r="I30" s="109"/>
      <c r="J30" s="71">
        <v>127</v>
      </c>
      <c r="K30" s="112">
        <f t="shared" si="3"/>
        <v>42738.05966662486</v>
      </c>
      <c r="L30" s="113"/>
      <c r="M30" s="6">
        <f>IF(J30="","",(K30/J30)/LOOKUP(RIGHT($D$2,3),定数!$A$6:$A$13,定数!$B$6:$B$13))</f>
        <v>2.8043346237942823</v>
      </c>
      <c r="N30" s="71"/>
      <c r="O30" s="8">
        <v>43688</v>
      </c>
      <c r="P30" s="109">
        <v>1.0669999999999999</v>
      </c>
      <c r="Q30" s="109"/>
      <c r="R30" s="110">
        <f>IF(P30="","",T30*M30*LOOKUP(RIGHT($D$2,3),定数!$A$6:$A$13,定数!$B$6:$B$13))</f>
        <v>-42738.059666625391</v>
      </c>
      <c r="S30" s="110"/>
      <c r="T30" s="111">
        <f t="shared" si="4"/>
        <v>-127.00000000000156</v>
      </c>
      <c r="U30" s="111"/>
      <c r="V30" t="str">
        <f t="shared" si="7"/>
        <v/>
      </c>
      <c r="W30">
        <f t="shared" si="2"/>
        <v>1</v>
      </c>
      <c r="X30" s="37">
        <f t="shared" si="5"/>
        <v>1424601.9888874954</v>
      </c>
      <c r="Y30" s="38">
        <f t="shared" si="6"/>
        <v>0</v>
      </c>
    </row>
    <row r="31" spans="2:25">
      <c r="B31" s="71">
        <v>23</v>
      </c>
      <c r="C31" s="108">
        <f t="shared" si="0"/>
        <v>1381863.9292208699</v>
      </c>
      <c r="D31" s="108"/>
      <c r="E31" s="71"/>
      <c r="F31" s="8">
        <v>43793</v>
      </c>
      <c r="G31" s="71" t="s">
        <v>3</v>
      </c>
      <c r="H31" s="109">
        <v>1.0256000000000001</v>
      </c>
      <c r="I31" s="109"/>
      <c r="J31" s="71">
        <v>81</v>
      </c>
      <c r="K31" s="112">
        <f t="shared" si="3"/>
        <v>41455.917876626096</v>
      </c>
      <c r="L31" s="113"/>
      <c r="M31" s="6">
        <f>IF(J31="","",(K31/J31)/LOOKUP(RIGHT($D$2,3),定数!$A$6:$A$13,定数!$B$6:$B$13))</f>
        <v>4.2650121272249075</v>
      </c>
      <c r="N31" s="71"/>
      <c r="O31" s="8">
        <v>43795</v>
      </c>
      <c r="P31" s="109">
        <v>1.0130999999999999</v>
      </c>
      <c r="Q31" s="109"/>
      <c r="R31" s="110">
        <f>IF(P31="","",T31*M31*LOOKUP(RIGHT($D$2,3),定数!$A$6:$A$13,定数!$B$6:$B$13))</f>
        <v>63975.181908374521</v>
      </c>
      <c r="S31" s="110"/>
      <c r="T31" s="111">
        <f t="shared" si="4"/>
        <v>125.00000000000178</v>
      </c>
      <c r="U31" s="111"/>
      <c r="V31" t="str">
        <f t="shared" si="7"/>
        <v/>
      </c>
      <c r="W31">
        <f t="shared" si="2"/>
        <v>0</v>
      </c>
      <c r="X31" s="37">
        <f t="shared" si="5"/>
        <v>1424601.9888874954</v>
      </c>
      <c r="Y31" s="38">
        <f t="shared" si="6"/>
        <v>3.0000000000000471E-2</v>
      </c>
    </row>
    <row r="32" spans="2:25">
      <c r="B32" s="71">
        <v>24</v>
      </c>
      <c r="C32" s="108">
        <f t="shared" si="0"/>
        <v>1445839.1111292443</v>
      </c>
      <c r="D32" s="108"/>
      <c r="E32" s="71"/>
      <c r="F32" s="8">
        <v>43829</v>
      </c>
      <c r="G32" s="71" t="s">
        <v>3</v>
      </c>
      <c r="H32" s="109">
        <v>1.0032000000000001</v>
      </c>
      <c r="I32" s="109"/>
      <c r="J32" s="71">
        <v>111</v>
      </c>
      <c r="K32" s="112">
        <f t="shared" si="3"/>
        <v>43375.173333877327</v>
      </c>
      <c r="L32" s="113"/>
      <c r="M32" s="6">
        <f>IF(J32="","",(K32/J32)/LOOKUP(RIGHT($D$2,3),定数!$A$6:$A$13,定数!$B$6:$B$13))</f>
        <v>3.2563943944352345</v>
      </c>
      <c r="N32" s="71">
        <v>2000</v>
      </c>
      <c r="O32" s="8">
        <v>43468</v>
      </c>
      <c r="P32" s="109">
        <v>1.0143</v>
      </c>
      <c r="Q32" s="109"/>
      <c r="R32" s="110">
        <f>IF(P32="","",T32*M32*LOOKUP(RIGHT($D$2,3),定数!$A$6:$A$13,定数!$B$6:$B$13))</f>
        <v>-43375.173333876883</v>
      </c>
      <c r="S32" s="110"/>
      <c r="T32" s="111">
        <f t="shared" si="4"/>
        <v>-110.99999999999888</v>
      </c>
      <c r="U32" s="111"/>
      <c r="V32" t="str">
        <f t="shared" si="7"/>
        <v/>
      </c>
      <c r="W32">
        <f t="shared" si="2"/>
        <v>1</v>
      </c>
      <c r="X32" s="37">
        <f t="shared" si="5"/>
        <v>1445839.1111292443</v>
      </c>
      <c r="Y32" s="38">
        <f t="shared" si="6"/>
        <v>0</v>
      </c>
    </row>
    <row r="33" spans="2:25">
      <c r="B33" s="71">
        <v>25</v>
      </c>
      <c r="C33" s="108">
        <f>IF(R32="","",C32+R32)</f>
        <v>1402463.9377953676</v>
      </c>
      <c r="D33" s="108"/>
      <c r="E33" s="71">
        <v>2000</v>
      </c>
      <c r="F33" s="8">
        <v>43477</v>
      </c>
      <c r="G33" s="71" t="s">
        <v>4</v>
      </c>
      <c r="H33" s="109">
        <v>1.0342</v>
      </c>
      <c r="I33" s="109"/>
      <c r="J33" s="71">
        <v>98</v>
      </c>
      <c r="K33" s="112">
        <f t="shared" si="3"/>
        <v>42073.918133861029</v>
      </c>
      <c r="L33" s="113"/>
      <c r="M33" s="6">
        <f>IF(J33="","",(K33/J33)/LOOKUP(RIGHT($D$2,3),定数!$A$6:$A$13,定数!$B$6:$B$13))</f>
        <v>3.5777141270289992</v>
      </c>
      <c r="N33" s="71"/>
      <c r="O33" s="8">
        <v>43478</v>
      </c>
      <c r="P33" s="109">
        <v>1.0244</v>
      </c>
      <c r="Q33" s="109"/>
      <c r="R33" s="110">
        <f>IF(P33="","",T33*M33*LOOKUP(RIGHT($D$2,3),定数!$A$6:$A$13,定数!$B$6:$B$13))</f>
        <v>-42073.918133861167</v>
      </c>
      <c r="S33" s="110"/>
      <c r="T33" s="111">
        <f t="shared" si="4"/>
        <v>-98.000000000000313</v>
      </c>
      <c r="U33" s="111"/>
      <c r="V33" t="str">
        <f t="shared" si="7"/>
        <v/>
      </c>
      <c r="W33">
        <f t="shared" si="2"/>
        <v>2</v>
      </c>
      <c r="X33" s="37">
        <f t="shared" si="5"/>
        <v>1445839.1111292443</v>
      </c>
      <c r="Y33" s="38">
        <f t="shared" si="6"/>
        <v>2.9999999999999583E-2</v>
      </c>
    </row>
    <row r="34" spans="2:25">
      <c r="B34" s="71">
        <v>26</v>
      </c>
      <c r="C34" s="108">
        <f>IF(R33="","",C33+R33)</f>
        <v>1360390.0196615064</v>
      </c>
      <c r="D34" s="108"/>
      <c r="E34" s="71"/>
      <c r="F34" s="8">
        <v>43489</v>
      </c>
      <c r="G34" s="71" t="s">
        <v>3</v>
      </c>
      <c r="H34" s="109">
        <v>1.0047999999999999</v>
      </c>
      <c r="I34" s="109"/>
      <c r="J34" s="71">
        <v>146</v>
      </c>
      <c r="K34" s="112">
        <f t="shared" si="3"/>
        <v>40811.70058984519</v>
      </c>
      <c r="L34" s="113"/>
      <c r="M34" s="6">
        <f>IF(J34="","",(K34/J34)/LOOKUP(RIGHT($D$2,3),定数!$A$6:$A$13,定数!$B$6:$B$13))</f>
        <v>2.329434965173812</v>
      </c>
      <c r="N34" s="71"/>
      <c r="O34" s="8">
        <v>43493</v>
      </c>
      <c r="P34" s="109">
        <v>0.98319999999999996</v>
      </c>
      <c r="Q34" s="109"/>
      <c r="R34" s="110">
        <f>IF(P34="","",T34*M34*LOOKUP(RIGHT($D$2,3),定数!$A$6:$A$13,定数!$B$6:$B$13))</f>
        <v>60378.95429730507</v>
      </c>
      <c r="S34" s="110"/>
      <c r="T34" s="111">
        <f t="shared" si="4"/>
        <v>215.99999999999952</v>
      </c>
      <c r="U34" s="111"/>
      <c r="V34" t="str">
        <f t="shared" si="7"/>
        <v/>
      </c>
      <c r="W34">
        <f t="shared" si="2"/>
        <v>0</v>
      </c>
      <c r="X34" s="37">
        <f t="shared" si="5"/>
        <v>1445839.1111292443</v>
      </c>
      <c r="Y34" s="38">
        <f t="shared" si="6"/>
        <v>5.9099999999999708E-2</v>
      </c>
    </row>
    <row r="35" spans="2:25">
      <c r="B35" s="71">
        <v>27</v>
      </c>
      <c r="C35" s="108">
        <f>IF(R34="","",C34+R34)</f>
        <v>1420768.9739588115</v>
      </c>
      <c r="D35" s="108"/>
      <c r="E35" s="71"/>
      <c r="F35" s="8">
        <v>43562</v>
      </c>
      <c r="G35" s="71" t="s">
        <v>3</v>
      </c>
      <c r="H35" s="109">
        <v>0.95640000000000003</v>
      </c>
      <c r="I35" s="109"/>
      <c r="J35" s="71">
        <v>79</v>
      </c>
      <c r="K35" s="112">
        <f t="shared" si="3"/>
        <v>42623.069218764344</v>
      </c>
      <c r="L35" s="113"/>
      <c r="M35" s="6">
        <f>IF(J35="","",(K35/J35)/LOOKUP(RIGHT($D$2,3),定数!$A$6:$A$13,定数!$B$6:$B$13))</f>
        <v>4.4961043479709231</v>
      </c>
      <c r="N35" s="71"/>
      <c r="O35" s="8">
        <v>43566</v>
      </c>
      <c r="P35" s="109">
        <v>0.96430000000000005</v>
      </c>
      <c r="Q35" s="109"/>
      <c r="R35" s="110">
        <f>IF(P35="","",T35*M35*LOOKUP(RIGHT($D$2,3),定数!$A$6:$A$13,定数!$B$6:$B$13))</f>
        <v>-42623.069218764445</v>
      </c>
      <c r="S35" s="110"/>
      <c r="T35" s="111">
        <f t="shared" si="4"/>
        <v>-79.000000000000185</v>
      </c>
      <c r="U35" s="111"/>
      <c r="V35" t="str">
        <f t="shared" si="7"/>
        <v/>
      </c>
      <c r="W35">
        <f t="shared" si="2"/>
        <v>1</v>
      </c>
      <c r="X35" s="37">
        <f t="shared" si="5"/>
        <v>1445839.1111292443</v>
      </c>
      <c r="Y35" s="38">
        <f t="shared" si="6"/>
        <v>1.7339506849314845E-2</v>
      </c>
    </row>
    <row r="36" spans="2:25">
      <c r="B36" s="71">
        <v>28</v>
      </c>
      <c r="C36" s="108">
        <f>IF(R35="","",C35+R35)</f>
        <v>1378145.9047400469</v>
      </c>
      <c r="D36" s="108"/>
      <c r="E36" s="71"/>
      <c r="F36" s="8">
        <v>43635</v>
      </c>
      <c r="G36" s="71" t="s">
        <v>4</v>
      </c>
      <c r="H36" s="109">
        <v>0.96630000000000005</v>
      </c>
      <c r="I36" s="109"/>
      <c r="J36" s="71">
        <v>168</v>
      </c>
      <c r="K36" s="112">
        <f t="shared" si="3"/>
        <v>41344.377142201403</v>
      </c>
      <c r="L36" s="113"/>
      <c r="M36" s="6">
        <f>IF(J36="","",(K36/J36)/LOOKUP(RIGHT($D$2,3),定数!$A$6:$A$13,定数!$B$6:$B$13))</f>
        <v>2.0508123582441171</v>
      </c>
      <c r="N36" s="71"/>
      <c r="O36" s="8">
        <v>43637</v>
      </c>
      <c r="P36" s="109">
        <v>0.94950000000000001</v>
      </c>
      <c r="Q36" s="109"/>
      <c r="R36" s="110">
        <f>IF(P36="","",T36*M36*LOOKUP(RIGHT($D$2,3),定数!$A$6:$A$13,定数!$B$6:$B$13))</f>
        <v>-41344.377142201491</v>
      </c>
      <c r="S36" s="110"/>
      <c r="T36" s="111">
        <f t="shared" si="4"/>
        <v>-168.00000000000037</v>
      </c>
      <c r="U36" s="111"/>
      <c r="V36" t="str">
        <f t="shared" si="7"/>
        <v/>
      </c>
      <c r="W36">
        <f t="shared" si="2"/>
        <v>2</v>
      </c>
      <c r="X36" s="37">
        <f t="shared" si="5"/>
        <v>1445839.1111292443</v>
      </c>
      <c r="Y36" s="38">
        <f t="shared" si="6"/>
        <v>4.681932164383551E-2</v>
      </c>
    </row>
    <row r="37" spans="2:25">
      <c r="B37" s="71">
        <v>29</v>
      </c>
      <c r="C37" s="108">
        <f t="shared" si="0"/>
        <v>1336801.5275978455</v>
      </c>
      <c r="D37" s="108"/>
      <c r="E37" s="71"/>
      <c r="F37" s="8">
        <v>43699</v>
      </c>
      <c r="G37" s="71" t="s">
        <v>3</v>
      </c>
      <c r="H37" s="109">
        <v>0.90059999999999996</v>
      </c>
      <c r="I37" s="109"/>
      <c r="J37" s="71">
        <v>74</v>
      </c>
      <c r="K37" s="112">
        <f t="shared" si="3"/>
        <v>40104.045827935362</v>
      </c>
      <c r="L37" s="113"/>
      <c r="M37" s="6">
        <f>IF(J37="","",(K37/J37)/LOOKUP(RIGHT($D$2,3),定数!$A$6:$A$13,定数!$B$6:$B$13))</f>
        <v>4.5162213770197477</v>
      </c>
      <c r="N37" s="71"/>
      <c r="O37" s="8">
        <v>43707</v>
      </c>
      <c r="P37" s="109">
        <v>0.88980000000000004</v>
      </c>
      <c r="Q37" s="109"/>
      <c r="R37" s="110">
        <f>IF(P37="","",T37*M37*LOOKUP(RIGHT($D$2,3),定数!$A$6:$A$13,定数!$B$6:$B$13))</f>
        <v>58530.229046175496</v>
      </c>
      <c r="S37" s="110"/>
      <c r="T37" s="111">
        <f t="shared" si="4"/>
        <v>107.9999999999992</v>
      </c>
      <c r="U37" s="111"/>
      <c r="V37" t="str">
        <f t="shared" si="7"/>
        <v/>
      </c>
      <c r="W37">
        <f t="shared" si="2"/>
        <v>0</v>
      </c>
      <c r="X37" s="37">
        <f t="shared" si="5"/>
        <v>1445839.1111292443</v>
      </c>
      <c r="Y37" s="38">
        <f t="shared" si="6"/>
        <v>7.5414741994520473E-2</v>
      </c>
    </row>
    <row r="38" spans="2:25">
      <c r="B38" s="71">
        <v>30</v>
      </c>
      <c r="C38" s="108">
        <f>IF(R37="","",C37+R37)</f>
        <v>1395331.756644021</v>
      </c>
      <c r="D38" s="108"/>
      <c r="E38" s="71"/>
      <c r="F38" s="8">
        <v>43713</v>
      </c>
      <c r="G38" s="71" t="s">
        <v>3</v>
      </c>
      <c r="H38" s="109">
        <v>0.89629999999999999</v>
      </c>
      <c r="I38" s="109"/>
      <c r="J38" s="71">
        <v>78</v>
      </c>
      <c r="K38" s="112">
        <f t="shared" si="3"/>
        <v>41859.952699320631</v>
      </c>
      <c r="L38" s="113"/>
      <c r="M38" s="6">
        <f>IF(J38="","",(K38/J38)/LOOKUP(RIGHT($D$2,3),定数!$A$6:$A$13,定数!$B$6:$B$13))</f>
        <v>4.472217168730837</v>
      </c>
      <c r="N38" s="71"/>
      <c r="O38" s="8">
        <v>43713</v>
      </c>
      <c r="P38" s="109">
        <v>0.88500000000000001</v>
      </c>
      <c r="Q38" s="109"/>
      <c r="R38" s="110">
        <f>IF(P38="","",T38*M38*LOOKUP(RIGHT($D$2,3),定数!$A$6:$A$13,定数!$B$6:$B$13))</f>
        <v>60643.264807990025</v>
      </c>
      <c r="S38" s="110"/>
      <c r="T38" s="111">
        <f t="shared" si="4"/>
        <v>112.99999999999977</v>
      </c>
      <c r="U38" s="111"/>
      <c r="V38" t="str">
        <f t="shared" si="7"/>
        <v/>
      </c>
      <c r="W38">
        <f t="shared" si="2"/>
        <v>0</v>
      </c>
      <c r="X38" s="37">
        <f t="shared" si="5"/>
        <v>1445839.1111292443</v>
      </c>
      <c r="Y38" s="38">
        <f t="shared" si="6"/>
        <v>3.4932900968334901E-2</v>
      </c>
    </row>
    <row r="39" spans="2:25">
      <c r="B39" s="71">
        <v>31</v>
      </c>
      <c r="C39" s="108">
        <f t="shared" si="0"/>
        <v>1455975.0214520111</v>
      </c>
      <c r="D39" s="108"/>
      <c r="E39" s="71"/>
      <c r="F39" s="8">
        <v>43724</v>
      </c>
      <c r="G39" s="71" t="s">
        <v>3</v>
      </c>
      <c r="H39" s="109">
        <v>0.85250000000000004</v>
      </c>
      <c r="I39" s="109"/>
      <c r="J39" s="71">
        <v>176</v>
      </c>
      <c r="K39" s="112">
        <f t="shared" si="3"/>
        <v>43679.250643560328</v>
      </c>
      <c r="L39" s="113"/>
      <c r="M39" s="6">
        <f>IF(J39="","",(K39/J39)/LOOKUP(RIGHT($D$2,3),定数!$A$6:$A$13,定数!$B$6:$B$13))</f>
        <v>2.0681463372897881</v>
      </c>
      <c r="N39" s="71"/>
      <c r="O39" s="8">
        <v>43730</v>
      </c>
      <c r="P39" s="109">
        <v>0.87009999999999998</v>
      </c>
      <c r="Q39" s="109"/>
      <c r="R39" s="110">
        <f>IF(P39="","",T39*M39*LOOKUP(RIGHT($D$2,3),定数!$A$6:$A$13,定数!$B$6:$B$13))</f>
        <v>-43679.250643560197</v>
      </c>
      <c r="S39" s="110"/>
      <c r="T39" s="111">
        <f t="shared" si="4"/>
        <v>-175.99999999999949</v>
      </c>
      <c r="U39" s="111"/>
      <c r="V39" t="str">
        <f t="shared" si="7"/>
        <v/>
      </c>
      <c r="W39">
        <f t="shared" si="2"/>
        <v>1</v>
      </c>
      <c r="X39" s="37">
        <f t="shared" si="5"/>
        <v>1455975.0214520111</v>
      </c>
      <c r="Y39" s="38">
        <f t="shared" si="6"/>
        <v>0</v>
      </c>
    </row>
    <row r="40" spans="2:25">
      <c r="B40" s="71">
        <v>32</v>
      </c>
      <c r="C40" s="108">
        <f t="shared" si="0"/>
        <v>1412295.7708084509</v>
      </c>
      <c r="D40" s="108"/>
      <c r="E40" s="71"/>
      <c r="F40" s="8">
        <v>43779</v>
      </c>
      <c r="G40" s="71" t="s">
        <v>105</v>
      </c>
      <c r="H40" s="109">
        <v>0.86770000000000003</v>
      </c>
      <c r="I40" s="109"/>
      <c r="J40" s="71">
        <v>162</v>
      </c>
      <c r="K40" s="112">
        <f t="shared" si="3"/>
        <v>42368.873124253521</v>
      </c>
      <c r="L40" s="113"/>
      <c r="M40" s="6">
        <f>IF(J40="","",(K40/J40)/LOOKUP(RIGHT($D$2,3),定数!$A$6:$A$13,定数!$B$6:$B$13))</f>
        <v>2.1794687821118064</v>
      </c>
      <c r="N40" s="71"/>
      <c r="O40" s="8">
        <v>43785</v>
      </c>
      <c r="P40" s="109">
        <v>0.85150000000000003</v>
      </c>
      <c r="Q40" s="109"/>
      <c r="R40" s="110">
        <f>IF(P40="","",T40*M40*LOOKUP(RIGHT($D$2,3),定数!$A$6:$A$13,定数!$B$6:$B$13))</f>
        <v>-42368.873124253492</v>
      </c>
      <c r="S40" s="110"/>
      <c r="T40" s="111">
        <f t="shared" si="4"/>
        <v>-161.99999999999991</v>
      </c>
      <c r="U40" s="111"/>
      <c r="V40" t="str">
        <f t="shared" si="7"/>
        <v/>
      </c>
      <c r="W40">
        <f t="shared" si="2"/>
        <v>2</v>
      </c>
      <c r="X40" s="37">
        <f t="shared" si="5"/>
        <v>1455975.0214520111</v>
      </c>
      <c r="Y40" s="38">
        <f t="shared" si="6"/>
        <v>2.9999999999999916E-2</v>
      </c>
    </row>
    <row r="41" spans="2:25">
      <c r="B41" s="71">
        <v>33</v>
      </c>
      <c r="C41" s="108">
        <f t="shared" si="0"/>
        <v>1369926.8976841974</v>
      </c>
      <c r="D41" s="108"/>
      <c r="E41" s="71"/>
      <c r="F41" s="8">
        <v>43814</v>
      </c>
      <c r="G41" s="71" t="s">
        <v>4</v>
      </c>
      <c r="H41" s="109">
        <v>0.89129999999999998</v>
      </c>
      <c r="I41" s="109"/>
      <c r="J41" s="71">
        <v>162</v>
      </c>
      <c r="K41" s="112">
        <f t="shared" si="3"/>
        <v>41097.80693052592</v>
      </c>
      <c r="L41" s="113"/>
      <c r="M41" s="6">
        <f>IF(J41="","",(K41/J41)/LOOKUP(RIGHT($D$2,3),定数!$A$6:$A$13,定数!$B$6:$B$13))</f>
        <v>2.1140847186484524</v>
      </c>
      <c r="N41" s="71"/>
      <c r="O41" s="8">
        <v>43821</v>
      </c>
      <c r="P41" s="109">
        <v>0.92079999999999995</v>
      </c>
      <c r="Q41" s="109"/>
      <c r="R41" s="110">
        <f>IF(P41="","",T41*M41*LOOKUP(RIGHT($D$2,3),定数!$A$6:$A$13,定数!$B$6:$B$13))</f>
        <v>74838.599040155139</v>
      </c>
      <c r="S41" s="110"/>
      <c r="T41" s="111">
        <f t="shared" si="4"/>
        <v>294.99999999999972</v>
      </c>
      <c r="U41" s="111"/>
      <c r="V41" t="str">
        <f t="shared" si="7"/>
        <v/>
      </c>
      <c r="W41">
        <f t="shared" si="2"/>
        <v>0</v>
      </c>
      <c r="X41" s="37">
        <f t="shared" si="5"/>
        <v>1455975.0214520111</v>
      </c>
      <c r="Y41" s="38">
        <f t="shared" si="6"/>
        <v>5.9099999999999819E-2</v>
      </c>
    </row>
    <row r="42" spans="2:25">
      <c r="B42" s="71">
        <v>34</v>
      </c>
      <c r="C42" s="108">
        <f t="shared" si="0"/>
        <v>1444765.4967243525</v>
      </c>
      <c r="D42" s="108"/>
      <c r="E42" s="71">
        <v>2001</v>
      </c>
      <c r="F42" s="8">
        <v>43477</v>
      </c>
      <c r="G42" s="71" t="s">
        <v>4</v>
      </c>
      <c r="H42" s="109">
        <v>0.95540000000000003</v>
      </c>
      <c r="I42" s="109"/>
      <c r="J42" s="71">
        <v>192</v>
      </c>
      <c r="K42" s="112">
        <f>IF(J42="","",C42*0.03)</f>
        <v>43342.964901730571</v>
      </c>
      <c r="L42" s="113"/>
      <c r="M42" s="6">
        <f>IF(J42="","",(K42/J42)/LOOKUP(RIGHT($D$2,3),定数!$A$6:$A$13,定数!$B$6:$B$13))</f>
        <v>1.8812050738598338</v>
      </c>
      <c r="N42" s="71">
        <v>2001</v>
      </c>
      <c r="O42" s="8">
        <v>43482</v>
      </c>
      <c r="P42" s="109">
        <v>0.93620000000000003</v>
      </c>
      <c r="Q42" s="109"/>
      <c r="R42" s="110">
        <f>IF(P42="","",T42*M42*LOOKUP(RIGHT($D$2,3),定数!$A$6:$A$13,定数!$B$6:$B$13))</f>
        <v>-43342.964901730564</v>
      </c>
      <c r="S42" s="110"/>
      <c r="T42" s="111">
        <f t="shared" si="4"/>
        <v>-191.99999999999994</v>
      </c>
      <c r="U42" s="111"/>
      <c r="V42" t="str">
        <f t="shared" si="7"/>
        <v/>
      </c>
      <c r="W42">
        <f t="shared" si="2"/>
        <v>1</v>
      </c>
      <c r="X42" s="37">
        <f t="shared" si="5"/>
        <v>1455975.0214520111</v>
      </c>
      <c r="Y42" s="38">
        <f t="shared" si="6"/>
        <v>7.6989814814814039E-3</v>
      </c>
    </row>
    <row r="43" spans="2:25">
      <c r="B43" s="71">
        <v>35</v>
      </c>
      <c r="C43" s="108">
        <f t="shared" si="0"/>
        <v>1401422.5318226218</v>
      </c>
      <c r="D43" s="108"/>
      <c r="E43" s="71"/>
      <c r="F43" s="8">
        <v>43518</v>
      </c>
      <c r="G43" s="71" t="s">
        <v>3</v>
      </c>
      <c r="H43" s="109">
        <v>0.90480000000000005</v>
      </c>
      <c r="I43" s="109"/>
      <c r="J43" s="71">
        <v>194</v>
      </c>
      <c r="K43" s="112">
        <f t="shared" si="3"/>
        <v>42042.675954678656</v>
      </c>
      <c r="L43" s="113"/>
      <c r="M43" s="6">
        <f>IF(J43="","",(K43/J43)/LOOKUP(RIGHT($D$2,3),定数!$A$6:$A$13,定数!$B$6:$B$13))</f>
        <v>1.8059568709054405</v>
      </c>
      <c r="N43" s="71"/>
      <c r="O43" s="8">
        <v>43524</v>
      </c>
      <c r="P43" s="109">
        <v>0.92420000000000002</v>
      </c>
      <c r="Q43" s="109"/>
      <c r="R43" s="110">
        <f>IF(P43="","",T43*M43*LOOKUP(RIGHT($D$2,3),定数!$A$6:$A$13,定数!$B$6:$B$13))</f>
        <v>-42042.675954678591</v>
      </c>
      <c r="S43" s="110"/>
      <c r="T43" s="111">
        <f t="shared" si="4"/>
        <v>-193.99999999999972</v>
      </c>
      <c r="U43" s="111"/>
      <c r="V43" t="str">
        <f t="shared" si="7"/>
        <v/>
      </c>
      <c r="W43">
        <f t="shared" si="2"/>
        <v>2</v>
      </c>
      <c r="X43" s="37">
        <f t="shared" si="5"/>
        <v>1455975.0214520111</v>
      </c>
      <c r="Y43" s="38">
        <f t="shared" si="6"/>
        <v>3.7468012037037091E-2</v>
      </c>
    </row>
    <row r="44" spans="2:25">
      <c r="B44" s="71">
        <v>36</v>
      </c>
      <c r="C44" s="108">
        <f t="shared" si="0"/>
        <v>1359379.8558679433</v>
      </c>
      <c r="D44" s="108"/>
      <c r="E44" s="71"/>
      <c r="F44" s="8">
        <v>43546</v>
      </c>
      <c r="G44" s="71" t="s">
        <v>3</v>
      </c>
      <c r="H44" s="109">
        <v>0.89290000000000003</v>
      </c>
      <c r="I44" s="109"/>
      <c r="J44" s="71">
        <v>199</v>
      </c>
      <c r="K44" s="112">
        <f t="shared" si="3"/>
        <v>40781.395676038293</v>
      </c>
      <c r="L44" s="113"/>
      <c r="M44" s="6">
        <f>IF(J44="","",(K44/J44)/LOOKUP(RIGHT($D$2,3),定数!$A$6:$A$13,定数!$B$6:$B$13))</f>
        <v>1.707763638025054</v>
      </c>
      <c r="N44" s="71"/>
      <c r="O44" s="8">
        <v>43609</v>
      </c>
      <c r="P44" s="109">
        <v>0.86339999999999995</v>
      </c>
      <c r="Q44" s="109"/>
      <c r="R44" s="110">
        <f>IF(P44="","",T44*M44*LOOKUP(RIGHT($D$2,3),定数!$A$6:$A$13,定数!$B$6:$B$13))</f>
        <v>60454.832786087078</v>
      </c>
      <c r="S44" s="110"/>
      <c r="T44" s="111">
        <f t="shared" si="4"/>
        <v>295.0000000000008</v>
      </c>
      <c r="U44" s="111"/>
      <c r="V44" t="str">
        <f t="shared" si="7"/>
        <v/>
      </c>
      <c r="W44">
        <f t="shared" si="2"/>
        <v>0</v>
      </c>
      <c r="X44" s="37">
        <f t="shared" si="5"/>
        <v>1455975.0214520111</v>
      </c>
      <c r="Y44" s="38">
        <f t="shared" si="6"/>
        <v>6.6343971675925872E-2</v>
      </c>
    </row>
    <row r="45" spans="2:25">
      <c r="B45" s="71">
        <v>37</v>
      </c>
      <c r="C45" s="108">
        <f t="shared" si="0"/>
        <v>1419834.6886540304</v>
      </c>
      <c r="D45" s="108"/>
      <c r="E45" s="71"/>
      <c r="F45" s="8">
        <v>43664</v>
      </c>
      <c r="G45" s="71" t="s">
        <v>4</v>
      </c>
      <c r="H45" s="109">
        <v>0.86109999999999998</v>
      </c>
      <c r="I45" s="109"/>
      <c r="J45" s="71">
        <v>124</v>
      </c>
      <c r="K45" s="112">
        <f t="shared" si="3"/>
        <v>42595.040659620914</v>
      </c>
      <c r="L45" s="113"/>
      <c r="M45" s="6">
        <f>IF(J45="","",(K45/J45)/LOOKUP(RIGHT($D$2,3),定数!$A$6:$A$13,定数!$B$6:$B$13))</f>
        <v>2.8625699368024806</v>
      </c>
      <c r="N45" s="71"/>
      <c r="O45" s="8">
        <v>43671</v>
      </c>
      <c r="P45" s="109">
        <v>0.87929999999999997</v>
      </c>
      <c r="Q45" s="109"/>
      <c r="R45" s="110">
        <f>IF(P45="","",T45*M45*LOOKUP(RIGHT($D$2,3),定数!$A$6:$A$13,定数!$B$6:$B$13))</f>
        <v>62518.527419766157</v>
      </c>
      <c r="S45" s="110"/>
      <c r="T45" s="111">
        <f t="shared" si="4"/>
        <v>181.99999999999994</v>
      </c>
      <c r="U45" s="111"/>
      <c r="V45" t="str">
        <f t="shared" si="7"/>
        <v/>
      </c>
      <c r="W45">
        <f t="shared" si="2"/>
        <v>0</v>
      </c>
      <c r="X45" s="37">
        <f t="shared" si="5"/>
        <v>1455975.0214520111</v>
      </c>
      <c r="Y45" s="38">
        <f t="shared" si="6"/>
        <v>2.4822082979101268E-2</v>
      </c>
    </row>
    <row r="46" spans="2:25">
      <c r="B46" s="71">
        <v>38</v>
      </c>
      <c r="C46" s="108">
        <f t="shared" si="0"/>
        <v>1482353.2160737966</v>
      </c>
      <c r="D46" s="108"/>
      <c r="E46" s="71"/>
      <c r="F46" s="8">
        <v>43699</v>
      </c>
      <c r="G46" s="71" t="s">
        <v>4</v>
      </c>
      <c r="H46" s="109">
        <v>0.91859999999999997</v>
      </c>
      <c r="I46" s="109"/>
      <c r="J46" s="71">
        <v>110</v>
      </c>
      <c r="K46" s="112">
        <f t="shared" si="3"/>
        <v>44470.596482213899</v>
      </c>
      <c r="L46" s="113"/>
      <c r="M46" s="6">
        <f>IF(J46="","",(K46/J46)/LOOKUP(RIGHT($D$2,3),定数!$A$6:$A$13,定数!$B$6:$B$13))</f>
        <v>3.3689845819859014</v>
      </c>
      <c r="N46" s="71"/>
      <c r="O46" s="8">
        <v>43701</v>
      </c>
      <c r="P46" s="109">
        <v>0.90759999999999996</v>
      </c>
      <c r="Q46" s="109"/>
      <c r="R46" s="110">
        <f>IF(P46="","",T46*M46*LOOKUP(RIGHT($D$2,3),定数!$A$6:$A$13,定数!$B$6:$B$13))</f>
        <v>-44470.596482213936</v>
      </c>
      <c r="S46" s="110"/>
      <c r="T46" s="111">
        <f t="shared" si="4"/>
        <v>-110.0000000000001</v>
      </c>
      <c r="U46" s="111"/>
      <c r="V46" t="str">
        <f t="shared" si="7"/>
        <v/>
      </c>
      <c r="W46">
        <f t="shared" si="2"/>
        <v>1</v>
      </c>
      <c r="X46" s="37">
        <f t="shared" si="5"/>
        <v>1482353.2160737966</v>
      </c>
      <c r="Y46" s="38">
        <f t="shared" si="6"/>
        <v>0</v>
      </c>
    </row>
    <row r="47" spans="2:25">
      <c r="B47" s="71">
        <v>39</v>
      </c>
      <c r="C47" s="108">
        <f t="shared" si="0"/>
        <v>1437882.6195915826</v>
      </c>
      <c r="D47" s="108"/>
      <c r="E47" s="71"/>
      <c r="F47" s="8">
        <v>43708</v>
      </c>
      <c r="G47" s="71" t="s">
        <v>4</v>
      </c>
      <c r="H47" s="109">
        <v>0.91869999999999996</v>
      </c>
      <c r="I47" s="109"/>
      <c r="J47" s="71">
        <v>133</v>
      </c>
      <c r="K47" s="112">
        <f t="shared" si="3"/>
        <v>43136.478587747479</v>
      </c>
      <c r="L47" s="113"/>
      <c r="M47" s="6">
        <f>IF(J47="","",(K47/J47)/LOOKUP(RIGHT($D$2,3),定数!$A$6:$A$13,定数!$B$6:$B$13))</f>
        <v>2.7027868789315463</v>
      </c>
      <c r="N47" s="71"/>
      <c r="O47" s="8">
        <v>43712</v>
      </c>
      <c r="P47" s="109">
        <v>0.90539999999999998</v>
      </c>
      <c r="Q47" s="109"/>
      <c r="R47" s="110">
        <f>IF(P47="","",T47*M47*LOOKUP(RIGHT($D$2,3),定数!$A$6:$A$13,定数!$B$6:$B$13))</f>
        <v>-43136.478587747406</v>
      </c>
      <c r="S47" s="110"/>
      <c r="T47" s="111">
        <f t="shared" si="4"/>
        <v>-132.99999999999977</v>
      </c>
      <c r="U47" s="111"/>
      <c r="V47" t="str">
        <f t="shared" si="7"/>
        <v/>
      </c>
      <c r="W47">
        <f t="shared" si="2"/>
        <v>2</v>
      </c>
      <c r="X47" s="37">
        <f t="shared" si="5"/>
        <v>1482353.2160737966</v>
      </c>
      <c r="Y47" s="38">
        <f t="shared" si="6"/>
        <v>3.0000000000000138E-2</v>
      </c>
    </row>
    <row r="48" spans="2:25">
      <c r="B48" s="71">
        <v>40</v>
      </c>
      <c r="C48" s="108">
        <f t="shared" si="0"/>
        <v>1394746.1410038352</v>
      </c>
      <c r="D48" s="108"/>
      <c r="E48" s="71"/>
      <c r="F48" s="8">
        <v>43816</v>
      </c>
      <c r="G48" s="71" t="s">
        <v>4</v>
      </c>
      <c r="H48" s="109">
        <v>0.90559999999999996</v>
      </c>
      <c r="I48" s="109"/>
      <c r="J48" s="71">
        <v>138</v>
      </c>
      <c r="K48" s="112">
        <f t="shared" si="3"/>
        <v>41842.384230115058</v>
      </c>
      <c r="L48" s="113"/>
      <c r="M48" s="6">
        <f>IF(J48="","",(K48/J48)/LOOKUP(RIGHT($D$2,3),定数!$A$6:$A$13,定数!$B$6:$B$13))</f>
        <v>2.5267140235576728</v>
      </c>
      <c r="N48" s="71"/>
      <c r="O48" s="8">
        <v>43820</v>
      </c>
      <c r="P48" s="109">
        <v>0.89180000000000004</v>
      </c>
      <c r="Q48" s="109"/>
      <c r="R48" s="110">
        <f>IF(P48="","",T48*M48*LOOKUP(RIGHT($D$2,3),定数!$A$6:$A$13,定数!$B$6:$B$13))</f>
        <v>-41842.384230114832</v>
      </c>
      <c r="S48" s="110"/>
      <c r="T48" s="111">
        <f t="shared" si="4"/>
        <v>-137.99999999999923</v>
      </c>
      <c r="U48" s="111"/>
      <c r="V48" t="str">
        <f t="shared" si="7"/>
        <v/>
      </c>
      <c r="W48">
        <f t="shared" si="2"/>
        <v>3</v>
      </c>
      <c r="X48" s="37">
        <f t="shared" si="5"/>
        <v>1482353.2160737966</v>
      </c>
      <c r="Y48" s="38">
        <f t="shared" si="6"/>
        <v>5.9100000000000041E-2</v>
      </c>
    </row>
    <row r="49" spans="2:25">
      <c r="B49" s="71">
        <v>41</v>
      </c>
      <c r="C49" s="108">
        <f t="shared" si="0"/>
        <v>1352903.7567737205</v>
      </c>
      <c r="D49" s="108"/>
      <c r="E49" s="71">
        <v>2002</v>
      </c>
      <c r="F49" s="8">
        <v>43489</v>
      </c>
      <c r="G49" s="71" t="s">
        <v>3</v>
      </c>
      <c r="H49" s="109">
        <v>0.87629999999999997</v>
      </c>
      <c r="I49" s="109"/>
      <c r="J49" s="71">
        <v>130</v>
      </c>
      <c r="K49" s="112">
        <f t="shared" si="3"/>
        <v>40587.112703211613</v>
      </c>
      <c r="L49" s="113"/>
      <c r="M49" s="6">
        <f>IF(J49="","",(K49/J49)/LOOKUP(RIGHT($D$2,3),定数!$A$6:$A$13,定数!$B$6:$B$13))</f>
        <v>2.6017379937956164</v>
      </c>
      <c r="N49" s="71">
        <v>2002</v>
      </c>
      <c r="O49" s="8">
        <v>43493</v>
      </c>
      <c r="P49" s="109">
        <v>0.85709999999999997</v>
      </c>
      <c r="Q49" s="109"/>
      <c r="R49" s="110">
        <f>IF(P49="","",T49*M49*LOOKUP(RIGHT($D$2,3),定数!$A$6:$A$13,定数!$B$6:$B$13))</f>
        <v>59944.043377050984</v>
      </c>
      <c r="S49" s="110"/>
      <c r="T49" s="111">
        <f t="shared" si="4"/>
        <v>191.99999999999994</v>
      </c>
      <c r="U49" s="111"/>
      <c r="V49" t="str">
        <f t="shared" si="7"/>
        <v/>
      </c>
      <c r="W49">
        <f t="shared" si="2"/>
        <v>0</v>
      </c>
      <c r="X49" s="37">
        <f t="shared" si="5"/>
        <v>1482353.2160737966</v>
      </c>
      <c r="Y49" s="38">
        <f t="shared" si="6"/>
        <v>8.7326999999999821E-2</v>
      </c>
    </row>
    <row r="50" spans="2:25">
      <c r="B50" s="71">
        <v>42</v>
      </c>
      <c r="C50" s="108">
        <f t="shared" si="0"/>
        <v>1412847.8001507714</v>
      </c>
      <c r="D50" s="108"/>
      <c r="E50" s="71"/>
      <c r="F50" s="8">
        <v>43580</v>
      </c>
      <c r="G50" s="71" t="s">
        <v>4</v>
      </c>
      <c r="H50" s="109">
        <v>0.89339999999999997</v>
      </c>
      <c r="I50" s="109"/>
      <c r="J50" s="71">
        <v>62</v>
      </c>
      <c r="K50" s="112">
        <f t="shared" si="3"/>
        <v>42385.434004523144</v>
      </c>
      <c r="L50" s="113"/>
      <c r="M50" s="6">
        <f>IF(J50="","",(K50/J50)/LOOKUP(RIGHT($D$2,3),定数!$A$6:$A$13,定数!$B$6:$B$13))</f>
        <v>5.6969669360918207</v>
      </c>
      <c r="N50" s="71"/>
      <c r="O50" s="8">
        <v>43584</v>
      </c>
      <c r="P50" s="109">
        <v>0.90459999999999996</v>
      </c>
      <c r="Q50" s="109"/>
      <c r="R50" s="110">
        <f>IF(P50="","",T50*M50*LOOKUP(RIGHT($D$2,3),定数!$A$6:$A$13,定数!$B$6:$B$13))</f>
        <v>76567.235621073982</v>
      </c>
      <c r="S50" s="110"/>
      <c r="T50" s="111">
        <f t="shared" si="4"/>
        <v>111.99999999999987</v>
      </c>
      <c r="U50" s="111"/>
      <c r="V50" t="str">
        <f t="shared" si="7"/>
        <v/>
      </c>
      <c r="W50">
        <f t="shared" si="2"/>
        <v>0</v>
      </c>
      <c r="X50" s="37">
        <f t="shared" si="5"/>
        <v>1482353.2160737966</v>
      </c>
      <c r="Y50" s="38">
        <f t="shared" si="6"/>
        <v>4.6888565538461435E-2</v>
      </c>
    </row>
    <row r="51" spans="2:25">
      <c r="B51" s="71">
        <v>43</v>
      </c>
      <c r="C51" s="108">
        <f t="shared" si="0"/>
        <v>1489415.0357718454</v>
      </c>
      <c r="D51" s="108"/>
      <c r="E51" s="71"/>
      <c r="F51" s="8">
        <v>43605</v>
      </c>
      <c r="G51" s="71" t="s">
        <v>4</v>
      </c>
      <c r="H51" s="109">
        <v>0.92249999999999999</v>
      </c>
      <c r="I51" s="109"/>
      <c r="J51" s="71">
        <v>118</v>
      </c>
      <c r="K51" s="112">
        <f t="shared" si="3"/>
        <v>44682.45107315536</v>
      </c>
      <c r="L51" s="113"/>
      <c r="M51" s="6">
        <f>IF(J51="","",(K51/J51)/LOOKUP(RIGHT($D$2,3),定数!$A$6:$A$13,定数!$B$6:$B$13))</f>
        <v>3.1555403300250959</v>
      </c>
      <c r="N51" s="71"/>
      <c r="O51" s="8">
        <v>43620</v>
      </c>
      <c r="P51" s="109">
        <v>0.94330000000000003</v>
      </c>
      <c r="Q51" s="109"/>
      <c r="R51" s="110">
        <f>IF(P51="","",T51*M51*LOOKUP(RIGHT($D$2,3),定数!$A$6:$A$13,定数!$B$6:$B$13))</f>
        <v>78762.286637426558</v>
      </c>
      <c r="S51" s="110"/>
      <c r="T51" s="111">
        <f t="shared" si="4"/>
        <v>208.0000000000004</v>
      </c>
      <c r="U51" s="111"/>
      <c r="V51" t="str">
        <f t="shared" si="7"/>
        <v/>
      </c>
      <c r="W51">
        <f t="shared" si="2"/>
        <v>0</v>
      </c>
      <c r="X51" s="37">
        <f t="shared" si="5"/>
        <v>1489415.0357718454</v>
      </c>
      <c r="Y51" s="38">
        <f t="shared" si="6"/>
        <v>0</v>
      </c>
    </row>
    <row r="52" spans="2:25">
      <c r="B52" s="71">
        <v>44</v>
      </c>
      <c r="C52" s="108">
        <f t="shared" si="0"/>
        <v>1568177.322409272</v>
      </c>
      <c r="D52" s="108"/>
      <c r="E52" s="71"/>
      <c r="F52" s="8">
        <v>43635</v>
      </c>
      <c r="G52" s="71" t="s">
        <v>4</v>
      </c>
      <c r="H52" s="109">
        <v>0.95250000000000001</v>
      </c>
      <c r="I52" s="109"/>
      <c r="J52" s="71">
        <v>114</v>
      </c>
      <c r="K52" s="112">
        <f t="shared" si="3"/>
        <v>47045.319672278158</v>
      </c>
      <c r="L52" s="113"/>
      <c r="M52" s="6">
        <f>IF(J52="","",(K52/J52)/LOOKUP(RIGHT($D$2,3),定数!$A$6:$A$13,定数!$B$6:$B$13))</f>
        <v>3.4389853561606842</v>
      </c>
      <c r="N52" s="71"/>
      <c r="O52" s="8">
        <v>43637</v>
      </c>
      <c r="P52" s="109">
        <v>0.9718</v>
      </c>
      <c r="Q52" s="109"/>
      <c r="R52" s="110">
        <f>IF(P52="","",T52*M52*LOOKUP(RIGHT($D$2,3),定数!$A$6:$A$13,定数!$B$6:$B$13))</f>
        <v>79646.900848681369</v>
      </c>
      <c r="S52" s="110"/>
      <c r="T52" s="111">
        <f t="shared" si="4"/>
        <v>192.99999999999983</v>
      </c>
      <c r="U52" s="111"/>
      <c r="V52" t="str">
        <f t="shared" si="7"/>
        <v/>
      </c>
      <c r="W52">
        <f t="shared" si="2"/>
        <v>0</v>
      </c>
      <c r="X52" s="37">
        <f t="shared" si="5"/>
        <v>1568177.322409272</v>
      </c>
      <c r="Y52" s="38">
        <f t="shared" si="6"/>
        <v>0</v>
      </c>
    </row>
    <row r="53" spans="2:25">
      <c r="B53" s="71">
        <v>45</v>
      </c>
      <c r="C53" s="108">
        <f t="shared" si="0"/>
        <v>1647824.2232579533</v>
      </c>
      <c r="D53" s="108"/>
      <c r="E53" s="71"/>
      <c r="F53" s="8">
        <v>43766</v>
      </c>
      <c r="G53" s="71" t="s">
        <v>3</v>
      </c>
      <c r="H53" s="109">
        <v>0.97540000000000004</v>
      </c>
      <c r="I53" s="109"/>
      <c r="J53" s="71">
        <v>45</v>
      </c>
      <c r="K53" s="112">
        <f t="shared" si="3"/>
        <v>49434.726697738595</v>
      </c>
      <c r="L53" s="113"/>
      <c r="M53" s="6">
        <f>IF(J53="","",(K53/J53)/LOOKUP(RIGHT($D$2,3),定数!$A$6:$A$13,定数!$B$6:$B$13))</f>
        <v>9.1545790180997404</v>
      </c>
      <c r="N53" s="71"/>
      <c r="O53" s="8">
        <v>43766</v>
      </c>
      <c r="P53" s="109">
        <v>0.97989999999999999</v>
      </c>
      <c r="Q53" s="109"/>
      <c r="R53" s="110">
        <f>IF(P53="","",T53*M53*LOOKUP(RIGHT($D$2,3),定数!$A$6:$A$13,定数!$B$6:$B$13))</f>
        <v>-49434.726697738035</v>
      </c>
      <c r="S53" s="110"/>
      <c r="T53" s="111">
        <f t="shared" si="4"/>
        <v>-44.999999999999488</v>
      </c>
      <c r="U53" s="111"/>
      <c r="V53" t="str">
        <f t="shared" si="7"/>
        <v/>
      </c>
      <c r="W53">
        <f t="shared" si="2"/>
        <v>1</v>
      </c>
      <c r="X53" s="37">
        <f t="shared" si="5"/>
        <v>1647824.2232579533</v>
      </c>
      <c r="Y53" s="38">
        <f t="shared" si="6"/>
        <v>0</v>
      </c>
    </row>
    <row r="54" spans="2:25">
      <c r="B54" s="71">
        <v>46</v>
      </c>
      <c r="C54" s="108">
        <f t="shared" si="0"/>
        <v>1598389.4965602153</v>
      </c>
      <c r="D54" s="108"/>
      <c r="E54" s="71"/>
      <c r="F54" s="8">
        <v>43787</v>
      </c>
      <c r="G54" s="71" t="s">
        <v>4</v>
      </c>
      <c r="H54" s="109">
        <v>1.0103</v>
      </c>
      <c r="I54" s="109"/>
      <c r="J54" s="71">
        <v>94</v>
      </c>
      <c r="K54" s="112">
        <f t="shared" si="3"/>
        <v>47951.684896806459</v>
      </c>
      <c r="L54" s="113"/>
      <c r="M54" s="6">
        <f>IF(J54="","",(K54/J54)/LOOKUP(RIGHT($D$2,3),定数!$A$6:$A$13,定数!$B$6:$B$13))</f>
        <v>4.2510358951069556</v>
      </c>
      <c r="N54" s="71"/>
      <c r="O54" s="8">
        <v>43788</v>
      </c>
      <c r="P54" s="109">
        <v>1</v>
      </c>
      <c r="Q54" s="109"/>
      <c r="R54" s="110">
        <f>IF(P54="","",T54*M54*LOOKUP(RIGHT($D$2,3),定数!$A$6:$A$13,定数!$B$6:$B$13))</f>
        <v>-52542.803663521845</v>
      </c>
      <c r="S54" s="110"/>
      <c r="T54" s="111">
        <f t="shared" si="4"/>
        <v>-102.99999999999976</v>
      </c>
      <c r="U54" s="111"/>
      <c r="V54" t="str">
        <f t="shared" si="7"/>
        <v/>
      </c>
      <c r="W54">
        <f t="shared" si="2"/>
        <v>2</v>
      </c>
      <c r="X54" s="37">
        <f t="shared" si="5"/>
        <v>1647824.2232579533</v>
      </c>
      <c r="Y54" s="38">
        <f t="shared" si="6"/>
        <v>2.9999999999999694E-2</v>
      </c>
    </row>
    <row r="55" spans="2:25">
      <c r="B55" s="71">
        <v>47</v>
      </c>
      <c r="C55" s="108">
        <f t="shared" si="0"/>
        <v>1545846.6928966935</v>
      </c>
      <c r="D55" s="108"/>
      <c r="E55" s="71"/>
      <c r="F55" s="8">
        <v>43825</v>
      </c>
      <c r="G55" s="71" t="s">
        <v>4</v>
      </c>
      <c r="H55" s="109">
        <v>1.0328999999999999</v>
      </c>
      <c r="I55" s="109"/>
      <c r="J55" s="71">
        <v>78</v>
      </c>
      <c r="K55" s="112">
        <f t="shared" si="3"/>
        <v>46375.400786900806</v>
      </c>
      <c r="L55" s="113"/>
      <c r="M55" s="6">
        <f>IF(J55="","",(K55/J55)/LOOKUP(RIGHT($D$2,3),定数!$A$6:$A$13,定数!$B$6:$B$13))</f>
        <v>4.9546368362073512</v>
      </c>
      <c r="N55" s="71"/>
      <c r="O55" s="8">
        <v>43830</v>
      </c>
      <c r="P55" s="109">
        <v>1.0492999999999999</v>
      </c>
      <c r="Q55" s="109"/>
      <c r="R55" s="110">
        <f>IF(P55="","",T55*M55*LOOKUP(RIGHT($D$2,3),定数!$A$6:$A$13,定数!$B$6:$B$13))</f>
        <v>97507.252936560501</v>
      </c>
      <c r="S55" s="110"/>
      <c r="T55" s="111">
        <f t="shared" si="4"/>
        <v>163.99999999999972</v>
      </c>
      <c r="U55" s="111"/>
      <c r="V55" t="str">
        <f t="shared" si="7"/>
        <v/>
      </c>
      <c r="W55">
        <f t="shared" si="2"/>
        <v>0</v>
      </c>
      <c r="X55" s="37">
        <f t="shared" si="5"/>
        <v>1647824.2232579533</v>
      </c>
      <c r="Y55" s="38">
        <f t="shared" si="6"/>
        <v>6.1886170212765546E-2</v>
      </c>
    </row>
    <row r="56" spans="2:25">
      <c r="B56" s="71">
        <v>48</v>
      </c>
      <c r="C56" s="108">
        <f t="shared" si="0"/>
        <v>1643353.9458332539</v>
      </c>
      <c r="D56" s="108"/>
      <c r="E56" s="71">
        <v>2003</v>
      </c>
      <c r="F56" s="8">
        <v>43579</v>
      </c>
      <c r="G56" s="71" t="s">
        <v>4</v>
      </c>
      <c r="H56" s="109">
        <v>1.1005</v>
      </c>
      <c r="I56" s="109"/>
      <c r="J56" s="71">
        <v>160</v>
      </c>
      <c r="K56" s="112">
        <f t="shared" si="3"/>
        <v>49300.618374997619</v>
      </c>
      <c r="L56" s="113"/>
      <c r="M56" s="6">
        <f>IF(J56="","",(K56/J56)/LOOKUP(RIGHT($D$2,3),定数!$A$6:$A$13,定数!$B$6:$B$13))</f>
        <v>2.5677405403644595</v>
      </c>
      <c r="N56" s="71">
        <v>2003</v>
      </c>
      <c r="O56" s="8">
        <v>43586</v>
      </c>
      <c r="P56" s="109">
        <v>1.1278999999999999</v>
      </c>
      <c r="Q56" s="109"/>
      <c r="R56" s="110">
        <f>IF(P56="","",T56*M56*LOOKUP(RIGHT($D$2,3),定数!$A$6:$A$13,定数!$B$6:$B$13))</f>
        <v>84427.308967183024</v>
      </c>
      <c r="S56" s="110"/>
      <c r="T56" s="111">
        <f t="shared" si="4"/>
        <v>273.99999999999869</v>
      </c>
      <c r="U56" s="111"/>
      <c r="V56" t="str">
        <f t="shared" si="7"/>
        <v/>
      </c>
      <c r="W56">
        <f t="shared" si="2"/>
        <v>0</v>
      </c>
      <c r="X56" s="37">
        <f t="shared" si="5"/>
        <v>1647824.2232579533</v>
      </c>
      <c r="Y56" s="38">
        <f t="shared" si="6"/>
        <v>2.7128363338785322E-3</v>
      </c>
    </row>
    <row r="57" spans="2:25">
      <c r="B57" s="71">
        <v>49</v>
      </c>
      <c r="C57" s="108">
        <f t="shared" si="0"/>
        <v>1727781.254800437</v>
      </c>
      <c r="D57" s="108"/>
      <c r="E57" s="71"/>
      <c r="F57" s="8">
        <v>43594</v>
      </c>
      <c r="G57" s="71" t="s">
        <v>4</v>
      </c>
      <c r="H57" s="109">
        <v>1.1515</v>
      </c>
      <c r="I57" s="109"/>
      <c r="J57" s="71">
        <v>206</v>
      </c>
      <c r="K57" s="112">
        <f t="shared" si="3"/>
        <v>51833.437644013109</v>
      </c>
      <c r="L57" s="113"/>
      <c r="M57" s="6">
        <f>IF(J57="","",(K57/J57)/LOOKUP(RIGHT($D$2,3),定数!$A$6:$A$13,定数!$B$6:$B$13))</f>
        <v>2.0968219111655788</v>
      </c>
      <c r="N57" s="71"/>
      <c r="O57" s="8">
        <v>43608</v>
      </c>
      <c r="P57" s="109">
        <v>1.1819999999999999</v>
      </c>
      <c r="Q57" s="109"/>
      <c r="R57" s="110">
        <f>IF(P57="","",T57*M57*LOOKUP(RIGHT($D$2,3),定数!$A$6:$A$13,定数!$B$6:$B$13))</f>
        <v>76743.681948660116</v>
      </c>
      <c r="S57" s="110"/>
      <c r="T57" s="111">
        <f t="shared" si="4"/>
        <v>304.99999999999972</v>
      </c>
      <c r="U57" s="111"/>
      <c r="V57" t="str">
        <f t="shared" si="7"/>
        <v/>
      </c>
      <c r="W57">
        <f t="shared" si="2"/>
        <v>0</v>
      </c>
      <c r="X57" s="37">
        <f t="shared" si="5"/>
        <v>1727781.254800437</v>
      </c>
      <c r="Y57" s="38">
        <f t="shared" si="6"/>
        <v>0</v>
      </c>
    </row>
    <row r="58" spans="2:25">
      <c r="B58" s="71">
        <v>50</v>
      </c>
      <c r="C58" s="108">
        <f t="shared" si="0"/>
        <v>1804524.9367490972</v>
      </c>
      <c r="D58" s="108"/>
      <c r="E58" s="71"/>
      <c r="F58" s="8">
        <v>43615</v>
      </c>
      <c r="G58" s="71" t="s">
        <v>4</v>
      </c>
      <c r="H58" s="109">
        <v>1.1913</v>
      </c>
      <c r="I58" s="109"/>
      <c r="J58" s="71">
        <v>223</v>
      </c>
      <c r="K58" s="112">
        <f t="shared" si="3"/>
        <v>54135.748102472913</v>
      </c>
      <c r="L58" s="113"/>
      <c r="M58" s="6">
        <f>IF(J58="","",(K58/J58)/LOOKUP(RIGHT($D$2,3),定数!$A$6:$A$13,定数!$B$6:$B$13))</f>
        <v>2.0230100187770148</v>
      </c>
      <c r="N58" s="71"/>
      <c r="O58" s="8">
        <v>43618</v>
      </c>
      <c r="P58" s="109">
        <v>1.169</v>
      </c>
      <c r="Q58" s="109"/>
      <c r="R58" s="110">
        <f>IF(P58="","",T58*M58*LOOKUP(RIGHT($D$2,3),定数!$A$6:$A$13,定数!$B$6:$B$13))</f>
        <v>-54135.748102472877</v>
      </c>
      <c r="S58" s="110"/>
      <c r="T58" s="111">
        <f t="shared" si="4"/>
        <v>-222.99999999999986</v>
      </c>
      <c r="U58" s="111"/>
      <c r="V58" t="str">
        <f t="shared" si="7"/>
        <v/>
      </c>
      <c r="W58">
        <f t="shared" si="2"/>
        <v>1</v>
      </c>
      <c r="X58" s="37">
        <f t="shared" si="5"/>
        <v>1804524.9367490972</v>
      </c>
      <c r="Y58" s="38">
        <f t="shared" si="6"/>
        <v>0</v>
      </c>
    </row>
    <row r="59" spans="2:25">
      <c r="B59" s="71">
        <v>51</v>
      </c>
      <c r="C59" s="108">
        <f t="shared" si="0"/>
        <v>1750389.1886466243</v>
      </c>
      <c r="D59" s="108"/>
      <c r="E59" s="71"/>
      <c r="F59" s="8">
        <v>43627</v>
      </c>
      <c r="G59" s="71" t="s">
        <v>3</v>
      </c>
      <c r="H59" s="109">
        <v>1.1667000000000001</v>
      </c>
      <c r="I59" s="109"/>
      <c r="J59" s="71">
        <v>125</v>
      </c>
      <c r="K59" s="112">
        <f t="shared" si="3"/>
        <v>52511.67565939873</v>
      </c>
      <c r="L59" s="113"/>
      <c r="M59" s="6">
        <f>IF(J59="","",(K59/J59)/LOOKUP(RIGHT($D$2,3),定数!$A$6:$A$13,定数!$B$6:$B$13))</f>
        <v>3.500778377293249</v>
      </c>
      <c r="N59" s="71"/>
      <c r="O59" s="8">
        <v>43628</v>
      </c>
      <c r="P59" s="109">
        <v>1.1792</v>
      </c>
      <c r="Q59" s="109"/>
      <c r="R59" s="110">
        <f>IF(P59="","",T59*M59*LOOKUP(RIGHT($D$2,3),定数!$A$6:$A$13,定数!$B$6:$B$13))</f>
        <v>-52511.675659398548</v>
      </c>
      <c r="S59" s="110"/>
      <c r="T59" s="111">
        <f t="shared" si="4"/>
        <v>-124.99999999999956</v>
      </c>
      <c r="U59" s="111"/>
      <c r="V59" t="str">
        <f t="shared" si="7"/>
        <v/>
      </c>
      <c r="W59">
        <f t="shared" si="2"/>
        <v>2</v>
      </c>
      <c r="X59" s="37">
        <f t="shared" si="5"/>
        <v>1804524.9367490972</v>
      </c>
      <c r="Y59" s="38">
        <f t="shared" si="6"/>
        <v>2.9999999999999916E-2</v>
      </c>
    </row>
    <row r="60" spans="2:25">
      <c r="B60" s="71">
        <v>52</v>
      </c>
      <c r="C60" s="108">
        <f t="shared" si="0"/>
        <v>1697877.5129872258</v>
      </c>
      <c r="D60" s="108"/>
      <c r="E60" s="71"/>
      <c r="F60" s="8">
        <v>43690</v>
      </c>
      <c r="G60" s="71" t="s">
        <v>3</v>
      </c>
      <c r="H60" s="109">
        <v>1.1274</v>
      </c>
      <c r="I60" s="109"/>
      <c r="J60" s="71">
        <v>105</v>
      </c>
      <c r="K60" s="112">
        <f t="shared" si="3"/>
        <v>50936.325389616773</v>
      </c>
      <c r="L60" s="113"/>
      <c r="M60" s="6">
        <f>IF(J60="","",(K60/J60)/LOOKUP(RIGHT($D$2,3),定数!$A$6:$A$13,定数!$B$6:$B$13))</f>
        <v>4.0425655071124424</v>
      </c>
      <c r="N60" s="71"/>
      <c r="O60" s="8">
        <v>43696</v>
      </c>
      <c r="P60" s="109">
        <v>1.1086</v>
      </c>
      <c r="Q60" s="109"/>
      <c r="R60" s="110">
        <f>IF(P60="","",T60*M60*LOOKUP(RIGHT($D$2,3),定数!$A$6:$A$13,定数!$B$6:$B$13))</f>
        <v>91200.277840456358</v>
      </c>
      <c r="S60" s="110"/>
      <c r="T60" s="111">
        <f t="shared" si="4"/>
        <v>187.99999999999929</v>
      </c>
      <c r="U60" s="111"/>
      <c r="V60" t="str">
        <f t="shared" si="7"/>
        <v/>
      </c>
      <c r="W60">
        <f t="shared" si="2"/>
        <v>0</v>
      </c>
      <c r="X60" s="37">
        <f t="shared" si="5"/>
        <v>1804524.9367490972</v>
      </c>
      <c r="Y60" s="38">
        <f t="shared" si="6"/>
        <v>5.9099999999999819E-2</v>
      </c>
    </row>
    <row r="61" spans="2:25">
      <c r="B61" s="71">
        <v>53</v>
      </c>
      <c r="C61" s="108">
        <f t="shared" si="0"/>
        <v>1789077.7908276822</v>
      </c>
      <c r="D61" s="108"/>
      <c r="E61" s="71"/>
      <c r="F61" s="8">
        <v>43726</v>
      </c>
      <c r="G61" s="71" t="s">
        <v>4</v>
      </c>
      <c r="H61" s="109">
        <v>1.1305000000000001</v>
      </c>
      <c r="I61" s="109"/>
      <c r="J61" s="71">
        <v>168</v>
      </c>
      <c r="K61" s="112">
        <f t="shared" si="3"/>
        <v>53672.333724830467</v>
      </c>
      <c r="L61" s="113"/>
      <c r="M61" s="6">
        <f>IF(J61="","",(K61/J61)/LOOKUP(RIGHT($D$2,3),定数!$A$6:$A$13,定数!$B$6:$B$13))</f>
        <v>2.6623181411126224</v>
      </c>
      <c r="N61" s="71"/>
      <c r="O61" s="8">
        <v>43737</v>
      </c>
      <c r="P61" s="109">
        <v>1.1597999999999999</v>
      </c>
      <c r="Q61" s="109"/>
      <c r="R61" s="110">
        <f>IF(P61="","",T61*M61*LOOKUP(RIGHT($D$2,3),定数!$A$6:$A$13,定数!$B$6:$B$13))</f>
        <v>93607.105841519427</v>
      </c>
      <c r="S61" s="110"/>
      <c r="T61" s="111">
        <f t="shared" si="4"/>
        <v>292.99999999999881</v>
      </c>
      <c r="U61" s="111"/>
      <c r="V61" t="str">
        <f t="shared" si="7"/>
        <v/>
      </c>
      <c r="W61">
        <f t="shared" si="2"/>
        <v>0</v>
      </c>
      <c r="X61" s="37">
        <f t="shared" si="5"/>
        <v>1804524.9367490972</v>
      </c>
      <c r="Y61" s="38">
        <f t="shared" si="6"/>
        <v>8.5602285714285742E-3</v>
      </c>
    </row>
    <row r="62" spans="2:25">
      <c r="B62" s="71">
        <v>54</v>
      </c>
      <c r="C62" s="108">
        <f>IF(R61="","",C61+R61)</f>
        <v>1882684.8966692016</v>
      </c>
      <c r="D62" s="108"/>
      <c r="E62" s="71"/>
      <c r="F62" s="8">
        <v>43745</v>
      </c>
      <c r="G62" s="71" t="s">
        <v>4</v>
      </c>
      <c r="H62" s="109">
        <v>1.1728000000000001</v>
      </c>
      <c r="I62" s="109"/>
      <c r="J62" s="71">
        <v>198</v>
      </c>
      <c r="K62" s="112">
        <f t="shared" si="3"/>
        <v>56480.546900076042</v>
      </c>
      <c r="L62" s="113"/>
      <c r="M62" s="6">
        <f>IF(J62="","",(K62/J62)/LOOKUP(RIGHT($D$2,3),定数!$A$6:$A$13,定数!$B$6:$B$13))</f>
        <v>2.3771273947843454</v>
      </c>
      <c r="N62" s="71"/>
      <c r="O62" s="8">
        <v>43772</v>
      </c>
      <c r="P62" s="109">
        <v>1.153</v>
      </c>
      <c r="Q62" s="109"/>
      <c r="R62" s="110">
        <f>IF(P62="","",T62*M62*LOOKUP(RIGHT($D$2,3),定数!$A$6:$A$13,定数!$B$6:$B$13))</f>
        <v>-56480.546900076159</v>
      </c>
      <c r="S62" s="110"/>
      <c r="T62" s="111">
        <f t="shared" si="4"/>
        <v>-198.0000000000004</v>
      </c>
      <c r="U62" s="111"/>
      <c r="V62" t="str">
        <f t="shared" si="7"/>
        <v/>
      </c>
      <c r="W62">
        <f t="shared" si="2"/>
        <v>1</v>
      </c>
      <c r="X62" s="37">
        <f t="shared" si="5"/>
        <v>1882684.8966692016</v>
      </c>
      <c r="Y62" s="38">
        <f t="shared" si="6"/>
        <v>0</v>
      </c>
    </row>
    <row r="63" spans="2:25">
      <c r="B63" s="71">
        <v>55</v>
      </c>
      <c r="C63" s="108">
        <f t="shared" si="0"/>
        <v>1826204.3497691255</v>
      </c>
      <c r="D63" s="108"/>
      <c r="E63" s="71"/>
      <c r="F63" s="8">
        <v>43800</v>
      </c>
      <c r="G63" s="71" t="s">
        <v>4</v>
      </c>
      <c r="H63" s="109">
        <v>1.202</v>
      </c>
      <c r="I63" s="109"/>
      <c r="J63" s="71">
        <v>128</v>
      </c>
      <c r="K63" s="112">
        <f t="shared" si="3"/>
        <v>54786.130493073761</v>
      </c>
      <c r="L63" s="113"/>
      <c r="M63" s="6">
        <f>IF(J63="","",(K63/J63)/LOOKUP(RIGHT($D$2,3),定数!$A$6:$A$13,定数!$B$6:$B$13))</f>
        <v>3.5668053706428231</v>
      </c>
      <c r="N63" s="71"/>
      <c r="O63" s="8">
        <v>43807</v>
      </c>
      <c r="P63" s="109">
        <v>1.2219</v>
      </c>
      <c r="Q63" s="109"/>
      <c r="R63" s="110">
        <f>IF(P63="","",T63*M63*LOOKUP(RIGHT($D$2,3),定数!$A$6:$A$13,定数!$B$6:$B$13))</f>
        <v>85175.312250950738</v>
      </c>
      <c r="S63" s="110"/>
      <c r="T63" s="111">
        <f t="shared" si="4"/>
        <v>199.00000000000028</v>
      </c>
      <c r="U63" s="111"/>
      <c r="V63" t="str">
        <f t="shared" si="7"/>
        <v/>
      </c>
      <c r="W63">
        <f t="shared" si="2"/>
        <v>0</v>
      </c>
      <c r="X63" s="37">
        <f t="shared" si="5"/>
        <v>1882684.8966692016</v>
      </c>
      <c r="Y63" s="38">
        <f t="shared" si="6"/>
        <v>3.0000000000000027E-2</v>
      </c>
    </row>
    <row r="64" spans="2:25">
      <c r="B64" s="71">
        <v>56</v>
      </c>
      <c r="C64" s="108">
        <f>IF(R63="","",C63+R63)</f>
        <v>1911379.6620200763</v>
      </c>
      <c r="D64" s="108"/>
      <c r="E64" s="71"/>
      <c r="F64" s="8">
        <v>43815</v>
      </c>
      <c r="G64" s="71" t="s">
        <v>4</v>
      </c>
      <c r="H64" s="109">
        <v>1.2326999999999999</v>
      </c>
      <c r="I64" s="109"/>
      <c r="J64" s="71">
        <v>196</v>
      </c>
      <c r="K64" s="112">
        <f t="shared" si="3"/>
        <v>57341.389860602285</v>
      </c>
      <c r="L64" s="113"/>
      <c r="M64" s="6">
        <f>IF(J64="","",(K64/J64)/LOOKUP(RIGHT($D$2,3),定数!$A$6:$A$13,定数!$B$6:$B$13))</f>
        <v>2.4379842627807093</v>
      </c>
      <c r="N64" s="71"/>
      <c r="O64" s="8">
        <v>43830</v>
      </c>
      <c r="P64" s="109">
        <v>1.2616000000000001</v>
      </c>
      <c r="Q64" s="109"/>
      <c r="R64" s="110">
        <f>IF(P64="","",T64*M64*LOOKUP(RIGHT($D$2,3),定数!$A$6:$A$13,定数!$B$6:$B$13))</f>
        <v>84549.294233235429</v>
      </c>
      <c r="S64" s="110"/>
      <c r="T64" s="111">
        <f t="shared" si="4"/>
        <v>289.00000000000148</v>
      </c>
      <c r="U64" s="111"/>
      <c r="V64" t="str">
        <f t="shared" si="7"/>
        <v/>
      </c>
      <c r="W64">
        <f t="shared" si="2"/>
        <v>0</v>
      </c>
      <c r="X64" s="37">
        <f t="shared" si="5"/>
        <v>1911379.6620200763</v>
      </c>
      <c r="Y64" s="38">
        <f t="shared" si="6"/>
        <v>0</v>
      </c>
    </row>
    <row r="65" spans="2:25">
      <c r="B65" s="71">
        <v>57</v>
      </c>
      <c r="C65" s="108">
        <f>IF(R64="","",C64+R64)</f>
        <v>1995928.9562533118</v>
      </c>
      <c r="D65" s="108"/>
      <c r="E65" s="71">
        <v>2004</v>
      </c>
      <c r="F65" s="8">
        <v>43474</v>
      </c>
      <c r="G65" s="71" t="s">
        <v>4</v>
      </c>
      <c r="H65" s="109">
        <v>1.2788999999999999</v>
      </c>
      <c r="I65" s="109"/>
      <c r="J65" s="71">
        <v>230</v>
      </c>
      <c r="K65" s="112">
        <f t="shared" si="3"/>
        <v>59877.868687599352</v>
      </c>
      <c r="L65" s="113"/>
      <c r="M65" s="6">
        <f>IF(J65="","",(K65/J65)/LOOKUP(RIGHT($D$2,3),定数!$A$6:$A$13,定数!$B$6:$B$13))</f>
        <v>2.1694879959275126</v>
      </c>
      <c r="N65" s="71">
        <v>2004</v>
      </c>
      <c r="O65" s="8">
        <v>43481</v>
      </c>
      <c r="P65" s="109">
        <v>1.2559</v>
      </c>
      <c r="Q65" s="109"/>
      <c r="R65" s="110">
        <f>IF(P65="","",T65*M65*LOOKUP(RIGHT($D$2,3),定数!$A$6:$A$13,定数!$B$6:$B$13))</f>
        <v>-59877.868687599112</v>
      </c>
      <c r="S65" s="110"/>
      <c r="T65" s="111">
        <f t="shared" si="4"/>
        <v>-229.99999999999909</v>
      </c>
      <c r="U65" s="111"/>
      <c r="V65" t="str">
        <f t="shared" si="7"/>
        <v/>
      </c>
      <c r="W65">
        <f t="shared" si="2"/>
        <v>1</v>
      </c>
      <c r="X65" s="37">
        <f t="shared" si="5"/>
        <v>1995928.9562533118</v>
      </c>
      <c r="Y65" s="38">
        <f t="shared" si="6"/>
        <v>0</v>
      </c>
    </row>
    <row r="66" spans="2:25">
      <c r="B66" s="71">
        <v>58</v>
      </c>
      <c r="C66" s="108">
        <f t="shared" si="0"/>
        <v>1936051.0875657126</v>
      </c>
      <c r="D66" s="108"/>
      <c r="E66" s="71"/>
      <c r="F66" s="8">
        <v>43513</v>
      </c>
      <c r="G66" s="71" t="s">
        <v>4</v>
      </c>
      <c r="H66" s="109">
        <v>1.2794000000000001</v>
      </c>
      <c r="I66" s="109"/>
      <c r="J66" s="71">
        <v>77</v>
      </c>
      <c r="K66" s="112">
        <f t="shared" si="3"/>
        <v>58081.532626971377</v>
      </c>
      <c r="L66" s="113"/>
      <c r="M66" s="6">
        <f>IF(J66="","",(K66/J66)/LOOKUP(RIGHT($D$2,3),定数!$A$6:$A$13,定数!$B$6:$B$13))</f>
        <v>6.285880154434131</v>
      </c>
      <c r="N66" s="71"/>
      <c r="O66" s="8">
        <v>43514</v>
      </c>
      <c r="P66" s="109">
        <v>1.2905</v>
      </c>
      <c r="Q66" s="109"/>
      <c r="R66" s="110">
        <f>IF(P66="","",T66*M66*LOOKUP(RIGHT($D$2,3),定数!$A$6:$A$13,定数!$B$6:$B$13))</f>
        <v>83727.92365706178</v>
      </c>
      <c r="S66" s="110"/>
      <c r="T66" s="111">
        <f t="shared" si="4"/>
        <v>110.99999999999888</v>
      </c>
      <c r="U66" s="111"/>
      <c r="V66" t="str">
        <f t="shared" si="7"/>
        <v/>
      </c>
      <c r="W66">
        <f t="shared" si="2"/>
        <v>0</v>
      </c>
      <c r="X66" s="37">
        <f t="shared" si="5"/>
        <v>1995928.9562533118</v>
      </c>
      <c r="Y66" s="38">
        <f t="shared" si="6"/>
        <v>2.9999999999999916E-2</v>
      </c>
    </row>
    <row r="67" spans="2:25">
      <c r="B67" s="71">
        <v>59</v>
      </c>
      <c r="C67" s="108">
        <f t="shared" si="0"/>
        <v>2019779.0112227744</v>
      </c>
      <c r="D67" s="108"/>
      <c r="E67" s="71"/>
      <c r="F67" s="8">
        <v>43534</v>
      </c>
      <c r="G67" s="71" t="s">
        <v>3</v>
      </c>
      <c r="H67" s="109">
        <v>1.2271000000000001</v>
      </c>
      <c r="I67" s="109"/>
      <c r="J67" s="71">
        <v>193</v>
      </c>
      <c r="K67" s="112">
        <f t="shared" si="3"/>
        <v>60593.370336683227</v>
      </c>
      <c r="L67" s="113"/>
      <c r="M67" s="6">
        <f>IF(J67="","",(K67/J67)/LOOKUP(RIGHT($D$2,3),定数!$A$6:$A$13,定数!$B$6:$B$13))</f>
        <v>2.6162940559880496</v>
      </c>
      <c r="N67" s="71"/>
      <c r="O67" s="8">
        <v>43568</v>
      </c>
      <c r="P67" s="109">
        <v>1.1986000000000001</v>
      </c>
      <c r="Q67" s="109"/>
      <c r="R67" s="110">
        <f>IF(P67="","",T67*M67*LOOKUP(RIGHT($D$2,3),定数!$A$6:$A$13,定数!$B$6:$B$13))</f>
        <v>89477.256714791205</v>
      </c>
      <c r="S67" s="110"/>
      <c r="T67" s="111">
        <f t="shared" si="4"/>
        <v>284.99999999999972</v>
      </c>
      <c r="U67" s="111"/>
      <c r="V67" t="str">
        <f t="shared" si="7"/>
        <v/>
      </c>
      <c r="W67">
        <f t="shared" si="2"/>
        <v>0</v>
      </c>
      <c r="X67" s="37">
        <f t="shared" si="5"/>
        <v>2019779.0112227744</v>
      </c>
      <c r="Y67" s="38">
        <f t="shared" si="6"/>
        <v>0</v>
      </c>
    </row>
    <row r="68" spans="2:25">
      <c r="B68" s="71">
        <v>60</v>
      </c>
      <c r="C68" s="108">
        <f>IF(R67="","",C67+R67)</f>
        <v>2109256.2679375657</v>
      </c>
      <c r="D68" s="108"/>
      <c r="E68" s="71"/>
      <c r="F68" s="8">
        <v>43581</v>
      </c>
      <c r="G68" s="71" t="s">
        <v>3</v>
      </c>
      <c r="H68" s="109">
        <v>1.1795</v>
      </c>
      <c r="I68" s="109"/>
      <c r="J68" s="71">
        <v>151</v>
      </c>
      <c r="K68" s="112">
        <f t="shared" si="3"/>
        <v>63277.688038126966</v>
      </c>
      <c r="L68" s="113"/>
      <c r="M68" s="6">
        <f>IF(J68="","",(K68/J68)/LOOKUP(RIGHT($D$2,3),定数!$A$6:$A$13,定数!$B$6:$B$13))</f>
        <v>3.4921461389694795</v>
      </c>
      <c r="N68" s="71"/>
      <c r="O68" s="8">
        <v>43582</v>
      </c>
      <c r="P68" s="109">
        <v>1.1946000000000001</v>
      </c>
      <c r="Q68" s="109"/>
      <c r="R68" s="110">
        <f>IF(P68="","",T68*M68*LOOKUP(RIGHT($D$2,3),定数!$A$6:$A$13,定数!$B$6:$B$13))</f>
        <v>-63277.688038127446</v>
      </c>
      <c r="S68" s="110"/>
      <c r="T68" s="111">
        <f t="shared" si="4"/>
        <v>-151.00000000000114</v>
      </c>
      <c r="U68" s="111"/>
      <c r="V68" t="str">
        <f t="shared" si="7"/>
        <v/>
      </c>
      <c r="W68">
        <f t="shared" si="2"/>
        <v>1</v>
      </c>
      <c r="X68" s="37">
        <f t="shared" si="5"/>
        <v>2109256.2679375657</v>
      </c>
      <c r="Y68" s="38">
        <f t="shared" si="6"/>
        <v>0</v>
      </c>
    </row>
    <row r="69" spans="2:25">
      <c r="B69" s="71">
        <v>61</v>
      </c>
      <c r="C69" s="108">
        <f>IF(R68="","",C68+R68)</f>
        <v>2045978.5798994382</v>
      </c>
      <c r="D69" s="108"/>
      <c r="E69" s="71"/>
      <c r="F69" s="8">
        <v>43634</v>
      </c>
      <c r="G69" s="71" t="s">
        <v>3</v>
      </c>
      <c r="H69" s="109">
        <v>1.1979</v>
      </c>
      <c r="I69" s="109"/>
      <c r="J69" s="71">
        <v>196</v>
      </c>
      <c r="K69" s="112">
        <f t="shared" si="3"/>
        <v>61379.357396983141</v>
      </c>
      <c r="L69" s="113"/>
      <c r="M69" s="6">
        <f>IF(J69="","",(K69/J69)/LOOKUP(RIGHT($D$2,3),定数!$A$6:$A$13,定数!$B$6:$B$13))</f>
        <v>2.6096665559941812</v>
      </c>
      <c r="N69" s="71"/>
      <c r="O69" s="8">
        <v>43639</v>
      </c>
      <c r="P69" s="109">
        <v>1.2175</v>
      </c>
      <c r="Q69" s="109"/>
      <c r="R69" s="110">
        <f>IF(P69="","",T69*M69*LOOKUP(RIGHT($D$2,3),定数!$A$6:$A$13,定数!$B$6:$B$13))</f>
        <v>-61379.357396983338</v>
      </c>
      <c r="S69" s="110"/>
      <c r="T69" s="111">
        <f t="shared" si="4"/>
        <v>-196.00000000000063</v>
      </c>
      <c r="U69" s="111"/>
      <c r="V69" t="str">
        <f t="shared" si="7"/>
        <v/>
      </c>
      <c r="W69">
        <f t="shared" si="2"/>
        <v>2</v>
      </c>
      <c r="X69" s="37">
        <f t="shared" si="5"/>
        <v>2109256.2679375657</v>
      </c>
      <c r="Y69" s="38">
        <f t="shared" si="6"/>
        <v>3.0000000000000249E-2</v>
      </c>
    </row>
    <row r="70" spans="2:25">
      <c r="B70" s="71">
        <v>62</v>
      </c>
      <c r="C70" s="108">
        <f t="shared" si="0"/>
        <v>1984599.2225024549</v>
      </c>
      <c r="D70" s="108"/>
      <c r="E70" s="71"/>
      <c r="F70" s="8">
        <v>43665</v>
      </c>
      <c r="G70" s="71" t="s">
        <v>4</v>
      </c>
      <c r="H70" s="109">
        <v>1.2463</v>
      </c>
      <c r="I70" s="109"/>
      <c r="J70" s="71">
        <v>138</v>
      </c>
      <c r="K70" s="112">
        <f t="shared" si="3"/>
        <v>59537.976675073645</v>
      </c>
      <c r="L70" s="113"/>
      <c r="M70" s="6">
        <f>IF(J70="","",(K70/J70)/LOOKUP(RIGHT($D$2,3),定数!$A$6:$A$13,定数!$B$6:$B$13))</f>
        <v>3.5952884465624182</v>
      </c>
      <c r="N70" s="71"/>
      <c r="O70" s="8">
        <v>43666</v>
      </c>
      <c r="P70" s="109">
        <v>1.2324999999999999</v>
      </c>
      <c r="Q70" s="109"/>
      <c r="R70" s="110">
        <f>IF(P70="","",T70*M70*LOOKUP(RIGHT($D$2,3),定数!$A$6:$A$13,定数!$B$6:$B$13))</f>
        <v>-59537.976675073791</v>
      </c>
      <c r="S70" s="110"/>
      <c r="T70" s="111">
        <f t="shared" si="4"/>
        <v>-138.00000000000034</v>
      </c>
      <c r="U70" s="111"/>
      <c r="V70" t="str">
        <f t="shared" si="7"/>
        <v/>
      </c>
      <c r="W70">
        <f t="shared" si="2"/>
        <v>3</v>
      </c>
      <c r="X70" s="37">
        <f t="shared" si="5"/>
        <v>2109256.2679375657</v>
      </c>
      <c r="Y70" s="38">
        <f t="shared" si="6"/>
        <v>5.9100000000000374E-2</v>
      </c>
    </row>
    <row r="71" spans="2:25">
      <c r="B71" s="71">
        <v>63</v>
      </c>
      <c r="C71" s="108">
        <f t="shared" si="0"/>
        <v>1925061.245827381</v>
      </c>
      <c r="D71" s="108"/>
      <c r="E71" s="71"/>
      <c r="F71" s="8">
        <v>43697</v>
      </c>
      <c r="G71" s="71" t="s">
        <v>4</v>
      </c>
      <c r="H71" s="109">
        <v>1.2383</v>
      </c>
      <c r="I71" s="109"/>
      <c r="J71" s="71">
        <v>61</v>
      </c>
      <c r="K71" s="112">
        <f t="shared" si="3"/>
        <v>57751.837374821429</v>
      </c>
      <c r="L71" s="113"/>
      <c r="M71" s="6">
        <f>IF(J71="","",(K71/J71)/LOOKUP(RIGHT($D$2,3),定数!$A$6:$A$13,定数!$B$6:$B$13))</f>
        <v>7.8895952697843486</v>
      </c>
      <c r="N71" s="71"/>
      <c r="O71" s="8">
        <v>43697</v>
      </c>
      <c r="P71" s="109">
        <v>1.2322</v>
      </c>
      <c r="Q71" s="109"/>
      <c r="R71" s="110">
        <f>IF(P71="","",T71*M71*LOOKUP(RIGHT($D$2,3),定数!$A$6:$A$13,定数!$B$6:$B$13))</f>
        <v>-57751.837374821378</v>
      </c>
      <c r="S71" s="110"/>
      <c r="T71" s="111">
        <f t="shared" si="4"/>
        <v>-60.999999999999943</v>
      </c>
      <c r="U71" s="111"/>
      <c r="V71" t="str">
        <f t="shared" si="7"/>
        <v/>
      </c>
      <c r="W71">
        <f t="shared" si="2"/>
        <v>4</v>
      </c>
      <c r="X71" s="37">
        <f t="shared" si="5"/>
        <v>2109256.2679375657</v>
      </c>
      <c r="Y71" s="38">
        <f t="shared" si="6"/>
        <v>8.7327000000000377E-2</v>
      </c>
    </row>
    <row r="72" spans="2:25">
      <c r="B72" s="71">
        <v>64</v>
      </c>
      <c r="C72" s="108">
        <f t="shared" si="0"/>
        <v>1867309.4084525597</v>
      </c>
      <c r="D72" s="108"/>
      <c r="E72" s="71"/>
      <c r="F72" s="8">
        <v>43773</v>
      </c>
      <c r="G72" s="71" t="s">
        <v>105</v>
      </c>
      <c r="H72" s="109">
        <v>1.2831999999999999</v>
      </c>
      <c r="I72" s="109"/>
      <c r="J72" s="71">
        <v>178</v>
      </c>
      <c r="K72" s="112">
        <f t="shared" si="3"/>
        <v>56019.282253576792</v>
      </c>
      <c r="L72" s="113"/>
      <c r="M72" s="6">
        <f>IF(J72="","",(K72/J72)/LOOKUP(RIGHT($D$2,3),定数!$A$6:$A$13,定数!$B$6:$B$13))</f>
        <v>2.6226255736693256</v>
      </c>
      <c r="N72" s="71"/>
      <c r="O72" s="8">
        <v>43792</v>
      </c>
      <c r="P72" s="109">
        <v>1.3093999999999999</v>
      </c>
      <c r="Q72" s="109"/>
      <c r="R72" s="110">
        <f>IF(P72="","",T72*M72*LOOKUP(RIGHT($D$2,3),定数!$A$6:$A$13,定数!$B$6:$B$13))</f>
        <v>82455.348036163603</v>
      </c>
      <c r="S72" s="110"/>
      <c r="T72" s="111">
        <f t="shared" si="4"/>
        <v>262</v>
      </c>
      <c r="U72" s="111"/>
      <c r="V72" t="str">
        <f t="shared" si="7"/>
        <v/>
      </c>
      <c r="W72">
        <f t="shared" si="2"/>
        <v>0</v>
      </c>
      <c r="X72" s="37">
        <f t="shared" si="5"/>
        <v>2109256.2679375657</v>
      </c>
      <c r="Y72" s="38">
        <f t="shared" si="6"/>
        <v>0.11470719000000029</v>
      </c>
    </row>
    <row r="73" spans="2:25">
      <c r="B73" s="71">
        <v>65</v>
      </c>
      <c r="C73" s="108">
        <f t="shared" si="0"/>
        <v>1949764.7564887232</v>
      </c>
      <c r="D73" s="108"/>
      <c r="E73" s="71"/>
      <c r="F73" s="8">
        <v>43806</v>
      </c>
      <c r="G73" s="71" t="s">
        <v>4</v>
      </c>
      <c r="H73" s="109">
        <v>1.3465</v>
      </c>
      <c r="I73" s="109"/>
      <c r="J73" s="71">
        <v>213</v>
      </c>
      <c r="K73" s="112">
        <f t="shared" si="3"/>
        <v>58492.942694661695</v>
      </c>
      <c r="L73" s="113"/>
      <c r="M73" s="6">
        <f>IF(J73="","",(K73/J73)/LOOKUP(RIGHT($D$2,3),定数!$A$6:$A$13,定数!$B$6:$B$13))</f>
        <v>2.2884562869585952</v>
      </c>
      <c r="N73" s="71"/>
      <c r="O73" s="8">
        <v>43807</v>
      </c>
      <c r="P73" s="109">
        <v>1.3251999999999999</v>
      </c>
      <c r="Q73" s="109"/>
      <c r="R73" s="110">
        <f>IF(P73="","",T73*M73*LOOKUP(RIGHT($D$2,3),定数!$A$6:$A$13,定数!$B$6:$B$13))</f>
        <v>-58492.942694661964</v>
      </c>
      <c r="S73" s="110"/>
      <c r="T73" s="111">
        <f t="shared" si="4"/>
        <v>-213.00000000000097</v>
      </c>
      <c r="U73" s="111"/>
      <c r="V73" t="str">
        <f t="shared" si="7"/>
        <v/>
      </c>
      <c r="W73">
        <f t="shared" si="2"/>
        <v>1</v>
      </c>
      <c r="X73" s="37">
        <f t="shared" si="5"/>
        <v>2109256.2679375657</v>
      </c>
      <c r="Y73" s="38">
        <f t="shared" si="6"/>
        <v>7.5615046816854381E-2</v>
      </c>
    </row>
    <row r="74" spans="2:25">
      <c r="B74" s="71">
        <v>66</v>
      </c>
      <c r="C74" s="108">
        <f t="shared" ref="C74:C108" si="8">IF(R73="","",C73+R73)</f>
        <v>1891271.8137940613</v>
      </c>
      <c r="D74" s="108"/>
      <c r="E74" s="71">
        <v>2005</v>
      </c>
      <c r="F74" s="8">
        <v>43532</v>
      </c>
      <c r="G74" s="71" t="s">
        <v>4</v>
      </c>
      <c r="H74" s="109">
        <v>1.3257000000000001</v>
      </c>
      <c r="I74" s="109"/>
      <c r="J74" s="71">
        <v>163</v>
      </c>
      <c r="K74" s="112">
        <f t="shared" si="3"/>
        <v>56738.154413821838</v>
      </c>
      <c r="L74" s="113"/>
      <c r="M74" s="6">
        <f>IF(J74="","",(K74/J74)/LOOKUP(RIGHT($D$2,3),定数!$A$6:$A$13,定数!$B$6:$B$13))</f>
        <v>2.9007236407884371</v>
      </c>
      <c r="N74" s="71">
        <v>2005</v>
      </c>
      <c r="O74" s="8">
        <v>43546</v>
      </c>
      <c r="P74" s="109">
        <v>1.3093999999999999</v>
      </c>
      <c r="Q74" s="109"/>
      <c r="R74" s="110">
        <f>IF(P74="","",T74*M74*LOOKUP(RIGHT($D$2,3),定数!$A$6:$A$13,定数!$B$6:$B$13))</f>
        <v>-56738.154413822544</v>
      </c>
      <c r="S74" s="110"/>
      <c r="T74" s="111">
        <f t="shared" si="4"/>
        <v>-163.00000000000205</v>
      </c>
      <c r="U74" s="111"/>
      <c r="V74" t="str">
        <f t="shared" si="7"/>
        <v/>
      </c>
      <c r="W74">
        <f t="shared" si="7"/>
        <v>2</v>
      </c>
      <c r="X74" s="37">
        <f t="shared" si="5"/>
        <v>2109256.2679375657</v>
      </c>
      <c r="Y74" s="38">
        <f t="shared" si="6"/>
        <v>0.10334659541234881</v>
      </c>
    </row>
    <row r="75" spans="2:25">
      <c r="B75" s="71">
        <v>67</v>
      </c>
      <c r="C75" s="108">
        <f t="shared" si="8"/>
        <v>1834533.6593802387</v>
      </c>
      <c r="D75" s="108"/>
      <c r="E75" s="71"/>
      <c r="F75" s="8">
        <v>43559</v>
      </c>
      <c r="G75" s="71" t="s">
        <v>3</v>
      </c>
      <c r="H75" s="109">
        <v>1.2867999999999999</v>
      </c>
      <c r="I75" s="109"/>
      <c r="J75" s="71">
        <v>193</v>
      </c>
      <c r="K75" s="112">
        <f t="shared" ref="K75:K108" si="9">IF(J75="","",C75*0.03)</f>
        <v>55036.009781407163</v>
      </c>
      <c r="L75" s="113"/>
      <c r="M75" s="6">
        <f>IF(J75="","",(K75/J75)/LOOKUP(RIGHT($D$2,3),定数!$A$6:$A$13,定数!$B$6:$B$13))</f>
        <v>2.3763389370210346</v>
      </c>
      <c r="N75" s="71"/>
      <c r="O75" s="8">
        <v>43574</v>
      </c>
      <c r="P75" s="109">
        <v>1.3061</v>
      </c>
      <c r="Q75" s="109"/>
      <c r="R75" s="110">
        <f>IF(P75="","",T75*M75*LOOKUP(RIGHT($D$2,3),定数!$A$6:$A$13,定数!$B$6:$B$13))</f>
        <v>-55036.009781407425</v>
      </c>
      <c r="S75" s="110"/>
      <c r="T75" s="111">
        <f t="shared" si="4"/>
        <v>-193.00000000000094</v>
      </c>
      <c r="U75" s="111"/>
      <c r="V75" t="str">
        <f t="shared" ref="V75:W90" si="10">IF(S75&lt;&gt;"",IF(S75&lt;0,1+V74,0),"")</f>
        <v/>
      </c>
      <c r="W75">
        <f t="shared" si="10"/>
        <v>3</v>
      </c>
      <c r="X75" s="37">
        <f t="shared" si="5"/>
        <v>2109256.2679375657</v>
      </c>
      <c r="Y75" s="38">
        <f t="shared" si="6"/>
        <v>0.13024619754997868</v>
      </c>
    </row>
    <row r="76" spans="2:25">
      <c r="B76" s="71">
        <v>68</v>
      </c>
      <c r="C76" s="108">
        <f t="shared" si="8"/>
        <v>1779497.6495988313</v>
      </c>
      <c r="D76" s="108"/>
      <c r="E76" s="71"/>
      <c r="F76" s="8">
        <v>43597</v>
      </c>
      <c r="G76" s="71" t="s">
        <v>3</v>
      </c>
      <c r="H76" s="109">
        <v>1.2776000000000001</v>
      </c>
      <c r="I76" s="109"/>
      <c r="J76" s="71">
        <v>141</v>
      </c>
      <c r="K76" s="112">
        <f t="shared" si="9"/>
        <v>53384.929487964939</v>
      </c>
      <c r="L76" s="113"/>
      <c r="M76" s="6">
        <f>IF(J76="","",(K76/J76)/LOOKUP(RIGHT($D$2,3),定数!$A$6:$A$13,定数!$B$6:$B$13))</f>
        <v>3.1551376765936725</v>
      </c>
      <c r="N76" s="71"/>
      <c r="O76" s="8">
        <v>43605</v>
      </c>
      <c r="P76" s="109">
        <v>1.2567999999999999</v>
      </c>
      <c r="Q76" s="109"/>
      <c r="R76" s="110">
        <f>IF(P76="","",T76*M76*LOOKUP(RIGHT($D$2,3),定数!$A$6:$A$13,定数!$B$6:$B$13))</f>
        <v>78752.236407778633</v>
      </c>
      <c r="S76" s="110"/>
      <c r="T76" s="111">
        <f t="shared" ref="T76:T108" si="11">IF(P76="","",IF(G76="買",(P76-H76),(H76-P76))*IF(RIGHT($D$2,3)="JPY",100,10000))</f>
        <v>208.00000000000151</v>
      </c>
      <c r="U76" s="111"/>
      <c r="V76" t="str">
        <f t="shared" si="10"/>
        <v/>
      </c>
      <c r="W76">
        <f t="shared" si="10"/>
        <v>0</v>
      </c>
      <c r="X76" s="37">
        <f t="shared" ref="X76:X108" si="12">IF(C76&lt;&gt;"",MAX(X75,C76),"")</f>
        <v>2109256.2679375657</v>
      </c>
      <c r="Y76" s="38">
        <f t="shared" ref="Y76:Y108" si="13">IF(X76&lt;&gt;"",1-(C76/X76),"")</f>
        <v>0.1563388116234794</v>
      </c>
    </row>
    <row r="77" spans="2:25">
      <c r="B77" s="71">
        <v>69</v>
      </c>
      <c r="C77" s="108">
        <f t="shared" si="8"/>
        <v>1858249.88600661</v>
      </c>
      <c r="D77" s="108"/>
      <c r="E77" s="71"/>
      <c r="F77" s="8">
        <v>43625</v>
      </c>
      <c r="G77" s="71" t="s">
        <v>3</v>
      </c>
      <c r="H77" s="109">
        <v>1.2204999999999999</v>
      </c>
      <c r="I77" s="109"/>
      <c r="J77" s="71">
        <v>152</v>
      </c>
      <c r="K77" s="112">
        <f t="shared" si="9"/>
        <v>55747.496580198298</v>
      </c>
      <c r="L77" s="113"/>
      <c r="M77" s="6">
        <f>IF(J77="","",(K77/J77)/LOOKUP(RIGHT($D$2,3),定数!$A$6:$A$13,定数!$B$6:$B$13))</f>
        <v>3.0563320493529766</v>
      </c>
      <c r="N77" s="71"/>
      <c r="O77" s="8">
        <v>43640</v>
      </c>
      <c r="P77" s="109">
        <v>1.1980999999999999</v>
      </c>
      <c r="Q77" s="109"/>
      <c r="R77" s="110">
        <f>IF(P77="","",T77*M77*LOOKUP(RIGHT($D$2,3),定数!$A$6:$A$13,定数!$B$6:$B$13))</f>
        <v>82154.205486607912</v>
      </c>
      <c r="S77" s="110"/>
      <c r="T77" s="111">
        <f t="shared" si="11"/>
        <v>223.99999999999974</v>
      </c>
      <c r="U77" s="111"/>
      <c r="V77" t="str">
        <f t="shared" si="10"/>
        <v/>
      </c>
      <c r="W77">
        <f t="shared" si="10"/>
        <v>0</v>
      </c>
      <c r="X77" s="37">
        <f t="shared" si="12"/>
        <v>2109256.2679375657</v>
      </c>
      <c r="Y77" s="38">
        <f t="shared" si="13"/>
        <v>0.1190023164783055</v>
      </c>
    </row>
    <row r="78" spans="2:25">
      <c r="B78" s="71">
        <v>70</v>
      </c>
      <c r="C78" s="108">
        <f>IF(R77="","",C77+R77)</f>
        <v>1940404.091493218</v>
      </c>
      <c r="D78" s="108"/>
      <c r="E78" s="71"/>
      <c r="F78" s="8">
        <v>43667</v>
      </c>
      <c r="G78" s="71" t="s">
        <v>4</v>
      </c>
      <c r="H78" s="109">
        <v>1.2191000000000001</v>
      </c>
      <c r="I78" s="109"/>
      <c r="J78" s="71">
        <v>197</v>
      </c>
      <c r="K78" s="112">
        <f t="shared" si="9"/>
        <v>58212.122744796536</v>
      </c>
      <c r="L78" s="113"/>
      <c r="M78" s="6">
        <f>IF(J78="","",(K78/J78)/LOOKUP(RIGHT($D$2,3),定数!$A$6:$A$13,定数!$B$6:$B$13))</f>
        <v>2.462441740473627</v>
      </c>
      <c r="N78" s="71"/>
      <c r="O78" s="8">
        <v>43672</v>
      </c>
      <c r="P78" s="109">
        <v>1.1994</v>
      </c>
      <c r="Q78" s="109"/>
      <c r="R78" s="110">
        <f>IF(P78="","",T78*M78*LOOKUP(RIGHT($D$2,3),定数!$A$6:$A$13,定数!$B$6:$B$13))</f>
        <v>-58212.122744796696</v>
      </c>
      <c r="S78" s="110"/>
      <c r="T78" s="111">
        <f t="shared" si="11"/>
        <v>-197.00000000000051</v>
      </c>
      <c r="U78" s="111"/>
      <c r="V78" t="str">
        <f t="shared" si="10"/>
        <v/>
      </c>
      <c r="W78">
        <f t="shared" si="10"/>
        <v>1</v>
      </c>
      <c r="X78" s="37">
        <f t="shared" si="12"/>
        <v>2109256.2679375657</v>
      </c>
      <c r="Y78" s="38">
        <f t="shared" si="13"/>
        <v>8.0052945206820048E-2</v>
      </c>
    </row>
    <row r="79" spans="2:25">
      <c r="B79" s="71">
        <v>71</v>
      </c>
      <c r="C79" s="108">
        <f t="shared" si="8"/>
        <v>1882191.9687484212</v>
      </c>
      <c r="D79" s="108"/>
      <c r="E79" s="71"/>
      <c r="F79" s="8">
        <v>43791</v>
      </c>
      <c r="G79" s="71" t="s">
        <v>3</v>
      </c>
      <c r="H79" s="109">
        <v>1.1715</v>
      </c>
      <c r="I79" s="109"/>
      <c r="J79" s="71">
        <v>125</v>
      </c>
      <c r="K79" s="112">
        <f t="shared" si="9"/>
        <v>56465.759062452635</v>
      </c>
      <c r="L79" s="113"/>
      <c r="M79" s="6">
        <f>IF(J79="","",(K79/J79)/LOOKUP(RIGHT($D$2,3),定数!$A$6:$A$13,定数!$B$6:$B$13))</f>
        <v>3.7643839374968424</v>
      </c>
      <c r="N79" s="71"/>
      <c r="O79" s="8">
        <v>43792</v>
      </c>
      <c r="P79" s="109">
        <v>1.1839999999999999</v>
      </c>
      <c r="Q79" s="109"/>
      <c r="R79" s="110">
        <f>IF(P79="","",T79*M79*LOOKUP(RIGHT($D$2,3),定数!$A$6:$A$13,定数!$B$6:$B$13))</f>
        <v>-56465.759062452438</v>
      </c>
      <c r="S79" s="110"/>
      <c r="T79" s="111">
        <f t="shared" si="11"/>
        <v>-124.99999999999956</v>
      </c>
      <c r="U79" s="111"/>
      <c r="V79" t="str">
        <f t="shared" si="10"/>
        <v/>
      </c>
      <c r="W79">
        <f t="shared" si="10"/>
        <v>2</v>
      </c>
      <c r="X79" s="37">
        <f t="shared" si="12"/>
        <v>2109256.2679375657</v>
      </c>
      <c r="Y79" s="38">
        <f t="shared" si="13"/>
        <v>0.10765135685061555</v>
      </c>
    </row>
    <row r="80" spans="2:25">
      <c r="B80" s="71">
        <v>72</v>
      </c>
      <c r="C80" s="108">
        <f>IF(R79="","",C79+R79)</f>
        <v>1825726.2096859687</v>
      </c>
      <c r="D80" s="108"/>
      <c r="E80" s="71">
        <v>2006</v>
      </c>
      <c r="F80" s="8">
        <v>43481</v>
      </c>
      <c r="G80" s="71" t="s">
        <v>4</v>
      </c>
      <c r="H80" s="109">
        <v>1.2165999999999999</v>
      </c>
      <c r="I80" s="109"/>
      <c r="J80" s="71">
        <v>142</v>
      </c>
      <c r="K80" s="112">
        <f t="shared" si="9"/>
        <v>54771.786290579061</v>
      </c>
      <c r="L80" s="113"/>
      <c r="M80" s="6">
        <f>IF(J80="","",(K80/J80)/LOOKUP(RIGHT($D$2,3),定数!$A$6:$A$13,定数!$B$6:$B$13))</f>
        <v>3.2143067071936069</v>
      </c>
      <c r="N80" s="71">
        <v>2006</v>
      </c>
      <c r="O80" s="8">
        <v>43499</v>
      </c>
      <c r="P80" s="109">
        <v>1.2023999999999999</v>
      </c>
      <c r="Q80" s="109"/>
      <c r="R80" s="110">
        <f>IF(P80="","",T80*M80*LOOKUP(RIGHT($D$2,3),定数!$A$6:$A$13,定数!$B$6:$B$13))</f>
        <v>-54771.786290579032</v>
      </c>
      <c r="S80" s="110"/>
      <c r="T80" s="111">
        <f t="shared" si="11"/>
        <v>-141.99999999999991</v>
      </c>
      <c r="U80" s="111"/>
      <c r="V80" t="str">
        <f t="shared" si="10"/>
        <v/>
      </c>
      <c r="W80">
        <f t="shared" si="10"/>
        <v>3</v>
      </c>
      <c r="X80" s="37">
        <f t="shared" si="12"/>
        <v>2109256.2679375657</v>
      </c>
      <c r="Y80" s="38">
        <f t="shared" si="13"/>
        <v>0.13442181614509707</v>
      </c>
    </row>
    <row r="81" spans="2:25">
      <c r="B81" s="71">
        <v>73</v>
      </c>
      <c r="C81" s="108">
        <f t="shared" si="8"/>
        <v>1770954.4233953897</v>
      </c>
      <c r="D81" s="108"/>
      <c r="E81" s="71"/>
      <c r="F81" s="8">
        <v>43512</v>
      </c>
      <c r="G81" s="71" t="s">
        <v>3</v>
      </c>
      <c r="H81" s="109">
        <v>1.1869000000000001</v>
      </c>
      <c r="I81" s="109"/>
      <c r="J81" s="71">
        <v>87</v>
      </c>
      <c r="K81" s="112">
        <f t="shared" si="9"/>
        <v>53128.632701861687</v>
      </c>
      <c r="L81" s="113"/>
      <c r="M81" s="6">
        <f>IF(J81="","",(K81/J81)/LOOKUP(RIGHT($D$2,3),定数!$A$6:$A$13,定数!$B$6:$B$13))</f>
        <v>5.0889494925154866</v>
      </c>
      <c r="N81" s="71"/>
      <c r="O81" s="8">
        <v>43516</v>
      </c>
      <c r="P81" s="109">
        <v>1.1956</v>
      </c>
      <c r="Q81" s="109"/>
      <c r="R81" s="110">
        <f>IF(P81="","",T81*M81*LOOKUP(RIGHT($D$2,3),定数!$A$6:$A$13,定数!$B$6:$B$13))</f>
        <v>-53128.632701861257</v>
      </c>
      <c r="S81" s="110"/>
      <c r="T81" s="111">
        <f t="shared" si="11"/>
        <v>-86.999999999999304</v>
      </c>
      <c r="U81" s="111"/>
      <c r="V81" t="str">
        <f t="shared" si="10"/>
        <v/>
      </c>
      <c r="W81">
        <f t="shared" si="10"/>
        <v>4</v>
      </c>
      <c r="X81" s="37">
        <f t="shared" si="12"/>
        <v>2109256.2679375657</v>
      </c>
      <c r="Y81" s="38">
        <f t="shared" si="13"/>
        <v>0.16038916166074413</v>
      </c>
    </row>
    <row r="82" spans="2:25">
      <c r="B82" s="71">
        <v>74</v>
      </c>
      <c r="C82" s="108">
        <f t="shared" si="8"/>
        <v>1717825.7906935285</v>
      </c>
      <c r="D82" s="108"/>
      <c r="E82" s="71"/>
      <c r="F82" s="8">
        <v>43518</v>
      </c>
      <c r="G82" s="71" t="s">
        <v>3</v>
      </c>
      <c r="H82" s="109">
        <v>1.1889000000000001</v>
      </c>
      <c r="I82" s="109"/>
      <c r="J82" s="71">
        <v>59</v>
      </c>
      <c r="K82" s="112">
        <f t="shared" si="9"/>
        <v>51534.773720805853</v>
      </c>
      <c r="L82" s="113"/>
      <c r="M82" s="6">
        <f>IF(J82="","",(K82/J82)/LOOKUP(RIGHT($D$2,3),定数!$A$6:$A$13,定数!$B$6:$B$13))</f>
        <v>7.2789228419217302</v>
      </c>
      <c r="N82" s="71"/>
      <c r="O82" s="8">
        <v>43519</v>
      </c>
      <c r="P82" s="109">
        <v>1.1948000000000001</v>
      </c>
      <c r="Q82" s="109"/>
      <c r="R82" s="110">
        <f>IF(P82="","",T82*M82*LOOKUP(RIGHT($D$2,3),定数!$A$6:$A$13,定数!$B$6:$B$13))</f>
        <v>-51534.773720805992</v>
      </c>
      <c r="S82" s="110"/>
      <c r="T82" s="111">
        <f t="shared" si="11"/>
        <v>-59.000000000000163</v>
      </c>
      <c r="U82" s="111"/>
      <c r="V82" t="str">
        <f t="shared" si="10"/>
        <v/>
      </c>
      <c r="W82">
        <f t="shared" si="10"/>
        <v>5</v>
      </c>
      <c r="X82" s="37">
        <f t="shared" si="12"/>
        <v>2109256.2679375657</v>
      </c>
      <c r="Y82" s="38">
        <f t="shared" si="13"/>
        <v>0.18557748681092157</v>
      </c>
    </row>
    <row r="83" spans="2:25">
      <c r="B83" s="71">
        <v>75</v>
      </c>
      <c r="C83" s="108">
        <f>IF(R82="","",C82+R82)</f>
        <v>1666291.0169727225</v>
      </c>
      <c r="D83" s="108"/>
      <c r="E83" s="71"/>
      <c r="F83" s="8">
        <v>43523</v>
      </c>
      <c r="G83" s="71" t="s">
        <v>3</v>
      </c>
      <c r="H83" s="109">
        <v>1.1861999999999999</v>
      </c>
      <c r="I83" s="109"/>
      <c r="J83" s="71">
        <v>74</v>
      </c>
      <c r="K83" s="112">
        <f t="shared" si="9"/>
        <v>49988.730509181674</v>
      </c>
      <c r="L83" s="113"/>
      <c r="M83" s="6">
        <f>IF(J83="","",(K83/J83)/LOOKUP(RIGHT($D$2,3),定数!$A$6:$A$13,定数!$B$6:$B$13))</f>
        <v>5.6293615438267652</v>
      </c>
      <c r="N83" s="71"/>
      <c r="O83" s="8">
        <v>43524</v>
      </c>
      <c r="P83" s="109">
        <v>1.1936</v>
      </c>
      <c r="Q83" s="109"/>
      <c r="R83" s="110">
        <f>IF(P83="","",T83*M83*LOOKUP(RIGHT($D$2,3),定数!$A$6:$A$13,定数!$B$6:$B$13))</f>
        <v>-49988.730509182169</v>
      </c>
      <c r="S83" s="110"/>
      <c r="T83" s="111">
        <f t="shared" si="11"/>
        <v>-74.000000000000739</v>
      </c>
      <c r="U83" s="111"/>
      <c r="V83" t="str">
        <f t="shared" si="10"/>
        <v/>
      </c>
      <c r="W83">
        <f t="shared" si="10"/>
        <v>6</v>
      </c>
      <c r="X83" s="37">
        <f t="shared" si="12"/>
        <v>2109256.2679375657</v>
      </c>
      <c r="Y83" s="38">
        <f t="shared" si="13"/>
        <v>0.21001016220659396</v>
      </c>
    </row>
    <row r="84" spans="2:25">
      <c r="B84" s="71">
        <v>76</v>
      </c>
      <c r="C84" s="108">
        <f>IF(R83="","",C83+R83)</f>
        <v>1616302.2864635403</v>
      </c>
      <c r="D84" s="108"/>
      <c r="E84" s="71"/>
      <c r="F84" s="8">
        <v>43595</v>
      </c>
      <c r="G84" s="71" t="s">
        <v>4</v>
      </c>
      <c r="H84" s="109">
        <v>1.2786999999999999</v>
      </c>
      <c r="I84" s="109"/>
      <c r="J84" s="71">
        <v>128</v>
      </c>
      <c r="K84" s="112">
        <f t="shared" si="9"/>
        <v>48489.06859390621</v>
      </c>
      <c r="L84" s="113"/>
      <c r="M84" s="6">
        <f>IF(J84="","",(K84/J84)/LOOKUP(RIGHT($D$2,3),定数!$A$6:$A$13,定数!$B$6:$B$13))</f>
        <v>3.156840403249102</v>
      </c>
      <c r="N84" s="71"/>
      <c r="O84" s="8">
        <v>43597</v>
      </c>
      <c r="P84" s="109">
        <v>1.2659</v>
      </c>
      <c r="Q84" s="109"/>
      <c r="R84" s="110">
        <f>IF(P84="","",T84*M84*LOOKUP(RIGHT($D$2,3),定数!$A$6:$A$13,定数!$B$6:$B$13))</f>
        <v>-48489.068593905911</v>
      </c>
      <c r="S84" s="110"/>
      <c r="T84" s="111">
        <f t="shared" si="11"/>
        <v>-127.99999999999923</v>
      </c>
      <c r="U84" s="111"/>
      <c r="V84" t="str">
        <f t="shared" si="10"/>
        <v/>
      </c>
      <c r="W84">
        <f t="shared" si="10"/>
        <v>7</v>
      </c>
      <c r="X84" s="37">
        <f t="shared" si="12"/>
        <v>2109256.2679375657</v>
      </c>
      <c r="Y84" s="38">
        <f t="shared" si="13"/>
        <v>0.2337098573403964</v>
      </c>
    </row>
    <row r="85" spans="2:25">
      <c r="B85" s="71">
        <v>77</v>
      </c>
      <c r="C85" s="108">
        <f>IF(R84="","",C84+R84)</f>
        <v>1567813.2178696343</v>
      </c>
      <c r="D85" s="108"/>
      <c r="E85" s="71"/>
      <c r="F85" s="8">
        <v>43636</v>
      </c>
      <c r="G85" s="71" t="s">
        <v>3</v>
      </c>
      <c r="H85" s="109">
        <v>1.2551000000000001</v>
      </c>
      <c r="I85" s="109"/>
      <c r="J85" s="71">
        <v>104</v>
      </c>
      <c r="K85" s="112">
        <f t="shared" si="9"/>
        <v>47034.396536089029</v>
      </c>
      <c r="L85" s="113"/>
      <c r="M85" s="6">
        <f>IF(J85="","",(K85/J85)/LOOKUP(RIGHT($D$2,3),定数!$A$6:$A$13,定数!$B$6:$B$13))</f>
        <v>3.7687817737250824</v>
      </c>
      <c r="N85" s="71"/>
      <c r="O85" s="8">
        <v>43637</v>
      </c>
      <c r="P85" s="109">
        <v>1.2655000000000001</v>
      </c>
      <c r="Q85" s="109"/>
      <c r="R85" s="110">
        <f>IF(P85="","",T85*M85*LOOKUP(RIGHT($D$2,3),定数!$A$6:$A$13,定数!$B$6:$B$13))</f>
        <v>-47034.396536088869</v>
      </c>
      <c r="S85" s="110"/>
      <c r="T85" s="111">
        <f t="shared" si="11"/>
        <v>-103.99999999999964</v>
      </c>
      <c r="U85" s="111"/>
      <c r="V85" t="str">
        <f t="shared" si="10"/>
        <v/>
      </c>
      <c r="W85">
        <f t="shared" si="10"/>
        <v>8</v>
      </c>
      <c r="X85" s="37">
        <f t="shared" si="12"/>
        <v>2109256.2679375657</v>
      </c>
      <c r="Y85" s="38">
        <f t="shared" si="13"/>
        <v>0.25669856162018445</v>
      </c>
    </row>
    <row r="86" spans="2:25">
      <c r="B86" s="71">
        <v>78</v>
      </c>
      <c r="C86" s="108">
        <f t="shared" si="8"/>
        <v>1520778.8213335455</v>
      </c>
      <c r="D86" s="108"/>
      <c r="E86" s="71"/>
      <c r="F86" s="8">
        <v>43687</v>
      </c>
      <c r="G86" s="71" t="s">
        <v>4</v>
      </c>
      <c r="H86" s="109">
        <v>1.2906</v>
      </c>
      <c r="I86" s="109"/>
      <c r="J86" s="71">
        <v>143</v>
      </c>
      <c r="K86" s="112">
        <f t="shared" si="9"/>
        <v>45623.364640006366</v>
      </c>
      <c r="L86" s="113"/>
      <c r="M86" s="6">
        <f>IF(J86="","",(K86/J86)/LOOKUP(RIGHT($D$2,3),定数!$A$6:$A$13,定数!$B$6:$B$13))</f>
        <v>2.6587042331006043</v>
      </c>
      <c r="N86" s="71"/>
      <c r="O86" s="8">
        <v>43687</v>
      </c>
      <c r="P86" s="109">
        <v>1.2763</v>
      </c>
      <c r="Q86" s="109"/>
      <c r="R86" s="110">
        <f>IF(P86="","",T86*M86*LOOKUP(RIGHT($D$2,3),定数!$A$6:$A$13,定数!$B$6:$B$13))</f>
        <v>-45623.364640006308</v>
      </c>
      <c r="S86" s="110"/>
      <c r="T86" s="111">
        <f t="shared" si="11"/>
        <v>-142.9999999999998</v>
      </c>
      <c r="U86" s="111"/>
      <c r="V86" t="str">
        <f t="shared" si="10"/>
        <v/>
      </c>
      <c r="W86">
        <f t="shared" si="10"/>
        <v>9</v>
      </c>
      <c r="X86" s="37">
        <f t="shared" si="12"/>
        <v>2109256.2679375657</v>
      </c>
      <c r="Y86" s="38">
        <f t="shared" si="13"/>
        <v>0.27899760477157876</v>
      </c>
    </row>
    <row r="87" spans="2:25">
      <c r="B87" s="71">
        <v>79</v>
      </c>
      <c r="C87" s="108">
        <f>IF(R86="","",C86+R86)</f>
        <v>1475155.4566935392</v>
      </c>
      <c r="D87" s="108"/>
      <c r="E87" s="71"/>
      <c r="F87" s="8">
        <v>43724</v>
      </c>
      <c r="G87" s="71" t="s">
        <v>3</v>
      </c>
      <c r="H87" s="109">
        <v>1.2628999999999999</v>
      </c>
      <c r="I87" s="109"/>
      <c r="J87" s="71">
        <v>112</v>
      </c>
      <c r="K87" s="112">
        <f t="shared" si="9"/>
        <v>44254.663700806173</v>
      </c>
      <c r="L87" s="113"/>
      <c r="M87" s="6">
        <f>IF(J87="","",(K87/J87)/LOOKUP(RIGHT($D$2,3),定数!$A$6:$A$13,定数!$B$6:$B$13))</f>
        <v>3.2927577158337926</v>
      </c>
      <c r="N87" s="71"/>
      <c r="O87" s="8">
        <v>43729</v>
      </c>
      <c r="P87" s="109">
        <v>1.2741</v>
      </c>
      <c r="Q87" s="109"/>
      <c r="R87" s="110">
        <f>IF(P87="","",T87*M87*LOOKUP(RIGHT($D$2,3),定数!$A$6:$A$13,定数!$B$6:$B$13))</f>
        <v>-44254.663700806566</v>
      </c>
      <c r="S87" s="110"/>
      <c r="T87" s="111">
        <f t="shared" si="11"/>
        <v>-112.00000000000099</v>
      </c>
      <c r="U87" s="111"/>
      <c r="V87" t="str">
        <f t="shared" si="10"/>
        <v/>
      </c>
      <c r="W87">
        <f t="shared" si="10"/>
        <v>10</v>
      </c>
      <c r="X87" s="37">
        <f t="shared" si="12"/>
        <v>2109256.2679375657</v>
      </c>
      <c r="Y87" s="38">
        <f t="shared" si="13"/>
        <v>0.30062767662843137</v>
      </c>
    </row>
    <row r="88" spans="2:25">
      <c r="B88" s="71">
        <v>80</v>
      </c>
      <c r="C88" s="108">
        <f t="shared" si="8"/>
        <v>1430900.7929927325</v>
      </c>
      <c r="D88" s="108"/>
      <c r="E88" s="71"/>
      <c r="F88" s="8">
        <v>43779</v>
      </c>
      <c r="G88" s="71" t="s">
        <v>4</v>
      </c>
      <c r="H88" s="109">
        <v>1.2847999999999999</v>
      </c>
      <c r="I88" s="109"/>
      <c r="J88" s="71">
        <v>104</v>
      </c>
      <c r="K88" s="112">
        <f t="shared" si="9"/>
        <v>42927.023789781975</v>
      </c>
      <c r="L88" s="113"/>
      <c r="M88" s="6">
        <f>IF(J88="","",(K88/J88)/LOOKUP(RIGHT($D$2,3),定数!$A$6:$A$13,定数!$B$6:$B$13))</f>
        <v>3.4396653677709916</v>
      </c>
      <c r="N88" s="71"/>
      <c r="O88" s="8">
        <v>43793</v>
      </c>
      <c r="P88" s="109">
        <v>1.3001</v>
      </c>
      <c r="Q88" s="109"/>
      <c r="R88" s="110">
        <f>IF(P88="","",T88*M88*LOOKUP(RIGHT($D$2,3),定数!$A$6:$A$13,定数!$B$6:$B$13))</f>
        <v>63152.256152275775</v>
      </c>
      <c r="S88" s="110"/>
      <c r="T88" s="111">
        <f t="shared" si="11"/>
        <v>153.00000000000091</v>
      </c>
      <c r="U88" s="111"/>
      <c r="V88" t="str">
        <f t="shared" si="10"/>
        <v/>
      </c>
      <c r="W88">
        <f t="shared" si="10"/>
        <v>0</v>
      </c>
      <c r="X88" s="37">
        <f t="shared" si="12"/>
        <v>2109256.2679375657</v>
      </c>
      <c r="Y88" s="38">
        <f t="shared" si="13"/>
        <v>0.32160884632957865</v>
      </c>
    </row>
    <row r="89" spans="2:25">
      <c r="B89" s="71">
        <v>81</v>
      </c>
      <c r="C89" s="108">
        <f>IF(R88="","",C88+R88)</f>
        <v>1494053.0491450082</v>
      </c>
      <c r="D89" s="108"/>
      <c r="E89" s="71">
        <v>2007</v>
      </c>
      <c r="F89" s="8">
        <v>43482</v>
      </c>
      <c r="G89" s="71" t="s">
        <v>3</v>
      </c>
      <c r="H89" s="109">
        <v>1.2906</v>
      </c>
      <c r="I89" s="109"/>
      <c r="J89" s="71">
        <v>83</v>
      </c>
      <c r="K89" s="112">
        <f t="shared" si="9"/>
        <v>44821.591474350244</v>
      </c>
      <c r="L89" s="113"/>
      <c r="M89" s="6">
        <f>IF(J89="","",(K89/J89)/LOOKUP(RIGHT($D$2,3),定数!$A$6:$A$13,定数!$B$6:$B$13))</f>
        <v>4.5001597865813494</v>
      </c>
      <c r="N89" s="71">
        <v>2007</v>
      </c>
      <c r="O89" s="8">
        <v>43484</v>
      </c>
      <c r="P89" s="109">
        <v>1.2988999999999999</v>
      </c>
      <c r="Q89" s="109"/>
      <c r="R89" s="110">
        <f>IF(P89="","",T89*M89*LOOKUP(RIGHT($D$2,3),定数!$A$6:$A$13,定数!$B$6:$B$13))</f>
        <v>-44821.591474350098</v>
      </c>
      <c r="S89" s="110"/>
      <c r="T89" s="111">
        <f t="shared" si="11"/>
        <v>-82.999999999999744</v>
      </c>
      <c r="U89" s="111"/>
      <c r="V89" t="str">
        <f t="shared" si="10"/>
        <v/>
      </c>
      <c r="W89">
        <f t="shared" si="10"/>
        <v>1</v>
      </c>
      <c r="X89" s="37">
        <f t="shared" si="12"/>
        <v>2109256.2679375657</v>
      </c>
      <c r="Y89" s="38">
        <f t="shared" si="13"/>
        <v>0.29166831368200896</v>
      </c>
    </row>
    <row r="90" spans="2:25">
      <c r="B90" s="71">
        <v>82</v>
      </c>
      <c r="C90" s="108">
        <f t="shared" si="8"/>
        <v>1449231.4576706581</v>
      </c>
      <c r="D90" s="108"/>
      <c r="E90" s="71"/>
      <c r="F90" s="8">
        <v>43522</v>
      </c>
      <c r="G90" s="71" t="s">
        <v>4</v>
      </c>
      <c r="H90" s="109">
        <v>1.3186</v>
      </c>
      <c r="I90" s="109"/>
      <c r="J90" s="71">
        <v>86</v>
      </c>
      <c r="K90" s="112">
        <f t="shared" si="9"/>
        <v>43476.943730119739</v>
      </c>
      <c r="L90" s="113"/>
      <c r="M90" s="6">
        <f>IF(J90="","",(K90/J90)/LOOKUP(RIGHT($D$2,3),定数!$A$6:$A$13,定数!$B$6:$B$13))</f>
        <v>4.2128821443914477</v>
      </c>
      <c r="N90" s="71"/>
      <c r="O90" s="8">
        <v>43529</v>
      </c>
      <c r="P90" s="109">
        <v>1.31</v>
      </c>
      <c r="Q90" s="109"/>
      <c r="R90" s="110">
        <f>IF(P90="","",T90*M90*LOOKUP(RIGHT($D$2,3),定数!$A$6:$A$13,定数!$B$6:$B$13))</f>
        <v>-43476.943730119434</v>
      </c>
      <c r="S90" s="110"/>
      <c r="T90" s="111">
        <f t="shared" si="11"/>
        <v>-85.999999999999403</v>
      </c>
      <c r="U90" s="111"/>
      <c r="V90" t="str">
        <f t="shared" si="10"/>
        <v/>
      </c>
      <c r="W90">
        <f t="shared" si="10"/>
        <v>2</v>
      </c>
      <c r="X90" s="37">
        <f t="shared" si="12"/>
        <v>2109256.2679375657</v>
      </c>
      <c r="Y90" s="38">
        <f t="shared" si="13"/>
        <v>0.31291826427154867</v>
      </c>
    </row>
    <row r="91" spans="2:25">
      <c r="B91" s="71">
        <v>83</v>
      </c>
      <c r="C91" s="108">
        <f t="shared" si="8"/>
        <v>1405754.5139405387</v>
      </c>
      <c r="D91" s="108"/>
      <c r="E91" s="71"/>
      <c r="F91" s="8">
        <v>43560</v>
      </c>
      <c r="G91" s="71" t="s">
        <v>4</v>
      </c>
      <c r="H91" s="109">
        <v>1.3381000000000001</v>
      </c>
      <c r="I91" s="109"/>
      <c r="J91" s="71">
        <v>64</v>
      </c>
      <c r="K91" s="112">
        <f t="shared" si="9"/>
        <v>42172.635418216159</v>
      </c>
      <c r="L91" s="113"/>
      <c r="M91" s="6">
        <f>IF(J91="","",(K91/J91)/LOOKUP(RIGHT($D$2,3),定数!$A$6:$A$13,定数!$B$6:$B$13))</f>
        <v>5.4912285700802288</v>
      </c>
      <c r="N91" s="71"/>
      <c r="O91" s="8">
        <v>43567</v>
      </c>
      <c r="P91" s="109">
        <v>1.3472999999999999</v>
      </c>
      <c r="Q91" s="109"/>
      <c r="R91" s="110">
        <f>IF(P91="","",T91*M91*LOOKUP(RIGHT($D$2,3),定数!$A$6:$A$13,定数!$B$6:$B$13))</f>
        <v>60623.163413684902</v>
      </c>
      <c r="S91" s="110"/>
      <c r="T91" s="111">
        <f t="shared" si="11"/>
        <v>91.999999999998749</v>
      </c>
      <c r="U91" s="111"/>
      <c r="V91" t="str">
        <f t="shared" ref="V91:W106" si="14">IF(S91&lt;&gt;"",IF(S91&lt;0,1+V90,0),"")</f>
        <v/>
      </c>
      <c r="W91">
        <f t="shared" si="14"/>
        <v>0</v>
      </c>
      <c r="X91" s="37">
        <f t="shared" si="12"/>
        <v>2109256.2679375657</v>
      </c>
      <c r="Y91" s="38">
        <f t="shared" si="13"/>
        <v>0.33353071634340203</v>
      </c>
    </row>
    <row r="92" spans="2:25">
      <c r="B92" s="71">
        <v>84</v>
      </c>
      <c r="C92" s="108">
        <f t="shared" si="8"/>
        <v>1466377.6773542236</v>
      </c>
      <c r="D92" s="108"/>
      <c r="E92" s="71"/>
      <c r="F92" s="8">
        <v>43580</v>
      </c>
      <c r="G92" s="71" t="s">
        <v>4</v>
      </c>
      <c r="H92" s="109">
        <v>1.3644000000000001</v>
      </c>
      <c r="I92" s="109"/>
      <c r="J92" s="71">
        <v>98</v>
      </c>
      <c r="K92" s="112">
        <f t="shared" si="9"/>
        <v>43991.330320626708</v>
      </c>
      <c r="L92" s="113"/>
      <c r="M92" s="6">
        <f>IF(J92="","",(K92/J92)/LOOKUP(RIGHT($D$2,3),定数!$A$6:$A$13,定数!$B$6:$B$13))</f>
        <v>3.7407593810056725</v>
      </c>
      <c r="N92" s="71"/>
      <c r="O92" s="8">
        <v>43588</v>
      </c>
      <c r="P92" s="109">
        <v>1.3546</v>
      </c>
      <c r="Q92" s="109"/>
      <c r="R92" s="110">
        <f>IF(P92="","",T92*M92*LOOKUP(RIGHT($D$2,3),定数!$A$6:$A$13,定数!$B$6:$B$13))</f>
        <v>-43991.330320626854</v>
      </c>
      <c r="S92" s="110"/>
      <c r="T92" s="111">
        <f t="shared" si="11"/>
        <v>-98.000000000000313</v>
      </c>
      <c r="U92" s="111"/>
      <c r="V92" t="str">
        <f t="shared" si="14"/>
        <v/>
      </c>
      <c r="W92">
        <f t="shared" si="14"/>
        <v>1</v>
      </c>
      <c r="X92" s="37">
        <f t="shared" si="12"/>
        <v>2109256.2679375657</v>
      </c>
      <c r="Y92" s="38">
        <f t="shared" si="13"/>
        <v>0.30478922848571166</v>
      </c>
    </row>
    <row r="93" spans="2:25">
      <c r="B93" s="71">
        <v>85</v>
      </c>
      <c r="C93" s="108">
        <f>IF(R92="","",C92+R92)</f>
        <v>1422386.3470335966</v>
      </c>
      <c r="D93" s="108"/>
      <c r="E93" s="71"/>
      <c r="F93" s="8">
        <v>43608</v>
      </c>
      <c r="G93" s="71" t="s">
        <v>3</v>
      </c>
      <c r="H93" s="109">
        <v>1.3433999999999999</v>
      </c>
      <c r="I93" s="109"/>
      <c r="J93" s="71">
        <v>92</v>
      </c>
      <c r="K93" s="112">
        <f t="shared" si="9"/>
        <v>42671.590411007899</v>
      </c>
      <c r="L93" s="113"/>
      <c r="M93" s="6">
        <f>IF(J93="","",(K93/J93)/LOOKUP(RIGHT($D$2,3),定数!$A$6:$A$13,定数!$B$6:$B$13))</f>
        <v>3.8651802908521646</v>
      </c>
      <c r="N93" s="71"/>
      <c r="O93" s="8">
        <v>43621</v>
      </c>
      <c r="P93" s="109">
        <v>1.3526</v>
      </c>
      <c r="Q93" s="109"/>
      <c r="R93" s="110">
        <f>IF(P93="","",T93*M93*LOOKUP(RIGHT($D$2,3),定数!$A$6:$A$13,定数!$B$6:$B$13))</f>
        <v>-42671.59041100835</v>
      </c>
      <c r="S93" s="110"/>
      <c r="T93" s="111">
        <f t="shared" si="11"/>
        <v>-92.000000000000966</v>
      </c>
      <c r="U93" s="111"/>
      <c r="V93" t="str">
        <f t="shared" si="14"/>
        <v/>
      </c>
      <c r="W93">
        <f t="shared" si="14"/>
        <v>2</v>
      </c>
      <c r="X93" s="37">
        <f t="shared" si="12"/>
        <v>2109256.2679375657</v>
      </c>
      <c r="Y93" s="38">
        <f t="shared" si="13"/>
        <v>0.3256455516311404</v>
      </c>
    </row>
    <row r="94" spans="2:25">
      <c r="B94" s="71">
        <v>86</v>
      </c>
      <c r="C94" s="108">
        <f>IF(R93="","",C93+R93)</f>
        <v>1379714.7566225883</v>
      </c>
      <c r="D94" s="108"/>
      <c r="E94" s="71"/>
      <c r="F94" s="8">
        <v>43648</v>
      </c>
      <c r="G94" s="71" t="s">
        <v>4</v>
      </c>
      <c r="H94" s="109">
        <v>1.3542000000000001</v>
      </c>
      <c r="I94" s="109"/>
      <c r="J94" s="71">
        <v>116</v>
      </c>
      <c r="K94" s="112">
        <f t="shared" si="9"/>
        <v>41391.442698677645</v>
      </c>
      <c r="L94" s="113"/>
      <c r="M94" s="6">
        <f>IF(J94="","",(K94/J94)/LOOKUP(RIGHT($D$2,3),定数!$A$6:$A$13,定数!$B$6:$B$13))</f>
        <v>2.9735231823762676</v>
      </c>
      <c r="N94" s="71"/>
      <c r="O94" s="8">
        <v>43657</v>
      </c>
      <c r="P94" s="109">
        <v>1.3720000000000001</v>
      </c>
      <c r="Q94" s="109"/>
      <c r="R94" s="110">
        <f>IF(P94="","",T94*M94*LOOKUP(RIGHT($D$2,3),定数!$A$6:$A$13,定数!$B$6:$B$13))</f>
        <v>63514.45517555721</v>
      </c>
      <c r="S94" s="110"/>
      <c r="T94" s="111">
        <f t="shared" si="11"/>
        <v>178.00000000000037</v>
      </c>
      <c r="U94" s="111"/>
      <c r="V94" t="str">
        <f t="shared" si="14"/>
        <v/>
      </c>
      <c r="W94">
        <f t="shared" si="14"/>
        <v>0</v>
      </c>
      <c r="X94" s="37">
        <f t="shared" si="12"/>
        <v>2109256.2679375657</v>
      </c>
      <c r="Y94" s="38">
        <f t="shared" si="13"/>
        <v>0.34587618508220641</v>
      </c>
    </row>
    <row r="95" spans="2:25">
      <c r="B95" s="71">
        <v>87</v>
      </c>
      <c r="C95" s="108">
        <f t="shared" si="8"/>
        <v>1443229.2117981454</v>
      </c>
      <c r="D95" s="108"/>
      <c r="E95" s="71"/>
      <c r="F95" s="8">
        <v>43714</v>
      </c>
      <c r="G95" s="71" t="s">
        <v>4</v>
      </c>
      <c r="H95" s="109">
        <v>1.3672</v>
      </c>
      <c r="I95" s="109"/>
      <c r="J95" s="71">
        <v>104</v>
      </c>
      <c r="K95" s="112">
        <f t="shared" si="9"/>
        <v>43296.876353944361</v>
      </c>
      <c r="L95" s="113"/>
      <c r="M95" s="6">
        <f>IF(J95="","",(K95/J95)/LOOKUP(RIGHT($D$2,3),定数!$A$6:$A$13,定数!$B$6:$B$13))</f>
        <v>3.4693009898993878</v>
      </c>
      <c r="N95" s="71"/>
      <c r="O95" s="8">
        <v>43720</v>
      </c>
      <c r="P95" s="109">
        <v>1.3853</v>
      </c>
      <c r="Q95" s="109"/>
      <c r="R95" s="110">
        <f>IF(P95="","",T95*M95*LOOKUP(RIGHT($D$2,3),定数!$A$6:$A$13,定数!$B$6:$B$13))</f>
        <v>75353.21750061473</v>
      </c>
      <c r="S95" s="110"/>
      <c r="T95" s="111">
        <f t="shared" si="11"/>
        <v>181.00000000000006</v>
      </c>
      <c r="U95" s="111"/>
      <c r="V95" t="str">
        <f t="shared" si="14"/>
        <v/>
      </c>
      <c r="W95">
        <f t="shared" si="14"/>
        <v>0</v>
      </c>
      <c r="X95" s="37">
        <f t="shared" si="12"/>
        <v>2109256.2679375657</v>
      </c>
      <c r="Y95" s="38">
        <f t="shared" si="13"/>
        <v>0.31576393360236998</v>
      </c>
    </row>
    <row r="96" spans="2:25">
      <c r="B96" s="71">
        <v>88</v>
      </c>
      <c r="C96" s="108">
        <f t="shared" si="8"/>
        <v>1518582.4292987601</v>
      </c>
      <c r="D96" s="108"/>
      <c r="E96" s="71"/>
      <c r="F96" s="8">
        <v>43788</v>
      </c>
      <c r="G96" s="71" t="s">
        <v>4</v>
      </c>
      <c r="H96" s="109">
        <v>1.4672000000000001</v>
      </c>
      <c r="I96" s="109"/>
      <c r="J96" s="71">
        <v>92</v>
      </c>
      <c r="K96" s="112">
        <f t="shared" si="9"/>
        <v>45557.472878962799</v>
      </c>
      <c r="L96" s="113"/>
      <c r="M96" s="6">
        <f>IF(J96="","",(K96/J96)/LOOKUP(RIGHT($D$2,3),定数!$A$6:$A$13,定数!$B$6:$B$13))</f>
        <v>4.1265826883118475</v>
      </c>
      <c r="N96" s="71"/>
      <c r="O96" s="8">
        <v>43792</v>
      </c>
      <c r="P96" s="109">
        <v>1.4883999999999999</v>
      </c>
      <c r="Q96" s="109"/>
      <c r="R96" s="110">
        <f>IF(P96="","",T96*M96*LOOKUP(RIGHT($D$2,3),定数!$A$6:$A$13,定数!$B$6:$B$13))</f>
        <v>104980.26359065283</v>
      </c>
      <c r="S96" s="110"/>
      <c r="T96" s="111">
        <f t="shared" si="11"/>
        <v>211.99999999999886</v>
      </c>
      <c r="U96" s="111"/>
      <c r="V96" t="str">
        <f t="shared" si="14"/>
        <v/>
      </c>
      <c r="W96">
        <f t="shared" si="14"/>
        <v>0</v>
      </c>
      <c r="X96" s="37">
        <f t="shared" si="12"/>
        <v>2109256.2679375657</v>
      </c>
      <c r="Y96" s="38">
        <f t="shared" si="13"/>
        <v>0.28003891590487839</v>
      </c>
    </row>
    <row r="97" spans="2:25">
      <c r="B97" s="71">
        <v>89</v>
      </c>
      <c r="C97" s="108">
        <f t="shared" si="8"/>
        <v>1623562.6928894129</v>
      </c>
      <c r="D97" s="108"/>
      <c r="E97" s="71"/>
      <c r="F97" s="8">
        <v>43813</v>
      </c>
      <c r="G97" s="71" t="s">
        <v>3</v>
      </c>
      <c r="H97" s="109">
        <v>1.4576</v>
      </c>
      <c r="I97" s="109"/>
      <c r="J97" s="71">
        <v>160</v>
      </c>
      <c r="K97" s="112">
        <f t="shared" si="9"/>
        <v>48706.880786682384</v>
      </c>
      <c r="L97" s="113"/>
      <c r="M97" s="6">
        <f>IF(J97="","",(K97/J97)/LOOKUP(RIGHT($D$2,3),定数!$A$6:$A$13,定数!$B$6:$B$13))</f>
        <v>2.5368167076397077</v>
      </c>
      <c r="N97" s="71"/>
      <c r="O97" s="8">
        <v>43819</v>
      </c>
      <c r="P97" s="109">
        <v>1.4320999999999999</v>
      </c>
      <c r="Q97" s="109"/>
      <c r="R97" s="110">
        <f>IF(P97="","",T97*M97*LOOKUP(RIGHT($D$2,3),定数!$A$6:$A$13,定数!$B$6:$B$13))</f>
        <v>77626.591253775288</v>
      </c>
      <c r="S97" s="110"/>
      <c r="T97" s="111">
        <f t="shared" si="11"/>
        <v>255.0000000000008</v>
      </c>
      <c r="U97" s="111"/>
      <c r="V97" t="str">
        <f t="shared" si="14"/>
        <v/>
      </c>
      <c r="W97">
        <f t="shared" si="14"/>
        <v>0</v>
      </c>
      <c r="X97" s="37">
        <f t="shared" si="12"/>
        <v>2109256.2679375657</v>
      </c>
      <c r="Y97" s="38">
        <f t="shared" si="13"/>
        <v>0.23026769313482465</v>
      </c>
    </row>
    <row r="98" spans="2:25">
      <c r="B98" s="71">
        <v>90</v>
      </c>
      <c r="C98" s="108">
        <f t="shared" si="8"/>
        <v>1701189.284143188</v>
      </c>
      <c r="D98" s="108"/>
      <c r="E98" s="71">
        <v>2008</v>
      </c>
      <c r="F98" s="8">
        <v>43476</v>
      </c>
      <c r="G98" s="71" t="s">
        <v>4</v>
      </c>
      <c r="H98" s="109">
        <v>1.4813000000000001</v>
      </c>
      <c r="I98" s="109"/>
      <c r="J98" s="71">
        <v>176</v>
      </c>
      <c r="K98" s="112">
        <f t="shared" si="9"/>
        <v>51035.678524295639</v>
      </c>
      <c r="L98" s="113"/>
      <c r="M98" s="6">
        <f>IF(J98="","",(K98/J98)/LOOKUP(RIGHT($D$2,3),定数!$A$6:$A$13,定数!$B$6:$B$13))</f>
        <v>2.4164620513397557</v>
      </c>
      <c r="N98" s="71">
        <v>2008</v>
      </c>
      <c r="O98" s="8">
        <v>43481</v>
      </c>
      <c r="P98" s="109">
        <v>1.4637</v>
      </c>
      <c r="Q98" s="109"/>
      <c r="R98" s="110">
        <f>IF(P98="","",T98*M98*LOOKUP(RIGHT($D$2,3),定数!$A$6:$A$13,定数!$B$6:$B$13))</f>
        <v>-51035.678524295814</v>
      </c>
      <c r="S98" s="110"/>
      <c r="T98" s="111">
        <f t="shared" si="11"/>
        <v>-176.0000000000006</v>
      </c>
      <c r="U98" s="111"/>
      <c r="V98" t="str">
        <f t="shared" si="14"/>
        <v/>
      </c>
      <c r="W98">
        <f t="shared" si="14"/>
        <v>1</v>
      </c>
      <c r="X98" s="37">
        <f t="shared" si="12"/>
        <v>2109256.2679375657</v>
      </c>
      <c r="Y98" s="38">
        <f t="shared" si="13"/>
        <v>0.1934648672128334</v>
      </c>
    </row>
    <row r="99" spans="2:25">
      <c r="B99" s="71">
        <v>91</v>
      </c>
      <c r="C99" s="108">
        <f t="shared" si="8"/>
        <v>1650153.6056188922</v>
      </c>
      <c r="D99" s="108"/>
      <c r="E99" s="71"/>
      <c r="F99" s="8">
        <v>43537</v>
      </c>
      <c r="G99" s="71" t="s">
        <v>4</v>
      </c>
      <c r="H99" s="109">
        <v>1.5570999999999999</v>
      </c>
      <c r="I99" s="109"/>
      <c r="J99" s="71">
        <v>259</v>
      </c>
      <c r="K99" s="112">
        <f t="shared" si="9"/>
        <v>49504.608168566767</v>
      </c>
      <c r="L99" s="113"/>
      <c r="M99" s="6">
        <f>IF(J99="","",(K99/J99)/LOOKUP(RIGHT($D$2,3),定数!$A$6:$A$13,定数!$B$6:$B$13))</f>
        <v>1.5928123606359963</v>
      </c>
      <c r="N99" s="62"/>
      <c r="O99" s="8">
        <v>43577</v>
      </c>
      <c r="P99" s="109">
        <v>1.6004</v>
      </c>
      <c r="Q99" s="109"/>
      <c r="R99" s="110">
        <f>IF(P99="","",T99*M99*LOOKUP(RIGHT($D$2,3),定数!$A$6:$A$13,定数!$B$6:$B$13))</f>
        <v>82762.530258646584</v>
      </c>
      <c r="S99" s="110"/>
      <c r="T99" s="111">
        <f t="shared" si="11"/>
        <v>433.00000000000114</v>
      </c>
      <c r="U99" s="111"/>
      <c r="V99" t="str">
        <f t="shared" si="14"/>
        <v/>
      </c>
      <c r="W99">
        <f t="shared" si="14"/>
        <v>0</v>
      </c>
      <c r="X99" s="37">
        <f t="shared" si="12"/>
        <v>2109256.2679375657</v>
      </c>
      <c r="Y99" s="38">
        <f t="shared" si="13"/>
        <v>0.21766092119644842</v>
      </c>
    </row>
    <row r="100" spans="2:25">
      <c r="B100" s="71">
        <v>92</v>
      </c>
      <c r="C100" s="108">
        <f t="shared" si="8"/>
        <v>1732916.1358775389</v>
      </c>
      <c r="D100" s="108"/>
      <c r="E100" s="71"/>
      <c r="F100" s="8">
        <v>43629</v>
      </c>
      <c r="G100" s="71" t="s">
        <v>3</v>
      </c>
      <c r="H100" s="109">
        <v>1.5377000000000001</v>
      </c>
      <c r="I100" s="109"/>
      <c r="J100" s="71">
        <v>189</v>
      </c>
      <c r="K100" s="112">
        <f t="shared" si="9"/>
        <v>51987.484076326167</v>
      </c>
      <c r="L100" s="113"/>
      <c r="M100" s="6">
        <f>IF(J100="","",(K100/J100)/LOOKUP(RIGHT($D$2,3),定数!$A$6:$A$13,定数!$B$6:$B$13))</f>
        <v>2.2922171109491254</v>
      </c>
      <c r="N100" s="71"/>
      <c r="O100" s="8">
        <v>43635</v>
      </c>
      <c r="P100" s="109">
        <v>1.5566</v>
      </c>
      <c r="Q100" s="109"/>
      <c r="R100" s="110">
        <f>IF(P100="","",T100*M100*LOOKUP(RIGHT($D$2,3),定数!$A$6:$A$13,定数!$B$6:$B$13))</f>
        <v>-51987.484076325934</v>
      </c>
      <c r="S100" s="110"/>
      <c r="T100" s="111">
        <f t="shared" si="11"/>
        <v>-188.99999999999918</v>
      </c>
      <c r="U100" s="111"/>
      <c r="V100" t="str">
        <f t="shared" si="14"/>
        <v/>
      </c>
      <c r="W100">
        <f t="shared" si="14"/>
        <v>1</v>
      </c>
      <c r="X100" s="37">
        <f t="shared" si="12"/>
        <v>2109256.2679375657</v>
      </c>
      <c r="Y100" s="38">
        <f t="shared" si="13"/>
        <v>0.17842314268811577</v>
      </c>
    </row>
    <row r="101" spans="2:25">
      <c r="B101" s="71">
        <v>93</v>
      </c>
      <c r="C101" s="108">
        <f t="shared" si="8"/>
        <v>1680928.6518012129</v>
      </c>
      <c r="D101" s="108"/>
      <c r="E101" s="71"/>
      <c r="F101" s="8">
        <v>43668</v>
      </c>
      <c r="G101" s="71" t="s">
        <v>4</v>
      </c>
      <c r="H101" s="109">
        <v>1.5931</v>
      </c>
      <c r="I101" s="109"/>
      <c r="J101" s="71">
        <v>105</v>
      </c>
      <c r="K101" s="112">
        <f t="shared" si="9"/>
        <v>50427.859554036389</v>
      </c>
      <c r="L101" s="113"/>
      <c r="M101" s="6">
        <f>IF(J101="","",(K101/J101)/LOOKUP(RIGHT($D$2,3),定数!$A$6:$A$13,定数!$B$6:$B$13))</f>
        <v>4.0022110757171738</v>
      </c>
      <c r="N101" s="71"/>
      <c r="O101" s="8">
        <v>43668</v>
      </c>
      <c r="P101" s="109">
        <v>1.5826</v>
      </c>
      <c r="Q101" s="109"/>
      <c r="R101" s="110">
        <f>IF(P101="","",T101*M101*LOOKUP(RIGHT($D$2,3),定数!$A$6:$A$13,定数!$B$6:$B$13))</f>
        <v>-50427.859554036171</v>
      </c>
      <c r="S101" s="110"/>
      <c r="T101" s="111">
        <f t="shared" si="11"/>
        <v>-104.99999999999955</v>
      </c>
      <c r="U101" s="111"/>
      <c r="V101" t="str">
        <f t="shared" si="14"/>
        <v/>
      </c>
      <c r="W101">
        <f t="shared" si="14"/>
        <v>2</v>
      </c>
      <c r="X101" s="37">
        <f t="shared" si="12"/>
        <v>2109256.2679375657</v>
      </c>
      <c r="Y101" s="38">
        <f t="shared" si="13"/>
        <v>0.20307044840747224</v>
      </c>
    </row>
    <row r="102" spans="2:25">
      <c r="B102" s="71">
        <v>94</v>
      </c>
      <c r="C102" s="108">
        <f t="shared" si="8"/>
        <v>1630500.7922471766</v>
      </c>
      <c r="D102" s="108"/>
      <c r="E102" s="71"/>
      <c r="F102" s="8">
        <v>43754</v>
      </c>
      <c r="G102" s="71" t="s">
        <v>3</v>
      </c>
      <c r="H102" s="109">
        <v>1.3484</v>
      </c>
      <c r="I102" s="109"/>
      <c r="J102" s="71">
        <v>204</v>
      </c>
      <c r="K102" s="112">
        <f t="shared" si="9"/>
        <v>48915.023767415296</v>
      </c>
      <c r="L102" s="113"/>
      <c r="M102" s="6">
        <f>IF(J102="","",(K102/J102)/LOOKUP(RIGHT($D$2,3),定数!$A$6:$A$13,定数!$B$6:$B$13))</f>
        <v>1.9981627355970302</v>
      </c>
      <c r="N102" s="71"/>
      <c r="O102" s="8">
        <v>43759</v>
      </c>
      <c r="P102" s="109">
        <v>1.3061</v>
      </c>
      <c r="Q102" s="109"/>
      <c r="R102" s="110">
        <f>IF(P102="","",T102*M102*LOOKUP(RIGHT($D$2,3),定数!$A$6:$A$13,定数!$B$6:$B$13))</f>
        <v>101426.74045890526</v>
      </c>
      <c r="S102" s="110"/>
      <c r="T102" s="111">
        <f t="shared" si="11"/>
        <v>423.00000000000006</v>
      </c>
      <c r="U102" s="111"/>
      <c r="V102" t="str">
        <f t="shared" si="14"/>
        <v/>
      </c>
      <c r="W102">
        <f t="shared" si="14"/>
        <v>0</v>
      </c>
      <c r="X102" s="37">
        <f t="shared" si="12"/>
        <v>2109256.2679375657</v>
      </c>
      <c r="Y102" s="38">
        <f t="shared" si="13"/>
        <v>0.226978334955248</v>
      </c>
    </row>
    <row r="103" spans="2:25">
      <c r="B103" s="71">
        <v>95</v>
      </c>
      <c r="C103" s="108">
        <f>IF(R102="","",C102+R102)</f>
        <v>1731927.5327060819</v>
      </c>
      <c r="D103" s="108"/>
      <c r="E103" s="71">
        <v>2009</v>
      </c>
      <c r="F103" s="8">
        <v>43513</v>
      </c>
      <c r="G103" s="71" t="s">
        <v>3</v>
      </c>
      <c r="H103" s="109">
        <v>1.2719</v>
      </c>
      <c r="I103" s="109"/>
      <c r="J103" s="71">
        <v>223</v>
      </c>
      <c r="K103" s="112">
        <f t="shared" si="9"/>
        <v>51957.825981182454</v>
      </c>
      <c r="L103" s="113"/>
      <c r="M103" s="6">
        <f>IF(J103="","",(K103/J103)/LOOKUP(RIGHT($D$2,3),定数!$A$6:$A$13,定数!$B$6:$B$13))</f>
        <v>1.9416227945135447</v>
      </c>
      <c r="N103" s="71">
        <v>2009</v>
      </c>
      <c r="O103" s="8">
        <v>43519</v>
      </c>
      <c r="P103" s="109">
        <v>1.2942</v>
      </c>
      <c r="Q103" s="109"/>
      <c r="R103" s="110">
        <f>IF(P103="","",T103*M103*LOOKUP(RIGHT($D$2,3),定数!$A$6:$A$13,定数!$B$6:$B$13))</f>
        <v>-51957.825981182417</v>
      </c>
      <c r="S103" s="110"/>
      <c r="T103" s="111">
        <f t="shared" si="11"/>
        <v>-222.99999999999986</v>
      </c>
      <c r="U103" s="111"/>
      <c r="V103" t="str">
        <f t="shared" si="14"/>
        <v/>
      </c>
      <c r="W103">
        <f t="shared" si="14"/>
        <v>1</v>
      </c>
      <c r="X103" s="37">
        <f t="shared" si="12"/>
        <v>2109256.2679375657</v>
      </c>
      <c r="Y103" s="38">
        <f t="shared" si="13"/>
        <v>0.17889184020319948</v>
      </c>
    </row>
    <row r="104" spans="2:25">
      <c r="B104" s="71">
        <v>96</v>
      </c>
      <c r="C104" s="108">
        <f t="shared" si="8"/>
        <v>1679969.7067248994</v>
      </c>
      <c r="D104" s="108"/>
      <c r="E104" s="71"/>
      <c r="F104" s="8">
        <v>43526</v>
      </c>
      <c r="G104" s="71" t="s">
        <v>3</v>
      </c>
      <c r="H104" s="109">
        <v>1.2603</v>
      </c>
      <c r="I104" s="109"/>
      <c r="J104" s="71">
        <v>149</v>
      </c>
      <c r="K104" s="112">
        <f t="shared" si="9"/>
        <v>50399.091201746982</v>
      </c>
      <c r="L104" s="113"/>
      <c r="M104" s="6">
        <f>IF(J104="","",(K104/J104)/LOOKUP(RIGHT($D$2,3),定数!$A$6:$A$13,定数!$B$6:$B$13))</f>
        <v>2.8187411186659386</v>
      </c>
      <c r="N104" s="71"/>
      <c r="O104" s="8">
        <v>43530</v>
      </c>
      <c r="P104" s="109">
        <v>1.2751999999999999</v>
      </c>
      <c r="Q104" s="109"/>
      <c r="R104" s="110">
        <f>IF(P104="","",T104*M104*LOOKUP(RIGHT($D$2,3),定数!$A$6:$A$13,定数!$B$6:$B$13))</f>
        <v>-50399.091201746698</v>
      </c>
      <c r="S104" s="110"/>
      <c r="T104" s="111">
        <f t="shared" si="11"/>
        <v>-148.99999999999915</v>
      </c>
      <c r="U104" s="111"/>
      <c r="V104" t="str">
        <f t="shared" si="14"/>
        <v/>
      </c>
      <c r="W104">
        <f t="shared" si="14"/>
        <v>2</v>
      </c>
      <c r="X104" s="37">
        <f t="shared" si="12"/>
        <v>2109256.2679375657</v>
      </c>
      <c r="Y104" s="38">
        <f t="shared" si="13"/>
        <v>0.20352508499710353</v>
      </c>
    </row>
    <row r="105" spans="2:25">
      <c r="B105" s="71">
        <v>97</v>
      </c>
      <c r="C105" s="108">
        <f t="shared" si="8"/>
        <v>1629570.6155231528</v>
      </c>
      <c r="D105" s="108"/>
      <c r="E105" s="71"/>
      <c r="F105" s="8">
        <v>43565</v>
      </c>
      <c r="G105" s="71" t="s">
        <v>3</v>
      </c>
      <c r="H105" s="109">
        <v>1.3122</v>
      </c>
      <c r="I105" s="109"/>
      <c r="J105" s="71">
        <v>214</v>
      </c>
      <c r="K105" s="112">
        <f t="shared" si="9"/>
        <v>48887.118465694584</v>
      </c>
      <c r="L105" s="113"/>
      <c r="M105" s="6">
        <f>IF(J105="","",(K105/J105)/LOOKUP(RIGHT($D$2,3),定数!$A$6:$A$13,定数!$B$6:$B$13))</f>
        <v>1.9037039900971413</v>
      </c>
      <c r="N105" s="71"/>
      <c r="O105" s="8">
        <v>43568</v>
      </c>
      <c r="P105" s="109">
        <v>1.3335999999999999</v>
      </c>
      <c r="Q105" s="109"/>
      <c r="R105" s="110">
        <f>IF(P105="","",T105*M105*LOOKUP(RIGHT($D$2,3),定数!$A$6:$A$13,定数!$B$6:$B$13))</f>
        <v>-48887.118465694279</v>
      </c>
      <c r="S105" s="110"/>
      <c r="T105" s="111">
        <f t="shared" si="11"/>
        <v>-213.99999999999864</v>
      </c>
      <c r="U105" s="111"/>
      <c r="V105" t="str">
        <f t="shared" si="14"/>
        <v/>
      </c>
      <c r="W105">
        <f t="shared" si="14"/>
        <v>3</v>
      </c>
      <c r="X105" s="37">
        <f t="shared" si="12"/>
        <v>2109256.2679375657</v>
      </c>
      <c r="Y105" s="38">
        <f t="shared" si="13"/>
        <v>0.22741933244719015</v>
      </c>
    </row>
    <row r="106" spans="2:25">
      <c r="B106" s="71">
        <v>98</v>
      </c>
      <c r="C106" s="108">
        <f t="shared" si="8"/>
        <v>1580683.4970574584</v>
      </c>
      <c r="D106" s="108"/>
      <c r="E106" s="71"/>
      <c r="F106" s="8">
        <v>43715</v>
      </c>
      <c r="G106" s="71" t="s">
        <v>4</v>
      </c>
      <c r="H106" s="109">
        <v>1.4327000000000001</v>
      </c>
      <c r="I106" s="109"/>
      <c r="J106" s="71">
        <v>137</v>
      </c>
      <c r="K106" s="112">
        <f t="shared" si="9"/>
        <v>47420.50491172375</v>
      </c>
      <c r="L106" s="113"/>
      <c r="M106" s="6">
        <f>IF(J106="","",(K106/J106)/LOOKUP(RIGHT($D$2,3),定数!$A$6:$A$13,定数!$B$6:$B$13))</f>
        <v>2.8844589362362378</v>
      </c>
      <c r="N106" s="71"/>
      <c r="O106" s="8">
        <v>43717</v>
      </c>
      <c r="P106" s="109">
        <v>1.4581</v>
      </c>
      <c r="Q106" s="109"/>
      <c r="R106" s="110">
        <f>IF(P106="","",T106*M106*LOOKUP(RIGHT($D$2,3),定数!$A$6:$A$13,定数!$B$6:$B$13))</f>
        <v>87918.308376480069</v>
      </c>
      <c r="S106" s="110"/>
      <c r="T106" s="111">
        <f t="shared" si="11"/>
        <v>253.99999999999866</v>
      </c>
      <c r="U106" s="111"/>
      <c r="V106" t="str">
        <f t="shared" si="14"/>
        <v/>
      </c>
      <c r="W106">
        <f t="shared" si="14"/>
        <v>0</v>
      </c>
      <c r="X106" s="37">
        <f t="shared" si="12"/>
        <v>2109256.2679375657</v>
      </c>
      <c r="Y106" s="38">
        <f t="shared" si="13"/>
        <v>0.25059675247377444</v>
      </c>
    </row>
    <row r="107" spans="2:25">
      <c r="B107" s="71">
        <v>99</v>
      </c>
      <c r="C107" s="108">
        <f t="shared" si="8"/>
        <v>1668601.8054339385</v>
      </c>
      <c r="D107" s="108"/>
      <c r="E107" s="71"/>
      <c r="F107" s="8">
        <v>43758</v>
      </c>
      <c r="G107" s="71" t="s">
        <v>4</v>
      </c>
      <c r="H107" s="109">
        <v>1.4965999999999999</v>
      </c>
      <c r="I107" s="109"/>
      <c r="J107" s="71">
        <v>140</v>
      </c>
      <c r="K107" s="112">
        <f t="shared" si="9"/>
        <v>50058.054163018154</v>
      </c>
      <c r="L107" s="113"/>
      <c r="M107" s="6">
        <f>IF(J107="","",(K107/J107)/LOOKUP(RIGHT($D$2,3),定数!$A$6:$A$13,定数!$B$6:$B$13))</f>
        <v>2.9796460811320329</v>
      </c>
      <c r="N107" s="71"/>
      <c r="O107" s="8">
        <v>43765</v>
      </c>
      <c r="P107" s="109">
        <v>1.4825999999999999</v>
      </c>
      <c r="Q107" s="109"/>
      <c r="R107" s="110">
        <f>IF(P107="","",T107*M107*LOOKUP(RIGHT($D$2,3),定数!$A$6:$A$13,定数!$B$6:$B$13))</f>
        <v>-50058.054163018191</v>
      </c>
      <c r="S107" s="110"/>
      <c r="T107" s="111">
        <f t="shared" si="11"/>
        <v>-140.00000000000011</v>
      </c>
      <c r="U107" s="111"/>
      <c r="V107" t="str">
        <f>IF(S107&lt;&gt;"",IF(S107&lt;0,1+V106,0),"")</f>
        <v/>
      </c>
      <c r="W107">
        <f>IF(T107&lt;&gt;"",IF(T107&lt;0,1+W106,0),"")</f>
        <v>1</v>
      </c>
      <c r="X107" s="37">
        <f t="shared" si="12"/>
        <v>2109256.2679375657</v>
      </c>
      <c r="Y107" s="38">
        <f t="shared" si="13"/>
        <v>0.20891461564056413</v>
      </c>
    </row>
    <row r="108" spans="2:25">
      <c r="B108" s="71">
        <v>100</v>
      </c>
      <c r="C108" s="108">
        <f t="shared" si="8"/>
        <v>1618543.7512709203</v>
      </c>
      <c r="D108" s="108"/>
      <c r="E108" s="71"/>
      <c r="F108" s="8">
        <v>43829</v>
      </c>
      <c r="G108" s="71" t="s">
        <v>3</v>
      </c>
      <c r="H108" s="109">
        <v>1.4331</v>
      </c>
      <c r="I108" s="109"/>
      <c r="J108" s="71">
        <v>128</v>
      </c>
      <c r="K108" s="112">
        <f t="shared" si="9"/>
        <v>48556.312538127604</v>
      </c>
      <c r="L108" s="113"/>
      <c r="M108" s="6">
        <f>IF(J108="","",(K108/J108)/LOOKUP(RIGHT($D$2,3),定数!$A$6:$A$13,定数!$B$6:$B$13))</f>
        <v>3.161218264201016</v>
      </c>
      <c r="N108" s="71">
        <v>2010</v>
      </c>
      <c r="O108" s="8">
        <v>43470</v>
      </c>
      <c r="P108" s="109">
        <v>1.4458</v>
      </c>
      <c r="Q108" s="109"/>
      <c r="R108" s="110">
        <f>IF(P108="","",T108*M108*LOOKUP(RIGHT($D$2,3),定数!$A$6:$A$13,定数!$B$6:$B$13))</f>
        <v>-48176.966346423229</v>
      </c>
      <c r="S108" s="110"/>
      <c r="T108" s="111">
        <f t="shared" si="11"/>
        <v>-126.99999999999933</v>
      </c>
      <c r="U108" s="111"/>
      <c r="V108" t="str">
        <f>IF(S108&lt;&gt;"",IF(S108&lt;0,1+V107,0),"")</f>
        <v/>
      </c>
      <c r="W108">
        <f>IF(T108&lt;&gt;"",IF(T108&lt;0,1+W107,0),"")</f>
        <v>2</v>
      </c>
      <c r="X108" s="37">
        <f t="shared" si="12"/>
        <v>2109256.2679375657</v>
      </c>
      <c r="Y108" s="38">
        <f t="shared" si="13"/>
        <v>0.2326471771713472</v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M3"/>
    <mergeCell ref="N3:O3"/>
    <mergeCell ref="P3:Q3"/>
    <mergeCell ref="B2:C2"/>
    <mergeCell ref="D2:E2"/>
    <mergeCell ref="F2:G2"/>
    <mergeCell ref="H2:I2"/>
    <mergeCell ref="J2:K2"/>
    <mergeCell ref="L2:M2"/>
  </mergeCells>
  <phoneticPr fontId="2"/>
  <conditionalFormatting sqref="G9:G108">
    <cfRule type="cellIs" dxfId="3" priority="1" stopIfTrue="1" operator="equal">
      <formula>"買"</formula>
    </cfRule>
    <cfRule type="cellIs" dxfId="2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2:Y109"/>
  <sheetViews>
    <sheetView zoomScale="115" zoomScaleNormal="115" workbookViewId="0">
      <pane ySplit="8" topLeftCell="A9" activePane="bottomLeft" state="frozen"/>
      <selection pane="bottomLeft" activeCell="B9" sqref="B9"/>
    </sheetView>
  </sheetViews>
  <sheetFormatPr defaultRowHeight="13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>
      <c r="B2" s="72" t="s">
        <v>5</v>
      </c>
      <c r="C2" s="72"/>
      <c r="D2" s="74" t="s">
        <v>103</v>
      </c>
      <c r="E2" s="74"/>
      <c r="F2" s="72" t="s">
        <v>36</v>
      </c>
      <c r="G2" s="72"/>
      <c r="H2" s="76" t="s">
        <v>36</v>
      </c>
      <c r="I2" s="76"/>
      <c r="J2" s="72" t="s">
        <v>7</v>
      </c>
      <c r="K2" s="72"/>
      <c r="L2" s="73">
        <v>1000000</v>
      </c>
      <c r="M2" s="74"/>
      <c r="N2" s="72" t="s">
        <v>8</v>
      </c>
      <c r="O2" s="72"/>
      <c r="P2" s="75">
        <f>SUM(L2,D4)</f>
        <v>1505647.9825150387</v>
      </c>
      <c r="Q2" s="76"/>
      <c r="R2" s="1"/>
      <c r="S2" s="1"/>
      <c r="T2" s="1"/>
    </row>
    <row r="3" spans="2:25" ht="60" customHeight="1">
      <c r="B3" s="72" t="s">
        <v>9</v>
      </c>
      <c r="C3" s="72"/>
      <c r="D3" s="78" t="s">
        <v>104</v>
      </c>
      <c r="E3" s="79"/>
      <c r="F3" s="79"/>
      <c r="G3" s="79"/>
      <c r="H3" s="79"/>
      <c r="I3" s="79"/>
      <c r="J3" s="79"/>
      <c r="K3" s="79"/>
      <c r="L3" s="79"/>
      <c r="M3" s="80"/>
      <c r="N3" s="72" t="s">
        <v>10</v>
      </c>
      <c r="O3" s="72"/>
      <c r="P3" s="77" t="s">
        <v>111</v>
      </c>
      <c r="Q3" s="77"/>
      <c r="R3" s="1"/>
      <c r="S3" s="1"/>
    </row>
    <row r="4" spans="2:25">
      <c r="B4" s="72" t="s">
        <v>11</v>
      </c>
      <c r="C4" s="72"/>
      <c r="D4" s="81">
        <f>SUM($R$9:$S$993)</f>
        <v>505647.98251503863</v>
      </c>
      <c r="E4" s="81"/>
      <c r="F4" s="72" t="s">
        <v>12</v>
      </c>
      <c r="G4" s="72"/>
      <c r="H4" s="82">
        <f>SUM($T$9:$U$108)</f>
        <v>2201.9999999999854</v>
      </c>
      <c r="I4" s="76"/>
      <c r="J4" s="83"/>
      <c r="K4" s="83"/>
      <c r="L4" s="75"/>
      <c r="M4" s="75"/>
      <c r="N4" s="83" t="s">
        <v>58</v>
      </c>
      <c r="O4" s="83"/>
      <c r="P4" s="84">
        <f>MAX(Y:Y)</f>
        <v>0.30088918112920338</v>
      </c>
      <c r="Q4" s="84"/>
      <c r="R4" s="1"/>
      <c r="S4" s="1"/>
      <c r="T4" s="1"/>
    </row>
    <row r="5" spans="2:25">
      <c r="B5" s="68" t="s">
        <v>15</v>
      </c>
      <c r="C5" s="66">
        <f>COUNTIF($R$9:$R$990,"&gt;0")</f>
        <v>37</v>
      </c>
      <c r="D5" s="65" t="s">
        <v>16</v>
      </c>
      <c r="E5" s="70">
        <f>COUNTIF($R$9:$R$990,"&lt;0")</f>
        <v>63</v>
      </c>
      <c r="F5" s="65" t="s">
        <v>17</v>
      </c>
      <c r="G5" s="66">
        <f>COUNTIF($R$9:$R$990,"=0")</f>
        <v>0</v>
      </c>
      <c r="H5" s="65" t="s">
        <v>18</v>
      </c>
      <c r="I5" s="67">
        <f>C5/SUM(C5,E5,G5)</f>
        <v>0.37</v>
      </c>
      <c r="J5" s="85" t="s">
        <v>19</v>
      </c>
      <c r="K5" s="72"/>
      <c r="L5" s="86">
        <f>MAX(V9:V993)</f>
        <v>2</v>
      </c>
      <c r="M5" s="87"/>
      <c r="N5" s="17" t="s">
        <v>20</v>
      </c>
      <c r="O5" s="9"/>
      <c r="P5" s="86">
        <f>MAX(W9:W993)</f>
        <v>10</v>
      </c>
      <c r="Q5" s="87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69"/>
      <c r="R6" s="1"/>
      <c r="S6" s="1"/>
      <c r="T6" s="1"/>
    </row>
    <row r="7" spans="2:25">
      <c r="B7" s="88" t="s">
        <v>21</v>
      </c>
      <c r="C7" s="90" t="s">
        <v>22</v>
      </c>
      <c r="D7" s="91"/>
      <c r="E7" s="94" t="s">
        <v>23</v>
      </c>
      <c r="F7" s="95"/>
      <c r="G7" s="95"/>
      <c r="H7" s="95"/>
      <c r="I7" s="96"/>
      <c r="J7" s="97" t="s">
        <v>24</v>
      </c>
      <c r="K7" s="98"/>
      <c r="L7" s="99"/>
      <c r="M7" s="100" t="s">
        <v>25</v>
      </c>
      <c r="N7" s="101" t="s">
        <v>26</v>
      </c>
      <c r="O7" s="102"/>
      <c r="P7" s="102"/>
      <c r="Q7" s="103"/>
      <c r="R7" s="104" t="s">
        <v>27</v>
      </c>
      <c r="S7" s="104"/>
      <c r="T7" s="104"/>
      <c r="U7" s="104"/>
    </row>
    <row r="8" spans="2:25">
      <c r="B8" s="89"/>
      <c r="C8" s="92"/>
      <c r="D8" s="93"/>
      <c r="E8" s="18" t="s">
        <v>28</v>
      </c>
      <c r="F8" s="18" t="s">
        <v>29</v>
      </c>
      <c r="G8" s="18" t="s">
        <v>30</v>
      </c>
      <c r="H8" s="105" t="s">
        <v>31</v>
      </c>
      <c r="I8" s="96"/>
      <c r="J8" s="4" t="s">
        <v>32</v>
      </c>
      <c r="K8" s="106" t="s">
        <v>33</v>
      </c>
      <c r="L8" s="99"/>
      <c r="M8" s="100"/>
      <c r="N8" s="5" t="s">
        <v>28</v>
      </c>
      <c r="O8" s="5" t="s">
        <v>29</v>
      </c>
      <c r="P8" s="107" t="s">
        <v>31</v>
      </c>
      <c r="Q8" s="103"/>
      <c r="R8" s="104" t="s">
        <v>34</v>
      </c>
      <c r="S8" s="104"/>
      <c r="T8" s="104" t="s">
        <v>32</v>
      </c>
      <c r="U8" s="104"/>
      <c r="Y8" t="s">
        <v>57</v>
      </c>
    </row>
    <row r="9" spans="2:25">
      <c r="B9" s="71">
        <v>1</v>
      </c>
      <c r="C9" s="108">
        <f>L2</f>
        <v>1000000</v>
      </c>
      <c r="D9" s="108"/>
      <c r="E9" s="71">
        <v>1995</v>
      </c>
      <c r="F9" s="8">
        <v>43475</v>
      </c>
      <c r="G9" s="71" t="s">
        <v>4</v>
      </c>
      <c r="H9" s="109">
        <v>1.2757000000000001</v>
      </c>
      <c r="I9" s="109"/>
      <c r="J9" s="71">
        <v>251</v>
      </c>
      <c r="K9" s="108">
        <f>IF(J9="","",C9*0.03)</f>
        <v>30000</v>
      </c>
      <c r="L9" s="108"/>
      <c r="M9" s="6">
        <f>IF(J9="","",(K9/J9)/LOOKUP(RIGHT($D$2,3),定数!$A$6:$A$13,定数!$B$6:$B$13))</f>
        <v>0.99601593625497997</v>
      </c>
      <c r="N9" s="71">
        <v>1995</v>
      </c>
      <c r="O9" s="8">
        <v>43516</v>
      </c>
      <c r="P9" s="109">
        <v>1.3275999999999999</v>
      </c>
      <c r="Q9" s="109"/>
      <c r="R9" s="110">
        <f>IF(P9="","",T9*M9*LOOKUP(RIGHT($D$2,3),定数!$A$6:$A$13,定数!$B$6:$B$13))</f>
        <v>62031.872509959954</v>
      </c>
      <c r="S9" s="110"/>
      <c r="T9" s="111">
        <f>IF(P9="","",IF(G9="買",(P9-H9),(H9-P9))*IF(RIGHT($D$2,3)="JPY",100,10000))</f>
        <v>518.99999999999841</v>
      </c>
      <c r="U9" s="111"/>
      <c r="V9" s="1">
        <f>IF(T9&lt;&gt;"",IF(T9&gt;0,1+V8,0),"")</f>
        <v>1</v>
      </c>
      <c r="W9">
        <f>IF(T9&lt;&gt;"",IF(T9&lt;0,1+W8,0),"")</f>
        <v>0</v>
      </c>
    </row>
    <row r="10" spans="2:25">
      <c r="B10" s="71">
        <v>2</v>
      </c>
      <c r="C10" s="108">
        <f t="shared" ref="C10:C73" si="0">IF(R9="","",C9+R9)</f>
        <v>1062031.8725099599</v>
      </c>
      <c r="D10" s="108"/>
      <c r="E10" s="71"/>
      <c r="F10" s="8">
        <v>43527</v>
      </c>
      <c r="G10" s="71" t="s">
        <v>4</v>
      </c>
      <c r="H10" s="109">
        <v>1.3625</v>
      </c>
      <c r="I10" s="109"/>
      <c r="J10" s="71">
        <v>295</v>
      </c>
      <c r="K10" s="112">
        <f>IF(J10="","",C10*0.03)</f>
        <v>31860.956175298794</v>
      </c>
      <c r="L10" s="113"/>
      <c r="M10" s="6">
        <f>IF(J10="","",(K10/J10)/LOOKUP(RIGHT($D$2,3),定数!$A$6:$A$13,定数!$B$6:$B$13))</f>
        <v>0.9000270106016609</v>
      </c>
      <c r="N10" s="71"/>
      <c r="O10" s="8">
        <v>43531</v>
      </c>
      <c r="P10" s="109">
        <v>1.4234</v>
      </c>
      <c r="Q10" s="109"/>
      <c r="R10" s="110">
        <f>IF(P10="","",T10*M10*LOOKUP(RIGHT($D$2,3),定数!$A$6:$A$13,定数!$B$6:$B$13))</f>
        <v>65773.973934769325</v>
      </c>
      <c r="S10" s="110"/>
      <c r="T10" s="111">
        <f>IF(P10="","",IF(G10="買",(P10-H10),(H10-P10))*IF(RIGHT($D$2,3)="JPY",100,10000))</f>
        <v>608.99999999999955</v>
      </c>
      <c r="U10" s="111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37">
        <f>IF(C10&lt;&gt;"",MAX(C10,C9),"")</f>
        <v>1062031.8725099599</v>
      </c>
    </row>
    <row r="11" spans="2:25">
      <c r="B11" s="71">
        <v>3</v>
      </c>
      <c r="C11" s="108">
        <f t="shared" si="0"/>
        <v>1127805.8464447292</v>
      </c>
      <c r="D11" s="108"/>
      <c r="E11" s="71"/>
      <c r="F11" s="8">
        <v>43540</v>
      </c>
      <c r="G11" s="71" t="s">
        <v>4</v>
      </c>
      <c r="H11" s="109">
        <v>1.4123000000000001</v>
      </c>
      <c r="I11" s="109"/>
      <c r="J11" s="71">
        <v>303</v>
      </c>
      <c r="K11" s="112">
        <f t="shared" ref="K11:K74" si="3">IF(J11="","",C11*0.03)</f>
        <v>33834.175393341873</v>
      </c>
      <c r="L11" s="113"/>
      <c r="M11" s="6">
        <f>IF(J11="","",(K11/J11)/LOOKUP(RIGHT($D$2,3),定数!$A$6:$A$13,定数!$B$6:$B$13))</f>
        <v>0.93053287660456196</v>
      </c>
      <c r="N11" s="71"/>
      <c r="O11" s="8">
        <v>43545</v>
      </c>
      <c r="P11" s="109">
        <v>1.3819999999999999</v>
      </c>
      <c r="Q11" s="109"/>
      <c r="R11" s="110">
        <f>IF(P11="","",T11*M11*LOOKUP(RIGHT($D$2,3),定数!$A$6:$A$13,定数!$B$6:$B$13))</f>
        <v>-33834.175393342113</v>
      </c>
      <c r="S11" s="110"/>
      <c r="T11" s="111">
        <f>IF(P11="","",IF(G11="買",(P11-H11),(H11-P11))*IF(RIGHT($D$2,3)="JPY",100,10000))</f>
        <v>-303.00000000000216</v>
      </c>
      <c r="U11" s="111"/>
      <c r="V11" s="22">
        <f t="shared" si="1"/>
        <v>0</v>
      </c>
      <c r="W11">
        <f t="shared" si="2"/>
        <v>1</v>
      </c>
      <c r="X11" s="37">
        <f>IF(C11&lt;&gt;"",MAX(X10,C11),"")</f>
        <v>1127805.8464447292</v>
      </c>
      <c r="Y11" s="38">
        <f>IF(X11&lt;&gt;"",1-(C11/X11),"")</f>
        <v>0</v>
      </c>
    </row>
    <row r="12" spans="2:25">
      <c r="B12" s="71">
        <v>4</v>
      </c>
      <c r="C12" s="108">
        <f t="shared" si="0"/>
        <v>1093971.6710513872</v>
      </c>
      <c r="D12" s="108"/>
      <c r="E12" s="71"/>
      <c r="F12" s="8">
        <v>43758</v>
      </c>
      <c r="G12" s="71" t="s">
        <v>4</v>
      </c>
      <c r="H12" s="109">
        <v>1.3922000000000001</v>
      </c>
      <c r="I12" s="109"/>
      <c r="J12" s="71">
        <v>183</v>
      </c>
      <c r="K12" s="112">
        <f t="shared" si="3"/>
        <v>32819.150131541617</v>
      </c>
      <c r="L12" s="113"/>
      <c r="M12" s="6">
        <f>IF(J12="","",(K12/J12)/LOOKUP(RIGHT($D$2,3),定数!$A$6:$A$13,定数!$B$6:$B$13))</f>
        <v>1.4944968183762122</v>
      </c>
      <c r="N12" s="71"/>
      <c r="O12" s="8">
        <v>43771</v>
      </c>
      <c r="P12" s="109">
        <v>1.3738999999999999</v>
      </c>
      <c r="Q12" s="109"/>
      <c r="R12" s="110">
        <f>IF(P12="","",T12*M12*LOOKUP(RIGHT($D$2,3),定数!$A$6:$A$13,定数!$B$6:$B$13))</f>
        <v>-32819.150131541988</v>
      </c>
      <c r="S12" s="110"/>
      <c r="T12" s="111">
        <f t="shared" ref="T12:T75" si="4">IF(P12="","",IF(G12="買",(P12-H12),(H12-P12))*IF(RIGHT($D$2,3)="JPY",100,10000))</f>
        <v>-183.00000000000205</v>
      </c>
      <c r="U12" s="111"/>
      <c r="V12" s="22">
        <f t="shared" si="1"/>
        <v>0</v>
      </c>
      <c r="W12">
        <f t="shared" si="2"/>
        <v>2</v>
      </c>
      <c r="X12" s="37">
        <f t="shared" ref="X12:X75" si="5">IF(C12&lt;&gt;"",MAX(X11,C12),"")</f>
        <v>1127805.8464447292</v>
      </c>
      <c r="Y12" s="38">
        <f t="shared" ref="Y12:Y75" si="6">IF(X12&lt;&gt;"",1-(C12/X12),"")</f>
        <v>3.0000000000000138E-2</v>
      </c>
    </row>
    <row r="13" spans="2:25">
      <c r="B13" s="71">
        <v>5</v>
      </c>
      <c r="C13" s="108">
        <f t="shared" si="0"/>
        <v>1061152.5209198452</v>
      </c>
      <c r="D13" s="108"/>
      <c r="E13" s="71"/>
      <c r="F13" s="8">
        <v>43806</v>
      </c>
      <c r="G13" s="71" t="s">
        <v>3</v>
      </c>
      <c r="H13" s="109">
        <v>1.3516999999999999</v>
      </c>
      <c r="I13" s="109"/>
      <c r="J13" s="71">
        <v>185</v>
      </c>
      <c r="K13" s="112">
        <f t="shared" si="3"/>
        <v>31834.575627595354</v>
      </c>
      <c r="L13" s="113"/>
      <c r="M13" s="6">
        <f>IF(J13="","",(K13/J13)/LOOKUP(RIGHT($D$2,3),定数!$A$6:$A$13,定数!$B$6:$B$13))</f>
        <v>1.4339898931349258</v>
      </c>
      <c r="N13" s="71">
        <v>1996</v>
      </c>
      <c r="O13" s="8">
        <v>43487</v>
      </c>
      <c r="P13" s="109">
        <v>1.3151999999999999</v>
      </c>
      <c r="Q13" s="109"/>
      <c r="R13" s="110">
        <f>IF(P13="","",T13*M13*LOOKUP(RIGHT($D$2,3),定数!$A$6:$A$13,定数!$B$6:$B$13))</f>
        <v>62808.757319309705</v>
      </c>
      <c r="S13" s="110"/>
      <c r="T13" s="111">
        <f t="shared" si="4"/>
        <v>364.99999999999977</v>
      </c>
      <c r="U13" s="111"/>
      <c r="V13" s="22">
        <f t="shared" si="1"/>
        <v>1</v>
      </c>
      <c r="W13">
        <f t="shared" si="2"/>
        <v>0</v>
      </c>
      <c r="X13" s="37">
        <f t="shared" si="5"/>
        <v>1127805.8464447292</v>
      </c>
      <c r="Y13" s="38">
        <f t="shared" si="6"/>
        <v>5.9100000000000485E-2</v>
      </c>
    </row>
    <row r="14" spans="2:25">
      <c r="B14" s="71">
        <v>6</v>
      </c>
      <c r="C14" s="108">
        <f t="shared" si="0"/>
        <v>1123961.278239155</v>
      </c>
      <c r="D14" s="108"/>
      <c r="E14" s="71">
        <v>1996</v>
      </c>
      <c r="F14" s="8">
        <v>43496</v>
      </c>
      <c r="G14" s="71" t="s">
        <v>3</v>
      </c>
      <c r="H14" s="109">
        <v>1.3113999999999999</v>
      </c>
      <c r="I14" s="109"/>
      <c r="J14" s="71">
        <v>115</v>
      </c>
      <c r="K14" s="112">
        <f t="shared" si="3"/>
        <v>33718.838347174649</v>
      </c>
      <c r="L14" s="113"/>
      <c r="M14" s="6">
        <f>IF(J14="","",(K14/J14)/LOOKUP(RIGHT($D$2,3),定数!$A$6:$A$13,定数!$B$6:$B$13))</f>
        <v>2.4433940831285974</v>
      </c>
      <c r="N14" s="71"/>
      <c r="O14" s="8">
        <v>43501</v>
      </c>
      <c r="P14" s="109">
        <v>1.3229</v>
      </c>
      <c r="Q14" s="109"/>
      <c r="R14" s="110">
        <f>IF(P14="","",T14*M14*LOOKUP(RIGHT($D$2,3),定数!$A$6:$A$13,定数!$B$6:$B$13))</f>
        <v>-33718.838347174838</v>
      </c>
      <c r="S14" s="110"/>
      <c r="T14" s="111">
        <f t="shared" si="4"/>
        <v>-115.00000000000065</v>
      </c>
      <c r="U14" s="111"/>
      <c r="V14" s="22">
        <f t="shared" si="1"/>
        <v>0</v>
      </c>
      <c r="W14">
        <f t="shared" si="2"/>
        <v>1</v>
      </c>
      <c r="X14" s="37">
        <f t="shared" si="5"/>
        <v>1127805.8464447292</v>
      </c>
      <c r="Y14" s="38">
        <f t="shared" si="6"/>
        <v>3.4088918918924183E-3</v>
      </c>
    </row>
    <row r="15" spans="2:25">
      <c r="B15" s="71">
        <v>7</v>
      </c>
      <c r="C15" s="108">
        <f t="shared" si="0"/>
        <v>1090242.43989198</v>
      </c>
      <c r="D15" s="108"/>
      <c r="E15" s="71"/>
      <c r="F15" s="8">
        <v>43577</v>
      </c>
      <c r="G15" s="71" t="s">
        <v>3</v>
      </c>
      <c r="H15" s="109">
        <v>1.2891999999999999</v>
      </c>
      <c r="I15" s="109"/>
      <c r="J15" s="71">
        <v>152</v>
      </c>
      <c r="K15" s="112">
        <f t="shared" si="3"/>
        <v>32707.273196759401</v>
      </c>
      <c r="L15" s="113"/>
      <c r="M15" s="6">
        <f>IF(J15="","",(K15/J15)/LOOKUP(RIGHT($D$2,3),定数!$A$6:$A$13,定数!$B$6:$B$13))</f>
        <v>1.7931619077170724</v>
      </c>
      <c r="N15" s="71"/>
      <c r="O15" s="8">
        <v>43662</v>
      </c>
      <c r="P15" s="109">
        <v>1.3044</v>
      </c>
      <c r="Q15" s="109"/>
      <c r="R15" s="110">
        <f>IF(P15="","",T15*M15*LOOKUP(RIGHT($D$2,3),定数!$A$6:$A$13,定数!$B$6:$B$13))</f>
        <v>-32707.273196759619</v>
      </c>
      <c r="S15" s="110"/>
      <c r="T15" s="111">
        <f t="shared" si="4"/>
        <v>-152.00000000000102</v>
      </c>
      <c r="U15" s="111"/>
      <c r="V15" s="22">
        <f t="shared" si="1"/>
        <v>0</v>
      </c>
      <c r="W15">
        <f t="shared" si="2"/>
        <v>2</v>
      </c>
      <c r="X15" s="37">
        <f t="shared" si="5"/>
        <v>1127805.8464447292</v>
      </c>
      <c r="Y15" s="38">
        <f t="shared" si="6"/>
        <v>3.3306625135135937E-2</v>
      </c>
    </row>
    <row r="16" spans="2:25">
      <c r="B16" s="71">
        <v>8</v>
      </c>
      <c r="C16" s="108">
        <f t="shared" si="0"/>
        <v>1057535.1666952204</v>
      </c>
      <c r="D16" s="108"/>
      <c r="E16" s="71"/>
      <c r="F16" s="8">
        <v>43734</v>
      </c>
      <c r="G16" s="71" t="s">
        <v>3</v>
      </c>
      <c r="H16" s="109">
        <v>1.2889999999999999</v>
      </c>
      <c r="I16" s="109"/>
      <c r="J16" s="71">
        <v>138</v>
      </c>
      <c r="K16" s="112">
        <f t="shared" si="3"/>
        <v>31726.05500085661</v>
      </c>
      <c r="L16" s="113"/>
      <c r="M16" s="6">
        <f>IF(J16="","",(K16/J16)/LOOKUP(RIGHT($D$2,3),定数!$A$6:$A$13,定数!$B$6:$B$13))</f>
        <v>1.9158245773464135</v>
      </c>
      <c r="N16" s="71"/>
      <c r="O16" s="8">
        <v>43776</v>
      </c>
      <c r="P16" s="109">
        <v>1.3028999999999999</v>
      </c>
      <c r="Q16" s="109"/>
      <c r="R16" s="110">
        <f>IF(P16="","",T16*M16*LOOKUP(RIGHT($D$2,3),定数!$A$6:$A$13,定数!$B$6:$B$13))</f>
        <v>-31955.953950138231</v>
      </c>
      <c r="S16" s="110"/>
      <c r="T16" s="111">
        <f t="shared" si="4"/>
        <v>-139.00000000000023</v>
      </c>
      <c r="U16" s="111"/>
      <c r="V16" s="22">
        <f t="shared" si="1"/>
        <v>0</v>
      </c>
      <c r="W16">
        <f t="shared" si="2"/>
        <v>3</v>
      </c>
      <c r="X16" s="37">
        <f t="shared" si="5"/>
        <v>1127805.8464447292</v>
      </c>
      <c r="Y16" s="38">
        <f t="shared" si="6"/>
        <v>6.2307426381081998E-2</v>
      </c>
    </row>
    <row r="17" spans="2:25">
      <c r="B17" s="71">
        <v>9</v>
      </c>
      <c r="C17" s="108">
        <f t="shared" si="0"/>
        <v>1025579.2127450822</v>
      </c>
      <c r="D17" s="108"/>
      <c r="E17" s="71">
        <v>1997</v>
      </c>
      <c r="F17" s="8">
        <v>43501</v>
      </c>
      <c r="G17" s="71" t="s">
        <v>3</v>
      </c>
      <c r="H17" s="109">
        <v>1.1862999999999999</v>
      </c>
      <c r="I17" s="109"/>
      <c r="J17" s="71">
        <v>89</v>
      </c>
      <c r="K17" s="112">
        <f t="shared" si="3"/>
        <v>30767.376382352464</v>
      </c>
      <c r="L17" s="113"/>
      <c r="M17" s="6">
        <f>IF(J17="","",(K17/J17)/LOOKUP(RIGHT($D$2,3),定数!$A$6:$A$13,定数!$B$6:$B$13))</f>
        <v>2.8808404852389944</v>
      </c>
      <c r="N17" s="71">
        <v>1997</v>
      </c>
      <c r="O17" s="8">
        <v>43503</v>
      </c>
      <c r="P17" s="109">
        <v>1.1675</v>
      </c>
      <c r="Q17" s="109"/>
      <c r="R17" s="110">
        <f>IF(P17="","",T17*M17*LOOKUP(RIGHT($D$2,3),定数!$A$6:$A$13,定数!$B$6:$B$13))</f>
        <v>64991.761346991465</v>
      </c>
      <c r="S17" s="110"/>
      <c r="T17" s="111">
        <f t="shared" si="4"/>
        <v>187.99999999999929</v>
      </c>
      <c r="U17" s="111"/>
      <c r="V17" s="22">
        <f t="shared" si="1"/>
        <v>1</v>
      </c>
      <c r="W17">
        <f t="shared" si="2"/>
        <v>0</v>
      </c>
      <c r="X17" s="37">
        <f t="shared" si="5"/>
        <v>1127805.8464447292</v>
      </c>
      <c r="Y17" s="38">
        <f t="shared" si="6"/>
        <v>9.0642049801305857E-2</v>
      </c>
    </row>
    <row r="18" spans="2:25">
      <c r="B18" s="71">
        <v>10</v>
      </c>
      <c r="C18" s="108">
        <f t="shared" si="0"/>
        <v>1090570.9740920737</v>
      </c>
      <c r="D18" s="108"/>
      <c r="E18" s="71"/>
      <c r="F18" s="8">
        <v>43527</v>
      </c>
      <c r="G18" s="71" t="s">
        <v>3</v>
      </c>
      <c r="H18" s="109">
        <v>1.1534</v>
      </c>
      <c r="I18" s="109"/>
      <c r="J18" s="71">
        <v>90</v>
      </c>
      <c r="K18" s="112">
        <f t="shared" si="3"/>
        <v>32717.129222762211</v>
      </c>
      <c r="L18" s="113"/>
      <c r="M18" s="6">
        <f>IF(J18="","",(K18/J18)/LOOKUP(RIGHT($D$2,3),定数!$A$6:$A$13,定数!$B$6:$B$13))</f>
        <v>3.0293638169224271</v>
      </c>
      <c r="N18" s="71"/>
      <c r="O18" s="8">
        <v>43542</v>
      </c>
      <c r="P18" s="109">
        <v>1.1624000000000001</v>
      </c>
      <c r="Q18" s="109"/>
      <c r="R18" s="110">
        <f>IF(P18="","",T18*M18*LOOKUP(RIGHT($D$2,3),定数!$A$6:$A$13,定数!$B$6:$B$13))</f>
        <v>-32717.129222762644</v>
      </c>
      <c r="S18" s="110"/>
      <c r="T18" s="111">
        <f t="shared" si="4"/>
        <v>-90.000000000001194</v>
      </c>
      <c r="U18" s="111"/>
      <c r="V18" s="22">
        <f t="shared" si="1"/>
        <v>0</v>
      </c>
      <c r="W18">
        <f t="shared" si="2"/>
        <v>1</v>
      </c>
      <c r="X18" s="37">
        <f t="shared" si="5"/>
        <v>1127805.8464447292</v>
      </c>
      <c r="Y18" s="38">
        <f t="shared" si="6"/>
        <v>3.3015321271860687E-2</v>
      </c>
    </row>
    <row r="19" spans="2:25">
      <c r="B19" s="71">
        <v>11</v>
      </c>
      <c r="C19" s="108">
        <f t="shared" si="0"/>
        <v>1057853.8448693112</v>
      </c>
      <c r="D19" s="108"/>
      <c r="E19" s="71"/>
      <c r="F19" s="8">
        <v>43606</v>
      </c>
      <c r="G19" s="71" t="s">
        <v>4</v>
      </c>
      <c r="H19" s="109">
        <v>1.1682999999999999</v>
      </c>
      <c r="I19" s="109"/>
      <c r="J19" s="71">
        <v>258</v>
      </c>
      <c r="K19" s="112">
        <f t="shared" si="3"/>
        <v>31735.615346079336</v>
      </c>
      <c r="L19" s="113"/>
      <c r="M19" s="6">
        <f>IF(J19="","",(K19/J19)/LOOKUP(RIGHT($D$2,3),定数!$A$6:$A$13,定数!$B$6:$B$13))</f>
        <v>1.0250521752609605</v>
      </c>
      <c r="N19" s="71"/>
      <c r="O19" s="8">
        <v>43618</v>
      </c>
      <c r="P19" s="109">
        <v>1.1425000000000001</v>
      </c>
      <c r="Q19" s="109"/>
      <c r="R19" s="110">
        <f>IF(P19="","",T19*M19*LOOKUP(RIGHT($D$2,3),定数!$A$6:$A$13,定数!$B$6:$B$13))</f>
        <v>-31735.615346079117</v>
      </c>
      <c r="S19" s="110"/>
      <c r="T19" s="111">
        <f t="shared" si="4"/>
        <v>-257.99999999999824</v>
      </c>
      <c r="U19" s="111"/>
      <c r="V19" s="22">
        <f t="shared" si="1"/>
        <v>0</v>
      </c>
      <c r="W19">
        <f t="shared" si="2"/>
        <v>2</v>
      </c>
      <c r="X19" s="37">
        <f t="shared" si="5"/>
        <v>1127805.8464447292</v>
      </c>
      <c r="Y19" s="38">
        <f t="shared" si="6"/>
        <v>6.2024861633705131E-2</v>
      </c>
    </row>
    <row r="20" spans="2:25">
      <c r="B20" s="71">
        <v>12</v>
      </c>
      <c r="C20" s="108">
        <f t="shared" si="0"/>
        <v>1026118.2295232321</v>
      </c>
      <c r="D20" s="108"/>
      <c r="E20" s="71"/>
      <c r="F20" s="8">
        <v>43660</v>
      </c>
      <c r="G20" s="71" t="s">
        <v>3</v>
      </c>
      <c r="H20" s="109">
        <v>1.0958000000000001</v>
      </c>
      <c r="I20" s="109"/>
      <c r="J20" s="71">
        <v>219</v>
      </c>
      <c r="K20" s="112">
        <f t="shared" si="3"/>
        <v>30783.54688569696</v>
      </c>
      <c r="L20" s="113"/>
      <c r="M20" s="6">
        <f>IF(J20="","",(K20/J20)/LOOKUP(RIGHT($D$2,3),定数!$A$6:$A$13,定数!$B$6:$B$13))</f>
        <v>1.1713678419214977</v>
      </c>
      <c r="N20" s="71"/>
      <c r="O20" s="8">
        <v>43678</v>
      </c>
      <c r="P20" s="109">
        <v>1.0477000000000001</v>
      </c>
      <c r="Q20" s="109"/>
      <c r="R20" s="110">
        <f>IF(P20="","",T20*M20*LOOKUP(RIGHT($D$2,3),定数!$A$6:$A$13,定数!$B$6:$B$13))</f>
        <v>67611.351835708891</v>
      </c>
      <c r="S20" s="110"/>
      <c r="T20" s="111">
        <f t="shared" si="4"/>
        <v>481.00000000000034</v>
      </c>
      <c r="U20" s="111"/>
      <c r="V20" s="22">
        <f t="shared" si="1"/>
        <v>1</v>
      </c>
      <c r="W20">
        <f t="shared" si="2"/>
        <v>0</v>
      </c>
      <c r="X20" s="37">
        <f t="shared" si="5"/>
        <v>1127805.8464447292</v>
      </c>
      <c r="Y20" s="38">
        <f t="shared" si="6"/>
        <v>9.0164115784693744E-2</v>
      </c>
    </row>
    <row r="21" spans="2:25">
      <c r="B21" s="71">
        <v>13</v>
      </c>
      <c r="C21" s="108">
        <f>IF(R20="","",C20+R20)</f>
        <v>1093729.581358941</v>
      </c>
      <c r="D21" s="108"/>
      <c r="E21" s="71"/>
      <c r="F21" s="8">
        <v>43719</v>
      </c>
      <c r="G21" s="71" t="s">
        <v>4</v>
      </c>
      <c r="H21" s="109">
        <v>1.0898000000000001</v>
      </c>
      <c r="I21" s="109"/>
      <c r="J21" s="71">
        <v>138</v>
      </c>
      <c r="K21" s="112">
        <f t="shared" si="3"/>
        <v>32811.887440768231</v>
      </c>
      <c r="L21" s="113"/>
      <c r="M21" s="6">
        <f>IF(J21="","",(K21/J21)/LOOKUP(RIGHT($D$2,3),定数!$A$6:$A$13,定数!$B$6:$B$13))</f>
        <v>1.9813941691285164</v>
      </c>
      <c r="N21" s="71"/>
      <c r="O21" s="8">
        <v>43734</v>
      </c>
      <c r="P21" s="109">
        <v>1.1168</v>
      </c>
      <c r="Q21" s="109"/>
      <c r="R21" s="110">
        <f>IF(P21="","",T21*M21*LOOKUP(RIGHT($D$2,3),定数!$A$6:$A$13,定数!$B$6:$B$13))</f>
        <v>64197.171079763735</v>
      </c>
      <c r="S21" s="110"/>
      <c r="T21" s="111">
        <f t="shared" si="4"/>
        <v>269.99999999999915</v>
      </c>
      <c r="U21" s="111"/>
      <c r="V21" s="22">
        <f t="shared" si="1"/>
        <v>2</v>
      </c>
      <c r="W21">
        <f t="shared" si="2"/>
        <v>0</v>
      </c>
      <c r="X21" s="37">
        <f t="shared" si="5"/>
        <v>1127805.8464447292</v>
      </c>
      <c r="Y21" s="38">
        <f t="shared" si="6"/>
        <v>3.0214655468589258E-2</v>
      </c>
    </row>
    <row r="22" spans="2:25">
      <c r="B22" s="71">
        <v>14</v>
      </c>
      <c r="C22" s="108">
        <f t="shared" si="0"/>
        <v>1157926.7524387047</v>
      </c>
      <c r="D22" s="108"/>
      <c r="E22" s="71"/>
      <c r="F22" s="8">
        <v>43753</v>
      </c>
      <c r="G22" s="71" t="s">
        <v>4</v>
      </c>
      <c r="H22" s="109">
        <v>1.1201000000000001</v>
      </c>
      <c r="I22" s="109"/>
      <c r="J22" s="71">
        <v>73</v>
      </c>
      <c r="K22" s="112">
        <f t="shared" si="3"/>
        <v>34737.802573161141</v>
      </c>
      <c r="L22" s="113"/>
      <c r="M22" s="6">
        <f>IF(J22="","",(K22/J22)/LOOKUP(RIGHT($D$2,3),定数!$A$6:$A$13,定数!$B$6:$B$13))</f>
        <v>3.9655025768448788</v>
      </c>
      <c r="N22" s="71"/>
      <c r="O22" s="8">
        <v>43755</v>
      </c>
      <c r="P22" s="109">
        <v>1.1128</v>
      </c>
      <c r="Q22" s="109"/>
      <c r="R22" s="110">
        <f>IF(P22="","",T22*M22*LOOKUP(RIGHT($D$2,3),定数!$A$6:$A$13,定数!$B$6:$B$13))</f>
        <v>-34737.802573161534</v>
      </c>
      <c r="S22" s="110"/>
      <c r="T22" s="111">
        <f t="shared" si="4"/>
        <v>-73.000000000000838</v>
      </c>
      <c r="U22" s="111"/>
      <c r="V22" s="22">
        <f t="shared" si="1"/>
        <v>0</v>
      </c>
      <c r="W22">
        <f t="shared" si="2"/>
        <v>1</v>
      </c>
      <c r="X22" s="37">
        <f t="shared" si="5"/>
        <v>1157926.7524387047</v>
      </c>
      <c r="Y22" s="38">
        <f t="shared" si="6"/>
        <v>0</v>
      </c>
    </row>
    <row r="23" spans="2:25">
      <c r="B23" s="71">
        <v>15</v>
      </c>
      <c r="C23" s="108">
        <f t="shared" si="0"/>
        <v>1123188.9498655433</v>
      </c>
      <c r="D23" s="108"/>
      <c r="E23" s="71"/>
      <c r="F23" s="8">
        <v>43780</v>
      </c>
      <c r="G23" s="71" t="s">
        <v>4</v>
      </c>
      <c r="H23" s="109">
        <v>1.1505000000000001</v>
      </c>
      <c r="I23" s="109"/>
      <c r="J23" s="71">
        <v>181</v>
      </c>
      <c r="K23" s="112">
        <f t="shared" si="3"/>
        <v>33695.668495966296</v>
      </c>
      <c r="L23" s="113"/>
      <c r="M23" s="6">
        <f>IF(J23="","",(K23/J23)/LOOKUP(RIGHT($D$2,3),定数!$A$6:$A$13,定数!$B$6:$B$13))</f>
        <v>1.5513659528529604</v>
      </c>
      <c r="N23" s="71"/>
      <c r="O23" s="8">
        <v>43782</v>
      </c>
      <c r="P23" s="109">
        <v>1.1324000000000001</v>
      </c>
      <c r="Q23" s="109"/>
      <c r="R23" s="110">
        <f>IF(P23="","",T23*M23*LOOKUP(RIGHT($D$2,3),定数!$A$6:$A$13,定数!$B$6:$B$13))</f>
        <v>-33695.668495966311</v>
      </c>
      <c r="S23" s="110"/>
      <c r="T23" s="111">
        <f t="shared" si="4"/>
        <v>-181.00000000000006</v>
      </c>
      <c r="U23" s="111"/>
      <c r="V23" t="str">
        <f t="shared" ref="V23:W74" si="7">IF(S23&lt;&gt;"",IF(S23&lt;0,1+V22,0),"")</f>
        <v/>
      </c>
      <c r="W23">
        <f t="shared" si="2"/>
        <v>2</v>
      </c>
      <c r="X23" s="37">
        <f t="shared" si="5"/>
        <v>1157926.7524387047</v>
      </c>
      <c r="Y23" s="38">
        <f t="shared" si="6"/>
        <v>3.0000000000000249E-2</v>
      </c>
    </row>
    <row r="24" spans="2:25">
      <c r="B24" s="71">
        <v>16</v>
      </c>
      <c r="C24" s="108">
        <f t="shared" si="0"/>
        <v>1089493.2813695769</v>
      </c>
      <c r="D24" s="108"/>
      <c r="E24" s="71">
        <v>1998</v>
      </c>
      <c r="F24" s="8">
        <v>43582</v>
      </c>
      <c r="G24" s="71" t="s">
        <v>4</v>
      </c>
      <c r="H24" s="109">
        <v>1.1046</v>
      </c>
      <c r="I24" s="109"/>
      <c r="J24" s="71">
        <v>70</v>
      </c>
      <c r="K24" s="112">
        <f t="shared" si="3"/>
        <v>32684.798441087307</v>
      </c>
      <c r="L24" s="113"/>
      <c r="M24" s="6">
        <f>IF(J24="","",(K24/J24)/LOOKUP(RIGHT($D$2,3),定数!$A$6:$A$13,定数!$B$6:$B$13))</f>
        <v>3.8910474334627745</v>
      </c>
      <c r="N24" s="71">
        <v>1998</v>
      </c>
      <c r="O24" s="8">
        <v>43584</v>
      </c>
      <c r="P24" s="109">
        <v>1.0975999999999999</v>
      </c>
      <c r="Q24" s="109"/>
      <c r="R24" s="110">
        <f>IF(P24="","",T24*M24*LOOKUP(RIGHT($D$2,3),定数!$A$6:$A$13,定数!$B$6:$B$13))</f>
        <v>-32684.798441087849</v>
      </c>
      <c r="S24" s="110"/>
      <c r="T24" s="111">
        <f t="shared" si="4"/>
        <v>-70.000000000001165</v>
      </c>
      <c r="U24" s="111"/>
      <c r="V24" t="str">
        <f t="shared" si="7"/>
        <v/>
      </c>
      <c r="W24">
        <f t="shared" si="2"/>
        <v>3</v>
      </c>
      <c r="X24" s="37">
        <f t="shared" si="5"/>
        <v>1157926.7524387047</v>
      </c>
      <c r="Y24" s="38">
        <f t="shared" si="6"/>
        <v>5.9100000000000263E-2</v>
      </c>
    </row>
    <row r="25" spans="2:25">
      <c r="B25" s="71">
        <v>17</v>
      </c>
      <c r="C25" s="108">
        <f t="shared" si="0"/>
        <v>1056808.4829284891</v>
      </c>
      <c r="D25" s="108"/>
      <c r="E25" s="71"/>
      <c r="F25" s="8">
        <v>43670</v>
      </c>
      <c r="G25" s="71" t="s">
        <v>4</v>
      </c>
      <c r="H25" s="109">
        <v>1.1064000000000001</v>
      </c>
      <c r="I25" s="109"/>
      <c r="J25" s="71">
        <v>71</v>
      </c>
      <c r="K25" s="112">
        <f t="shared" si="3"/>
        <v>31704.254487854672</v>
      </c>
      <c r="L25" s="113"/>
      <c r="M25" s="6">
        <f>IF(J25="","",(K25/J25)/LOOKUP(RIGHT($D$2,3),定数!$A$6:$A$13,定数!$B$6:$B$13))</f>
        <v>3.7211566300298911</v>
      </c>
      <c r="N25" s="71"/>
      <c r="O25" s="8">
        <v>43690</v>
      </c>
      <c r="P25" s="109">
        <v>1.0992999999999999</v>
      </c>
      <c r="Q25" s="109"/>
      <c r="R25" s="110">
        <f>IF(P25="","",T25*M25*LOOKUP(RIGHT($D$2,3),定数!$A$6:$A$13,定数!$B$6:$B$13))</f>
        <v>-31704.254487855145</v>
      </c>
      <c r="S25" s="110"/>
      <c r="T25" s="111">
        <f t="shared" si="4"/>
        <v>-71.000000000001066</v>
      </c>
      <c r="U25" s="111"/>
      <c r="V25" t="str">
        <f t="shared" si="7"/>
        <v/>
      </c>
      <c r="W25">
        <f t="shared" si="2"/>
        <v>4</v>
      </c>
      <c r="X25" s="37">
        <f t="shared" si="5"/>
        <v>1157926.7524387047</v>
      </c>
      <c r="Y25" s="38">
        <f t="shared" si="6"/>
        <v>8.732700000000071E-2</v>
      </c>
    </row>
    <row r="26" spans="2:25">
      <c r="B26" s="71">
        <v>18</v>
      </c>
      <c r="C26" s="108">
        <f t="shared" si="0"/>
        <v>1025104.228440634</v>
      </c>
      <c r="D26" s="108"/>
      <c r="E26" s="71"/>
      <c r="F26" s="8">
        <v>43718</v>
      </c>
      <c r="G26" s="71" t="s">
        <v>4</v>
      </c>
      <c r="H26" s="109">
        <v>1.1479999999999999</v>
      </c>
      <c r="I26" s="109"/>
      <c r="J26" s="71">
        <v>168</v>
      </c>
      <c r="K26" s="112">
        <f t="shared" si="3"/>
        <v>30753.126853219019</v>
      </c>
      <c r="L26" s="113"/>
      <c r="M26" s="6">
        <f>IF(J26="","",(K26/J26)/LOOKUP(RIGHT($D$2,3),定数!$A$6:$A$13,定数!$B$6:$B$13))</f>
        <v>1.5254527208938005</v>
      </c>
      <c r="N26" s="71"/>
      <c r="O26" s="8">
        <v>43733</v>
      </c>
      <c r="P26" s="109">
        <v>1.1780999999999999</v>
      </c>
      <c r="Q26" s="109"/>
      <c r="R26" s="110">
        <f>IF(P26="","",T26*M26*LOOKUP(RIGHT($D$2,3),定数!$A$6:$A$13,定数!$B$6:$B$13))</f>
        <v>55099.352278684106</v>
      </c>
      <c r="S26" s="110"/>
      <c r="T26" s="111">
        <f t="shared" si="4"/>
        <v>301.00000000000017</v>
      </c>
      <c r="U26" s="111"/>
      <c r="V26" t="str">
        <f t="shared" si="7"/>
        <v/>
      </c>
      <c r="W26">
        <f t="shared" si="2"/>
        <v>0</v>
      </c>
      <c r="X26" s="37">
        <f t="shared" si="5"/>
        <v>1157926.7524387047</v>
      </c>
      <c r="Y26" s="38">
        <f t="shared" si="6"/>
        <v>0.11470719000000107</v>
      </c>
    </row>
    <row r="27" spans="2:25">
      <c r="B27" s="71">
        <v>19</v>
      </c>
      <c r="C27" s="108">
        <f>IF(R26="","",C26+R26)</f>
        <v>1080203.580719318</v>
      </c>
      <c r="D27" s="108"/>
      <c r="E27" s="71">
        <v>1999</v>
      </c>
      <c r="F27" s="8">
        <v>43492</v>
      </c>
      <c r="G27" s="71" t="s">
        <v>3</v>
      </c>
      <c r="H27" s="109">
        <v>1.1537999999999999</v>
      </c>
      <c r="I27" s="109"/>
      <c r="J27" s="71">
        <v>89</v>
      </c>
      <c r="K27" s="112">
        <f t="shared" si="3"/>
        <v>32406.107421579538</v>
      </c>
      <c r="L27" s="113"/>
      <c r="M27" s="6">
        <f>IF(J27="","",(K27/J27)/LOOKUP(RIGHT($D$2,3),定数!$A$6:$A$13,定数!$B$6:$B$13))</f>
        <v>3.0342797211216794</v>
      </c>
      <c r="N27" s="71">
        <v>1999</v>
      </c>
      <c r="O27" s="8">
        <v>43497</v>
      </c>
      <c r="P27" s="109">
        <v>1.1333</v>
      </c>
      <c r="Q27" s="109"/>
      <c r="R27" s="110">
        <f>IF(P27="","",T27*M27*LOOKUP(RIGHT($D$2,3),定数!$A$6:$A$13,定数!$B$6:$B$13))</f>
        <v>74643.281139593179</v>
      </c>
      <c r="S27" s="110"/>
      <c r="T27" s="111">
        <f t="shared" si="4"/>
        <v>204.99999999999963</v>
      </c>
      <c r="U27" s="111"/>
      <c r="V27" t="str">
        <f t="shared" si="7"/>
        <v/>
      </c>
      <c r="W27">
        <f t="shared" si="2"/>
        <v>0</v>
      </c>
      <c r="X27" s="37">
        <f t="shared" si="5"/>
        <v>1157926.7524387047</v>
      </c>
      <c r="Y27" s="38">
        <f t="shared" si="6"/>
        <v>6.7122701462501211E-2</v>
      </c>
    </row>
    <row r="28" spans="2:25">
      <c r="B28" s="71">
        <v>20</v>
      </c>
      <c r="C28" s="108">
        <f>IF(R27="","",C27+R27)</f>
        <v>1154846.8618589111</v>
      </c>
      <c r="D28" s="108"/>
      <c r="E28" s="71"/>
      <c r="F28" s="8">
        <v>43508</v>
      </c>
      <c r="G28" s="71" t="s">
        <v>3</v>
      </c>
      <c r="H28" s="109">
        <v>1.1229</v>
      </c>
      <c r="I28" s="109"/>
      <c r="J28" s="71">
        <v>109</v>
      </c>
      <c r="K28" s="112">
        <f t="shared" si="3"/>
        <v>34645.405855767334</v>
      </c>
      <c r="L28" s="113"/>
      <c r="M28" s="6">
        <f>IF(J28="","",(K28/J28)/LOOKUP(RIGHT($D$2,3),定数!$A$6:$A$13,定数!$B$6:$B$13))</f>
        <v>2.6487313345387871</v>
      </c>
      <c r="N28" s="71"/>
      <c r="O28" s="8">
        <v>43518</v>
      </c>
      <c r="P28" s="109">
        <v>1.097</v>
      </c>
      <c r="Q28" s="109"/>
      <c r="R28" s="110">
        <f>IF(P28="","",T28*M28*LOOKUP(RIGHT($D$2,3),定数!$A$6:$A$13,定数!$B$6:$B$13))</f>
        <v>82322.569877465605</v>
      </c>
      <c r="S28" s="110"/>
      <c r="T28" s="111">
        <f t="shared" si="4"/>
        <v>259.00000000000034</v>
      </c>
      <c r="U28" s="111"/>
      <c r="V28" t="str">
        <f t="shared" si="7"/>
        <v/>
      </c>
      <c r="W28">
        <f t="shared" si="2"/>
        <v>0</v>
      </c>
      <c r="X28" s="37">
        <f t="shared" si="5"/>
        <v>1157926.7524387047</v>
      </c>
      <c r="Y28" s="38">
        <f t="shared" si="6"/>
        <v>2.6598319568202911E-3</v>
      </c>
    </row>
    <row r="29" spans="2:25">
      <c r="B29" s="71">
        <v>21</v>
      </c>
      <c r="C29" s="108">
        <f t="shared" si="0"/>
        <v>1237169.4317363766</v>
      </c>
      <c r="D29" s="108"/>
      <c r="E29" s="71"/>
      <c r="F29" s="8">
        <v>43612</v>
      </c>
      <c r="G29" s="71" t="s">
        <v>3</v>
      </c>
      <c r="H29" s="109">
        <v>1.0436000000000001</v>
      </c>
      <c r="I29" s="109"/>
      <c r="J29" s="71">
        <v>192</v>
      </c>
      <c r="K29" s="112">
        <f t="shared" si="3"/>
        <v>37115.082952091296</v>
      </c>
      <c r="L29" s="113"/>
      <c r="M29" s="6">
        <f>IF(J29="","",(K29/J29)/LOOKUP(RIGHT($D$2,3),定数!$A$6:$A$13,定数!$B$6:$B$13))</f>
        <v>1.6108976975734068</v>
      </c>
      <c r="N29" s="71"/>
      <c r="O29" s="8">
        <v>43672</v>
      </c>
      <c r="P29" s="109">
        <v>1.0629</v>
      </c>
      <c r="Q29" s="109"/>
      <c r="R29" s="110">
        <f>IF(P29="","",T29*M29*LOOKUP(RIGHT($D$2,3),定数!$A$6:$A$13,定数!$B$6:$B$13))</f>
        <v>-37308.390675799856</v>
      </c>
      <c r="S29" s="110"/>
      <c r="T29" s="111">
        <f t="shared" si="4"/>
        <v>-192.99999999999872</v>
      </c>
      <c r="U29" s="111"/>
      <c r="V29" t="str">
        <f t="shared" si="7"/>
        <v/>
      </c>
      <c r="W29">
        <f t="shared" si="2"/>
        <v>1</v>
      </c>
      <c r="X29" s="37">
        <f t="shared" si="5"/>
        <v>1237169.4317363766</v>
      </c>
      <c r="Y29" s="38">
        <f t="shared" si="6"/>
        <v>0</v>
      </c>
    </row>
    <row r="30" spans="2:25">
      <c r="B30" s="71">
        <v>22</v>
      </c>
      <c r="C30" s="108">
        <f>IF(R29="","",C29+R29)</f>
        <v>1199861.0410605767</v>
      </c>
      <c r="D30" s="108"/>
      <c r="E30" s="71"/>
      <c r="F30" s="8">
        <v>43682</v>
      </c>
      <c r="G30" s="71" t="s">
        <v>4</v>
      </c>
      <c r="H30" s="109">
        <v>1.0797000000000001</v>
      </c>
      <c r="I30" s="109"/>
      <c r="J30" s="71">
        <v>127</v>
      </c>
      <c r="K30" s="112">
        <f t="shared" si="3"/>
        <v>35995.831231817298</v>
      </c>
      <c r="L30" s="113"/>
      <c r="M30" s="6">
        <f>IF(J30="","",(K30/J30)/LOOKUP(RIGHT($D$2,3),定数!$A$6:$A$13,定数!$B$6:$B$13))</f>
        <v>2.3619311831901113</v>
      </c>
      <c r="N30" s="71"/>
      <c r="O30" s="8">
        <v>43688</v>
      </c>
      <c r="P30" s="109">
        <v>1.0669999999999999</v>
      </c>
      <c r="Q30" s="109"/>
      <c r="R30" s="110">
        <f>IF(P30="","",T30*M30*LOOKUP(RIGHT($D$2,3),定数!$A$6:$A$13,定数!$B$6:$B$13))</f>
        <v>-35995.831231817741</v>
      </c>
      <c r="S30" s="110"/>
      <c r="T30" s="111">
        <f t="shared" si="4"/>
        <v>-127.00000000000156</v>
      </c>
      <c r="U30" s="111"/>
      <c r="V30" t="str">
        <f t="shared" si="7"/>
        <v/>
      </c>
      <c r="W30">
        <f t="shared" si="2"/>
        <v>2</v>
      </c>
      <c r="X30" s="37">
        <f t="shared" si="5"/>
        <v>1237169.4317363766</v>
      </c>
      <c r="Y30" s="38">
        <f t="shared" si="6"/>
        <v>3.0156249999999885E-2</v>
      </c>
    </row>
    <row r="31" spans="2:25">
      <c r="B31" s="71">
        <v>23</v>
      </c>
      <c r="C31" s="108">
        <f t="shared" si="0"/>
        <v>1163865.2098287588</v>
      </c>
      <c r="D31" s="108"/>
      <c r="E31" s="71"/>
      <c r="F31" s="8">
        <v>43793</v>
      </c>
      <c r="G31" s="71" t="s">
        <v>3</v>
      </c>
      <c r="H31" s="109">
        <v>1.0256000000000001</v>
      </c>
      <c r="I31" s="109"/>
      <c r="J31" s="71">
        <v>81</v>
      </c>
      <c r="K31" s="112">
        <f t="shared" si="3"/>
        <v>34915.956294862764</v>
      </c>
      <c r="L31" s="113"/>
      <c r="M31" s="6">
        <f>IF(J31="","",(K31/J31)/LOOKUP(RIGHT($D$2,3),定数!$A$6:$A$13,定数!$B$6:$B$13))</f>
        <v>3.5921765735455518</v>
      </c>
      <c r="N31" s="71"/>
      <c r="O31" s="8">
        <v>43795</v>
      </c>
      <c r="P31" s="109">
        <v>1.0088999999999999</v>
      </c>
      <c r="Q31" s="109"/>
      <c r="R31" s="110">
        <f>IF(P31="","",T31*M31*LOOKUP(RIGHT($D$2,3),定数!$A$6:$A$13,定数!$B$6:$B$13))</f>
        <v>71987.218533853549</v>
      </c>
      <c r="S31" s="110"/>
      <c r="T31" s="111">
        <f t="shared" si="4"/>
        <v>167.00000000000159</v>
      </c>
      <c r="U31" s="111"/>
      <c r="V31" t="str">
        <f t="shared" si="7"/>
        <v/>
      </c>
      <c r="W31">
        <f t="shared" si="2"/>
        <v>0</v>
      </c>
      <c r="X31" s="37">
        <f t="shared" si="5"/>
        <v>1237169.4317363766</v>
      </c>
      <c r="Y31" s="38">
        <f t="shared" si="6"/>
        <v>5.9251562500000299E-2</v>
      </c>
    </row>
    <row r="32" spans="2:25">
      <c r="B32" s="71">
        <v>24</v>
      </c>
      <c r="C32" s="108">
        <f t="shared" si="0"/>
        <v>1235852.4283626124</v>
      </c>
      <c r="D32" s="108"/>
      <c r="E32" s="71"/>
      <c r="F32" s="8">
        <v>43829</v>
      </c>
      <c r="G32" s="71" t="s">
        <v>3</v>
      </c>
      <c r="H32" s="109">
        <v>1.0032000000000001</v>
      </c>
      <c r="I32" s="109"/>
      <c r="J32" s="71">
        <v>111</v>
      </c>
      <c r="K32" s="112">
        <f t="shared" si="3"/>
        <v>37075.572850878372</v>
      </c>
      <c r="L32" s="113"/>
      <c r="M32" s="6">
        <f>IF(J32="","",(K32/J32)/LOOKUP(RIGHT($D$2,3),定数!$A$6:$A$13,定数!$B$6:$B$13))</f>
        <v>2.7834514152311089</v>
      </c>
      <c r="N32" s="71">
        <v>2000</v>
      </c>
      <c r="O32" s="8">
        <v>43468</v>
      </c>
      <c r="P32" s="109">
        <v>1.0143</v>
      </c>
      <c r="Q32" s="109"/>
      <c r="R32" s="110">
        <f>IF(P32="","",T32*M32*LOOKUP(RIGHT($D$2,3),定数!$A$6:$A$13,定数!$B$6:$B$13))</f>
        <v>-37075.572850877994</v>
      </c>
      <c r="S32" s="110"/>
      <c r="T32" s="111">
        <f t="shared" si="4"/>
        <v>-110.99999999999888</v>
      </c>
      <c r="U32" s="111"/>
      <c r="V32" t="str">
        <f t="shared" si="7"/>
        <v/>
      </c>
      <c r="W32">
        <f t="shared" si="2"/>
        <v>1</v>
      </c>
      <c r="X32" s="37">
        <f t="shared" si="5"/>
        <v>1237169.4317363766</v>
      </c>
      <c r="Y32" s="38">
        <f t="shared" si="6"/>
        <v>1.0645295138886901E-3</v>
      </c>
    </row>
    <row r="33" spans="2:25">
      <c r="B33" s="71">
        <v>25</v>
      </c>
      <c r="C33" s="108">
        <f>IF(R32="","",C32+R32)</f>
        <v>1198776.8555117345</v>
      </c>
      <c r="D33" s="108"/>
      <c r="E33" s="71">
        <v>2000</v>
      </c>
      <c r="F33" s="8">
        <v>43477</v>
      </c>
      <c r="G33" s="71" t="s">
        <v>4</v>
      </c>
      <c r="H33" s="109">
        <v>1.0342</v>
      </c>
      <c r="I33" s="109"/>
      <c r="J33" s="71">
        <v>98</v>
      </c>
      <c r="K33" s="112">
        <f t="shared" si="3"/>
        <v>35963.305665352033</v>
      </c>
      <c r="L33" s="113"/>
      <c r="M33" s="6">
        <f>IF(J33="","",(K33/J33)/LOOKUP(RIGHT($D$2,3),定数!$A$6:$A$13,定数!$B$6:$B$13))</f>
        <v>3.0581042232442206</v>
      </c>
      <c r="N33" s="71"/>
      <c r="O33" s="8">
        <v>43478</v>
      </c>
      <c r="P33" s="109">
        <v>1.0244</v>
      </c>
      <c r="Q33" s="109"/>
      <c r="R33" s="110">
        <f>IF(P33="","",T33*M33*LOOKUP(RIGHT($D$2,3),定数!$A$6:$A$13,定数!$B$6:$B$13))</f>
        <v>-35963.305665352149</v>
      </c>
      <c r="S33" s="110"/>
      <c r="T33" s="111">
        <f t="shared" si="4"/>
        <v>-98.000000000000313</v>
      </c>
      <c r="U33" s="111"/>
      <c r="V33" t="str">
        <f t="shared" si="7"/>
        <v/>
      </c>
      <c r="W33">
        <f t="shared" si="2"/>
        <v>2</v>
      </c>
      <c r="X33" s="37">
        <f t="shared" si="5"/>
        <v>1237169.4317363766</v>
      </c>
      <c r="Y33" s="38">
        <f t="shared" si="6"/>
        <v>3.103259362847155E-2</v>
      </c>
    </row>
    <row r="34" spans="2:25">
      <c r="B34" s="71">
        <v>26</v>
      </c>
      <c r="C34" s="108">
        <f>IF(R33="","",C33+R33)</f>
        <v>1162813.5498463823</v>
      </c>
      <c r="D34" s="108"/>
      <c r="E34" s="71"/>
      <c r="F34" s="8">
        <v>43489</v>
      </c>
      <c r="G34" s="71" t="s">
        <v>3</v>
      </c>
      <c r="H34" s="109">
        <v>1.0047999999999999</v>
      </c>
      <c r="I34" s="109"/>
      <c r="J34" s="71">
        <v>146</v>
      </c>
      <c r="K34" s="112">
        <f t="shared" si="3"/>
        <v>34884.406495391471</v>
      </c>
      <c r="L34" s="113"/>
      <c r="M34" s="6">
        <f>IF(J34="","",(K34/J34)/LOOKUP(RIGHT($D$2,3),定数!$A$6:$A$13,定数!$B$6:$B$13))</f>
        <v>1.9911190922027096</v>
      </c>
      <c r="N34" s="71"/>
      <c r="O34" s="8">
        <v>43493</v>
      </c>
      <c r="P34" s="109">
        <v>0.97599999999999998</v>
      </c>
      <c r="Q34" s="109"/>
      <c r="R34" s="110">
        <f>IF(P34="","",T34*M34*LOOKUP(RIGHT($D$2,3),定数!$A$6:$A$13,定数!$B$6:$B$13))</f>
        <v>68813.075826525499</v>
      </c>
      <c r="S34" s="110"/>
      <c r="T34" s="111">
        <f t="shared" si="4"/>
        <v>287.99999999999937</v>
      </c>
      <c r="U34" s="111"/>
      <c r="V34" t="str">
        <f t="shared" si="7"/>
        <v/>
      </c>
      <c r="W34">
        <f t="shared" si="2"/>
        <v>0</v>
      </c>
      <c r="X34" s="37">
        <f t="shared" si="5"/>
        <v>1237169.4317363766</v>
      </c>
      <c r="Y34" s="38">
        <f t="shared" si="6"/>
        <v>6.0101615819617593E-2</v>
      </c>
    </row>
    <row r="35" spans="2:25">
      <c r="B35" s="71">
        <v>27</v>
      </c>
      <c r="C35" s="108">
        <f>IF(R34="","",C34+R34)</f>
        <v>1231626.6256729078</v>
      </c>
      <c r="D35" s="108"/>
      <c r="E35" s="71"/>
      <c r="F35" s="8">
        <v>43562</v>
      </c>
      <c r="G35" s="71" t="s">
        <v>3</v>
      </c>
      <c r="H35" s="109">
        <v>0.95640000000000003</v>
      </c>
      <c r="I35" s="109"/>
      <c r="J35" s="71">
        <v>79</v>
      </c>
      <c r="K35" s="112">
        <f t="shared" si="3"/>
        <v>36948.798770187233</v>
      </c>
      <c r="L35" s="113"/>
      <c r="M35" s="6">
        <f>IF(J35="","",(K35/J35)/LOOKUP(RIGHT($D$2,3),定数!$A$6:$A$13,定数!$B$6:$B$13))</f>
        <v>3.8975526128889491</v>
      </c>
      <c r="N35" s="71"/>
      <c r="O35" s="8">
        <v>43566</v>
      </c>
      <c r="P35" s="109">
        <v>0.96430000000000005</v>
      </c>
      <c r="Q35" s="109"/>
      <c r="R35" s="110">
        <f>IF(P35="","",T35*M35*LOOKUP(RIGHT($D$2,3),定数!$A$6:$A$13,定数!$B$6:$B$13))</f>
        <v>-36948.798770187321</v>
      </c>
      <c r="S35" s="110"/>
      <c r="T35" s="111">
        <f t="shared" si="4"/>
        <v>-79.000000000000185</v>
      </c>
      <c r="U35" s="111"/>
      <c r="V35" t="str">
        <f t="shared" si="7"/>
        <v/>
      </c>
      <c r="W35">
        <f t="shared" si="2"/>
        <v>1</v>
      </c>
      <c r="X35" s="37">
        <f t="shared" si="5"/>
        <v>1237169.4317363766</v>
      </c>
      <c r="Y35" s="38">
        <f t="shared" si="6"/>
        <v>4.4802319886689812E-3</v>
      </c>
    </row>
    <row r="36" spans="2:25">
      <c r="B36" s="71">
        <v>28</v>
      </c>
      <c r="C36" s="108">
        <f>IF(R35="","",C35+R35)</f>
        <v>1194677.8269027204</v>
      </c>
      <c r="D36" s="108"/>
      <c r="E36" s="71"/>
      <c r="F36" s="8">
        <v>43635</v>
      </c>
      <c r="G36" s="71" t="s">
        <v>4</v>
      </c>
      <c r="H36" s="109">
        <v>0.96630000000000005</v>
      </c>
      <c r="I36" s="109"/>
      <c r="J36" s="71">
        <v>168</v>
      </c>
      <c r="K36" s="112">
        <f t="shared" si="3"/>
        <v>35840.334807081606</v>
      </c>
      <c r="L36" s="113"/>
      <c r="M36" s="6">
        <f>IF(J36="","",(K36/J36)/LOOKUP(RIGHT($D$2,3),定数!$A$6:$A$13,定数!$B$6:$B$13))</f>
        <v>1.7777943852719049</v>
      </c>
      <c r="N36" s="71"/>
      <c r="O36" s="8">
        <v>43637</v>
      </c>
      <c r="P36" s="109">
        <v>0.94950000000000001</v>
      </c>
      <c r="Q36" s="109"/>
      <c r="R36" s="110">
        <f>IF(P36="","",T36*M36*LOOKUP(RIGHT($D$2,3),定数!$A$6:$A$13,定数!$B$6:$B$13))</f>
        <v>-35840.334807081679</v>
      </c>
      <c r="S36" s="110"/>
      <c r="T36" s="111">
        <f t="shared" si="4"/>
        <v>-168.00000000000037</v>
      </c>
      <c r="U36" s="111"/>
      <c r="V36" t="str">
        <f t="shared" si="7"/>
        <v/>
      </c>
      <c r="W36">
        <f t="shared" si="2"/>
        <v>2</v>
      </c>
      <c r="X36" s="37">
        <f t="shared" si="5"/>
        <v>1237169.4317363766</v>
      </c>
      <c r="Y36" s="38">
        <f t="shared" si="6"/>
        <v>3.4345825029009069E-2</v>
      </c>
    </row>
    <row r="37" spans="2:25">
      <c r="B37" s="71">
        <v>29</v>
      </c>
      <c r="C37" s="108">
        <f t="shared" si="0"/>
        <v>1158837.4920956388</v>
      </c>
      <c r="D37" s="108"/>
      <c r="E37" s="71"/>
      <c r="F37" s="8">
        <v>43699</v>
      </c>
      <c r="G37" s="71" t="s">
        <v>3</v>
      </c>
      <c r="H37" s="109">
        <v>0.90059999999999996</v>
      </c>
      <c r="I37" s="109"/>
      <c r="J37" s="71">
        <v>74</v>
      </c>
      <c r="K37" s="112">
        <f t="shared" si="3"/>
        <v>34765.124762869164</v>
      </c>
      <c r="L37" s="113"/>
      <c r="M37" s="6">
        <f>IF(J37="","",(K37/J37)/LOOKUP(RIGHT($D$2,3),定数!$A$6:$A$13,定数!$B$6:$B$13))</f>
        <v>3.9149915273501312</v>
      </c>
      <c r="N37" s="71"/>
      <c r="O37" s="8">
        <v>43708</v>
      </c>
      <c r="P37" s="109">
        <v>0.8861</v>
      </c>
      <c r="Q37" s="109"/>
      <c r="R37" s="110">
        <f>IF(P37="","",T37*M37*LOOKUP(RIGHT($D$2,3),定数!$A$6:$A$13,定数!$B$6:$B$13))</f>
        <v>68120.852575892088</v>
      </c>
      <c r="S37" s="110"/>
      <c r="T37" s="111">
        <f t="shared" si="4"/>
        <v>144.99999999999957</v>
      </c>
      <c r="U37" s="111"/>
      <c r="V37" t="str">
        <f t="shared" si="7"/>
        <v/>
      </c>
      <c r="W37">
        <f t="shared" si="2"/>
        <v>0</v>
      </c>
      <c r="X37" s="37">
        <f t="shared" si="5"/>
        <v>1237169.4317363766</v>
      </c>
      <c r="Y37" s="38">
        <f t="shared" si="6"/>
        <v>6.3315450278138785E-2</v>
      </c>
    </row>
    <row r="38" spans="2:25">
      <c r="B38" s="71">
        <v>30</v>
      </c>
      <c r="C38" s="108">
        <f>IF(R37="","",C37+R37)</f>
        <v>1226958.3446715309</v>
      </c>
      <c r="D38" s="108"/>
      <c r="E38" s="71"/>
      <c r="F38" s="8">
        <v>43713</v>
      </c>
      <c r="G38" s="71" t="s">
        <v>3</v>
      </c>
      <c r="H38" s="109">
        <v>0.89629999999999999</v>
      </c>
      <c r="I38" s="109"/>
      <c r="J38" s="71">
        <v>78</v>
      </c>
      <c r="K38" s="112">
        <f t="shared" si="3"/>
        <v>36808.750340145925</v>
      </c>
      <c r="L38" s="113"/>
      <c r="M38" s="6">
        <f>IF(J38="","",(K38/J38)/LOOKUP(RIGHT($D$2,3),定数!$A$6:$A$13,定数!$B$6:$B$13))</f>
        <v>3.9325587970241371</v>
      </c>
      <c r="N38" s="71"/>
      <c r="O38" s="8">
        <v>43714</v>
      </c>
      <c r="P38" s="109">
        <v>0.88119999999999998</v>
      </c>
      <c r="Q38" s="109"/>
      <c r="R38" s="110">
        <f>IF(P38="","",T38*M38*LOOKUP(RIGHT($D$2,3),定数!$A$6:$A$13,定数!$B$6:$B$13))</f>
        <v>71257.965402077389</v>
      </c>
      <c r="S38" s="110"/>
      <c r="T38" s="111">
        <f t="shared" si="4"/>
        <v>151.00000000000003</v>
      </c>
      <c r="U38" s="111"/>
      <c r="V38" t="str">
        <f t="shared" si="7"/>
        <v/>
      </c>
      <c r="W38">
        <f t="shared" si="2"/>
        <v>0</v>
      </c>
      <c r="X38" s="37">
        <f t="shared" si="5"/>
        <v>1237169.4317363766</v>
      </c>
      <c r="Y38" s="38">
        <f t="shared" si="6"/>
        <v>8.2535882336781663E-3</v>
      </c>
    </row>
    <row r="39" spans="2:25">
      <c r="B39" s="71">
        <v>31</v>
      </c>
      <c r="C39" s="108">
        <f t="shared" si="0"/>
        <v>1298216.3100736083</v>
      </c>
      <c r="D39" s="108"/>
      <c r="E39" s="71"/>
      <c r="F39" s="8">
        <v>43724</v>
      </c>
      <c r="G39" s="71" t="s">
        <v>3</v>
      </c>
      <c r="H39" s="109">
        <v>0.85250000000000004</v>
      </c>
      <c r="I39" s="109"/>
      <c r="J39" s="71">
        <v>176</v>
      </c>
      <c r="K39" s="112">
        <f t="shared" si="3"/>
        <v>38946.489302208247</v>
      </c>
      <c r="L39" s="113"/>
      <c r="M39" s="6">
        <f>IF(J39="","",(K39/J39)/LOOKUP(RIGHT($D$2,3),定数!$A$6:$A$13,定数!$B$6:$B$13))</f>
        <v>1.8440572586272843</v>
      </c>
      <c r="N39" s="71"/>
      <c r="O39" s="8">
        <v>43730</v>
      </c>
      <c r="P39" s="109">
        <v>0.87009999999999998</v>
      </c>
      <c r="Q39" s="109"/>
      <c r="R39" s="110">
        <f>IF(P39="","",T39*M39*LOOKUP(RIGHT($D$2,3),定数!$A$6:$A$13,定数!$B$6:$B$13))</f>
        <v>-38946.489302208131</v>
      </c>
      <c r="S39" s="110"/>
      <c r="T39" s="111">
        <f t="shared" si="4"/>
        <v>-175.99999999999949</v>
      </c>
      <c r="U39" s="111"/>
      <c r="V39" t="str">
        <f t="shared" si="7"/>
        <v/>
      </c>
      <c r="W39">
        <f t="shared" si="2"/>
        <v>1</v>
      </c>
      <c r="X39" s="37">
        <f t="shared" si="5"/>
        <v>1298216.3100736083</v>
      </c>
      <c r="Y39" s="38">
        <f t="shared" si="6"/>
        <v>0</v>
      </c>
    </row>
    <row r="40" spans="2:25">
      <c r="B40" s="71">
        <v>32</v>
      </c>
      <c r="C40" s="108">
        <f t="shared" si="0"/>
        <v>1259269.8207714001</v>
      </c>
      <c r="D40" s="108"/>
      <c r="E40" s="71"/>
      <c r="F40" s="8">
        <v>43779</v>
      </c>
      <c r="G40" s="71" t="s">
        <v>105</v>
      </c>
      <c r="H40" s="109">
        <v>0.86770000000000003</v>
      </c>
      <c r="I40" s="109"/>
      <c r="J40" s="71">
        <v>162</v>
      </c>
      <c r="K40" s="112">
        <f t="shared" si="3"/>
        <v>37778.094623142002</v>
      </c>
      <c r="L40" s="113"/>
      <c r="M40" s="6">
        <f>IF(J40="","",(K40/J40)/LOOKUP(RIGHT($D$2,3),定数!$A$6:$A$13,定数!$B$6:$B$13))</f>
        <v>1.9433176246472224</v>
      </c>
      <c r="N40" s="71"/>
      <c r="O40" s="8">
        <v>43785</v>
      </c>
      <c r="P40" s="109">
        <v>0.85150000000000003</v>
      </c>
      <c r="Q40" s="109"/>
      <c r="R40" s="110">
        <f>IF(P40="","",T40*M40*LOOKUP(RIGHT($D$2,3),定数!$A$6:$A$13,定数!$B$6:$B$13))</f>
        <v>-37778.094623141988</v>
      </c>
      <c r="S40" s="110"/>
      <c r="T40" s="111">
        <f t="shared" si="4"/>
        <v>-161.99999999999991</v>
      </c>
      <c r="U40" s="111"/>
      <c r="V40" t="str">
        <f t="shared" si="7"/>
        <v/>
      </c>
      <c r="W40">
        <f t="shared" si="2"/>
        <v>2</v>
      </c>
      <c r="X40" s="37">
        <f t="shared" si="5"/>
        <v>1298216.3100736083</v>
      </c>
      <c r="Y40" s="38">
        <f t="shared" si="6"/>
        <v>2.9999999999999916E-2</v>
      </c>
    </row>
    <row r="41" spans="2:25">
      <c r="B41" s="71">
        <v>33</v>
      </c>
      <c r="C41" s="108">
        <f t="shared" si="0"/>
        <v>1221491.7261482582</v>
      </c>
      <c r="D41" s="108"/>
      <c r="E41" s="71"/>
      <c r="F41" s="8">
        <v>43814</v>
      </c>
      <c r="G41" s="71" t="s">
        <v>4</v>
      </c>
      <c r="H41" s="109">
        <v>0.89129999999999998</v>
      </c>
      <c r="I41" s="109"/>
      <c r="J41" s="71">
        <v>162</v>
      </c>
      <c r="K41" s="112">
        <f t="shared" si="3"/>
        <v>36644.751784447748</v>
      </c>
      <c r="L41" s="113"/>
      <c r="M41" s="6">
        <f>IF(J41="","",(K41/J41)/LOOKUP(RIGHT($D$2,3),定数!$A$6:$A$13,定数!$B$6:$B$13))</f>
        <v>1.885018095907806</v>
      </c>
      <c r="N41" s="71"/>
      <c r="O41" s="8">
        <v>43825</v>
      </c>
      <c r="P41" s="109">
        <v>0.93059999999999998</v>
      </c>
      <c r="Q41" s="109"/>
      <c r="R41" s="110">
        <f>IF(P41="","",T41*M41*LOOKUP(RIGHT($D$2,3),定数!$A$6:$A$13,定数!$B$6:$B$13))</f>
        <v>88897.453403012129</v>
      </c>
      <c r="S41" s="110"/>
      <c r="T41" s="111">
        <f t="shared" si="4"/>
        <v>393</v>
      </c>
      <c r="U41" s="111"/>
      <c r="V41" t="str">
        <f t="shared" si="7"/>
        <v/>
      </c>
      <c r="W41">
        <f t="shared" si="2"/>
        <v>0</v>
      </c>
      <c r="X41" s="37">
        <f t="shared" si="5"/>
        <v>1298216.3100736083</v>
      </c>
      <c r="Y41" s="38">
        <f t="shared" si="6"/>
        <v>5.909999999999993E-2</v>
      </c>
    </row>
    <row r="42" spans="2:25">
      <c r="B42" s="71">
        <v>34</v>
      </c>
      <c r="C42" s="108">
        <f t="shared" si="0"/>
        <v>1310389.1795512703</v>
      </c>
      <c r="D42" s="108"/>
      <c r="E42" s="71">
        <v>2001</v>
      </c>
      <c r="F42" s="8">
        <v>43477</v>
      </c>
      <c r="G42" s="71" t="s">
        <v>4</v>
      </c>
      <c r="H42" s="109">
        <v>0.95540000000000003</v>
      </c>
      <c r="I42" s="109"/>
      <c r="J42" s="71">
        <v>192</v>
      </c>
      <c r="K42" s="112">
        <f>IF(J42="","",C42*0.03)</f>
        <v>39311.675386538111</v>
      </c>
      <c r="L42" s="113"/>
      <c r="M42" s="6">
        <f>IF(J42="","",(K42/J42)/LOOKUP(RIGHT($D$2,3),定数!$A$6:$A$13,定数!$B$6:$B$13))</f>
        <v>1.7062359108740499</v>
      </c>
      <c r="N42" s="71">
        <v>2001</v>
      </c>
      <c r="O42" s="8">
        <v>43482</v>
      </c>
      <c r="P42" s="109">
        <v>0.93620000000000003</v>
      </c>
      <c r="Q42" s="109"/>
      <c r="R42" s="110">
        <f>IF(P42="","",T42*M42*LOOKUP(RIGHT($D$2,3),定数!$A$6:$A$13,定数!$B$6:$B$13))</f>
        <v>-39311.675386538103</v>
      </c>
      <c r="S42" s="110"/>
      <c r="T42" s="111">
        <f t="shared" si="4"/>
        <v>-191.99999999999994</v>
      </c>
      <c r="U42" s="111"/>
      <c r="V42" t="str">
        <f t="shared" si="7"/>
        <v/>
      </c>
      <c r="W42">
        <f t="shared" si="2"/>
        <v>1</v>
      </c>
      <c r="X42" s="37">
        <f t="shared" si="5"/>
        <v>1310389.1795512703</v>
      </c>
      <c r="Y42" s="38">
        <f t="shared" si="6"/>
        <v>0</v>
      </c>
    </row>
    <row r="43" spans="2:25">
      <c r="B43" s="71">
        <v>35</v>
      </c>
      <c r="C43" s="108">
        <f t="shared" si="0"/>
        <v>1271077.5041647323</v>
      </c>
      <c r="D43" s="108"/>
      <c r="E43" s="71"/>
      <c r="F43" s="8">
        <v>43518</v>
      </c>
      <c r="G43" s="71" t="s">
        <v>3</v>
      </c>
      <c r="H43" s="109">
        <v>0.90480000000000005</v>
      </c>
      <c r="I43" s="109"/>
      <c r="J43" s="71">
        <v>194</v>
      </c>
      <c r="K43" s="112">
        <f t="shared" si="3"/>
        <v>38132.32512494197</v>
      </c>
      <c r="L43" s="113"/>
      <c r="M43" s="6">
        <f>IF(J43="","",(K43/J43)/LOOKUP(RIGHT($D$2,3),定数!$A$6:$A$13,定数!$B$6:$B$13))</f>
        <v>1.6379864744390882</v>
      </c>
      <c r="N43" s="71"/>
      <c r="O43" s="8">
        <v>43524</v>
      </c>
      <c r="P43" s="109">
        <v>0.92420000000000002</v>
      </c>
      <c r="Q43" s="109"/>
      <c r="R43" s="110">
        <f>IF(P43="","",T43*M43*LOOKUP(RIGHT($D$2,3),定数!$A$6:$A$13,定数!$B$6:$B$13))</f>
        <v>-38132.325124941912</v>
      </c>
      <c r="S43" s="110"/>
      <c r="T43" s="111">
        <f t="shared" si="4"/>
        <v>-193.99999999999972</v>
      </c>
      <c r="U43" s="111"/>
      <c r="V43" t="str">
        <f t="shared" si="7"/>
        <v/>
      </c>
      <c r="W43">
        <f t="shared" si="2"/>
        <v>2</v>
      </c>
      <c r="X43" s="37">
        <f t="shared" si="5"/>
        <v>1310389.1795512703</v>
      </c>
      <c r="Y43" s="38">
        <f t="shared" si="6"/>
        <v>2.9999999999999916E-2</v>
      </c>
    </row>
    <row r="44" spans="2:25">
      <c r="B44" s="71">
        <v>36</v>
      </c>
      <c r="C44" s="108">
        <f t="shared" si="0"/>
        <v>1232945.1790397903</v>
      </c>
      <c r="D44" s="108"/>
      <c r="E44" s="71"/>
      <c r="F44" s="8">
        <v>43546</v>
      </c>
      <c r="G44" s="71" t="s">
        <v>3</v>
      </c>
      <c r="H44" s="109">
        <v>0.89290000000000003</v>
      </c>
      <c r="I44" s="109"/>
      <c r="J44" s="71">
        <v>199</v>
      </c>
      <c r="K44" s="112">
        <f t="shared" si="3"/>
        <v>36988.355371193706</v>
      </c>
      <c r="L44" s="113"/>
      <c r="M44" s="6">
        <f>IF(J44="","",(K44/J44)/LOOKUP(RIGHT($D$2,3),定数!$A$6:$A$13,定数!$B$6:$B$13))</f>
        <v>1.5489261043213445</v>
      </c>
      <c r="N44" s="71"/>
      <c r="O44" s="8">
        <v>43609</v>
      </c>
      <c r="P44" s="109">
        <v>0.85350000000000004</v>
      </c>
      <c r="Q44" s="109"/>
      <c r="R44" s="110">
        <f>IF(P44="","",T44*M44*LOOKUP(RIGHT($D$2,3),定数!$A$6:$A$13,定数!$B$6:$B$13))</f>
        <v>73233.226212313137</v>
      </c>
      <c r="S44" s="110"/>
      <c r="T44" s="111">
        <f t="shared" si="4"/>
        <v>393.99999999999989</v>
      </c>
      <c r="U44" s="111"/>
      <c r="V44" t="str">
        <f t="shared" si="7"/>
        <v/>
      </c>
      <c r="W44">
        <f t="shared" si="2"/>
        <v>0</v>
      </c>
      <c r="X44" s="37">
        <f t="shared" si="5"/>
        <v>1310389.1795512703</v>
      </c>
      <c r="Y44" s="38">
        <f t="shared" si="6"/>
        <v>5.909999999999993E-2</v>
      </c>
    </row>
    <row r="45" spans="2:25">
      <c r="B45" s="71">
        <v>37</v>
      </c>
      <c r="C45" s="108">
        <f t="shared" si="0"/>
        <v>1306178.4052521035</v>
      </c>
      <c r="D45" s="108"/>
      <c r="E45" s="71"/>
      <c r="F45" s="8">
        <v>43664</v>
      </c>
      <c r="G45" s="71" t="s">
        <v>4</v>
      </c>
      <c r="H45" s="109">
        <v>0.86109999999999998</v>
      </c>
      <c r="I45" s="109"/>
      <c r="J45" s="71">
        <v>124</v>
      </c>
      <c r="K45" s="112">
        <f t="shared" si="3"/>
        <v>39185.352157563102</v>
      </c>
      <c r="L45" s="113"/>
      <c r="M45" s="6">
        <f>IF(J45="","",(K45/J45)/LOOKUP(RIGHT($D$2,3),定数!$A$6:$A$13,定数!$B$6:$B$13))</f>
        <v>2.6334242041373055</v>
      </c>
      <c r="N45" s="71"/>
      <c r="O45" s="8">
        <v>43680</v>
      </c>
      <c r="P45" s="109">
        <v>0.88539999999999996</v>
      </c>
      <c r="Q45" s="109"/>
      <c r="R45" s="110">
        <f>IF(P45="","",T45*M45*LOOKUP(RIGHT($D$2,3),定数!$A$6:$A$13,定数!$B$6:$B$13))</f>
        <v>76790.649792643788</v>
      </c>
      <c r="S45" s="110"/>
      <c r="T45" s="111">
        <f t="shared" si="4"/>
        <v>242.99999999999989</v>
      </c>
      <c r="U45" s="111"/>
      <c r="V45" t="str">
        <f t="shared" si="7"/>
        <v/>
      </c>
      <c r="W45">
        <f t="shared" si="2"/>
        <v>0</v>
      </c>
      <c r="X45" s="37">
        <f t="shared" si="5"/>
        <v>1310389.1795512703</v>
      </c>
      <c r="Y45" s="38">
        <f t="shared" si="6"/>
        <v>3.2133768844220256E-3</v>
      </c>
    </row>
    <row r="46" spans="2:25">
      <c r="B46" s="71">
        <v>38</v>
      </c>
      <c r="C46" s="108">
        <f t="shared" si="0"/>
        <v>1382969.0550447472</v>
      </c>
      <c r="D46" s="108"/>
      <c r="E46" s="71"/>
      <c r="F46" s="8">
        <v>43699</v>
      </c>
      <c r="G46" s="71" t="s">
        <v>4</v>
      </c>
      <c r="H46" s="109">
        <v>0.91859999999999997</v>
      </c>
      <c r="I46" s="109"/>
      <c r="J46" s="71">
        <v>110</v>
      </c>
      <c r="K46" s="112">
        <f t="shared" si="3"/>
        <v>41489.071651342412</v>
      </c>
      <c r="L46" s="113"/>
      <c r="M46" s="6">
        <f>IF(J46="","",(K46/J46)/LOOKUP(RIGHT($D$2,3),定数!$A$6:$A$13,定数!$B$6:$B$13))</f>
        <v>3.1431114887380618</v>
      </c>
      <c r="N46" s="71"/>
      <c r="O46" s="8">
        <v>43701</v>
      </c>
      <c r="P46" s="109">
        <v>0.90759999999999996</v>
      </c>
      <c r="Q46" s="109"/>
      <c r="R46" s="110">
        <f>IF(P46="","",T46*M46*LOOKUP(RIGHT($D$2,3),定数!$A$6:$A$13,定数!$B$6:$B$13))</f>
        <v>-41489.071651342456</v>
      </c>
      <c r="S46" s="110"/>
      <c r="T46" s="111">
        <f t="shared" si="4"/>
        <v>-110.0000000000001</v>
      </c>
      <c r="U46" s="111"/>
      <c r="V46" t="str">
        <f t="shared" si="7"/>
        <v/>
      </c>
      <c r="W46">
        <f t="shared" si="2"/>
        <v>1</v>
      </c>
      <c r="X46" s="37">
        <f t="shared" si="5"/>
        <v>1382969.0550447472</v>
      </c>
      <c r="Y46" s="38">
        <f t="shared" si="6"/>
        <v>0</v>
      </c>
    </row>
    <row r="47" spans="2:25">
      <c r="B47" s="71">
        <v>39</v>
      </c>
      <c r="C47" s="108">
        <f t="shared" si="0"/>
        <v>1341479.9833934046</v>
      </c>
      <c r="D47" s="108"/>
      <c r="E47" s="71"/>
      <c r="F47" s="8">
        <v>43708</v>
      </c>
      <c r="G47" s="71" t="s">
        <v>4</v>
      </c>
      <c r="H47" s="109">
        <v>0.91869999999999996</v>
      </c>
      <c r="I47" s="109"/>
      <c r="J47" s="71">
        <v>133</v>
      </c>
      <c r="K47" s="112">
        <f t="shared" si="3"/>
        <v>40244.399501802138</v>
      </c>
      <c r="L47" s="113"/>
      <c r="M47" s="6">
        <f>IF(J47="","",(K47/J47)/LOOKUP(RIGHT($D$2,3),定数!$A$6:$A$13,定数!$B$6:$B$13))</f>
        <v>2.5215789161530164</v>
      </c>
      <c r="N47" s="71"/>
      <c r="O47" s="8">
        <v>43712</v>
      </c>
      <c r="P47" s="109">
        <v>0.90539999999999998</v>
      </c>
      <c r="Q47" s="109"/>
      <c r="R47" s="110">
        <f>IF(P47="","",T47*M47*LOOKUP(RIGHT($D$2,3),定数!$A$6:$A$13,定数!$B$6:$B$13))</f>
        <v>-40244.39950180208</v>
      </c>
      <c r="S47" s="110"/>
      <c r="T47" s="111">
        <f t="shared" si="4"/>
        <v>-132.99999999999977</v>
      </c>
      <c r="U47" s="111"/>
      <c r="V47" t="str">
        <f t="shared" si="7"/>
        <v/>
      </c>
      <c r="W47">
        <f t="shared" si="2"/>
        <v>2</v>
      </c>
      <c r="X47" s="37">
        <f t="shared" si="5"/>
        <v>1382969.0550447472</v>
      </c>
      <c r="Y47" s="38">
        <f t="shared" si="6"/>
        <v>3.0000000000000138E-2</v>
      </c>
    </row>
    <row r="48" spans="2:25">
      <c r="B48" s="71">
        <v>40</v>
      </c>
      <c r="C48" s="108">
        <f t="shared" si="0"/>
        <v>1301235.5838916025</v>
      </c>
      <c r="D48" s="108"/>
      <c r="E48" s="71"/>
      <c r="F48" s="8">
        <v>43816</v>
      </c>
      <c r="G48" s="71" t="s">
        <v>4</v>
      </c>
      <c r="H48" s="109">
        <v>0.90559999999999996</v>
      </c>
      <c r="I48" s="109"/>
      <c r="J48" s="71">
        <v>138</v>
      </c>
      <c r="K48" s="112">
        <f t="shared" si="3"/>
        <v>39037.067516748073</v>
      </c>
      <c r="L48" s="113"/>
      <c r="M48" s="6">
        <f>IF(J48="","",(K48/J48)/LOOKUP(RIGHT($D$2,3),定数!$A$6:$A$13,定数!$B$6:$B$13))</f>
        <v>2.3573108403833376</v>
      </c>
      <c r="N48" s="71"/>
      <c r="O48" s="8">
        <v>43820</v>
      </c>
      <c r="P48" s="109">
        <v>0.89180000000000004</v>
      </c>
      <c r="Q48" s="109"/>
      <c r="R48" s="110">
        <f>IF(P48="","",T48*M48*LOOKUP(RIGHT($D$2,3),定数!$A$6:$A$13,定数!$B$6:$B$13))</f>
        <v>-39037.067516747855</v>
      </c>
      <c r="S48" s="110"/>
      <c r="T48" s="111">
        <f t="shared" si="4"/>
        <v>-137.99999999999923</v>
      </c>
      <c r="U48" s="111"/>
      <c r="V48" t="str">
        <f t="shared" si="7"/>
        <v/>
      </c>
      <c r="W48">
        <f t="shared" si="2"/>
        <v>3</v>
      </c>
      <c r="X48" s="37">
        <f t="shared" si="5"/>
        <v>1382969.0550447472</v>
      </c>
      <c r="Y48" s="38">
        <f t="shared" si="6"/>
        <v>5.9100000000000152E-2</v>
      </c>
    </row>
    <row r="49" spans="2:25">
      <c r="B49" s="71">
        <v>41</v>
      </c>
      <c r="C49" s="108">
        <f t="shared" si="0"/>
        <v>1262198.5163748546</v>
      </c>
      <c r="D49" s="108"/>
      <c r="E49" s="71">
        <v>2002</v>
      </c>
      <c r="F49" s="8">
        <v>43489</v>
      </c>
      <c r="G49" s="71" t="s">
        <v>3</v>
      </c>
      <c r="H49" s="109">
        <v>0.87629999999999997</v>
      </c>
      <c r="I49" s="109"/>
      <c r="J49" s="71">
        <v>130</v>
      </c>
      <c r="K49" s="112">
        <f t="shared" si="3"/>
        <v>37865.955491245637</v>
      </c>
      <c r="L49" s="113"/>
      <c r="M49" s="6">
        <f>IF(J49="","",(K49/J49)/LOOKUP(RIGHT($D$2,3),定数!$A$6:$A$13,定数!$B$6:$B$13))</f>
        <v>2.4273048391824128</v>
      </c>
      <c r="N49" s="71">
        <v>2002</v>
      </c>
      <c r="O49" s="8">
        <v>43572</v>
      </c>
      <c r="P49" s="109">
        <v>0.88929999999999998</v>
      </c>
      <c r="Q49" s="109"/>
      <c r="R49" s="110">
        <f>IF(P49="","",T49*M49*LOOKUP(RIGHT($D$2,3),定数!$A$6:$A$13,定数!$B$6:$B$13))</f>
        <v>-37865.955491245673</v>
      </c>
      <c r="S49" s="110"/>
      <c r="T49" s="111">
        <f t="shared" si="4"/>
        <v>-130.00000000000011</v>
      </c>
      <c r="U49" s="111"/>
      <c r="V49" t="str">
        <f t="shared" si="7"/>
        <v/>
      </c>
      <c r="W49">
        <f t="shared" si="2"/>
        <v>4</v>
      </c>
      <c r="X49" s="37">
        <f t="shared" si="5"/>
        <v>1382969.0550447472</v>
      </c>
      <c r="Y49" s="38">
        <f t="shared" si="6"/>
        <v>8.7326999999999932E-2</v>
      </c>
    </row>
    <row r="50" spans="2:25">
      <c r="B50" s="71">
        <v>42</v>
      </c>
      <c r="C50" s="108">
        <f t="shared" si="0"/>
        <v>1224332.5608836089</v>
      </c>
      <c r="D50" s="108"/>
      <c r="E50" s="71"/>
      <c r="F50" s="8">
        <v>43580</v>
      </c>
      <c r="G50" s="71" t="s">
        <v>4</v>
      </c>
      <c r="H50" s="109">
        <v>0.89339999999999997</v>
      </c>
      <c r="I50" s="109"/>
      <c r="J50" s="71">
        <v>62</v>
      </c>
      <c r="K50" s="112">
        <f t="shared" si="3"/>
        <v>36729.976826508268</v>
      </c>
      <c r="L50" s="113"/>
      <c r="M50" s="6">
        <f>IF(J50="","",(K50/J50)/LOOKUP(RIGHT($D$2,3),定数!$A$6:$A$13,定数!$B$6:$B$13))</f>
        <v>4.9368248422726166</v>
      </c>
      <c r="N50" s="71"/>
      <c r="O50" s="8">
        <v>43586</v>
      </c>
      <c r="P50" s="109">
        <v>0.9083</v>
      </c>
      <c r="Q50" s="109"/>
      <c r="R50" s="110">
        <f>IF(P50="","",T50*M50*LOOKUP(RIGHT($D$2,3),定数!$A$6:$A$13,定数!$B$6:$B$13))</f>
        <v>88270.428179834533</v>
      </c>
      <c r="S50" s="110"/>
      <c r="T50" s="111">
        <f t="shared" si="4"/>
        <v>149.00000000000026</v>
      </c>
      <c r="U50" s="111"/>
      <c r="V50" t="str">
        <f t="shared" si="7"/>
        <v/>
      </c>
      <c r="W50">
        <f t="shared" si="2"/>
        <v>0</v>
      </c>
      <c r="X50" s="37">
        <f t="shared" si="5"/>
        <v>1382969.0550447472</v>
      </c>
      <c r="Y50" s="38">
        <f t="shared" si="6"/>
        <v>0.11470719000000007</v>
      </c>
    </row>
    <row r="51" spans="2:25">
      <c r="B51" s="71">
        <v>43</v>
      </c>
      <c r="C51" s="108">
        <f t="shared" si="0"/>
        <v>1312602.9890634434</v>
      </c>
      <c r="D51" s="108"/>
      <c r="E51" s="71"/>
      <c r="F51" s="8">
        <v>43605</v>
      </c>
      <c r="G51" s="71" t="s">
        <v>4</v>
      </c>
      <c r="H51" s="109">
        <v>0.92249999999999999</v>
      </c>
      <c r="I51" s="109"/>
      <c r="J51" s="71">
        <v>118</v>
      </c>
      <c r="K51" s="112">
        <f t="shared" si="3"/>
        <v>39378.089671903297</v>
      </c>
      <c r="L51" s="113"/>
      <c r="M51" s="6">
        <f>IF(J51="","",(K51/J51)/LOOKUP(RIGHT($D$2,3),定数!$A$6:$A$13,定数!$B$6:$B$13))</f>
        <v>2.7809385361513628</v>
      </c>
      <c r="N51" s="71"/>
      <c r="O51" s="8">
        <v>43628</v>
      </c>
      <c r="P51" s="109">
        <v>0.95020000000000004</v>
      </c>
      <c r="Q51" s="109"/>
      <c r="R51" s="110">
        <f>IF(P51="","",T51*M51*LOOKUP(RIGHT($D$2,3),定数!$A$6:$A$13,定数!$B$6:$B$13))</f>
        <v>92438.396941671497</v>
      </c>
      <c r="S51" s="110"/>
      <c r="T51" s="111">
        <f t="shared" si="4"/>
        <v>277.00000000000057</v>
      </c>
      <c r="U51" s="111"/>
      <c r="V51" t="str">
        <f t="shared" si="7"/>
        <v/>
      </c>
      <c r="W51">
        <f t="shared" si="2"/>
        <v>0</v>
      </c>
      <c r="X51" s="37">
        <f t="shared" si="5"/>
        <v>1382969.0550447472</v>
      </c>
      <c r="Y51" s="38">
        <f t="shared" si="6"/>
        <v>5.0880434182257961E-2</v>
      </c>
    </row>
    <row r="52" spans="2:25">
      <c r="B52" s="71">
        <v>44</v>
      </c>
      <c r="C52" s="108">
        <f t="shared" si="0"/>
        <v>1405041.3860051148</v>
      </c>
      <c r="D52" s="108"/>
      <c r="E52" s="71"/>
      <c r="F52" s="8">
        <v>43635</v>
      </c>
      <c r="G52" s="71" t="s">
        <v>4</v>
      </c>
      <c r="H52" s="109">
        <v>0.95250000000000001</v>
      </c>
      <c r="I52" s="109"/>
      <c r="J52" s="71">
        <v>114</v>
      </c>
      <c r="K52" s="112">
        <f t="shared" si="3"/>
        <v>42151.241580153444</v>
      </c>
      <c r="L52" s="113"/>
      <c r="M52" s="6">
        <f>IF(J52="","",(K52/J52)/LOOKUP(RIGHT($D$2,3),定数!$A$6:$A$13,定数!$B$6:$B$13))</f>
        <v>3.0812311096603393</v>
      </c>
      <c r="N52" s="71"/>
      <c r="O52" s="8">
        <v>43640</v>
      </c>
      <c r="P52" s="109">
        <v>0.97819999999999996</v>
      </c>
      <c r="Q52" s="109"/>
      <c r="R52" s="110">
        <f>IF(P52="","",T52*M52*LOOKUP(RIGHT($D$2,3),定数!$A$6:$A$13,定数!$B$6:$B$13))</f>
        <v>95025.167421924649</v>
      </c>
      <c r="S52" s="110"/>
      <c r="T52" s="111">
        <f t="shared" si="4"/>
        <v>256.99999999999943</v>
      </c>
      <c r="U52" s="111"/>
      <c r="V52" t="str">
        <f t="shared" si="7"/>
        <v/>
      </c>
      <c r="W52">
        <f t="shared" si="2"/>
        <v>0</v>
      </c>
      <c r="X52" s="37">
        <f t="shared" si="5"/>
        <v>1405041.3860051148</v>
      </c>
      <c r="Y52" s="38">
        <f t="shared" si="6"/>
        <v>0</v>
      </c>
    </row>
    <row r="53" spans="2:25">
      <c r="B53" s="71">
        <v>45</v>
      </c>
      <c r="C53" s="108">
        <f t="shared" si="0"/>
        <v>1500066.5534270394</v>
      </c>
      <c r="D53" s="108"/>
      <c r="E53" s="71"/>
      <c r="F53" s="8">
        <v>43766</v>
      </c>
      <c r="G53" s="71" t="s">
        <v>3</v>
      </c>
      <c r="H53" s="109">
        <v>0.97540000000000004</v>
      </c>
      <c r="I53" s="109"/>
      <c r="J53" s="71">
        <v>45</v>
      </c>
      <c r="K53" s="112">
        <f t="shared" si="3"/>
        <v>45001.996602811181</v>
      </c>
      <c r="L53" s="113"/>
      <c r="M53" s="6">
        <f>IF(J53="","",(K53/J53)/LOOKUP(RIGHT($D$2,3),定数!$A$6:$A$13,定数!$B$6:$B$13))</f>
        <v>8.3337030745946628</v>
      </c>
      <c r="N53" s="71"/>
      <c r="O53" s="8">
        <v>43766</v>
      </c>
      <c r="P53" s="109">
        <v>0.97989999999999999</v>
      </c>
      <c r="Q53" s="109"/>
      <c r="R53" s="110">
        <f>IF(P53="","",T53*M53*LOOKUP(RIGHT($D$2,3),定数!$A$6:$A$13,定数!$B$6:$B$13))</f>
        <v>-45001.996602810665</v>
      </c>
      <c r="S53" s="110"/>
      <c r="T53" s="111">
        <f t="shared" si="4"/>
        <v>-44.999999999999488</v>
      </c>
      <c r="U53" s="111"/>
      <c r="V53" t="str">
        <f t="shared" si="7"/>
        <v/>
      </c>
      <c r="W53">
        <f t="shared" si="2"/>
        <v>1</v>
      </c>
      <c r="X53" s="37">
        <f t="shared" si="5"/>
        <v>1500066.5534270394</v>
      </c>
      <c r="Y53" s="38">
        <f t="shared" si="6"/>
        <v>0</v>
      </c>
    </row>
    <row r="54" spans="2:25">
      <c r="B54" s="71">
        <v>46</v>
      </c>
      <c r="C54" s="108">
        <f t="shared" si="0"/>
        <v>1455064.5568242287</v>
      </c>
      <c r="D54" s="108"/>
      <c r="E54" s="71"/>
      <c r="F54" s="8">
        <v>43787</v>
      </c>
      <c r="G54" s="71" t="s">
        <v>4</v>
      </c>
      <c r="H54" s="109">
        <v>1.0103</v>
      </c>
      <c r="I54" s="109"/>
      <c r="J54" s="71">
        <v>94</v>
      </c>
      <c r="K54" s="112">
        <f t="shared" si="3"/>
        <v>43651.936704726861</v>
      </c>
      <c r="L54" s="113"/>
      <c r="M54" s="6">
        <f>IF(J54="","",(K54/J54)/LOOKUP(RIGHT($D$2,3),定数!$A$6:$A$13,定数!$B$6:$B$13))</f>
        <v>3.8698525447452892</v>
      </c>
      <c r="N54" s="71"/>
      <c r="O54" s="8">
        <v>43788</v>
      </c>
      <c r="P54" s="109">
        <v>1</v>
      </c>
      <c r="Q54" s="109"/>
      <c r="R54" s="110">
        <f>IF(P54="","",T54*M54*LOOKUP(RIGHT($D$2,3),定数!$A$6:$A$13,定数!$B$6:$B$13))</f>
        <v>-47831.37745305166</v>
      </c>
      <c r="S54" s="110"/>
      <c r="T54" s="111">
        <f t="shared" si="4"/>
        <v>-102.99999999999976</v>
      </c>
      <c r="U54" s="111"/>
      <c r="V54" t="str">
        <f t="shared" si="7"/>
        <v/>
      </c>
      <c r="W54">
        <f t="shared" si="2"/>
        <v>2</v>
      </c>
      <c r="X54" s="37">
        <f t="shared" si="5"/>
        <v>1500066.5534270394</v>
      </c>
      <c r="Y54" s="38">
        <f t="shared" si="6"/>
        <v>2.9999999999999694E-2</v>
      </c>
    </row>
    <row r="55" spans="2:25">
      <c r="B55" s="71">
        <v>47</v>
      </c>
      <c r="C55" s="108">
        <f t="shared" si="0"/>
        <v>1407233.179371177</v>
      </c>
      <c r="D55" s="108"/>
      <c r="E55" s="71"/>
      <c r="F55" s="8">
        <v>43825</v>
      </c>
      <c r="G55" s="71" t="s">
        <v>4</v>
      </c>
      <c r="H55" s="109">
        <v>1.0328999999999999</v>
      </c>
      <c r="I55" s="109"/>
      <c r="J55" s="71">
        <v>78</v>
      </c>
      <c r="K55" s="112">
        <f t="shared" si="3"/>
        <v>42216.995381135312</v>
      </c>
      <c r="L55" s="113"/>
      <c r="M55" s="6">
        <f>IF(J55="","",(K55/J55)/LOOKUP(RIGHT($D$2,3),定数!$A$6:$A$13,定数!$B$6:$B$13))</f>
        <v>4.5103627543947988</v>
      </c>
      <c r="N55" s="71">
        <v>2003</v>
      </c>
      <c r="O55" s="8">
        <v>43475</v>
      </c>
      <c r="P55" s="109">
        <v>1.0548</v>
      </c>
      <c r="Q55" s="109"/>
      <c r="R55" s="110">
        <f>IF(P55="","",T55*M55*LOOKUP(RIGHT($D$2,3),定数!$A$6:$A$13,定数!$B$6:$B$13))</f>
        <v>118532.33318549547</v>
      </c>
      <c r="S55" s="110"/>
      <c r="T55" s="111">
        <f t="shared" si="4"/>
        <v>219.00000000000031</v>
      </c>
      <c r="U55" s="111"/>
      <c r="V55" t="str">
        <f t="shared" si="7"/>
        <v/>
      </c>
      <c r="W55">
        <f t="shared" si="2"/>
        <v>0</v>
      </c>
      <c r="X55" s="37">
        <f t="shared" si="5"/>
        <v>1500066.5534270394</v>
      </c>
      <c r="Y55" s="38">
        <f t="shared" si="6"/>
        <v>6.1886170212765657E-2</v>
      </c>
    </row>
    <row r="56" spans="2:25">
      <c r="B56" s="71">
        <v>48</v>
      </c>
      <c r="C56" s="108">
        <f t="shared" si="0"/>
        <v>1525765.5125566726</v>
      </c>
      <c r="D56" s="108"/>
      <c r="E56" s="71">
        <v>2003</v>
      </c>
      <c r="F56" s="8">
        <v>43579</v>
      </c>
      <c r="G56" s="71" t="s">
        <v>4</v>
      </c>
      <c r="H56" s="109">
        <v>1.1005</v>
      </c>
      <c r="I56" s="109"/>
      <c r="J56" s="71">
        <v>160</v>
      </c>
      <c r="K56" s="112">
        <f t="shared" si="3"/>
        <v>45772.965376700173</v>
      </c>
      <c r="L56" s="113"/>
      <c r="M56" s="6">
        <f>IF(J56="","",(K56/J56)/LOOKUP(RIGHT($D$2,3),定数!$A$6:$A$13,定数!$B$6:$B$13))</f>
        <v>2.3840086133698009</v>
      </c>
      <c r="N56" s="71"/>
      <c r="O56" s="8">
        <v>43591</v>
      </c>
      <c r="P56" s="109">
        <v>1.137</v>
      </c>
      <c r="Q56" s="109"/>
      <c r="R56" s="110">
        <f>IF(P56="","",T56*M56*LOOKUP(RIGHT($D$2,3),定数!$A$6:$A$13,定数!$B$6:$B$13))</f>
        <v>104419.57726559721</v>
      </c>
      <c r="S56" s="110"/>
      <c r="T56" s="111">
        <f t="shared" si="4"/>
        <v>364.99999999999977</v>
      </c>
      <c r="U56" s="111"/>
      <c r="V56" t="str">
        <f t="shared" si="7"/>
        <v/>
      </c>
      <c r="W56">
        <f t="shared" si="2"/>
        <v>0</v>
      </c>
      <c r="X56" s="37">
        <f t="shared" si="5"/>
        <v>1525765.5125566726</v>
      </c>
      <c r="Y56" s="38">
        <f t="shared" si="6"/>
        <v>0</v>
      </c>
    </row>
    <row r="57" spans="2:25">
      <c r="B57" s="71">
        <v>49</v>
      </c>
      <c r="C57" s="108">
        <f t="shared" si="0"/>
        <v>1630185.0898222697</v>
      </c>
      <c r="D57" s="108"/>
      <c r="E57" s="71"/>
      <c r="F57" s="8">
        <v>43594</v>
      </c>
      <c r="G57" s="71" t="s">
        <v>4</v>
      </c>
      <c r="H57" s="109">
        <v>1.1515</v>
      </c>
      <c r="I57" s="109"/>
      <c r="J57" s="71">
        <v>206</v>
      </c>
      <c r="K57" s="112">
        <f t="shared" si="3"/>
        <v>48905.552694668091</v>
      </c>
      <c r="L57" s="113"/>
      <c r="M57" s="6">
        <f>IF(J57="","",(K57/J57)/LOOKUP(RIGHT($D$2,3),定数!$A$6:$A$13,定数!$B$6:$B$13))</f>
        <v>1.9783799633765409</v>
      </c>
      <c r="N57" s="71"/>
      <c r="O57" s="8">
        <v>43612</v>
      </c>
      <c r="P57" s="109">
        <v>1.1921999999999999</v>
      </c>
      <c r="Q57" s="109"/>
      <c r="R57" s="110">
        <f>IF(P57="","",T57*M57*LOOKUP(RIGHT($D$2,3),定数!$A$6:$A$13,定数!$B$6:$B$13))</f>
        <v>96624.077411310165</v>
      </c>
      <c r="S57" s="110"/>
      <c r="T57" s="111">
        <f t="shared" si="4"/>
        <v>406.9999999999996</v>
      </c>
      <c r="U57" s="111"/>
      <c r="V57" t="str">
        <f t="shared" si="7"/>
        <v/>
      </c>
      <c r="W57">
        <f t="shared" si="2"/>
        <v>0</v>
      </c>
      <c r="X57" s="37">
        <f t="shared" si="5"/>
        <v>1630185.0898222697</v>
      </c>
      <c r="Y57" s="38">
        <f t="shared" si="6"/>
        <v>0</v>
      </c>
    </row>
    <row r="58" spans="2:25">
      <c r="B58" s="71">
        <v>50</v>
      </c>
      <c r="C58" s="108">
        <f t="shared" si="0"/>
        <v>1726809.1672335798</v>
      </c>
      <c r="D58" s="108"/>
      <c r="E58" s="71"/>
      <c r="F58" s="8">
        <v>43615</v>
      </c>
      <c r="G58" s="71" t="s">
        <v>4</v>
      </c>
      <c r="H58" s="109">
        <v>1.1913</v>
      </c>
      <c r="I58" s="109"/>
      <c r="J58" s="71">
        <v>223</v>
      </c>
      <c r="K58" s="112">
        <f t="shared" si="3"/>
        <v>51804.275017007392</v>
      </c>
      <c r="L58" s="113"/>
      <c r="M58" s="6">
        <f>IF(J58="","",(K58/J58)/LOOKUP(RIGHT($D$2,3),定数!$A$6:$A$13,定数!$B$6:$B$13))</f>
        <v>1.9358847166295736</v>
      </c>
      <c r="N58" s="71"/>
      <c r="O58" s="8">
        <v>43618</v>
      </c>
      <c r="P58" s="109">
        <v>1.169</v>
      </c>
      <c r="Q58" s="109"/>
      <c r="R58" s="110">
        <f>IF(P58="","",T58*M58*LOOKUP(RIGHT($D$2,3),定数!$A$6:$A$13,定数!$B$6:$B$13))</f>
        <v>-51804.275017007356</v>
      </c>
      <c r="S58" s="110"/>
      <c r="T58" s="111">
        <f t="shared" si="4"/>
        <v>-222.99999999999986</v>
      </c>
      <c r="U58" s="111"/>
      <c r="V58" t="str">
        <f t="shared" si="7"/>
        <v/>
      </c>
      <c r="W58">
        <f t="shared" si="2"/>
        <v>1</v>
      </c>
      <c r="X58" s="37">
        <f t="shared" si="5"/>
        <v>1726809.1672335798</v>
      </c>
      <c r="Y58" s="38">
        <f t="shared" si="6"/>
        <v>0</v>
      </c>
    </row>
    <row r="59" spans="2:25">
      <c r="B59" s="71">
        <v>51</v>
      </c>
      <c r="C59" s="108">
        <f t="shared" si="0"/>
        <v>1675004.8922165725</v>
      </c>
      <c r="D59" s="108"/>
      <c r="E59" s="71"/>
      <c r="F59" s="8">
        <v>43627</v>
      </c>
      <c r="G59" s="71" t="s">
        <v>3</v>
      </c>
      <c r="H59" s="109">
        <v>1.1667000000000001</v>
      </c>
      <c r="I59" s="109"/>
      <c r="J59" s="71">
        <v>125</v>
      </c>
      <c r="K59" s="112">
        <f t="shared" si="3"/>
        <v>50250.146766497171</v>
      </c>
      <c r="L59" s="113"/>
      <c r="M59" s="6">
        <f>IF(J59="","",(K59/J59)/LOOKUP(RIGHT($D$2,3),定数!$A$6:$A$13,定数!$B$6:$B$13))</f>
        <v>3.3500097844331451</v>
      </c>
      <c r="N59" s="71"/>
      <c r="O59" s="8">
        <v>43628</v>
      </c>
      <c r="P59" s="109">
        <v>1.1792</v>
      </c>
      <c r="Q59" s="109"/>
      <c r="R59" s="110">
        <f>IF(P59="","",T59*M59*LOOKUP(RIGHT($D$2,3),定数!$A$6:$A$13,定数!$B$6:$B$13))</f>
        <v>-50250.146766497004</v>
      </c>
      <c r="S59" s="110"/>
      <c r="T59" s="111">
        <f t="shared" si="4"/>
        <v>-124.99999999999956</v>
      </c>
      <c r="U59" s="111"/>
      <c r="V59" t="str">
        <f t="shared" si="7"/>
        <v/>
      </c>
      <c r="W59">
        <f t="shared" si="2"/>
        <v>2</v>
      </c>
      <c r="X59" s="37">
        <f t="shared" si="5"/>
        <v>1726809.1672335798</v>
      </c>
      <c r="Y59" s="38">
        <f t="shared" si="6"/>
        <v>2.9999999999999916E-2</v>
      </c>
    </row>
    <row r="60" spans="2:25">
      <c r="B60" s="71">
        <v>52</v>
      </c>
      <c r="C60" s="108">
        <f t="shared" si="0"/>
        <v>1624754.7454500755</v>
      </c>
      <c r="D60" s="108"/>
      <c r="E60" s="71"/>
      <c r="F60" s="8">
        <v>43690</v>
      </c>
      <c r="G60" s="71" t="s">
        <v>3</v>
      </c>
      <c r="H60" s="109">
        <v>1.1274</v>
      </c>
      <c r="I60" s="109"/>
      <c r="J60" s="71">
        <v>105</v>
      </c>
      <c r="K60" s="112">
        <f t="shared" si="3"/>
        <v>48742.642363502266</v>
      </c>
      <c r="L60" s="113"/>
      <c r="M60" s="6">
        <f>IF(J60="","",(K60/J60)/LOOKUP(RIGHT($D$2,3),定数!$A$6:$A$13,定数!$B$6:$B$13))</f>
        <v>3.8684636796430367</v>
      </c>
      <c r="N60" s="71"/>
      <c r="O60" s="8">
        <v>43698</v>
      </c>
      <c r="P60" s="109">
        <v>1.1026</v>
      </c>
      <c r="Q60" s="109"/>
      <c r="R60" s="110">
        <f>IF(P60="","",T60*M60*LOOKUP(RIGHT($D$2,3),定数!$A$6:$A$13,定数!$B$6:$B$13))</f>
        <v>115125.47910617646</v>
      </c>
      <c r="S60" s="110"/>
      <c r="T60" s="111">
        <f t="shared" si="4"/>
        <v>247.99999999999932</v>
      </c>
      <c r="U60" s="111"/>
      <c r="V60" t="str">
        <f t="shared" si="7"/>
        <v/>
      </c>
      <c r="W60">
        <f t="shared" si="2"/>
        <v>0</v>
      </c>
      <c r="X60" s="37">
        <f t="shared" si="5"/>
        <v>1726809.1672335798</v>
      </c>
      <c r="Y60" s="38">
        <f t="shared" si="6"/>
        <v>5.9099999999999819E-2</v>
      </c>
    </row>
    <row r="61" spans="2:25">
      <c r="B61" s="71">
        <v>53</v>
      </c>
      <c r="C61" s="108">
        <f t="shared" si="0"/>
        <v>1739880.2245562519</v>
      </c>
      <c r="D61" s="108"/>
      <c r="E61" s="71"/>
      <c r="F61" s="8">
        <v>43726</v>
      </c>
      <c r="G61" s="71" t="s">
        <v>4</v>
      </c>
      <c r="H61" s="109">
        <v>1.1305000000000001</v>
      </c>
      <c r="I61" s="109"/>
      <c r="J61" s="71">
        <v>168</v>
      </c>
      <c r="K61" s="112">
        <f t="shared" si="3"/>
        <v>52196.406736687553</v>
      </c>
      <c r="L61" s="113"/>
      <c r="M61" s="6">
        <f>IF(J61="","",(K61/J61)/LOOKUP(RIGHT($D$2,3),定数!$A$6:$A$13,定数!$B$6:$B$13))</f>
        <v>2.5891074770182319</v>
      </c>
      <c r="N61" s="71"/>
      <c r="O61" s="8">
        <v>43738</v>
      </c>
      <c r="P61" s="109">
        <v>1.169</v>
      </c>
      <c r="Q61" s="109"/>
      <c r="R61" s="110">
        <f>IF(P61="","",T61*M61*LOOKUP(RIGHT($D$2,3),定数!$A$6:$A$13,定数!$B$6:$B$13))</f>
        <v>119616.76543824225</v>
      </c>
      <c r="S61" s="110"/>
      <c r="T61" s="111">
        <f t="shared" si="4"/>
        <v>384.99999999999977</v>
      </c>
      <c r="U61" s="111"/>
      <c r="V61" t="str">
        <f t="shared" si="7"/>
        <v/>
      </c>
      <c r="W61">
        <f t="shared" si="2"/>
        <v>0</v>
      </c>
      <c r="X61" s="37">
        <f t="shared" si="5"/>
        <v>1739880.2245562519</v>
      </c>
      <c r="Y61" s="38">
        <f t="shared" si="6"/>
        <v>0</v>
      </c>
    </row>
    <row r="62" spans="2:25">
      <c r="B62" s="71">
        <v>54</v>
      </c>
      <c r="C62" s="108">
        <f>IF(R61="","",C61+R61)</f>
        <v>1859496.9899944942</v>
      </c>
      <c r="D62" s="108"/>
      <c r="E62" s="71"/>
      <c r="F62" s="8">
        <v>43745</v>
      </c>
      <c r="G62" s="71" t="s">
        <v>4</v>
      </c>
      <c r="H62" s="109">
        <v>1.1728000000000001</v>
      </c>
      <c r="I62" s="109"/>
      <c r="J62" s="71">
        <v>198</v>
      </c>
      <c r="K62" s="112">
        <f t="shared" si="3"/>
        <v>55784.909699834825</v>
      </c>
      <c r="L62" s="113"/>
      <c r="M62" s="6">
        <f>IF(J62="","",(K62/J62)/LOOKUP(RIGHT($D$2,3),定数!$A$6:$A$13,定数!$B$6:$B$13))</f>
        <v>2.347849734841533</v>
      </c>
      <c r="N62" s="71"/>
      <c r="O62" s="8">
        <v>43772</v>
      </c>
      <c r="P62" s="109">
        <v>1.153</v>
      </c>
      <c r="Q62" s="109"/>
      <c r="R62" s="110">
        <f>IF(P62="","",T62*M62*LOOKUP(RIGHT($D$2,3),定数!$A$6:$A$13,定数!$B$6:$B$13))</f>
        <v>-55784.909699834934</v>
      </c>
      <c r="S62" s="110"/>
      <c r="T62" s="111">
        <f t="shared" si="4"/>
        <v>-198.0000000000004</v>
      </c>
      <c r="U62" s="111"/>
      <c r="V62" t="str">
        <f t="shared" si="7"/>
        <v/>
      </c>
      <c r="W62">
        <f t="shared" si="2"/>
        <v>1</v>
      </c>
      <c r="X62" s="37">
        <f t="shared" si="5"/>
        <v>1859496.9899944942</v>
      </c>
      <c r="Y62" s="38">
        <f t="shared" si="6"/>
        <v>0</v>
      </c>
    </row>
    <row r="63" spans="2:25">
      <c r="B63" s="71">
        <v>55</v>
      </c>
      <c r="C63" s="108">
        <f t="shared" si="0"/>
        <v>1803712.0802946594</v>
      </c>
      <c r="D63" s="108"/>
      <c r="E63" s="71"/>
      <c r="F63" s="8">
        <v>43800</v>
      </c>
      <c r="G63" s="71" t="s">
        <v>4</v>
      </c>
      <c r="H63" s="109">
        <v>1.202</v>
      </c>
      <c r="I63" s="109"/>
      <c r="J63" s="71">
        <v>128</v>
      </c>
      <c r="K63" s="112">
        <f t="shared" si="3"/>
        <v>54111.362408839777</v>
      </c>
      <c r="L63" s="113"/>
      <c r="M63" s="6">
        <f>IF(J63="","",(K63/J63)/LOOKUP(RIGHT($D$2,3),定数!$A$6:$A$13,定数!$B$6:$B$13))</f>
        <v>3.5228751568255063</v>
      </c>
      <c r="N63" s="71"/>
      <c r="O63" s="8">
        <v>43811</v>
      </c>
      <c r="P63" s="109">
        <v>1.2284999999999999</v>
      </c>
      <c r="Q63" s="109"/>
      <c r="R63" s="110">
        <f>IF(P63="","",T63*M63*LOOKUP(RIGHT($D$2,3),定数!$A$6:$A$13,定数!$B$6:$B$13))</f>
        <v>112027.42998705096</v>
      </c>
      <c r="S63" s="110"/>
      <c r="T63" s="111">
        <f t="shared" si="4"/>
        <v>264.99999999999966</v>
      </c>
      <c r="U63" s="111"/>
      <c r="V63" t="str">
        <f t="shared" si="7"/>
        <v/>
      </c>
      <c r="W63">
        <f t="shared" si="2"/>
        <v>0</v>
      </c>
      <c r="X63" s="37">
        <f t="shared" si="5"/>
        <v>1859496.9899944942</v>
      </c>
      <c r="Y63" s="38">
        <f t="shared" si="6"/>
        <v>3.0000000000000027E-2</v>
      </c>
    </row>
    <row r="64" spans="2:25">
      <c r="B64" s="71">
        <v>56</v>
      </c>
      <c r="C64" s="108">
        <f>IF(R63="","",C63+R63)</f>
        <v>1915739.5102817104</v>
      </c>
      <c r="D64" s="108"/>
      <c r="E64" s="71"/>
      <c r="F64" s="8">
        <v>43815</v>
      </c>
      <c r="G64" s="71" t="s">
        <v>4</v>
      </c>
      <c r="H64" s="109">
        <v>1.2326999999999999</v>
      </c>
      <c r="I64" s="109"/>
      <c r="J64" s="71">
        <v>196</v>
      </c>
      <c r="K64" s="112">
        <f t="shared" si="3"/>
        <v>57472.185308451313</v>
      </c>
      <c r="L64" s="113"/>
      <c r="M64" s="6">
        <f>IF(J64="","",(K64/J64)/LOOKUP(RIGHT($D$2,3),定数!$A$6:$A$13,定数!$B$6:$B$13))</f>
        <v>2.4435452937266713</v>
      </c>
      <c r="N64" s="71">
        <v>2004</v>
      </c>
      <c r="O64" s="8">
        <v>43471</v>
      </c>
      <c r="P64" s="109">
        <v>1.2713000000000001</v>
      </c>
      <c r="Q64" s="109"/>
      <c r="R64" s="110">
        <f>IF(P64="","",T64*M64*LOOKUP(RIGHT($D$2,3),定数!$A$6:$A$13,定数!$B$6:$B$13))</f>
        <v>113185.01800541997</v>
      </c>
      <c r="S64" s="110"/>
      <c r="T64" s="111">
        <f t="shared" si="4"/>
        <v>386.00000000000188</v>
      </c>
      <c r="U64" s="111"/>
      <c r="V64" t="str">
        <f t="shared" si="7"/>
        <v/>
      </c>
      <c r="W64">
        <f t="shared" si="2"/>
        <v>0</v>
      </c>
      <c r="X64" s="37">
        <f t="shared" si="5"/>
        <v>1915739.5102817104</v>
      </c>
      <c r="Y64" s="38">
        <f t="shared" si="6"/>
        <v>0</v>
      </c>
    </row>
    <row r="65" spans="2:25">
      <c r="B65" s="71">
        <v>57</v>
      </c>
      <c r="C65" s="108">
        <f>IF(R64="","",C64+R64)</f>
        <v>2028924.5282871304</v>
      </c>
      <c r="D65" s="108"/>
      <c r="E65" s="71">
        <v>2004</v>
      </c>
      <c r="F65" s="8">
        <v>43474</v>
      </c>
      <c r="G65" s="71" t="s">
        <v>4</v>
      </c>
      <c r="H65" s="109">
        <v>1.2788999999999999</v>
      </c>
      <c r="I65" s="109"/>
      <c r="J65" s="71">
        <v>230</v>
      </c>
      <c r="K65" s="112">
        <f t="shared" si="3"/>
        <v>60867.735848613913</v>
      </c>
      <c r="L65" s="113"/>
      <c r="M65" s="6">
        <f>IF(J65="","",(K65/J65)/LOOKUP(RIGHT($D$2,3),定数!$A$6:$A$13,定数!$B$6:$B$13))</f>
        <v>2.2053527481381852</v>
      </c>
      <c r="N65" s="71"/>
      <c r="O65" s="8">
        <v>43481</v>
      </c>
      <c r="P65" s="109">
        <v>1.2559</v>
      </c>
      <c r="Q65" s="109"/>
      <c r="R65" s="110">
        <f>IF(P65="","",T65*M65*LOOKUP(RIGHT($D$2,3),定数!$A$6:$A$13,定数!$B$6:$B$13))</f>
        <v>-60867.735848613665</v>
      </c>
      <c r="S65" s="110"/>
      <c r="T65" s="111">
        <f t="shared" si="4"/>
        <v>-229.99999999999909</v>
      </c>
      <c r="U65" s="111"/>
      <c r="V65" t="str">
        <f t="shared" si="7"/>
        <v/>
      </c>
      <c r="W65">
        <f t="shared" si="2"/>
        <v>1</v>
      </c>
      <c r="X65" s="37">
        <f t="shared" si="5"/>
        <v>2028924.5282871304</v>
      </c>
      <c r="Y65" s="38">
        <f t="shared" si="6"/>
        <v>0</v>
      </c>
    </row>
    <row r="66" spans="2:25">
      <c r="B66" s="71">
        <v>58</v>
      </c>
      <c r="C66" s="108">
        <f t="shared" si="0"/>
        <v>1968056.7924385169</v>
      </c>
      <c r="D66" s="108"/>
      <c r="E66" s="71"/>
      <c r="F66" s="8">
        <v>43513</v>
      </c>
      <c r="G66" s="71" t="s">
        <v>4</v>
      </c>
      <c r="H66" s="109">
        <v>1.2794000000000001</v>
      </c>
      <c r="I66" s="109"/>
      <c r="J66" s="71">
        <v>77</v>
      </c>
      <c r="K66" s="112">
        <f t="shared" si="3"/>
        <v>59041.703773155503</v>
      </c>
      <c r="L66" s="113"/>
      <c r="M66" s="6">
        <f>IF(J66="","",(K66/J66)/LOOKUP(RIGHT($D$2,3),定数!$A$6:$A$13,定数!$B$6:$B$13))</f>
        <v>6.389794780644535</v>
      </c>
      <c r="N66" s="71"/>
      <c r="O66" s="8">
        <v>43514</v>
      </c>
      <c r="P66" s="109">
        <v>1.2717000000000001</v>
      </c>
      <c r="Q66" s="109"/>
      <c r="R66" s="110">
        <f>IF(P66="","",T66*M66*LOOKUP(RIGHT($D$2,3),定数!$A$6:$A$13,定数!$B$6:$B$13))</f>
        <v>-59041.703773155808</v>
      </c>
      <c r="S66" s="110"/>
      <c r="T66" s="111">
        <f t="shared" si="4"/>
        <v>-77.000000000000398</v>
      </c>
      <c r="U66" s="111"/>
      <c r="V66" t="str">
        <f t="shared" si="7"/>
        <v/>
      </c>
      <c r="W66">
        <f t="shared" si="2"/>
        <v>2</v>
      </c>
      <c r="X66" s="37">
        <f t="shared" si="5"/>
        <v>2028924.5282871304</v>
      </c>
      <c r="Y66" s="38">
        <f t="shared" si="6"/>
        <v>2.9999999999999805E-2</v>
      </c>
    </row>
    <row r="67" spans="2:25">
      <c r="B67" s="71">
        <v>59</v>
      </c>
      <c r="C67" s="108">
        <f t="shared" si="0"/>
        <v>1909015.0886653611</v>
      </c>
      <c r="D67" s="108"/>
      <c r="E67" s="71"/>
      <c r="F67" s="8">
        <v>43534</v>
      </c>
      <c r="G67" s="71" t="s">
        <v>3</v>
      </c>
      <c r="H67" s="109">
        <v>1.2271000000000001</v>
      </c>
      <c r="I67" s="109"/>
      <c r="J67" s="71">
        <v>193</v>
      </c>
      <c r="K67" s="112">
        <f t="shared" si="3"/>
        <v>57270.452659960829</v>
      </c>
      <c r="L67" s="113"/>
      <c r="M67" s="6">
        <f>IF(J67="","",(K67/J67)/LOOKUP(RIGHT($D$2,3),定数!$A$6:$A$13,定数!$B$6:$B$13))</f>
        <v>2.4728174723644569</v>
      </c>
      <c r="N67" s="71"/>
      <c r="O67" s="8">
        <v>43575</v>
      </c>
      <c r="P67" s="109">
        <v>1.1890000000000001</v>
      </c>
      <c r="Q67" s="109"/>
      <c r="R67" s="110">
        <f>IF(P67="","",T67*M67*LOOKUP(RIGHT($D$2,3),定数!$A$6:$A$13,定数!$B$6:$B$13))</f>
        <v>113057.21483650304</v>
      </c>
      <c r="S67" s="110"/>
      <c r="T67" s="111">
        <f t="shared" si="4"/>
        <v>381.00000000000023</v>
      </c>
      <c r="U67" s="111"/>
      <c r="V67" t="str">
        <f t="shared" si="7"/>
        <v/>
      </c>
      <c r="W67">
        <f t="shared" si="2"/>
        <v>0</v>
      </c>
      <c r="X67" s="37">
        <f t="shared" si="5"/>
        <v>2028924.5282871304</v>
      </c>
      <c r="Y67" s="38">
        <f t="shared" si="6"/>
        <v>5.909999999999993E-2</v>
      </c>
    </row>
    <row r="68" spans="2:25">
      <c r="B68" s="71">
        <v>60</v>
      </c>
      <c r="C68" s="108">
        <f>IF(R67="","",C67+R67)</f>
        <v>2022072.3035018642</v>
      </c>
      <c r="D68" s="108"/>
      <c r="E68" s="71"/>
      <c r="F68" s="8">
        <v>43581</v>
      </c>
      <c r="G68" s="71" t="s">
        <v>3</v>
      </c>
      <c r="H68" s="109">
        <v>1.1795</v>
      </c>
      <c r="I68" s="109"/>
      <c r="J68" s="71">
        <v>151</v>
      </c>
      <c r="K68" s="112">
        <f t="shared" si="3"/>
        <v>60662.169105055924</v>
      </c>
      <c r="L68" s="113"/>
      <c r="M68" s="6">
        <f>IF(J68="","",(K68/J68)/LOOKUP(RIGHT($D$2,3),定数!$A$6:$A$13,定数!$B$6:$B$13))</f>
        <v>3.3478018269898415</v>
      </c>
      <c r="N68" s="71"/>
      <c r="O68" s="8">
        <v>43582</v>
      </c>
      <c r="P68" s="109">
        <v>1.1946000000000001</v>
      </c>
      <c r="Q68" s="109"/>
      <c r="R68" s="110">
        <f>IF(P68="","",T68*M68*LOOKUP(RIGHT($D$2,3),定数!$A$6:$A$13,定数!$B$6:$B$13))</f>
        <v>-60662.16910505639</v>
      </c>
      <c r="S68" s="110"/>
      <c r="T68" s="111">
        <f t="shared" si="4"/>
        <v>-151.00000000000114</v>
      </c>
      <c r="U68" s="111"/>
      <c r="V68" t="str">
        <f t="shared" si="7"/>
        <v/>
      </c>
      <c r="W68">
        <f t="shared" si="2"/>
        <v>1</v>
      </c>
      <c r="X68" s="37">
        <f t="shared" si="5"/>
        <v>2028924.5282871304</v>
      </c>
      <c r="Y68" s="38">
        <f t="shared" si="6"/>
        <v>3.377269430051677E-3</v>
      </c>
    </row>
    <row r="69" spans="2:25">
      <c r="B69" s="71">
        <v>61</v>
      </c>
      <c r="C69" s="108">
        <f>IF(R68="","",C68+R68)</f>
        <v>1961410.1343968078</v>
      </c>
      <c r="D69" s="108"/>
      <c r="E69" s="71"/>
      <c r="F69" s="8">
        <v>43634</v>
      </c>
      <c r="G69" s="71" t="s">
        <v>3</v>
      </c>
      <c r="H69" s="109">
        <v>1.1979</v>
      </c>
      <c r="I69" s="109"/>
      <c r="J69" s="71">
        <v>196</v>
      </c>
      <c r="K69" s="112">
        <f t="shared" si="3"/>
        <v>58842.304031904234</v>
      </c>
      <c r="L69" s="113"/>
      <c r="M69" s="6">
        <f>IF(J69="","",(K69/J69)/LOOKUP(RIGHT($D$2,3),定数!$A$6:$A$13,定数!$B$6:$B$13))</f>
        <v>2.5017986408122548</v>
      </c>
      <c r="N69" s="71"/>
      <c r="O69" s="8">
        <v>43639</v>
      </c>
      <c r="P69" s="109">
        <v>1.2175</v>
      </c>
      <c r="Q69" s="109"/>
      <c r="R69" s="110">
        <f>IF(P69="","",T69*M69*LOOKUP(RIGHT($D$2,3),定数!$A$6:$A$13,定数!$B$6:$B$13))</f>
        <v>-58842.304031904423</v>
      </c>
      <c r="S69" s="110"/>
      <c r="T69" s="111">
        <f t="shared" si="4"/>
        <v>-196.00000000000063</v>
      </c>
      <c r="U69" s="111"/>
      <c r="V69" t="str">
        <f t="shared" si="7"/>
        <v/>
      </c>
      <c r="W69">
        <f t="shared" si="2"/>
        <v>2</v>
      </c>
      <c r="X69" s="37">
        <f t="shared" si="5"/>
        <v>2028924.5282871304</v>
      </c>
      <c r="Y69" s="38">
        <f t="shared" si="6"/>
        <v>3.3275951347150445E-2</v>
      </c>
    </row>
    <row r="70" spans="2:25">
      <c r="B70" s="71">
        <v>62</v>
      </c>
      <c r="C70" s="108">
        <f t="shared" si="0"/>
        <v>1902567.8303649034</v>
      </c>
      <c r="D70" s="108"/>
      <c r="E70" s="71"/>
      <c r="F70" s="8">
        <v>43665</v>
      </c>
      <c r="G70" s="71" t="s">
        <v>4</v>
      </c>
      <c r="H70" s="109">
        <v>1.2463</v>
      </c>
      <c r="I70" s="109"/>
      <c r="J70" s="71">
        <v>138</v>
      </c>
      <c r="K70" s="112">
        <f t="shared" si="3"/>
        <v>57077.034910947099</v>
      </c>
      <c r="L70" s="113"/>
      <c r="M70" s="6">
        <f>IF(J70="","",(K70/J70)/LOOKUP(RIGHT($D$2,3),定数!$A$6:$A$13,定数!$B$6:$B$13))</f>
        <v>3.4466808521103323</v>
      </c>
      <c r="N70" s="71"/>
      <c r="O70" s="8">
        <v>43666</v>
      </c>
      <c r="P70" s="109">
        <v>1.2324999999999999</v>
      </c>
      <c r="Q70" s="109"/>
      <c r="R70" s="110">
        <f>IF(P70="","",T70*M70*LOOKUP(RIGHT($D$2,3),定数!$A$6:$A$13,定数!$B$6:$B$13))</f>
        <v>-57077.034910947244</v>
      </c>
      <c r="S70" s="110"/>
      <c r="T70" s="111">
        <f t="shared" si="4"/>
        <v>-138.00000000000034</v>
      </c>
      <c r="U70" s="111"/>
      <c r="V70" t="str">
        <f t="shared" si="7"/>
        <v/>
      </c>
      <c r="W70">
        <f t="shared" si="2"/>
        <v>3</v>
      </c>
      <c r="X70" s="37">
        <f t="shared" si="5"/>
        <v>2028924.5282871304</v>
      </c>
      <c r="Y70" s="38">
        <f t="shared" si="6"/>
        <v>6.2277672806735906E-2</v>
      </c>
    </row>
    <row r="71" spans="2:25">
      <c r="B71" s="71">
        <v>63</v>
      </c>
      <c r="C71" s="108">
        <f t="shared" si="0"/>
        <v>1845490.7954539561</v>
      </c>
      <c r="D71" s="108"/>
      <c r="E71" s="71"/>
      <c r="F71" s="8">
        <v>43697</v>
      </c>
      <c r="G71" s="71" t="s">
        <v>4</v>
      </c>
      <c r="H71" s="109">
        <v>1.2383</v>
      </c>
      <c r="I71" s="109"/>
      <c r="J71" s="71">
        <v>61</v>
      </c>
      <c r="K71" s="112">
        <f t="shared" si="3"/>
        <v>55364.723863618681</v>
      </c>
      <c r="L71" s="113"/>
      <c r="M71" s="6">
        <f>IF(J71="","",(K71/J71)/LOOKUP(RIGHT($D$2,3),定数!$A$6:$A$13,定数!$B$6:$B$13))</f>
        <v>7.5634868666145731</v>
      </c>
      <c r="N71" s="71"/>
      <c r="O71" s="8">
        <v>43697</v>
      </c>
      <c r="P71" s="109">
        <v>1.2322</v>
      </c>
      <c r="Q71" s="109"/>
      <c r="R71" s="110">
        <f>IF(P71="","",T71*M71*LOOKUP(RIGHT($D$2,3),定数!$A$6:$A$13,定数!$B$6:$B$13))</f>
        <v>-55364.723863618623</v>
      </c>
      <c r="S71" s="110"/>
      <c r="T71" s="111">
        <f t="shared" si="4"/>
        <v>-60.999999999999943</v>
      </c>
      <c r="U71" s="111"/>
      <c r="V71" t="str">
        <f t="shared" si="7"/>
        <v/>
      </c>
      <c r="W71">
        <f t="shared" si="2"/>
        <v>4</v>
      </c>
      <c r="X71" s="37">
        <f t="shared" si="5"/>
        <v>2028924.5282871304</v>
      </c>
      <c r="Y71" s="38">
        <f t="shared" si="6"/>
        <v>9.0409342622533972E-2</v>
      </c>
    </row>
    <row r="72" spans="2:25">
      <c r="B72" s="71">
        <v>64</v>
      </c>
      <c r="C72" s="108">
        <f t="shared" si="0"/>
        <v>1790126.0715903374</v>
      </c>
      <c r="D72" s="108"/>
      <c r="E72" s="71"/>
      <c r="F72" s="8">
        <v>43773</v>
      </c>
      <c r="G72" s="71" t="s">
        <v>105</v>
      </c>
      <c r="H72" s="109">
        <v>1.2831999999999999</v>
      </c>
      <c r="I72" s="109"/>
      <c r="J72" s="71">
        <v>178</v>
      </c>
      <c r="K72" s="112">
        <f t="shared" si="3"/>
        <v>53703.782147710124</v>
      </c>
      <c r="L72" s="113"/>
      <c r="M72" s="6">
        <f>IF(J72="","",(K72/J72)/LOOKUP(RIGHT($D$2,3),定数!$A$6:$A$13,定数!$B$6:$B$13))</f>
        <v>2.5142220106605864</v>
      </c>
      <c r="N72" s="71"/>
      <c r="O72" s="8">
        <v>43794</v>
      </c>
      <c r="P72" s="109">
        <v>1.3182</v>
      </c>
      <c r="Q72" s="109"/>
      <c r="R72" s="110">
        <f>IF(P72="","",T72*M72*LOOKUP(RIGHT($D$2,3),定数!$A$6:$A$13,定数!$B$6:$B$13))</f>
        <v>105597.32444774505</v>
      </c>
      <c r="S72" s="110"/>
      <c r="T72" s="111">
        <f t="shared" si="4"/>
        <v>350.00000000000142</v>
      </c>
      <c r="U72" s="111"/>
      <c r="V72" t="str">
        <f t="shared" si="7"/>
        <v/>
      </c>
      <c r="W72">
        <f t="shared" si="2"/>
        <v>0</v>
      </c>
      <c r="X72" s="37">
        <f t="shared" si="5"/>
        <v>2028924.5282871304</v>
      </c>
      <c r="Y72" s="38">
        <f t="shared" si="6"/>
        <v>0.11769706234385791</v>
      </c>
    </row>
    <row r="73" spans="2:25">
      <c r="B73" s="71">
        <v>65</v>
      </c>
      <c r="C73" s="108">
        <f t="shared" si="0"/>
        <v>1895723.3960380824</v>
      </c>
      <c r="D73" s="108"/>
      <c r="E73" s="71"/>
      <c r="F73" s="8">
        <v>43806</v>
      </c>
      <c r="G73" s="71" t="s">
        <v>4</v>
      </c>
      <c r="H73" s="109">
        <v>1.3465</v>
      </c>
      <c r="I73" s="109"/>
      <c r="J73" s="71">
        <v>213</v>
      </c>
      <c r="K73" s="112">
        <f t="shared" si="3"/>
        <v>56871.701881142471</v>
      </c>
      <c r="L73" s="113"/>
      <c r="M73" s="6">
        <f>IF(J73="","",(K73/J73)/LOOKUP(RIGHT($D$2,3),定数!$A$6:$A$13,定数!$B$6:$B$13))</f>
        <v>2.2250274601385942</v>
      </c>
      <c r="N73" s="71"/>
      <c r="O73" s="8">
        <v>43807</v>
      </c>
      <c r="P73" s="109">
        <v>1.3251999999999999</v>
      </c>
      <c r="Q73" s="109"/>
      <c r="R73" s="110">
        <f>IF(P73="","",T73*M73*LOOKUP(RIGHT($D$2,3),定数!$A$6:$A$13,定数!$B$6:$B$13))</f>
        <v>-56871.701881142726</v>
      </c>
      <c r="S73" s="110"/>
      <c r="T73" s="111">
        <f t="shared" si="4"/>
        <v>-213.00000000000097</v>
      </c>
      <c r="U73" s="111"/>
      <c r="V73" t="str">
        <f t="shared" si="7"/>
        <v/>
      </c>
      <c r="W73">
        <f t="shared" si="2"/>
        <v>1</v>
      </c>
      <c r="X73" s="37">
        <f t="shared" si="5"/>
        <v>2028924.5282871304</v>
      </c>
      <c r="Y73" s="38">
        <f t="shared" si="6"/>
        <v>6.5651102538298867E-2</v>
      </c>
    </row>
    <row r="74" spans="2:25">
      <c r="B74" s="71">
        <v>66</v>
      </c>
      <c r="C74" s="108">
        <f t="shared" ref="C74:C108" si="8">IF(R73="","",C73+R73)</f>
        <v>1838851.6941569396</v>
      </c>
      <c r="D74" s="108"/>
      <c r="E74" s="71">
        <v>2005</v>
      </c>
      <c r="F74" s="8">
        <v>43532</v>
      </c>
      <c r="G74" s="71" t="s">
        <v>4</v>
      </c>
      <c r="H74" s="109">
        <v>1.3257000000000001</v>
      </c>
      <c r="I74" s="109"/>
      <c r="J74" s="71">
        <v>163</v>
      </c>
      <c r="K74" s="112">
        <f t="shared" si="3"/>
        <v>55165.550824708189</v>
      </c>
      <c r="L74" s="113"/>
      <c r="M74" s="6">
        <f>IF(J74="","",(K74/J74)/LOOKUP(RIGHT($D$2,3),定数!$A$6:$A$13,定数!$B$6:$B$13))</f>
        <v>2.8203246842897847</v>
      </c>
      <c r="N74" s="71">
        <v>2005</v>
      </c>
      <c r="O74" s="8">
        <v>43546</v>
      </c>
      <c r="P74" s="109">
        <v>1.3093999999999999</v>
      </c>
      <c r="Q74" s="109"/>
      <c r="R74" s="110">
        <f>IF(P74="","",T74*M74*LOOKUP(RIGHT($D$2,3),定数!$A$6:$A$13,定数!$B$6:$B$13))</f>
        <v>-55165.55082470888</v>
      </c>
      <c r="S74" s="110"/>
      <c r="T74" s="111">
        <f t="shared" si="4"/>
        <v>-163.00000000000205</v>
      </c>
      <c r="U74" s="111"/>
      <c r="V74" t="str">
        <f t="shared" si="7"/>
        <v/>
      </c>
      <c r="W74">
        <f t="shared" si="7"/>
        <v>2</v>
      </c>
      <c r="X74" s="37">
        <f t="shared" si="5"/>
        <v>2028924.5282871304</v>
      </c>
      <c r="Y74" s="38">
        <f t="shared" si="6"/>
        <v>9.3681569462150005E-2</v>
      </c>
    </row>
    <row r="75" spans="2:25">
      <c r="B75" s="71">
        <v>67</v>
      </c>
      <c r="C75" s="108">
        <f t="shared" si="8"/>
        <v>1783686.1433322309</v>
      </c>
      <c r="D75" s="108"/>
      <c r="E75" s="71"/>
      <c r="F75" s="8">
        <v>43559</v>
      </c>
      <c r="G75" s="71" t="s">
        <v>3</v>
      </c>
      <c r="H75" s="109">
        <v>1.2867999999999999</v>
      </c>
      <c r="I75" s="109"/>
      <c r="J75" s="71">
        <v>193</v>
      </c>
      <c r="K75" s="112">
        <f t="shared" ref="K75:K108" si="9">IF(J75="","",C75*0.03)</f>
        <v>53510.584299966926</v>
      </c>
      <c r="L75" s="113"/>
      <c r="M75" s="6">
        <f>IF(J75="","",(K75/J75)/LOOKUP(RIGHT($D$2,3),定数!$A$6:$A$13,定数!$B$6:$B$13))</f>
        <v>2.3104742789277606</v>
      </c>
      <c r="N75" s="71"/>
      <c r="O75" s="8">
        <v>43574</v>
      </c>
      <c r="P75" s="109">
        <v>1.3061</v>
      </c>
      <c r="Q75" s="109"/>
      <c r="R75" s="110">
        <f>IF(P75="","",T75*M75*LOOKUP(RIGHT($D$2,3),定数!$A$6:$A$13,定数!$B$6:$B$13))</f>
        <v>-53510.584299967195</v>
      </c>
      <c r="S75" s="110"/>
      <c r="T75" s="111">
        <f t="shared" si="4"/>
        <v>-193.00000000000094</v>
      </c>
      <c r="U75" s="111"/>
      <c r="V75" t="str">
        <f t="shared" ref="V75:W90" si="10">IF(S75&lt;&gt;"",IF(S75&lt;0,1+V74,0),"")</f>
        <v/>
      </c>
      <c r="W75">
        <f t="shared" si="10"/>
        <v>3</v>
      </c>
      <c r="X75" s="37">
        <f t="shared" si="5"/>
        <v>2028924.5282871304</v>
      </c>
      <c r="Y75" s="38">
        <f t="shared" si="6"/>
        <v>0.12087112237828579</v>
      </c>
    </row>
    <row r="76" spans="2:25">
      <c r="B76" s="71">
        <v>68</v>
      </c>
      <c r="C76" s="108">
        <f t="shared" si="8"/>
        <v>1730175.5590322637</v>
      </c>
      <c r="D76" s="108"/>
      <c r="E76" s="71"/>
      <c r="F76" s="8">
        <v>43597</v>
      </c>
      <c r="G76" s="71" t="s">
        <v>3</v>
      </c>
      <c r="H76" s="109">
        <v>1.2776000000000001</v>
      </c>
      <c r="I76" s="109"/>
      <c r="J76" s="71">
        <v>141</v>
      </c>
      <c r="K76" s="112">
        <f t="shared" si="9"/>
        <v>51905.266770967908</v>
      </c>
      <c r="L76" s="113"/>
      <c r="M76" s="6">
        <f>IF(J76="","",(K76/J76)/LOOKUP(RIGHT($D$2,3),定数!$A$6:$A$13,定数!$B$6:$B$13))</f>
        <v>3.0676871614047228</v>
      </c>
      <c r="N76" s="71"/>
      <c r="O76" s="8">
        <v>43611</v>
      </c>
      <c r="P76" s="109">
        <v>1.2498</v>
      </c>
      <c r="Q76" s="109"/>
      <c r="R76" s="110">
        <f>IF(P76="","",T76*M76*LOOKUP(RIGHT($D$2,3),定数!$A$6:$A$13,定数!$B$6:$B$13))</f>
        <v>102338.04370446173</v>
      </c>
      <c r="S76" s="110"/>
      <c r="T76" s="111">
        <f t="shared" ref="T76:T108" si="11">IF(P76="","",IF(G76="買",(P76-H76),(H76-P76))*IF(RIGHT($D$2,3)="JPY",100,10000))</f>
        <v>278.00000000000045</v>
      </c>
      <c r="U76" s="111"/>
      <c r="V76" t="str">
        <f t="shared" si="10"/>
        <v/>
      </c>
      <c r="W76">
        <f t="shared" si="10"/>
        <v>0</v>
      </c>
      <c r="X76" s="37">
        <f t="shared" ref="X76:X108" si="12">IF(C76&lt;&gt;"",MAX(X75,C76),"")</f>
        <v>2028924.5282871304</v>
      </c>
      <c r="Y76" s="38">
        <f t="shared" ref="Y76:Y108" si="13">IF(X76&lt;&gt;"",1-(C76/X76),"")</f>
        <v>0.14724498870693736</v>
      </c>
    </row>
    <row r="77" spans="2:25">
      <c r="B77" s="71">
        <v>69</v>
      </c>
      <c r="C77" s="108">
        <f t="shared" si="8"/>
        <v>1832513.6027367255</v>
      </c>
      <c r="D77" s="108"/>
      <c r="E77" s="71"/>
      <c r="F77" s="8">
        <v>43625</v>
      </c>
      <c r="G77" s="71" t="s">
        <v>3</v>
      </c>
      <c r="H77" s="109">
        <v>1.2204999999999999</v>
      </c>
      <c r="I77" s="109"/>
      <c r="J77" s="71">
        <v>152</v>
      </c>
      <c r="K77" s="112">
        <f t="shared" si="9"/>
        <v>54975.408082101763</v>
      </c>
      <c r="L77" s="113"/>
      <c r="M77" s="6">
        <f>IF(J77="","",(K77/J77)/LOOKUP(RIGHT($D$2,3),定数!$A$6:$A$13,定数!$B$6:$B$13))</f>
        <v>3.0140026360801406</v>
      </c>
      <c r="N77" s="71"/>
      <c r="O77" s="8">
        <v>43650</v>
      </c>
      <c r="P77" s="109">
        <v>1.1906000000000001</v>
      </c>
      <c r="Q77" s="109"/>
      <c r="R77" s="110">
        <f>IF(P77="","",T77*M77*LOOKUP(RIGHT($D$2,3),定数!$A$6:$A$13,定数!$B$6:$B$13))</f>
        <v>108142.41458255479</v>
      </c>
      <c r="S77" s="110"/>
      <c r="T77" s="111">
        <f t="shared" si="11"/>
        <v>298.99999999999818</v>
      </c>
      <c r="U77" s="111"/>
      <c r="V77" t="str">
        <f t="shared" si="10"/>
        <v/>
      </c>
      <c r="W77">
        <f t="shared" si="10"/>
        <v>0</v>
      </c>
      <c r="X77" s="37">
        <f t="shared" si="12"/>
        <v>2028924.5282871304</v>
      </c>
      <c r="Y77" s="38">
        <f t="shared" si="13"/>
        <v>9.6805436975134773E-2</v>
      </c>
    </row>
    <row r="78" spans="2:25">
      <c r="B78" s="71">
        <v>70</v>
      </c>
      <c r="C78" s="108">
        <f>IF(R77="","",C77+R77)</f>
        <v>1940656.0173192802</v>
      </c>
      <c r="D78" s="108"/>
      <c r="E78" s="71"/>
      <c r="F78" s="8">
        <v>43667</v>
      </c>
      <c r="G78" s="71" t="s">
        <v>4</v>
      </c>
      <c r="H78" s="109">
        <v>1.2191000000000001</v>
      </c>
      <c r="I78" s="109"/>
      <c r="J78" s="71">
        <v>197</v>
      </c>
      <c r="K78" s="112">
        <f t="shared" si="9"/>
        <v>58219.680519578404</v>
      </c>
      <c r="L78" s="113"/>
      <c r="M78" s="6">
        <f>IF(J78="","",(K78/J78)/LOOKUP(RIGHT($D$2,3),定数!$A$6:$A$13,定数!$B$6:$B$13))</f>
        <v>2.4627614432985792</v>
      </c>
      <c r="N78" s="71"/>
      <c r="O78" s="8">
        <v>43672</v>
      </c>
      <c r="P78" s="109">
        <v>1.1994</v>
      </c>
      <c r="Q78" s="109"/>
      <c r="R78" s="110">
        <f>IF(P78="","",T78*M78*LOOKUP(RIGHT($D$2,3),定数!$A$6:$A$13,定数!$B$6:$B$13))</f>
        <v>-58219.680519578564</v>
      </c>
      <c r="S78" s="110"/>
      <c r="T78" s="111">
        <f t="shared" si="11"/>
        <v>-197.00000000000051</v>
      </c>
      <c r="U78" s="111"/>
      <c r="V78" t="str">
        <f t="shared" si="10"/>
        <v/>
      </c>
      <c r="W78">
        <f t="shared" si="10"/>
        <v>1</v>
      </c>
      <c r="X78" s="37">
        <f t="shared" si="12"/>
        <v>2028924.5282871304</v>
      </c>
      <c r="Y78" s="38">
        <f t="shared" si="13"/>
        <v>4.3505073617680967E-2</v>
      </c>
    </row>
    <row r="79" spans="2:25">
      <c r="B79" s="71">
        <v>71</v>
      </c>
      <c r="C79" s="108">
        <f t="shared" si="8"/>
        <v>1882436.3367997017</v>
      </c>
      <c r="D79" s="108"/>
      <c r="E79" s="71"/>
      <c r="F79" s="8">
        <v>43791</v>
      </c>
      <c r="G79" s="71" t="s">
        <v>3</v>
      </c>
      <c r="H79" s="109">
        <v>1.1715</v>
      </c>
      <c r="I79" s="109"/>
      <c r="J79" s="71">
        <v>125</v>
      </c>
      <c r="K79" s="112">
        <f t="shared" si="9"/>
        <v>56473.090103991046</v>
      </c>
      <c r="L79" s="113"/>
      <c r="M79" s="6">
        <f>IF(J79="","",(K79/J79)/LOOKUP(RIGHT($D$2,3),定数!$A$6:$A$13,定数!$B$6:$B$13))</f>
        <v>3.7648726735994034</v>
      </c>
      <c r="N79" s="71"/>
      <c r="O79" s="8">
        <v>43792</v>
      </c>
      <c r="P79" s="109">
        <v>1.1839999999999999</v>
      </c>
      <c r="Q79" s="109"/>
      <c r="R79" s="110">
        <f>IF(P79="","",T79*M79*LOOKUP(RIGHT($D$2,3),定数!$A$6:$A$13,定数!$B$6:$B$13))</f>
        <v>-56473.090103990849</v>
      </c>
      <c r="S79" s="110"/>
      <c r="T79" s="111">
        <f t="shared" si="11"/>
        <v>-124.99999999999956</v>
      </c>
      <c r="U79" s="111"/>
      <c r="V79" t="str">
        <f t="shared" si="10"/>
        <v/>
      </c>
      <c r="W79">
        <f t="shared" si="10"/>
        <v>2</v>
      </c>
      <c r="X79" s="37">
        <f t="shared" si="12"/>
        <v>2028924.5282871304</v>
      </c>
      <c r="Y79" s="38">
        <f t="shared" si="13"/>
        <v>7.2199921409150547E-2</v>
      </c>
    </row>
    <row r="80" spans="2:25">
      <c r="B80" s="71">
        <v>72</v>
      </c>
      <c r="C80" s="108">
        <f>IF(R79="","",C79+R79)</f>
        <v>1825963.2466957108</v>
      </c>
      <c r="D80" s="108"/>
      <c r="E80" s="71">
        <v>2006</v>
      </c>
      <c r="F80" s="8">
        <v>43481</v>
      </c>
      <c r="G80" s="71" t="s">
        <v>4</v>
      </c>
      <c r="H80" s="109">
        <v>1.2165999999999999</v>
      </c>
      <c r="I80" s="109"/>
      <c r="J80" s="71">
        <v>142</v>
      </c>
      <c r="K80" s="112">
        <f t="shared" si="9"/>
        <v>54778.897400871319</v>
      </c>
      <c r="L80" s="113"/>
      <c r="M80" s="6">
        <f>IF(J80="","",(K80/J80)/LOOKUP(RIGHT($D$2,3),定数!$A$6:$A$13,定数!$B$6:$B$13))</f>
        <v>3.2147240258727297</v>
      </c>
      <c r="N80" s="71">
        <v>2006</v>
      </c>
      <c r="O80" s="8">
        <v>43499</v>
      </c>
      <c r="P80" s="109">
        <v>1.2023999999999999</v>
      </c>
      <c r="Q80" s="109"/>
      <c r="R80" s="110">
        <f>IF(P80="","",T80*M80*LOOKUP(RIGHT($D$2,3),定数!$A$6:$A$13,定数!$B$6:$B$13))</f>
        <v>-54778.897400871283</v>
      </c>
      <c r="S80" s="110"/>
      <c r="T80" s="111">
        <f t="shared" si="11"/>
        <v>-141.99999999999991</v>
      </c>
      <c r="U80" s="111"/>
      <c r="V80" t="str">
        <f t="shared" si="10"/>
        <v/>
      </c>
      <c r="W80">
        <f t="shared" si="10"/>
        <v>3</v>
      </c>
      <c r="X80" s="37">
        <f t="shared" si="12"/>
        <v>2028924.5282871304</v>
      </c>
      <c r="Y80" s="38">
        <f t="shared" si="13"/>
        <v>0.10003392376687592</v>
      </c>
    </row>
    <row r="81" spans="2:25">
      <c r="B81" s="71">
        <v>73</v>
      </c>
      <c r="C81" s="108">
        <f t="shared" si="8"/>
        <v>1771184.3492948394</v>
      </c>
      <c r="D81" s="108"/>
      <c r="E81" s="71"/>
      <c r="F81" s="8">
        <v>43512</v>
      </c>
      <c r="G81" s="71" t="s">
        <v>3</v>
      </c>
      <c r="H81" s="109">
        <v>1.1869000000000001</v>
      </c>
      <c r="I81" s="109"/>
      <c r="J81" s="71">
        <v>87</v>
      </c>
      <c r="K81" s="112">
        <f t="shared" si="9"/>
        <v>53135.530478845183</v>
      </c>
      <c r="L81" s="113"/>
      <c r="M81" s="6">
        <f>IF(J81="","",(K81/J81)/LOOKUP(RIGHT($D$2,3),定数!$A$6:$A$13,定数!$B$6:$B$13))</f>
        <v>5.0896101991231015</v>
      </c>
      <c r="N81" s="71"/>
      <c r="O81" s="8">
        <v>43516</v>
      </c>
      <c r="P81" s="109">
        <v>1.1956</v>
      </c>
      <c r="Q81" s="109"/>
      <c r="R81" s="110">
        <f>IF(P81="","",T81*M81*LOOKUP(RIGHT($D$2,3),定数!$A$6:$A$13,定数!$B$6:$B$13))</f>
        <v>-53135.530478844754</v>
      </c>
      <c r="S81" s="110"/>
      <c r="T81" s="111">
        <f t="shared" si="11"/>
        <v>-86.999999999999304</v>
      </c>
      <c r="U81" s="111"/>
      <c r="V81" t="str">
        <f t="shared" si="10"/>
        <v/>
      </c>
      <c r="W81">
        <f t="shared" si="10"/>
        <v>4</v>
      </c>
      <c r="X81" s="37">
        <f t="shared" si="12"/>
        <v>2028924.5282871304</v>
      </c>
      <c r="Y81" s="38">
        <f t="shared" si="13"/>
        <v>0.12703290605386974</v>
      </c>
    </row>
    <row r="82" spans="2:25">
      <c r="B82" s="71">
        <v>74</v>
      </c>
      <c r="C82" s="108">
        <f t="shared" si="8"/>
        <v>1718048.8188159948</v>
      </c>
      <c r="D82" s="108"/>
      <c r="E82" s="71"/>
      <c r="F82" s="8">
        <v>43518</v>
      </c>
      <c r="G82" s="71" t="s">
        <v>3</v>
      </c>
      <c r="H82" s="109">
        <v>1.1889000000000001</v>
      </c>
      <c r="I82" s="109"/>
      <c r="J82" s="71">
        <v>59</v>
      </c>
      <c r="K82" s="112">
        <f t="shared" si="9"/>
        <v>51541.464564479844</v>
      </c>
      <c r="L82" s="113"/>
      <c r="M82" s="6">
        <f>IF(J82="","",(K82/J82)/LOOKUP(RIGHT($D$2,3),定数!$A$6:$A$13,定数!$B$6:$B$13))</f>
        <v>7.2798678763389608</v>
      </c>
      <c r="N82" s="71"/>
      <c r="O82" s="8">
        <v>43519</v>
      </c>
      <c r="P82" s="109">
        <v>1.1948000000000001</v>
      </c>
      <c r="Q82" s="109"/>
      <c r="R82" s="110">
        <f>IF(P82="","",T82*M82*LOOKUP(RIGHT($D$2,3),定数!$A$6:$A$13,定数!$B$6:$B$13))</f>
        <v>-51541.464564479989</v>
      </c>
      <c r="S82" s="110"/>
      <c r="T82" s="111">
        <f t="shared" si="11"/>
        <v>-59.000000000000163</v>
      </c>
      <c r="U82" s="111"/>
      <c r="V82" t="str">
        <f t="shared" si="10"/>
        <v/>
      </c>
      <c r="W82">
        <f t="shared" si="10"/>
        <v>5</v>
      </c>
      <c r="X82" s="37">
        <f t="shared" si="12"/>
        <v>2028924.5282871304</v>
      </c>
      <c r="Y82" s="38">
        <f t="shared" si="13"/>
        <v>0.15322191887225334</v>
      </c>
    </row>
    <row r="83" spans="2:25">
      <c r="B83" s="71">
        <v>75</v>
      </c>
      <c r="C83" s="108">
        <f>IF(R82="","",C82+R82)</f>
        <v>1666507.3542515149</v>
      </c>
      <c r="D83" s="108"/>
      <c r="E83" s="71"/>
      <c r="F83" s="8">
        <v>43523</v>
      </c>
      <c r="G83" s="71" t="s">
        <v>3</v>
      </c>
      <c r="H83" s="109">
        <v>1.1861999999999999</v>
      </c>
      <c r="I83" s="109"/>
      <c r="J83" s="71">
        <v>74</v>
      </c>
      <c r="K83" s="112">
        <f t="shared" si="9"/>
        <v>49995.220627545445</v>
      </c>
      <c r="L83" s="113"/>
      <c r="M83" s="6">
        <f>IF(J83="","",(K83/J83)/LOOKUP(RIGHT($D$2,3),定数!$A$6:$A$13,定数!$B$6:$B$13))</f>
        <v>5.6300924130118748</v>
      </c>
      <c r="N83" s="71"/>
      <c r="O83" s="8">
        <v>43524</v>
      </c>
      <c r="P83" s="109">
        <v>1.1936</v>
      </c>
      <c r="Q83" s="109"/>
      <c r="R83" s="110">
        <f>IF(P83="","",T83*M83*LOOKUP(RIGHT($D$2,3),定数!$A$6:$A$13,定数!$B$6:$B$13))</f>
        <v>-49995.220627545947</v>
      </c>
      <c r="S83" s="110"/>
      <c r="T83" s="111">
        <f t="shared" si="11"/>
        <v>-74.000000000000739</v>
      </c>
      <c r="U83" s="111"/>
      <c r="V83" t="str">
        <f t="shared" si="10"/>
        <v/>
      </c>
      <c r="W83">
        <f t="shared" si="10"/>
        <v>6</v>
      </c>
      <c r="X83" s="37">
        <f t="shared" si="12"/>
        <v>2028924.5282871304</v>
      </c>
      <c r="Y83" s="38">
        <f t="shared" si="13"/>
        <v>0.1786252613060858</v>
      </c>
    </row>
    <row r="84" spans="2:25">
      <c r="B84" s="71">
        <v>76</v>
      </c>
      <c r="C84" s="108">
        <f>IF(R83="","",C83+R83)</f>
        <v>1616512.133623969</v>
      </c>
      <c r="D84" s="108"/>
      <c r="E84" s="71"/>
      <c r="F84" s="8">
        <v>43595</v>
      </c>
      <c r="G84" s="71" t="s">
        <v>4</v>
      </c>
      <c r="H84" s="109">
        <v>1.2786999999999999</v>
      </c>
      <c r="I84" s="109"/>
      <c r="J84" s="71">
        <v>128</v>
      </c>
      <c r="K84" s="112">
        <f t="shared" si="9"/>
        <v>48495.364008719072</v>
      </c>
      <c r="L84" s="113"/>
      <c r="M84" s="6">
        <f>IF(J84="","",(K84/J84)/LOOKUP(RIGHT($D$2,3),定数!$A$6:$A$13,定数!$B$6:$B$13))</f>
        <v>3.1572502609843145</v>
      </c>
      <c r="N84" s="71"/>
      <c r="O84" s="8">
        <v>43597</v>
      </c>
      <c r="P84" s="109">
        <v>1.2659</v>
      </c>
      <c r="Q84" s="109"/>
      <c r="R84" s="110">
        <f>IF(P84="","",T84*M84*LOOKUP(RIGHT($D$2,3),定数!$A$6:$A$13,定数!$B$6:$B$13))</f>
        <v>-48495.364008718774</v>
      </c>
      <c r="S84" s="110"/>
      <c r="T84" s="111">
        <f t="shared" si="11"/>
        <v>-127.99999999999923</v>
      </c>
      <c r="U84" s="111"/>
      <c r="V84" t="str">
        <f t="shared" si="10"/>
        <v/>
      </c>
      <c r="W84">
        <f t="shared" si="10"/>
        <v>7</v>
      </c>
      <c r="X84" s="37">
        <f t="shared" si="12"/>
        <v>2028924.5282871304</v>
      </c>
      <c r="Y84" s="38">
        <f t="shared" si="13"/>
        <v>0.20326650346690345</v>
      </c>
    </row>
    <row r="85" spans="2:25">
      <c r="B85" s="71">
        <v>77</v>
      </c>
      <c r="C85" s="108">
        <f>IF(R84="","",C84+R84)</f>
        <v>1568016.7696152502</v>
      </c>
      <c r="D85" s="108"/>
      <c r="E85" s="71"/>
      <c r="F85" s="8">
        <v>43636</v>
      </c>
      <c r="G85" s="71" t="s">
        <v>3</v>
      </c>
      <c r="H85" s="109">
        <v>1.2551000000000001</v>
      </c>
      <c r="I85" s="109"/>
      <c r="J85" s="71">
        <v>104</v>
      </c>
      <c r="K85" s="112">
        <f t="shared" si="9"/>
        <v>47040.503088457503</v>
      </c>
      <c r="L85" s="113"/>
      <c r="M85" s="6">
        <f>IF(J85="","",(K85/J85)/LOOKUP(RIGHT($D$2,3),定数!$A$6:$A$13,定数!$B$6:$B$13))</f>
        <v>3.7692710808058894</v>
      </c>
      <c r="N85" s="71"/>
      <c r="O85" s="8">
        <v>43637</v>
      </c>
      <c r="P85" s="109">
        <v>1.2655000000000001</v>
      </c>
      <c r="Q85" s="109"/>
      <c r="R85" s="110">
        <f>IF(P85="","",T85*M85*LOOKUP(RIGHT($D$2,3),定数!$A$6:$A$13,定数!$B$6:$B$13))</f>
        <v>-47040.503088457335</v>
      </c>
      <c r="S85" s="110"/>
      <c r="T85" s="111">
        <f t="shared" si="11"/>
        <v>-103.99999999999964</v>
      </c>
      <c r="U85" s="111"/>
      <c r="V85" t="str">
        <f t="shared" si="10"/>
        <v/>
      </c>
      <c r="W85">
        <f t="shared" si="10"/>
        <v>8</v>
      </c>
      <c r="X85" s="37">
        <f t="shared" si="12"/>
        <v>2028924.5282871304</v>
      </c>
      <c r="Y85" s="38">
        <f t="shared" si="13"/>
        <v>0.22716850836289626</v>
      </c>
    </row>
    <row r="86" spans="2:25">
      <c r="B86" s="71">
        <v>78</v>
      </c>
      <c r="C86" s="108">
        <f t="shared" si="8"/>
        <v>1520976.2665267929</v>
      </c>
      <c r="D86" s="108"/>
      <c r="E86" s="71"/>
      <c r="F86" s="8">
        <v>43687</v>
      </c>
      <c r="G86" s="71" t="s">
        <v>4</v>
      </c>
      <c r="H86" s="109">
        <v>1.2906</v>
      </c>
      <c r="I86" s="109"/>
      <c r="J86" s="71">
        <v>143</v>
      </c>
      <c r="K86" s="112">
        <f t="shared" si="9"/>
        <v>45629.287995803788</v>
      </c>
      <c r="L86" s="113"/>
      <c r="M86" s="6">
        <f>IF(J86="","",(K86/J86)/LOOKUP(RIGHT($D$2,3),定数!$A$6:$A$13,定数!$B$6:$B$13))</f>
        <v>2.6590494170048826</v>
      </c>
      <c r="N86" s="71"/>
      <c r="O86" s="8">
        <v>43687</v>
      </c>
      <c r="P86" s="109">
        <v>1.2763</v>
      </c>
      <c r="Q86" s="109"/>
      <c r="R86" s="110">
        <f>IF(P86="","",T86*M86*LOOKUP(RIGHT($D$2,3),定数!$A$6:$A$13,定数!$B$6:$B$13))</f>
        <v>-45629.287995803723</v>
      </c>
      <c r="S86" s="110"/>
      <c r="T86" s="111">
        <f t="shared" si="11"/>
        <v>-142.9999999999998</v>
      </c>
      <c r="U86" s="111"/>
      <c r="V86" t="str">
        <f t="shared" si="10"/>
        <v/>
      </c>
      <c r="W86">
        <f t="shared" si="10"/>
        <v>9</v>
      </c>
      <c r="X86" s="37">
        <f t="shared" si="12"/>
        <v>2028924.5282871304</v>
      </c>
      <c r="Y86" s="38">
        <f t="shared" si="13"/>
        <v>0.25035345311200918</v>
      </c>
    </row>
    <row r="87" spans="2:25">
      <c r="B87" s="71">
        <v>79</v>
      </c>
      <c r="C87" s="108">
        <f>IF(R86="","",C86+R86)</f>
        <v>1475346.9785309893</v>
      </c>
      <c r="D87" s="108"/>
      <c r="E87" s="71"/>
      <c r="F87" s="8">
        <v>43724</v>
      </c>
      <c r="G87" s="71" t="s">
        <v>3</v>
      </c>
      <c r="H87" s="109">
        <v>1.2628999999999999</v>
      </c>
      <c r="I87" s="109"/>
      <c r="J87" s="71">
        <v>112</v>
      </c>
      <c r="K87" s="112">
        <f t="shared" si="9"/>
        <v>44260.409355929674</v>
      </c>
      <c r="L87" s="113"/>
      <c r="M87" s="6">
        <f>IF(J87="","",(K87/J87)/LOOKUP(RIGHT($D$2,3),定数!$A$6:$A$13,定数!$B$6:$B$13))</f>
        <v>3.2931852199352436</v>
      </c>
      <c r="N87" s="71"/>
      <c r="O87" s="8">
        <v>43729</v>
      </c>
      <c r="P87" s="109">
        <v>1.2741</v>
      </c>
      <c r="Q87" s="109"/>
      <c r="R87" s="110">
        <f>IF(P87="","",T87*M87*LOOKUP(RIGHT($D$2,3),定数!$A$6:$A$13,定数!$B$6:$B$13))</f>
        <v>-44260.409355930067</v>
      </c>
      <c r="S87" s="110"/>
      <c r="T87" s="111">
        <f t="shared" si="11"/>
        <v>-112.00000000000099</v>
      </c>
      <c r="U87" s="111"/>
      <c r="V87" t="str">
        <f t="shared" si="10"/>
        <v/>
      </c>
      <c r="W87">
        <f t="shared" si="10"/>
        <v>10</v>
      </c>
      <c r="X87" s="37">
        <f t="shared" si="12"/>
        <v>2028924.5282871304</v>
      </c>
      <c r="Y87" s="38">
        <f t="shared" si="13"/>
        <v>0.2728428495186489</v>
      </c>
    </row>
    <row r="88" spans="2:25">
      <c r="B88" s="71">
        <v>80</v>
      </c>
      <c r="C88" s="108">
        <f t="shared" si="8"/>
        <v>1431086.5691750592</v>
      </c>
      <c r="D88" s="108"/>
      <c r="E88" s="71"/>
      <c r="F88" s="8">
        <v>43779</v>
      </c>
      <c r="G88" s="71" t="s">
        <v>4</v>
      </c>
      <c r="H88" s="109">
        <v>1.2847999999999999</v>
      </c>
      <c r="I88" s="109"/>
      <c r="J88" s="71">
        <v>104</v>
      </c>
      <c r="K88" s="112">
        <f t="shared" si="9"/>
        <v>42932.597075251775</v>
      </c>
      <c r="L88" s="113"/>
      <c r="M88" s="6">
        <f>IF(J88="","",(K88/J88)/LOOKUP(RIGHT($D$2,3),定数!$A$6:$A$13,定数!$B$6:$B$13))</f>
        <v>3.4401119451323536</v>
      </c>
      <c r="N88" s="71"/>
      <c r="O88" s="8">
        <v>43793</v>
      </c>
      <c r="P88" s="109">
        <v>1.3050999999999999</v>
      </c>
      <c r="Q88" s="109"/>
      <c r="R88" s="110">
        <f>IF(P88="","",T88*M88*LOOKUP(RIGHT($D$2,3),定数!$A$6:$A$13,定数!$B$6:$B$13))</f>
        <v>83801.126983424067</v>
      </c>
      <c r="S88" s="110"/>
      <c r="T88" s="111">
        <f t="shared" si="11"/>
        <v>202.99999999999986</v>
      </c>
      <c r="U88" s="111"/>
      <c r="V88" t="str">
        <f t="shared" si="10"/>
        <v/>
      </c>
      <c r="W88">
        <f t="shared" si="10"/>
        <v>0</v>
      </c>
      <c r="X88" s="37">
        <f t="shared" si="12"/>
        <v>2028924.5282871304</v>
      </c>
      <c r="Y88" s="38">
        <f t="shared" si="13"/>
        <v>0.29465756403308963</v>
      </c>
    </row>
    <row r="89" spans="2:25">
      <c r="B89" s="71">
        <v>81</v>
      </c>
      <c r="C89" s="108">
        <f>IF(R88="","",C88+R88)</f>
        <v>1514887.6961584832</v>
      </c>
      <c r="D89" s="108"/>
      <c r="E89" s="71">
        <v>2007</v>
      </c>
      <c r="F89" s="8">
        <v>43482</v>
      </c>
      <c r="G89" s="71" t="s">
        <v>3</v>
      </c>
      <c r="H89" s="109">
        <v>1.2906</v>
      </c>
      <c r="I89" s="109"/>
      <c r="J89" s="71">
        <v>83</v>
      </c>
      <c r="K89" s="112">
        <f t="shared" si="9"/>
        <v>45446.630884754493</v>
      </c>
      <c r="L89" s="113"/>
      <c r="M89" s="6">
        <f>IF(J89="","",(K89/J89)/LOOKUP(RIGHT($D$2,3),定数!$A$6:$A$13,定数!$B$6:$B$13))</f>
        <v>4.5629147474653111</v>
      </c>
      <c r="N89" s="71">
        <v>2007</v>
      </c>
      <c r="O89" s="8">
        <v>43484</v>
      </c>
      <c r="P89" s="109">
        <v>1.2988999999999999</v>
      </c>
      <c r="Q89" s="109"/>
      <c r="R89" s="110">
        <f>IF(P89="","",T89*M89*LOOKUP(RIGHT($D$2,3),定数!$A$6:$A$13,定数!$B$6:$B$13))</f>
        <v>-45446.630884754355</v>
      </c>
      <c r="S89" s="110"/>
      <c r="T89" s="111">
        <f t="shared" si="11"/>
        <v>-82.999999999999744</v>
      </c>
      <c r="U89" s="111"/>
      <c r="V89" t="str">
        <f t="shared" si="10"/>
        <v/>
      </c>
      <c r="W89">
        <f t="shared" si="10"/>
        <v>1</v>
      </c>
      <c r="X89" s="37">
        <f t="shared" si="12"/>
        <v>2028924.5282871304</v>
      </c>
      <c r="Y89" s="38">
        <f t="shared" si="13"/>
        <v>0.25335433869618118</v>
      </c>
    </row>
    <row r="90" spans="2:25">
      <c r="B90" s="71">
        <v>82</v>
      </c>
      <c r="C90" s="108">
        <f t="shared" si="8"/>
        <v>1469441.0652737287</v>
      </c>
      <c r="D90" s="108"/>
      <c r="E90" s="71"/>
      <c r="F90" s="8">
        <v>43522</v>
      </c>
      <c r="G90" s="71" t="s">
        <v>4</v>
      </c>
      <c r="H90" s="109">
        <v>1.3186</v>
      </c>
      <c r="I90" s="109"/>
      <c r="J90" s="71">
        <v>86</v>
      </c>
      <c r="K90" s="112">
        <f t="shared" si="9"/>
        <v>44083.231958211858</v>
      </c>
      <c r="L90" s="113"/>
      <c r="M90" s="6">
        <f>IF(J90="","",(K90/J90)/LOOKUP(RIGHT($D$2,3),定数!$A$6:$A$13,定数!$B$6:$B$13))</f>
        <v>4.2716310037026988</v>
      </c>
      <c r="N90" s="71"/>
      <c r="O90" s="8">
        <v>43529</v>
      </c>
      <c r="P90" s="109">
        <v>1.31</v>
      </c>
      <c r="Q90" s="109"/>
      <c r="R90" s="110">
        <f>IF(P90="","",T90*M90*LOOKUP(RIGHT($D$2,3),定数!$A$6:$A$13,定数!$B$6:$B$13))</f>
        <v>-44083.231958211545</v>
      </c>
      <c r="S90" s="110"/>
      <c r="T90" s="111">
        <f t="shared" si="11"/>
        <v>-85.999999999999403</v>
      </c>
      <c r="U90" s="111"/>
      <c r="V90" t="str">
        <f t="shared" si="10"/>
        <v/>
      </c>
      <c r="W90">
        <f t="shared" si="10"/>
        <v>2</v>
      </c>
      <c r="X90" s="37">
        <f t="shared" si="12"/>
        <v>2028924.5282871304</v>
      </c>
      <c r="Y90" s="38">
        <f t="shared" si="13"/>
        <v>0.27575370853529568</v>
      </c>
    </row>
    <row r="91" spans="2:25">
      <c r="B91" s="71">
        <v>83</v>
      </c>
      <c r="C91" s="108">
        <f t="shared" si="8"/>
        <v>1425357.8333155171</v>
      </c>
      <c r="D91" s="108"/>
      <c r="E91" s="71"/>
      <c r="F91" s="8">
        <v>43560</v>
      </c>
      <c r="G91" s="71" t="s">
        <v>4</v>
      </c>
      <c r="H91" s="109">
        <v>1.3381000000000001</v>
      </c>
      <c r="I91" s="109"/>
      <c r="J91" s="71">
        <v>64</v>
      </c>
      <c r="K91" s="112">
        <f t="shared" si="9"/>
        <v>42760.734999465509</v>
      </c>
      <c r="L91" s="113"/>
      <c r="M91" s="6">
        <f>IF(J91="","",(K91/J91)/LOOKUP(RIGHT($D$2,3),定数!$A$6:$A$13,定数!$B$6:$B$13))</f>
        <v>5.567804036388738</v>
      </c>
      <c r="N91" s="71"/>
      <c r="O91" s="8">
        <v>43567</v>
      </c>
      <c r="P91" s="109">
        <v>1.3504</v>
      </c>
      <c r="Q91" s="109"/>
      <c r="R91" s="110">
        <f>IF(P91="","",T91*M91*LOOKUP(RIGHT($D$2,3),定数!$A$6:$A$13,定数!$B$6:$B$13))</f>
        <v>82180.787577097624</v>
      </c>
      <c r="S91" s="110"/>
      <c r="T91" s="111">
        <f t="shared" si="11"/>
        <v>122.99999999999977</v>
      </c>
      <c r="U91" s="111"/>
      <c r="V91" t="str">
        <f t="shared" ref="V91:W106" si="14">IF(S91&lt;&gt;"",IF(S91&lt;0,1+V90,0),"")</f>
        <v/>
      </c>
      <c r="W91">
        <f t="shared" si="14"/>
        <v>0</v>
      </c>
      <c r="X91" s="37">
        <f t="shared" si="12"/>
        <v>2028924.5282871304</v>
      </c>
      <c r="Y91" s="38">
        <f t="shared" si="13"/>
        <v>0.29748109727923677</v>
      </c>
    </row>
    <row r="92" spans="2:25">
      <c r="B92" s="71">
        <v>84</v>
      </c>
      <c r="C92" s="108">
        <f t="shared" si="8"/>
        <v>1507538.6208926146</v>
      </c>
      <c r="D92" s="108"/>
      <c r="E92" s="71"/>
      <c r="F92" s="8">
        <v>43580</v>
      </c>
      <c r="G92" s="71" t="s">
        <v>4</v>
      </c>
      <c r="H92" s="109">
        <v>1.3644000000000001</v>
      </c>
      <c r="I92" s="109"/>
      <c r="J92" s="71">
        <v>98</v>
      </c>
      <c r="K92" s="112">
        <f t="shared" si="9"/>
        <v>45226.158626778437</v>
      </c>
      <c r="L92" s="113"/>
      <c r="M92" s="6">
        <f>IF(J92="","",(K92/J92)/LOOKUP(RIGHT($D$2,3),定数!$A$6:$A$13,定数!$B$6:$B$13))</f>
        <v>3.8457617879913637</v>
      </c>
      <c r="N92" s="71"/>
      <c r="O92" s="8">
        <v>43588</v>
      </c>
      <c r="P92" s="109">
        <v>1.3546</v>
      </c>
      <c r="Q92" s="109"/>
      <c r="R92" s="110">
        <f>IF(P92="","",T92*M92*LOOKUP(RIGHT($D$2,3),定数!$A$6:$A$13,定数!$B$6:$B$13))</f>
        <v>-45226.158626778575</v>
      </c>
      <c r="S92" s="110"/>
      <c r="T92" s="111">
        <f t="shared" si="11"/>
        <v>-98.000000000000313</v>
      </c>
      <c r="U92" s="111"/>
      <c r="V92" t="str">
        <f t="shared" si="14"/>
        <v/>
      </c>
      <c r="W92">
        <f t="shared" si="14"/>
        <v>1</v>
      </c>
      <c r="X92" s="37">
        <f t="shared" si="12"/>
        <v>2028924.5282871304</v>
      </c>
      <c r="Y92" s="38">
        <f t="shared" si="13"/>
        <v>0.25697649179424287</v>
      </c>
    </row>
    <row r="93" spans="2:25">
      <c r="B93" s="71">
        <v>85</v>
      </c>
      <c r="C93" s="108">
        <f>IF(R92="","",C92+R92)</f>
        <v>1462312.4622658361</v>
      </c>
      <c r="D93" s="108"/>
      <c r="E93" s="71"/>
      <c r="F93" s="8">
        <v>43608</v>
      </c>
      <c r="G93" s="71" t="s">
        <v>3</v>
      </c>
      <c r="H93" s="109">
        <v>1.3433999999999999</v>
      </c>
      <c r="I93" s="109"/>
      <c r="J93" s="71">
        <v>92</v>
      </c>
      <c r="K93" s="112">
        <f t="shared" si="9"/>
        <v>43869.373867975082</v>
      </c>
      <c r="L93" s="113"/>
      <c r="M93" s="6">
        <f>IF(J93="","",(K93/J93)/LOOKUP(RIGHT($D$2,3),定数!$A$6:$A$13,定数!$B$6:$B$13))</f>
        <v>3.9736751692006416</v>
      </c>
      <c r="N93" s="71"/>
      <c r="O93" s="8">
        <v>43621</v>
      </c>
      <c r="P93" s="109">
        <v>1.3526</v>
      </c>
      <c r="Q93" s="109"/>
      <c r="R93" s="110">
        <f>IF(P93="","",T93*M93*LOOKUP(RIGHT($D$2,3),定数!$A$6:$A$13,定数!$B$6:$B$13))</f>
        <v>-43869.373867975548</v>
      </c>
      <c r="S93" s="110"/>
      <c r="T93" s="111">
        <f t="shared" si="11"/>
        <v>-92.000000000000966</v>
      </c>
      <c r="U93" s="111"/>
      <c r="V93" t="str">
        <f t="shared" si="14"/>
        <v/>
      </c>
      <c r="W93">
        <f t="shared" si="14"/>
        <v>2</v>
      </c>
      <c r="X93" s="37">
        <f t="shared" si="12"/>
        <v>2028924.5282871304</v>
      </c>
      <c r="Y93" s="38">
        <f t="shared" si="13"/>
        <v>0.27926719704041558</v>
      </c>
    </row>
    <row r="94" spans="2:25">
      <c r="B94" s="71">
        <v>86</v>
      </c>
      <c r="C94" s="108">
        <f>IF(R93="","",C93+R93)</f>
        <v>1418443.0883978605</v>
      </c>
      <c r="D94" s="108"/>
      <c r="E94" s="71"/>
      <c r="F94" s="8">
        <v>43648</v>
      </c>
      <c r="G94" s="71" t="s">
        <v>4</v>
      </c>
      <c r="H94" s="109">
        <v>1.3542000000000001</v>
      </c>
      <c r="I94" s="109"/>
      <c r="J94" s="71">
        <v>116</v>
      </c>
      <c r="K94" s="112">
        <f t="shared" si="9"/>
        <v>42553.292651935815</v>
      </c>
      <c r="L94" s="113"/>
      <c r="M94" s="6">
        <f>IF(J94="","",(K94/J94)/LOOKUP(RIGHT($D$2,3),定数!$A$6:$A$13,定数!$B$6:$B$13))</f>
        <v>3.0569894146505612</v>
      </c>
      <c r="N94" s="71"/>
      <c r="O94" s="8">
        <v>43657</v>
      </c>
      <c r="P94" s="109">
        <v>1.3778999999999999</v>
      </c>
      <c r="Q94" s="109"/>
      <c r="R94" s="110">
        <f>IF(P94="","",T94*M94*LOOKUP(RIGHT($D$2,3),定数!$A$6:$A$13,定数!$B$6:$B$13))</f>
        <v>86940.778952661349</v>
      </c>
      <c r="S94" s="110"/>
      <c r="T94" s="111">
        <f t="shared" si="11"/>
        <v>236.99999999999832</v>
      </c>
      <c r="U94" s="111"/>
      <c r="V94" t="str">
        <f t="shared" si="14"/>
        <v/>
      </c>
      <c r="W94">
        <f t="shared" si="14"/>
        <v>0</v>
      </c>
      <c r="X94" s="37">
        <f t="shared" si="12"/>
        <v>2028924.5282871304</v>
      </c>
      <c r="Y94" s="38">
        <f t="shared" si="13"/>
        <v>0.30088918112920338</v>
      </c>
    </row>
    <row r="95" spans="2:25">
      <c r="B95" s="71">
        <v>87</v>
      </c>
      <c r="C95" s="108">
        <f t="shared" si="8"/>
        <v>1505383.867350522</v>
      </c>
      <c r="D95" s="108"/>
      <c r="E95" s="71"/>
      <c r="F95" s="8">
        <v>43714</v>
      </c>
      <c r="G95" s="71" t="s">
        <v>4</v>
      </c>
      <c r="H95" s="109">
        <v>1.3672</v>
      </c>
      <c r="I95" s="109"/>
      <c r="J95" s="71">
        <v>104</v>
      </c>
      <c r="K95" s="112">
        <f t="shared" si="9"/>
        <v>45161.516020515657</v>
      </c>
      <c r="L95" s="113"/>
      <c r="M95" s="6">
        <f>IF(J95="","",(K95/J95)/LOOKUP(RIGHT($D$2,3),定数!$A$6:$A$13,定数!$B$6:$B$13))</f>
        <v>3.6187112195926003</v>
      </c>
      <c r="N95" s="71"/>
      <c r="O95" s="8">
        <v>43720</v>
      </c>
      <c r="P95" s="109">
        <v>1.3913</v>
      </c>
      <c r="Q95" s="109"/>
      <c r="R95" s="110">
        <f>IF(P95="","",T95*M95*LOOKUP(RIGHT($D$2,3),定数!$A$6:$A$13,定数!$B$6:$B$13))</f>
        <v>104653.12847061806</v>
      </c>
      <c r="S95" s="110"/>
      <c r="T95" s="111">
        <f t="shared" si="11"/>
        <v>241.00000000000011</v>
      </c>
      <c r="U95" s="111"/>
      <c r="V95" t="str">
        <f t="shared" si="14"/>
        <v/>
      </c>
      <c r="W95">
        <f t="shared" si="14"/>
        <v>0</v>
      </c>
      <c r="X95" s="37">
        <f t="shared" si="12"/>
        <v>2028924.5282871304</v>
      </c>
      <c r="Y95" s="38">
        <f t="shared" si="13"/>
        <v>0.25803850938634709</v>
      </c>
    </row>
    <row r="96" spans="2:25">
      <c r="B96" s="71">
        <v>88</v>
      </c>
      <c r="C96" s="108">
        <f t="shared" si="8"/>
        <v>1610036.99582114</v>
      </c>
      <c r="D96" s="108"/>
      <c r="E96" s="71"/>
      <c r="F96" s="8">
        <v>43788</v>
      </c>
      <c r="G96" s="71" t="s">
        <v>4</v>
      </c>
      <c r="H96" s="109">
        <v>1.4672000000000001</v>
      </c>
      <c r="I96" s="109"/>
      <c r="J96" s="71">
        <v>92</v>
      </c>
      <c r="K96" s="112">
        <f t="shared" si="9"/>
        <v>48301.109874634196</v>
      </c>
      <c r="L96" s="113"/>
      <c r="M96" s="6">
        <f>IF(J96="","",(K96/J96)/LOOKUP(RIGHT($D$2,3),定数!$A$6:$A$13,定数!$B$6:$B$13))</f>
        <v>4.3751005321226621</v>
      </c>
      <c r="N96" s="71"/>
      <c r="O96" s="8">
        <v>43792</v>
      </c>
      <c r="P96" s="109">
        <v>1.4944</v>
      </c>
      <c r="Q96" s="109"/>
      <c r="R96" s="110">
        <f>IF(P96="","",T96*M96*LOOKUP(RIGHT($D$2,3),定数!$A$6:$A$13,定数!$B$6:$B$13))</f>
        <v>142803.28136848312</v>
      </c>
      <c r="S96" s="110"/>
      <c r="T96" s="111">
        <f t="shared" si="11"/>
        <v>271.99999999999892</v>
      </c>
      <c r="U96" s="111"/>
      <c r="V96" t="str">
        <f t="shared" si="14"/>
        <v/>
      </c>
      <c r="W96">
        <f t="shared" si="14"/>
        <v>0</v>
      </c>
      <c r="X96" s="37">
        <f t="shared" si="12"/>
        <v>2028924.5282871304</v>
      </c>
      <c r="Y96" s="38">
        <f t="shared" si="13"/>
        <v>0.20645791729849405</v>
      </c>
    </row>
    <row r="97" spans="2:25">
      <c r="B97" s="71">
        <v>89</v>
      </c>
      <c r="C97" s="108">
        <f t="shared" si="8"/>
        <v>1752840.2771896231</v>
      </c>
      <c r="D97" s="108"/>
      <c r="E97" s="71"/>
      <c r="F97" s="8">
        <v>43813</v>
      </c>
      <c r="G97" s="71" t="s">
        <v>3</v>
      </c>
      <c r="H97" s="109">
        <v>1.4576</v>
      </c>
      <c r="I97" s="109"/>
      <c r="J97" s="71">
        <v>160</v>
      </c>
      <c r="K97" s="112">
        <f t="shared" si="9"/>
        <v>52585.208315688687</v>
      </c>
      <c r="L97" s="113"/>
      <c r="M97" s="6">
        <f>IF(J97="","",(K97/J97)/LOOKUP(RIGHT($D$2,3),定数!$A$6:$A$13,定数!$B$6:$B$13))</f>
        <v>2.7388129331087856</v>
      </c>
      <c r="N97" s="71"/>
      <c r="O97" s="8">
        <v>43830</v>
      </c>
      <c r="P97" s="109">
        <v>1.4735</v>
      </c>
      <c r="Q97" s="109"/>
      <c r="R97" s="110">
        <f>IF(P97="","",T97*M97*LOOKUP(RIGHT($D$2,3),定数!$A$6:$A$13,定数!$B$6:$B$13))</f>
        <v>-52256.550763715713</v>
      </c>
      <c r="S97" s="110"/>
      <c r="T97" s="111">
        <f t="shared" si="11"/>
        <v>-159.00000000000026</v>
      </c>
      <c r="U97" s="111"/>
      <c r="V97" t="str">
        <f t="shared" si="14"/>
        <v/>
      </c>
      <c r="W97">
        <f t="shared" si="14"/>
        <v>1</v>
      </c>
      <c r="X97" s="37">
        <f t="shared" si="12"/>
        <v>2028924.5282871304</v>
      </c>
      <c r="Y97" s="38">
        <f t="shared" si="13"/>
        <v>0.13607418474583899</v>
      </c>
    </row>
    <row r="98" spans="2:25">
      <c r="B98" s="71">
        <v>90</v>
      </c>
      <c r="C98" s="108">
        <f t="shared" si="8"/>
        <v>1700583.7264259073</v>
      </c>
      <c r="D98" s="108"/>
      <c r="E98" s="71">
        <v>2008</v>
      </c>
      <c r="F98" s="8">
        <v>43476</v>
      </c>
      <c r="G98" s="71" t="s">
        <v>4</v>
      </c>
      <c r="H98" s="109">
        <v>1.4813000000000001</v>
      </c>
      <c r="I98" s="109"/>
      <c r="J98" s="71">
        <v>176</v>
      </c>
      <c r="K98" s="112">
        <f t="shared" si="9"/>
        <v>51017.511792777215</v>
      </c>
      <c r="L98" s="113"/>
      <c r="M98" s="6">
        <f>IF(J98="","",(K98/J98)/LOOKUP(RIGHT($D$2,3),定数!$A$6:$A$13,定数!$B$6:$B$13))</f>
        <v>2.4156018841277089</v>
      </c>
      <c r="N98" s="71">
        <v>2008</v>
      </c>
      <c r="O98" s="8">
        <v>43481</v>
      </c>
      <c r="P98" s="109">
        <v>1.4637</v>
      </c>
      <c r="Q98" s="109"/>
      <c r="R98" s="110">
        <f>IF(P98="","",T98*M98*LOOKUP(RIGHT($D$2,3),定数!$A$6:$A$13,定数!$B$6:$B$13))</f>
        <v>-51017.511792777383</v>
      </c>
      <c r="S98" s="110"/>
      <c r="T98" s="111">
        <f t="shared" si="11"/>
        <v>-176.0000000000006</v>
      </c>
      <c r="U98" s="111"/>
      <c r="V98" t="str">
        <f t="shared" si="14"/>
        <v/>
      </c>
      <c r="W98">
        <f t="shared" si="14"/>
        <v>2</v>
      </c>
      <c r="X98" s="37">
        <f t="shared" si="12"/>
        <v>2028924.5282871304</v>
      </c>
      <c r="Y98" s="38">
        <f t="shared" si="13"/>
        <v>0.16182997311310376</v>
      </c>
    </row>
    <row r="99" spans="2:25">
      <c r="B99" s="71">
        <v>91</v>
      </c>
      <c r="C99" s="108">
        <f t="shared" si="8"/>
        <v>1649566.21463313</v>
      </c>
      <c r="D99" s="108"/>
      <c r="E99" s="71"/>
      <c r="F99" s="8">
        <v>43537</v>
      </c>
      <c r="G99" s="71" t="s">
        <v>4</v>
      </c>
      <c r="H99" s="109">
        <v>1.5570999999999999</v>
      </c>
      <c r="I99" s="109"/>
      <c r="J99" s="71">
        <v>259</v>
      </c>
      <c r="K99" s="112">
        <f t="shared" si="9"/>
        <v>49486.986438993896</v>
      </c>
      <c r="L99" s="113"/>
      <c r="M99" s="6">
        <f>IF(J99="","",(K99/J99)/LOOKUP(RIGHT($D$2,3),定数!$A$6:$A$13,定数!$B$6:$B$13))</f>
        <v>1.5922453809200094</v>
      </c>
      <c r="N99" s="62"/>
      <c r="O99" s="8">
        <v>43593</v>
      </c>
      <c r="P99" s="109">
        <v>1.5329999999999999</v>
      </c>
      <c r="Q99" s="109"/>
      <c r="R99" s="110">
        <f>IF(P99="","",T99*M99*LOOKUP(RIGHT($D$2,3),定数!$A$6:$A$13,定数!$B$6:$B$13))</f>
        <v>-46047.736416206695</v>
      </c>
      <c r="S99" s="110"/>
      <c r="T99" s="111">
        <f t="shared" si="11"/>
        <v>-241.00000000000011</v>
      </c>
      <c r="U99" s="111"/>
      <c r="V99" t="str">
        <f t="shared" si="14"/>
        <v/>
      </c>
      <c r="W99">
        <f t="shared" si="14"/>
        <v>3</v>
      </c>
      <c r="X99" s="37">
        <f t="shared" si="12"/>
        <v>2028924.5282871304</v>
      </c>
      <c r="Y99" s="38">
        <f t="shared" si="13"/>
        <v>0.18697507391971069</v>
      </c>
    </row>
    <row r="100" spans="2:25">
      <c r="B100" s="71">
        <v>92</v>
      </c>
      <c r="C100" s="108">
        <f t="shared" si="8"/>
        <v>1603518.4782169233</v>
      </c>
      <c r="D100" s="108"/>
      <c r="E100" s="71"/>
      <c r="F100" s="8">
        <v>43629</v>
      </c>
      <c r="G100" s="71" t="s">
        <v>3</v>
      </c>
      <c r="H100" s="109">
        <v>1.5377000000000001</v>
      </c>
      <c r="I100" s="109"/>
      <c r="J100" s="71">
        <v>189</v>
      </c>
      <c r="K100" s="112">
        <f t="shared" si="9"/>
        <v>48105.554346507699</v>
      </c>
      <c r="L100" s="113"/>
      <c r="M100" s="6">
        <f>IF(J100="","",(K100/J100)/LOOKUP(RIGHT($D$2,3),定数!$A$6:$A$13,定数!$B$6:$B$13))</f>
        <v>2.1210561881176235</v>
      </c>
      <c r="N100" s="71"/>
      <c r="O100" s="8">
        <v>43635</v>
      </c>
      <c r="P100" s="109">
        <v>1.5566</v>
      </c>
      <c r="Q100" s="109"/>
      <c r="R100" s="110">
        <f>IF(P100="","",T100*M100*LOOKUP(RIGHT($D$2,3),定数!$A$6:$A$13,定数!$B$6:$B$13))</f>
        <v>-48105.554346507495</v>
      </c>
      <c r="S100" s="110"/>
      <c r="T100" s="111">
        <f t="shared" si="11"/>
        <v>-188.99999999999918</v>
      </c>
      <c r="U100" s="111"/>
      <c r="V100" t="str">
        <f t="shared" si="14"/>
        <v/>
      </c>
      <c r="W100">
        <f t="shared" si="14"/>
        <v>4</v>
      </c>
      <c r="X100" s="37">
        <f t="shared" si="12"/>
        <v>2028924.5282871304</v>
      </c>
      <c r="Y100" s="38">
        <f t="shared" si="13"/>
        <v>0.20967071181762764</v>
      </c>
    </row>
    <row r="101" spans="2:25">
      <c r="B101" s="71">
        <v>93</v>
      </c>
      <c r="C101" s="108">
        <f t="shared" si="8"/>
        <v>1555412.9238704159</v>
      </c>
      <c r="D101" s="108"/>
      <c r="E101" s="71"/>
      <c r="F101" s="8">
        <v>43668</v>
      </c>
      <c r="G101" s="71" t="s">
        <v>4</v>
      </c>
      <c r="H101" s="109">
        <v>1.5931</v>
      </c>
      <c r="I101" s="109"/>
      <c r="J101" s="71">
        <v>105</v>
      </c>
      <c r="K101" s="112">
        <f t="shared" si="9"/>
        <v>46662.387716112476</v>
      </c>
      <c r="L101" s="113"/>
      <c r="M101" s="6">
        <f>IF(J101="","",(K101/J101)/LOOKUP(RIGHT($D$2,3),定数!$A$6:$A$13,定数!$B$6:$B$13))</f>
        <v>3.7033641044533709</v>
      </c>
      <c r="N101" s="71"/>
      <c r="O101" s="8">
        <v>43668</v>
      </c>
      <c r="P101" s="109">
        <v>1.5826</v>
      </c>
      <c r="Q101" s="109"/>
      <c r="R101" s="110">
        <f>IF(P101="","",T101*M101*LOOKUP(RIGHT($D$2,3),定数!$A$6:$A$13,定数!$B$6:$B$13))</f>
        <v>-46662.387716112273</v>
      </c>
      <c r="S101" s="110"/>
      <c r="T101" s="111">
        <f t="shared" si="11"/>
        <v>-104.99999999999955</v>
      </c>
      <c r="U101" s="111"/>
      <c r="V101" t="str">
        <f t="shared" si="14"/>
        <v/>
      </c>
      <c r="W101">
        <f t="shared" si="14"/>
        <v>5</v>
      </c>
      <c r="X101" s="37">
        <f t="shared" si="12"/>
        <v>2028924.5282871304</v>
      </c>
      <c r="Y101" s="38">
        <f t="shared" si="13"/>
        <v>0.23338059046309867</v>
      </c>
    </row>
    <row r="102" spans="2:25">
      <c r="B102" s="71">
        <v>94</v>
      </c>
      <c r="C102" s="108">
        <f t="shared" si="8"/>
        <v>1508750.5361543037</v>
      </c>
      <c r="D102" s="108"/>
      <c r="E102" s="71"/>
      <c r="F102" s="8">
        <v>43754</v>
      </c>
      <c r="G102" s="71" t="s">
        <v>3</v>
      </c>
      <c r="H102" s="109">
        <v>1.3484</v>
      </c>
      <c r="I102" s="109"/>
      <c r="J102" s="71">
        <v>204</v>
      </c>
      <c r="K102" s="112">
        <f t="shared" si="9"/>
        <v>45262.516084629111</v>
      </c>
      <c r="L102" s="113"/>
      <c r="M102" s="6">
        <f>IF(J102="","",(K102/J102)/LOOKUP(RIGHT($D$2,3),定数!$A$6:$A$13,定数!$B$6:$B$13))</f>
        <v>1.848958990385176</v>
      </c>
      <c r="N102" s="71"/>
      <c r="O102" s="8">
        <v>43760</v>
      </c>
      <c r="P102" s="109">
        <v>1.2919</v>
      </c>
      <c r="Q102" s="109"/>
      <c r="R102" s="110">
        <f>IF(P102="","",T102*M102*LOOKUP(RIGHT($D$2,3),定数!$A$6:$A$13,定数!$B$6:$B$13))</f>
        <v>125359.41954811494</v>
      </c>
      <c r="S102" s="110"/>
      <c r="T102" s="111">
        <f t="shared" si="11"/>
        <v>565</v>
      </c>
      <c r="U102" s="111"/>
      <c r="V102" t="str">
        <f t="shared" si="14"/>
        <v/>
      </c>
      <c r="W102">
        <f t="shared" si="14"/>
        <v>0</v>
      </c>
      <c r="X102" s="37">
        <f t="shared" si="12"/>
        <v>2028924.5282871304</v>
      </c>
      <c r="Y102" s="38">
        <f t="shared" si="13"/>
        <v>0.25637917274920563</v>
      </c>
    </row>
    <row r="103" spans="2:25">
      <c r="B103" s="71">
        <v>95</v>
      </c>
      <c r="C103" s="108">
        <f>IF(R102="","",C102+R102)</f>
        <v>1634109.9557024187</v>
      </c>
      <c r="D103" s="108"/>
      <c r="E103" s="71">
        <v>2009</v>
      </c>
      <c r="F103" s="8">
        <v>43513</v>
      </c>
      <c r="G103" s="71" t="s">
        <v>3</v>
      </c>
      <c r="H103" s="109">
        <v>1.2719</v>
      </c>
      <c r="I103" s="109"/>
      <c r="J103" s="71">
        <v>223</v>
      </c>
      <c r="K103" s="112">
        <f t="shared" si="9"/>
        <v>49023.29867107256</v>
      </c>
      <c r="L103" s="113"/>
      <c r="M103" s="6">
        <f>IF(J103="","",(K103/J103)/LOOKUP(RIGHT($D$2,3),定数!$A$6:$A$13,定数!$B$6:$B$13))</f>
        <v>1.831961833747106</v>
      </c>
      <c r="N103" s="71">
        <v>2009</v>
      </c>
      <c r="O103" s="8">
        <v>43519</v>
      </c>
      <c r="P103" s="109">
        <v>1.2942</v>
      </c>
      <c r="Q103" s="109"/>
      <c r="R103" s="110">
        <f>IF(P103="","",T103*M103*LOOKUP(RIGHT($D$2,3),定数!$A$6:$A$13,定数!$B$6:$B$13))</f>
        <v>-49023.298671072524</v>
      </c>
      <c r="S103" s="110"/>
      <c r="T103" s="111">
        <f t="shared" si="11"/>
        <v>-222.99999999999986</v>
      </c>
      <c r="U103" s="111"/>
      <c r="V103" t="str">
        <f t="shared" si="14"/>
        <v/>
      </c>
      <c r="W103">
        <f t="shared" si="14"/>
        <v>1</v>
      </c>
      <c r="X103" s="37">
        <f t="shared" si="12"/>
        <v>2028924.5282871304</v>
      </c>
      <c r="Y103" s="38">
        <f t="shared" si="13"/>
        <v>0.19459303048498522</v>
      </c>
    </row>
    <row r="104" spans="2:25">
      <c r="B104" s="71">
        <v>96</v>
      </c>
      <c r="C104" s="108">
        <f t="shared" si="8"/>
        <v>1585086.6570313461</v>
      </c>
      <c r="D104" s="108"/>
      <c r="E104" s="71"/>
      <c r="F104" s="8">
        <v>43526</v>
      </c>
      <c r="G104" s="71" t="s">
        <v>3</v>
      </c>
      <c r="H104" s="109">
        <v>1.2603</v>
      </c>
      <c r="I104" s="109"/>
      <c r="J104" s="71">
        <v>149</v>
      </c>
      <c r="K104" s="112">
        <f t="shared" si="9"/>
        <v>47552.599710940383</v>
      </c>
      <c r="L104" s="113"/>
      <c r="M104" s="6">
        <f>IF(J104="","",(K104/J104)/LOOKUP(RIGHT($D$2,3),定数!$A$6:$A$13,定数!$B$6:$B$13))</f>
        <v>2.6595413708579634</v>
      </c>
      <c r="N104" s="71"/>
      <c r="O104" s="8">
        <v>43530</v>
      </c>
      <c r="P104" s="109">
        <v>1.2751999999999999</v>
      </c>
      <c r="Q104" s="109"/>
      <c r="R104" s="110">
        <f>IF(P104="","",T104*M104*LOOKUP(RIGHT($D$2,3),定数!$A$6:$A$13,定数!$B$6:$B$13))</f>
        <v>-47552.599710940114</v>
      </c>
      <c r="S104" s="110"/>
      <c r="T104" s="111">
        <f t="shared" si="11"/>
        <v>-148.99999999999915</v>
      </c>
      <c r="U104" s="111"/>
      <c r="V104" t="str">
        <f t="shared" si="14"/>
        <v/>
      </c>
      <c r="W104">
        <f t="shared" si="14"/>
        <v>2</v>
      </c>
      <c r="X104" s="37">
        <f t="shared" si="12"/>
        <v>2028924.5282871304</v>
      </c>
      <c r="Y104" s="38">
        <f t="shared" si="13"/>
        <v>0.21875523957043563</v>
      </c>
    </row>
    <row r="105" spans="2:25">
      <c r="B105" s="71">
        <v>97</v>
      </c>
      <c r="C105" s="108">
        <f t="shared" si="8"/>
        <v>1537534.057320406</v>
      </c>
      <c r="D105" s="108"/>
      <c r="E105" s="71"/>
      <c r="F105" s="8">
        <v>43565</v>
      </c>
      <c r="G105" s="71" t="s">
        <v>3</v>
      </c>
      <c r="H105" s="109">
        <v>1.3122</v>
      </c>
      <c r="I105" s="109"/>
      <c r="J105" s="71">
        <v>214</v>
      </c>
      <c r="K105" s="112">
        <f t="shared" si="9"/>
        <v>46126.021719612174</v>
      </c>
      <c r="L105" s="113"/>
      <c r="M105" s="6">
        <f>IF(J105="","",(K105/J105)/LOOKUP(RIGHT($D$2,3),定数!$A$6:$A$13,定数!$B$6:$B$13))</f>
        <v>1.7961846464023432</v>
      </c>
      <c r="N105" s="71"/>
      <c r="O105" s="8">
        <v>43568</v>
      </c>
      <c r="P105" s="109">
        <v>1.3335999999999999</v>
      </c>
      <c r="Q105" s="109"/>
      <c r="R105" s="110">
        <f>IF(P105="","",T105*M105*LOOKUP(RIGHT($D$2,3),定数!$A$6:$A$13,定数!$B$6:$B$13))</f>
        <v>-46126.021719611876</v>
      </c>
      <c r="S105" s="110"/>
      <c r="T105" s="111">
        <f t="shared" si="11"/>
        <v>-213.99999999999864</v>
      </c>
      <c r="U105" s="111"/>
      <c r="V105" t="str">
        <f t="shared" si="14"/>
        <v/>
      </c>
      <c r="W105">
        <f t="shared" si="14"/>
        <v>3</v>
      </c>
      <c r="X105" s="37">
        <f t="shared" si="12"/>
        <v>2028924.5282871304</v>
      </c>
      <c r="Y105" s="38">
        <f t="shared" si="13"/>
        <v>0.24219258238332242</v>
      </c>
    </row>
    <row r="106" spans="2:25">
      <c r="B106" s="71">
        <v>98</v>
      </c>
      <c r="C106" s="108">
        <f t="shared" si="8"/>
        <v>1491408.035600794</v>
      </c>
      <c r="D106" s="108"/>
      <c r="E106" s="71"/>
      <c r="F106" s="8">
        <v>43715</v>
      </c>
      <c r="G106" s="71" t="s">
        <v>4</v>
      </c>
      <c r="H106" s="109">
        <v>1.4327000000000001</v>
      </c>
      <c r="I106" s="109"/>
      <c r="J106" s="71">
        <v>137</v>
      </c>
      <c r="K106" s="112">
        <f t="shared" si="9"/>
        <v>44742.241068023817</v>
      </c>
      <c r="L106" s="113"/>
      <c r="M106" s="6">
        <f>IF(J106="","",(K106/J106)/LOOKUP(RIGHT($D$2,3),定数!$A$6:$A$13,定数!$B$6:$B$13))</f>
        <v>2.7215475102204265</v>
      </c>
      <c r="N106" s="71"/>
      <c r="O106" s="8">
        <v>43723</v>
      </c>
      <c r="P106" s="109">
        <v>1.4659</v>
      </c>
      <c r="Q106" s="109"/>
      <c r="R106" s="110">
        <f>IF(P106="","",T106*M106*LOOKUP(RIGHT($D$2,3),定数!$A$6:$A$13,定数!$B$6:$B$13))</f>
        <v>108426.45280718146</v>
      </c>
      <c r="S106" s="110"/>
      <c r="T106" s="111">
        <f t="shared" si="11"/>
        <v>331.99999999999898</v>
      </c>
      <c r="U106" s="111"/>
      <c r="V106" t="str">
        <f t="shared" si="14"/>
        <v/>
      </c>
      <c r="W106">
        <f t="shared" si="14"/>
        <v>0</v>
      </c>
      <c r="X106" s="37">
        <f t="shared" si="12"/>
        <v>2028924.5282871304</v>
      </c>
      <c r="Y106" s="38">
        <f t="shared" si="13"/>
        <v>0.26492680491182263</v>
      </c>
    </row>
    <row r="107" spans="2:25">
      <c r="B107" s="71">
        <v>99</v>
      </c>
      <c r="C107" s="108">
        <f t="shared" si="8"/>
        <v>1599834.4884079755</v>
      </c>
      <c r="D107" s="108"/>
      <c r="E107" s="71"/>
      <c r="F107" s="8">
        <v>43758</v>
      </c>
      <c r="G107" s="71" t="s">
        <v>4</v>
      </c>
      <c r="H107" s="109">
        <v>1.4965999999999999</v>
      </c>
      <c r="I107" s="109"/>
      <c r="J107" s="71">
        <v>140</v>
      </c>
      <c r="K107" s="112">
        <f t="shared" si="9"/>
        <v>47995.034652239265</v>
      </c>
      <c r="L107" s="113"/>
      <c r="M107" s="6">
        <f>IF(J107="","",(K107/J107)/LOOKUP(RIGHT($D$2,3),定数!$A$6:$A$13,定数!$B$6:$B$13))</f>
        <v>2.8568473007285276</v>
      </c>
      <c r="N107" s="71"/>
      <c r="O107" s="8">
        <v>43765</v>
      </c>
      <c r="P107" s="109">
        <v>1.4825999999999999</v>
      </c>
      <c r="Q107" s="109"/>
      <c r="R107" s="110">
        <f>IF(P107="","",T107*M107*LOOKUP(RIGHT($D$2,3),定数!$A$6:$A$13,定数!$B$6:$B$13))</f>
        <v>-47995.034652239301</v>
      </c>
      <c r="S107" s="110"/>
      <c r="T107" s="111">
        <f t="shared" si="11"/>
        <v>-140.00000000000011</v>
      </c>
      <c r="U107" s="111"/>
      <c r="V107" t="str">
        <f>IF(S107&lt;&gt;"",IF(S107&lt;0,1+V106,0),"")</f>
        <v/>
      </c>
      <c r="W107">
        <f>IF(T107&lt;&gt;"",IF(T107&lt;0,1+W106,0),"")</f>
        <v>1</v>
      </c>
      <c r="X107" s="37">
        <f t="shared" si="12"/>
        <v>2028924.5282871304</v>
      </c>
      <c r="Y107" s="38">
        <f t="shared" si="13"/>
        <v>0.21148644707913489</v>
      </c>
    </row>
    <row r="108" spans="2:25">
      <c r="B108" s="71">
        <v>100</v>
      </c>
      <c r="C108" s="108">
        <f t="shared" si="8"/>
        <v>1551839.4537557361</v>
      </c>
      <c r="D108" s="108"/>
      <c r="E108" s="71"/>
      <c r="F108" s="8">
        <v>43829</v>
      </c>
      <c r="G108" s="71" t="s">
        <v>3</v>
      </c>
      <c r="H108" s="109">
        <v>1.4331</v>
      </c>
      <c r="I108" s="109"/>
      <c r="J108" s="71">
        <v>128</v>
      </c>
      <c r="K108" s="112">
        <f t="shared" si="9"/>
        <v>46555.183612672081</v>
      </c>
      <c r="L108" s="113"/>
      <c r="M108" s="6">
        <f>IF(J108="","",(K108/J108)/LOOKUP(RIGHT($D$2,3),定数!$A$6:$A$13,定数!$B$6:$B$13))</f>
        <v>3.0309364331166719</v>
      </c>
      <c r="N108" s="71">
        <v>2010</v>
      </c>
      <c r="O108" s="8">
        <v>43470</v>
      </c>
      <c r="P108" s="109">
        <v>1.4458</v>
      </c>
      <c r="Q108" s="109"/>
      <c r="R108" s="110">
        <f>IF(P108="","",T108*M108*LOOKUP(RIGHT($D$2,3),定数!$A$6:$A$13,定数!$B$6:$B$13))</f>
        <v>-46191.471240697836</v>
      </c>
      <c r="S108" s="110"/>
      <c r="T108" s="111">
        <f t="shared" si="11"/>
        <v>-126.99999999999933</v>
      </c>
      <c r="U108" s="111"/>
      <c r="V108" t="str">
        <f>IF(S108&lt;&gt;"",IF(S108&lt;0,1+V107,0),"")</f>
        <v/>
      </c>
      <c r="W108">
        <f>IF(T108&lt;&gt;"",IF(T108&lt;0,1+W107,0),"")</f>
        <v>2</v>
      </c>
      <c r="X108" s="37">
        <f t="shared" si="12"/>
        <v>2028924.5282871304</v>
      </c>
      <c r="Y108" s="38">
        <f t="shared" si="13"/>
        <v>0.23514185366676088</v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M3"/>
    <mergeCell ref="N3:O3"/>
    <mergeCell ref="P3:Q3"/>
    <mergeCell ref="B2:C2"/>
    <mergeCell ref="D2:E2"/>
    <mergeCell ref="F2:G2"/>
    <mergeCell ref="H2:I2"/>
    <mergeCell ref="J2:K2"/>
    <mergeCell ref="L2:M2"/>
  </mergeCells>
  <phoneticPr fontId="2"/>
  <conditionalFormatting sqref="G9:G108">
    <cfRule type="cellIs" dxfId="1" priority="1" stopIfTrue="1" operator="equal">
      <formula>"買"</formula>
    </cfRule>
    <cfRule type="cellIs" dxfId="0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799"/>
  <sheetViews>
    <sheetView topLeftCell="A775" workbookViewId="0">
      <selection activeCell="A800" sqref="A800"/>
    </sheetView>
  </sheetViews>
  <sheetFormatPr defaultRowHeight="13.2"/>
  <cols>
    <col min="1" max="1" width="8.88671875" style="54"/>
  </cols>
  <sheetData>
    <row r="1" spans="1:1">
      <c r="A1" s="54">
        <v>1</v>
      </c>
    </row>
    <row r="39" spans="1:1">
      <c r="A39" s="54">
        <v>5</v>
      </c>
    </row>
    <row r="77" spans="1:1">
      <c r="A77" s="54">
        <v>10</v>
      </c>
    </row>
    <row r="115" spans="1:1">
      <c r="A115" s="54">
        <v>15</v>
      </c>
    </row>
    <row r="153" spans="1:1">
      <c r="A153" s="54">
        <v>18</v>
      </c>
    </row>
    <row r="191" spans="1:1">
      <c r="A191" s="54">
        <v>20</v>
      </c>
    </row>
    <row r="229" spans="1:1">
      <c r="A229" s="54">
        <v>25</v>
      </c>
    </row>
    <row r="267" spans="1:1">
      <c r="A267" s="54">
        <v>30</v>
      </c>
    </row>
    <row r="305" spans="1:1">
      <c r="A305" s="54">
        <v>35</v>
      </c>
    </row>
    <row r="343" spans="1:1">
      <c r="A343" s="54">
        <v>40</v>
      </c>
    </row>
    <row r="381" spans="1:1">
      <c r="A381" s="54">
        <v>45</v>
      </c>
    </row>
    <row r="419" spans="1:1">
      <c r="A419" s="54">
        <v>50</v>
      </c>
    </row>
    <row r="457" spans="1:1">
      <c r="A457" s="54">
        <v>55</v>
      </c>
    </row>
    <row r="495" spans="1:1">
      <c r="A495" s="54">
        <v>60</v>
      </c>
    </row>
    <row r="533" spans="1:1">
      <c r="A533" s="54">
        <v>65</v>
      </c>
    </row>
    <row r="571" spans="1:1">
      <c r="A571" s="54">
        <v>70</v>
      </c>
    </row>
    <row r="609" spans="1:1">
      <c r="A609" s="54">
        <v>75</v>
      </c>
    </row>
    <row r="647" spans="1:1">
      <c r="A647" s="54">
        <v>80</v>
      </c>
    </row>
    <row r="685" spans="1:1">
      <c r="A685" s="54">
        <v>85</v>
      </c>
    </row>
    <row r="723" spans="1:1">
      <c r="A723" s="54">
        <v>90</v>
      </c>
    </row>
    <row r="761" spans="1:1">
      <c r="A761" s="54">
        <v>95</v>
      </c>
    </row>
    <row r="799" spans="1:1">
      <c r="A799" s="54">
        <v>100</v>
      </c>
    </row>
  </sheetData>
  <phoneticPr fontId="2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M37"/>
  <sheetViews>
    <sheetView tabSelected="1" zoomScale="145" zoomScaleNormal="145" zoomScaleSheetLayoutView="100" workbookViewId="0">
      <selection activeCell="A2" sqref="A2:J9"/>
    </sheetView>
  </sheetViews>
  <sheetFormatPr defaultColWidth="9" defaultRowHeight="13.2"/>
  <cols>
    <col min="2" max="2" width="10.33203125" bestFit="1" customWidth="1"/>
    <col min="12" max="12" width="9.88671875" bestFit="1" customWidth="1"/>
  </cols>
  <sheetData>
    <row r="1" spans="1:10">
      <c r="A1" t="s">
        <v>0</v>
      </c>
    </row>
    <row r="2" spans="1:10">
      <c r="A2" s="114" t="s">
        <v>112</v>
      </c>
      <c r="B2" s="115"/>
      <c r="C2" s="115"/>
      <c r="D2" s="115"/>
      <c r="E2" s="115"/>
      <c r="F2" s="115"/>
      <c r="G2" s="115"/>
      <c r="H2" s="115"/>
      <c r="I2" s="115"/>
      <c r="J2" s="115"/>
    </row>
    <row r="3" spans="1:10">
      <c r="A3" s="115"/>
      <c r="B3" s="115"/>
      <c r="C3" s="115"/>
      <c r="D3" s="115"/>
      <c r="E3" s="115"/>
      <c r="F3" s="115"/>
      <c r="G3" s="115"/>
      <c r="H3" s="115"/>
      <c r="I3" s="115"/>
      <c r="J3" s="115"/>
    </row>
    <row r="4" spans="1:10">
      <c r="A4" s="115"/>
      <c r="B4" s="115"/>
      <c r="C4" s="115"/>
      <c r="D4" s="115"/>
      <c r="E4" s="115"/>
      <c r="F4" s="115"/>
      <c r="G4" s="115"/>
      <c r="H4" s="115"/>
      <c r="I4" s="115"/>
      <c r="J4" s="115"/>
    </row>
    <row r="5" spans="1:10">
      <c r="A5" s="115"/>
      <c r="B5" s="115"/>
      <c r="C5" s="115"/>
      <c r="D5" s="115"/>
      <c r="E5" s="115"/>
      <c r="F5" s="115"/>
      <c r="G5" s="115"/>
      <c r="H5" s="115"/>
      <c r="I5" s="115"/>
      <c r="J5" s="115"/>
    </row>
    <row r="6" spans="1:10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10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10">
      <c r="A8" s="115"/>
      <c r="B8" s="115"/>
      <c r="C8" s="115"/>
      <c r="D8" s="115"/>
      <c r="E8" s="115"/>
      <c r="F8" s="115"/>
      <c r="G8" s="115"/>
      <c r="H8" s="115"/>
      <c r="I8" s="115"/>
      <c r="J8" s="115"/>
    </row>
    <row r="9" spans="1:10">
      <c r="A9" s="115"/>
      <c r="B9" s="115"/>
      <c r="C9" s="115"/>
      <c r="D9" s="115"/>
      <c r="E9" s="115"/>
      <c r="F9" s="115"/>
      <c r="G9" s="115"/>
      <c r="H9" s="115"/>
      <c r="I9" s="115"/>
      <c r="J9" s="115"/>
    </row>
    <row r="11" spans="1:10">
      <c r="A11" t="s">
        <v>1</v>
      </c>
    </row>
    <row r="12" spans="1:10" ht="13.2" customHeight="1">
      <c r="A12" s="117" t="s">
        <v>113</v>
      </c>
      <c r="B12" s="117"/>
      <c r="C12" s="117"/>
      <c r="D12" s="117"/>
      <c r="E12" s="117"/>
      <c r="F12" s="117"/>
      <c r="G12" s="117"/>
      <c r="H12" s="117"/>
      <c r="I12" s="117"/>
      <c r="J12" s="117"/>
    </row>
    <row r="13" spans="1:10">
      <c r="A13" s="117"/>
      <c r="B13" s="117"/>
      <c r="C13" s="117"/>
      <c r="D13" s="117"/>
      <c r="E13" s="117"/>
      <c r="F13" s="117"/>
      <c r="G13" s="117"/>
      <c r="H13" s="117"/>
      <c r="I13" s="117"/>
      <c r="J13" s="117"/>
    </row>
    <row r="14" spans="1:10" ht="13.2" hidden="1" customHeight="1">
      <c r="A14" s="117"/>
      <c r="B14" s="117"/>
      <c r="C14" s="117"/>
      <c r="D14" s="117"/>
      <c r="E14" s="117"/>
      <c r="F14" s="117"/>
      <c r="G14" s="117"/>
      <c r="H14" s="117"/>
      <c r="I14" s="117"/>
      <c r="J14" s="117"/>
    </row>
    <row r="15" spans="1:10" ht="13.2" hidden="1" customHeight="1">
      <c r="A15" s="117"/>
      <c r="B15" s="117"/>
      <c r="C15" s="117"/>
      <c r="D15" s="117"/>
      <c r="E15" s="117"/>
      <c r="F15" s="117"/>
      <c r="G15" s="117"/>
      <c r="H15" s="117"/>
      <c r="I15" s="117"/>
      <c r="J15" s="117"/>
    </row>
    <row r="16" spans="1:10" ht="13.2" hidden="1" customHeight="1">
      <c r="A16" s="117"/>
      <c r="B16" s="117"/>
      <c r="C16" s="117"/>
      <c r="D16" s="117"/>
      <c r="E16" s="117"/>
      <c r="F16" s="117"/>
      <c r="G16" s="117"/>
      <c r="H16" s="117"/>
      <c r="I16" s="117"/>
      <c r="J16" s="117"/>
    </row>
    <row r="17" spans="1:13" ht="13.2" hidden="1" customHeight="1">
      <c r="A17" s="117"/>
      <c r="B17" s="117"/>
      <c r="C17" s="117"/>
      <c r="D17" s="117"/>
      <c r="E17" s="117"/>
      <c r="F17" s="117"/>
      <c r="G17" s="117"/>
      <c r="H17" s="117"/>
      <c r="I17" s="117"/>
      <c r="J17" s="117"/>
    </row>
    <row r="18" spans="1:13" ht="13.2" hidden="1" customHeight="1">
      <c r="A18" s="117"/>
      <c r="B18" s="117"/>
      <c r="C18" s="117"/>
      <c r="D18" s="117"/>
      <c r="E18" s="117"/>
      <c r="F18" s="117"/>
      <c r="G18" s="117"/>
      <c r="H18" s="117"/>
      <c r="I18" s="117"/>
      <c r="J18" s="117"/>
    </row>
    <row r="19" spans="1:13" ht="13.2" hidden="1" customHeight="1">
      <c r="A19" s="117"/>
      <c r="B19" s="117"/>
      <c r="C19" s="117"/>
      <c r="D19" s="117"/>
      <c r="E19" s="117"/>
      <c r="F19" s="117"/>
      <c r="G19" s="117"/>
      <c r="H19" s="117"/>
      <c r="I19" s="117"/>
      <c r="J19" s="117"/>
    </row>
    <row r="20" spans="1:13">
      <c r="A20" s="117"/>
      <c r="B20" s="117"/>
      <c r="C20" s="117"/>
      <c r="D20" s="117"/>
      <c r="E20" s="117"/>
      <c r="F20" s="117"/>
      <c r="G20" s="117"/>
      <c r="H20" s="117"/>
      <c r="I20" s="117"/>
      <c r="J20" s="117"/>
    </row>
    <row r="22" spans="1:13">
      <c r="A22" t="s">
        <v>2</v>
      </c>
    </row>
    <row r="23" spans="1:13" ht="13.2" customHeight="1">
      <c r="A23" s="117" t="s">
        <v>114</v>
      </c>
      <c r="B23" s="117"/>
      <c r="C23" s="117"/>
      <c r="D23" s="117"/>
      <c r="E23" s="117"/>
      <c r="F23" s="117"/>
      <c r="G23" s="117"/>
      <c r="H23" s="117"/>
      <c r="I23" s="117"/>
      <c r="J23" s="117"/>
    </row>
    <row r="25" spans="1:13">
      <c r="A25" s="76" t="s">
        <v>62</v>
      </c>
      <c r="B25" s="76" t="s">
        <v>63</v>
      </c>
      <c r="C25" s="76" t="s">
        <v>70</v>
      </c>
      <c r="D25" s="76" t="s">
        <v>71</v>
      </c>
      <c r="E25" s="123" t="s">
        <v>75</v>
      </c>
      <c r="F25" s="76" t="s">
        <v>60</v>
      </c>
      <c r="G25" s="76"/>
      <c r="H25" s="76"/>
      <c r="I25" s="76" t="s">
        <v>61</v>
      </c>
      <c r="J25" s="76"/>
      <c r="K25" s="76"/>
      <c r="L25" s="121" t="s">
        <v>79</v>
      </c>
      <c r="M25" s="121" t="s">
        <v>82</v>
      </c>
    </row>
    <row r="26" spans="1:13" ht="13.8" thickBot="1">
      <c r="A26" s="116"/>
      <c r="B26" s="116"/>
      <c r="C26" s="116"/>
      <c r="D26" s="116"/>
      <c r="E26" s="124"/>
      <c r="F26" s="47" t="s">
        <v>64</v>
      </c>
      <c r="G26" s="47" t="s">
        <v>65</v>
      </c>
      <c r="H26" s="47" t="s">
        <v>66</v>
      </c>
      <c r="I26" s="47" t="s">
        <v>64</v>
      </c>
      <c r="J26" s="47" t="s">
        <v>65</v>
      </c>
      <c r="K26" s="47" t="s">
        <v>66</v>
      </c>
      <c r="L26" s="122"/>
      <c r="M26" s="122"/>
    </row>
    <row r="27" spans="1:13" ht="13.8" thickTop="1">
      <c r="A27" s="118" t="s">
        <v>67</v>
      </c>
      <c r="B27" s="43" t="s">
        <v>68</v>
      </c>
      <c r="C27" s="43" t="s">
        <v>72</v>
      </c>
      <c r="D27" s="43">
        <v>22</v>
      </c>
      <c r="E27" s="48"/>
      <c r="F27" s="44">
        <v>0.47399999999999998</v>
      </c>
      <c r="G27" s="44">
        <v>0.51400000000000001</v>
      </c>
      <c r="H27" s="45">
        <v>0.56799999999999995</v>
      </c>
      <c r="I27" s="46">
        <v>0.73</v>
      </c>
      <c r="J27" s="46">
        <v>0.68</v>
      </c>
      <c r="K27" s="46">
        <v>0.59</v>
      </c>
      <c r="L27" s="51"/>
      <c r="M27" s="48"/>
    </row>
    <row r="28" spans="1:13">
      <c r="A28" s="119"/>
      <c r="B28" s="39"/>
      <c r="C28" s="39" t="s">
        <v>73</v>
      </c>
      <c r="D28" s="39">
        <v>100</v>
      </c>
      <c r="E28" s="49" t="s">
        <v>80</v>
      </c>
      <c r="F28" s="41">
        <v>1.0880000000000001</v>
      </c>
      <c r="G28" s="40">
        <v>0.86899999999999999</v>
      </c>
      <c r="H28" s="40">
        <v>0.307</v>
      </c>
      <c r="I28" s="42">
        <v>0.6</v>
      </c>
      <c r="J28" s="42">
        <v>0.54</v>
      </c>
      <c r="K28" s="42">
        <v>0.41</v>
      </c>
      <c r="L28" s="52" t="s">
        <v>77</v>
      </c>
      <c r="M28" s="49" t="s">
        <v>81</v>
      </c>
    </row>
    <row r="29" spans="1:13">
      <c r="A29" s="119"/>
      <c r="B29" s="39" t="s">
        <v>69</v>
      </c>
      <c r="C29" s="39" t="s">
        <v>74</v>
      </c>
      <c r="D29" s="39">
        <v>100</v>
      </c>
      <c r="E29" s="49" t="s">
        <v>76</v>
      </c>
      <c r="F29" s="40">
        <v>0.72399999999999998</v>
      </c>
      <c r="G29" s="40">
        <v>0.44800000000000001</v>
      </c>
      <c r="H29" s="41">
        <v>0.78800000000000003</v>
      </c>
      <c r="I29" s="42">
        <v>0.54</v>
      </c>
      <c r="J29" s="42">
        <v>0.47</v>
      </c>
      <c r="K29" s="42">
        <v>0.42</v>
      </c>
      <c r="L29" s="52" t="s">
        <v>78</v>
      </c>
      <c r="M29" s="49" t="s">
        <v>81</v>
      </c>
    </row>
    <row r="30" spans="1:13">
      <c r="A30" s="119"/>
      <c r="B30" s="50"/>
      <c r="C30" s="50" t="s">
        <v>84</v>
      </c>
      <c r="D30" s="50">
        <v>100</v>
      </c>
      <c r="E30" s="49" t="s">
        <v>80</v>
      </c>
      <c r="F30" s="40">
        <v>0.14499999999999999</v>
      </c>
      <c r="G30" s="40">
        <v>0.01</v>
      </c>
      <c r="H30" s="41">
        <v>0.21099999999999999</v>
      </c>
      <c r="I30" s="42">
        <v>0.5</v>
      </c>
      <c r="J30" s="42">
        <v>0.44</v>
      </c>
      <c r="K30" s="42">
        <v>0.39</v>
      </c>
      <c r="L30" s="52" t="s">
        <v>85</v>
      </c>
      <c r="M30" s="49" t="s">
        <v>86</v>
      </c>
    </row>
    <row r="31" spans="1:13">
      <c r="A31" s="119"/>
      <c r="B31" s="53" t="s">
        <v>87</v>
      </c>
      <c r="C31" s="53" t="s">
        <v>74</v>
      </c>
      <c r="D31" s="53">
        <v>100</v>
      </c>
      <c r="E31" s="49" t="s">
        <v>88</v>
      </c>
      <c r="F31" s="40">
        <v>0.78400000000000003</v>
      </c>
      <c r="G31" s="40">
        <v>1.347</v>
      </c>
      <c r="H31" s="41">
        <v>4.149</v>
      </c>
      <c r="I31" s="42">
        <v>0.55000000000000004</v>
      </c>
      <c r="J31" s="42">
        <v>0.54</v>
      </c>
      <c r="K31" s="42">
        <v>0.52</v>
      </c>
      <c r="L31" s="52" t="s">
        <v>89</v>
      </c>
      <c r="M31" s="49" t="s">
        <v>90</v>
      </c>
    </row>
    <row r="32" spans="1:13">
      <c r="A32" s="120"/>
      <c r="B32" s="53"/>
      <c r="C32" s="56" t="s">
        <v>92</v>
      </c>
      <c r="D32" s="53">
        <v>100</v>
      </c>
      <c r="E32" s="49" t="s">
        <v>93</v>
      </c>
      <c r="F32" s="40">
        <v>0.18099999999999999</v>
      </c>
      <c r="G32" s="41">
        <v>0.30599999999999999</v>
      </c>
      <c r="H32" s="55">
        <v>6.6000000000000003E-2</v>
      </c>
      <c r="I32" s="42">
        <v>0.5</v>
      </c>
      <c r="J32" s="42">
        <v>0.47</v>
      </c>
      <c r="K32" s="42">
        <v>0.37</v>
      </c>
      <c r="L32" s="52" t="s">
        <v>94</v>
      </c>
      <c r="M32" s="49" t="s">
        <v>95</v>
      </c>
    </row>
    <row r="33" spans="1:13">
      <c r="A33" s="76" t="s">
        <v>98</v>
      </c>
      <c r="B33" s="57" t="s">
        <v>68</v>
      </c>
      <c r="C33" s="57" t="s">
        <v>97</v>
      </c>
      <c r="D33" s="57">
        <v>100</v>
      </c>
      <c r="E33" s="49" t="s">
        <v>99</v>
      </c>
      <c r="F33" s="40">
        <v>2.9119999999999999</v>
      </c>
      <c r="G33" s="55">
        <v>2.6829999999999998</v>
      </c>
      <c r="H33" s="41">
        <v>3.37</v>
      </c>
      <c r="I33" s="42">
        <v>0.56999999999999995</v>
      </c>
      <c r="J33" s="42">
        <v>0.51</v>
      </c>
      <c r="K33" s="42">
        <v>0.45</v>
      </c>
      <c r="L33" s="52" t="s">
        <v>100</v>
      </c>
      <c r="M33" s="49" t="s">
        <v>86</v>
      </c>
    </row>
    <row r="34" spans="1:13">
      <c r="A34" s="76"/>
      <c r="B34" s="59"/>
      <c r="C34" s="59" t="s">
        <v>101</v>
      </c>
      <c r="D34" s="59">
        <v>100</v>
      </c>
      <c r="E34" s="49" t="s">
        <v>80</v>
      </c>
      <c r="F34" s="40">
        <v>-0.13300000000000001</v>
      </c>
      <c r="G34" s="55">
        <v>0.13800000000000001</v>
      </c>
      <c r="H34" s="41">
        <v>0.21299999999999999</v>
      </c>
      <c r="I34" s="42">
        <v>0.43</v>
      </c>
      <c r="J34" s="42">
        <v>0.41</v>
      </c>
      <c r="K34" s="42">
        <v>0.35</v>
      </c>
      <c r="L34" s="52" t="s">
        <v>102</v>
      </c>
      <c r="M34" s="49" t="s">
        <v>90</v>
      </c>
    </row>
    <row r="35" spans="1:13">
      <c r="A35" s="76"/>
      <c r="B35" s="61" t="s">
        <v>69</v>
      </c>
      <c r="C35" s="61" t="s">
        <v>74</v>
      </c>
      <c r="D35" s="61">
        <v>100</v>
      </c>
      <c r="E35" s="49" t="s">
        <v>107</v>
      </c>
      <c r="F35" s="40">
        <v>0.40200000000000002</v>
      </c>
      <c r="G35" s="41">
        <v>0.56999999999999995</v>
      </c>
      <c r="H35" s="55">
        <v>0.50600000000000001</v>
      </c>
      <c r="I35" s="42">
        <v>0.48</v>
      </c>
      <c r="J35" s="42">
        <v>0.45</v>
      </c>
      <c r="K35" s="42">
        <v>0.37</v>
      </c>
      <c r="L35" s="52" t="s">
        <v>109</v>
      </c>
      <c r="M35" s="49" t="s">
        <v>108</v>
      </c>
    </row>
    <row r="36" spans="1:13">
      <c r="A36" s="76"/>
      <c r="B36" s="61"/>
      <c r="C36" s="61" t="s">
        <v>84</v>
      </c>
      <c r="D36" s="61"/>
      <c r="E36" s="49"/>
      <c r="F36" s="40"/>
      <c r="G36" s="40"/>
      <c r="H36" s="55"/>
      <c r="I36" s="42"/>
      <c r="J36" s="42"/>
      <c r="K36" s="42"/>
      <c r="L36" s="52"/>
      <c r="M36" s="49"/>
    </row>
    <row r="37" spans="1:13">
      <c r="G37" s="58"/>
    </row>
  </sheetData>
  <mergeCells count="14">
    <mergeCell ref="A27:A32"/>
    <mergeCell ref="L25:L26"/>
    <mergeCell ref="M25:M26"/>
    <mergeCell ref="E25:E26"/>
    <mergeCell ref="A33:A36"/>
    <mergeCell ref="A2:J9"/>
    <mergeCell ref="F25:H25"/>
    <mergeCell ref="I25:K25"/>
    <mergeCell ref="A25:A26"/>
    <mergeCell ref="B25:B26"/>
    <mergeCell ref="C25:C26"/>
    <mergeCell ref="D25:D26"/>
    <mergeCell ref="A23:J23"/>
    <mergeCell ref="A12:J20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  <ignoredErrors>
    <ignoredError sqref="L33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dimension ref="B2:I12"/>
  <sheetViews>
    <sheetView zoomScaleSheetLayoutView="100" workbookViewId="0">
      <selection activeCell="G9" sqref="G9"/>
    </sheetView>
  </sheetViews>
  <sheetFormatPr defaultColWidth="8.88671875" defaultRowHeight="16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>
      <c r="B2" s="24" t="s">
        <v>39</v>
      </c>
      <c r="C2" s="26"/>
    </row>
    <row r="4" spans="2:9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>
      <c r="B5" s="27" t="s">
        <v>43</v>
      </c>
      <c r="C5" s="28" t="s">
        <v>68</v>
      </c>
      <c r="D5" s="28">
        <v>22</v>
      </c>
      <c r="E5" s="32">
        <v>43606</v>
      </c>
      <c r="F5" s="28">
        <v>100</v>
      </c>
      <c r="G5" s="32">
        <v>43611</v>
      </c>
      <c r="H5" s="28"/>
      <c r="I5" s="32"/>
    </row>
    <row r="6" spans="2:9">
      <c r="B6" s="27" t="s">
        <v>43</v>
      </c>
      <c r="C6" s="28" t="s">
        <v>83</v>
      </c>
      <c r="D6" s="28">
        <v>100</v>
      </c>
      <c r="E6" s="32">
        <v>43617</v>
      </c>
      <c r="F6" s="28">
        <v>100</v>
      </c>
      <c r="G6" s="32">
        <v>43619</v>
      </c>
      <c r="H6" s="28"/>
      <c r="I6" s="33"/>
    </row>
    <row r="7" spans="2:9">
      <c r="B7" s="27" t="s">
        <v>43</v>
      </c>
      <c r="C7" s="28" t="s">
        <v>91</v>
      </c>
      <c r="D7" s="28">
        <v>100</v>
      </c>
      <c r="E7" s="32">
        <v>43621</v>
      </c>
      <c r="F7" s="28">
        <v>100</v>
      </c>
      <c r="G7" s="32">
        <v>43621</v>
      </c>
      <c r="H7" s="28"/>
      <c r="I7" s="33"/>
    </row>
    <row r="8" spans="2:9">
      <c r="B8" s="27" t="s">
        <v>96</v>
      </c>
      <c r="C8" s="28" t="s">
        <v>68</v>
      </c>
      <c r="D8" s="28">
        <v>100</v>
      </c>
      <c r="E8" s="32">
        <v>43624</v>
      </c>
      <c r="F8" s="28">
        <v>100</v>
      </c>
      <c r="G8" s="32">
        <v>43625</v>
      </c>
      <c r="H8" s="28"/>
      <c r="I8" s="33"/>
    </row>
    <row r="9" spans="2:9">
      <c r="B9" s="27" t="s">
        <v>96</v>
      </c>
      <c r="C9" s="28" t="s">
        <v>69</v>
      </c>
      <c r="D9" s="28">
        <v>100</v>
      </c>
      <c r="E9" s="32">
        <v>43627</v>
      </c>
      <c r="F9" s="28"/>
      <c r="G9" s="32"/>
      <c r="H9" s="28"/>
      <c r="I9" s="33"/>
    </row>
    <row r="10" spans="2:9">
      <c r="B10" s="27" t="s">
        <v>96</v>
      </c>
      <c r="C10" s="28"/>
      <c r="D10" s="28"/>
      <c r="E10" s="32"/>
      <c r="F10" s="28"/>
      <c r="G10" s="32"/>
      <c r="H10" s="28"/>
      <c r="I10" s="33"/>
    </row>
    <row r="11" spans="2:9">
      <c r="B11" s="27"/>
      <c r="C11" s="28"/>
      <c r="D11" s="28"/>
      <c r="E11" s="32"/>
      <c r="F11" s="28"/>
      <c r="G11" s="32"/>
      <c r="H11" s="28"/>
      <c r="I11" s="33"/>
    </row>
    <row r="12" spans="2:9">
      <c r="B12" s="27"/>
      <c r="C12" s="28"/>
      <c r="D12" s="28"/>
      <c r="E12" s="32"/>
      <c r="F12" s="28"/>
      <c r="G12" s="32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/>
  <cols>
    <col min="1" max="1" width="2.88671875" customWidth="1"/>
    <col min="2" max="18" width="6.6640625" customWidth="1"/>
    <col min="22" max="22" width="10.88671875" style="22" bestFit="1" customWidth="1"/>
  </cols>
  <sheetData>
    <row r="2" spans="2:21">
      <c r="B2" s="72" t="s">
        <v>5</v>
      </c>
      <c r="C2" s="72"/>
      <c r="D2" s="76"/>
      <c r="E2" s="76"/>
      <c r="F2" s="72" t="s">
        <v>6</v>
      </c>
      <c r="G2" s="72"/>
      <c r="H2" s="76" t="s">
        <v>36</v>
      </c>
      <c r="I2" s="76"/>
      <c r="J2" s="72" t="s">
        <v>7</v>
      </c>
      <c r="K2" s="72"/>
      <c r="L2" s="75">
        <f>C9</f>
        <v>1000000</v>
      </c>
      <c r="M2" s="76"/>
      <c r="N2" s="72" t="s">
        <v>8</v>
      </c>
      <c r="O2" s="72"/>
      <c r="P2" s="75" t="e">
        <f>C108+R108</f>
        <v>#VALUE!</v>
      </c>
      <c r="Q2" s="76"/>
      <c r="R2" s="1"/>
      <c r="S2" s="1"/>
      <c r="T2" s="1"/>
    </row>
    <row r="3" spans="2:21" ht="57" customHeight="1">
      <c r="B3" s="72" t="s">
        <v>9</v>
      </c>
      <c r="C3" s="72"/>
      <c r="D3" s="126" t="s">
        <v>38</v>
      </c>
      <c r="E3" s="126"/>
      <c r="F3" s="126"/>
      <c r="G3" s="126"/>
      <c r="H3" s="126"/>
      <c r="I3" s="126"/>
      <c r="J3" s="72" t="s">
        <v>10</v>
      </c>
      <c r="K3" s="72"/>
      <c r="L3" s="126" t="s">
        <v>35</v>
      </c>
      <c r="M3" s="127"/>
      <c r="N3" s="127"/>
      <c r="O3" s="127"/>
      <c r="P3" s="127"/>
      <c r="Q3" s="127"/>
      <c r="R3" s="1"/>
      <c r="S3" s="1"/>
    </row>
    <row r="4" spans="2:21">
      <c r="B4" s="72" t="s">
        <v>11</v>
      </c>
      <c r="C4" s="72"/>
      <c r="D4" s="81">
        <f>SUM($R$9:$S$993)</f>
        <v>153684.21052631587</v>
      </c>
      <c r="E4" s="81"/>
      <c r="F4" s="72" t="s">
        <v>12</v>
      </c>
      <c r="G4" s="72"/>
      <c r="H4" s="82">
        <f>SUM($T$9:$U$108)</f>
        <v>292.00000000000017</v>
      </c>
      <c r="I4" s="76"/>
      <c r="J4" s="83" t="s">
        <v>13</v>
      </c>
      <c r="K4" s="83"/>
      <c r="L4" s="75">
        <f>MAX($C$9:$D$990)-C9</f>
        <v>153684.21052631596</v>
      </c>
      <c r="M4" s="75"/>
      <c r="N4" s="83" t="s">
        <v>14</v>
      </c>
      <c r="O4" s="83"/>
      <c r="P4" s="81">
        <f>MIN($C$9:$D$990)-C9</f>
        <v>0</v>
      </c>
      <c r="Q4" s="81"/>
      <c r="R4" s="1"/>
      <c r="S4" s="1"/>
      <c r="T4" s="1"/>
    </row>
    <row r="5" spans="2:21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85" t="s">
        <v>19</v>
      </c>
      <c r="K5" s="72"/>
      <c r="L5" s="86"/>
      <c r="M5" s="87"/>
      <c r="N5" s="17" t="s">
        <v>20</v>
      </c>
      <c r="O5" s="9"/>
      <c r="P5" s="86"/>
      <c r="Q5" s="87"/>
      <c r="R5" s="1"/>
      <c r="S5" s="1"/>
      <c r="T5" s="1"/>
    </row>
    <row r="6" spans="2:21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>
      <c r="B7" s="88" t="s">
        <v>21</v>
      </c>
      <c r="C7" s="90" t="s">
        <v>22</v>
      </c>
      <c r="D7" s="91"/>
      <c r="E7" s="94" t="s">
        <v>23</v>
      </c>
      <c r="F7" s="95"/>
      <c r="G7" s="95"/>
      <c r="H7" s="95"/>
      <c r="I7" s="96"/>
      <c r="J7" s="97" t="s">
        <v>24</v>
      </c>
      <c r="K7" s="98"/>
      <c r="L7" s="99"/>
      <c r="M7" s="100" t="s">
        <v>25</v>
      </c>
      <c r="N7" s="101" t="s">
        <v>26</v>
      </c>
      <c r="O7" s="102"/>
      <c r="P7" s="102"/>
      <c r="Q7" s="103"/>
      <c r="R7" s="104" t="s">
        <v>27</v>
      </c>
      <c r="S7" s="104"/>
      <c r="T7" s="104"/>
      <c r="U7" s="104"/>
    </row>
    <row r="8" spans="2:21">
      <c r="B8" s="89"/>
      <c r="C8" s="92"/>
      <c r="D8" s="93"/>
      <c r="E8" s="18" t="s">
        <v>28</v>
      </c>
      <c r="F8" s="18" t="s">
        <v>29</v>
      </c>
      <c r="G8" s="18" t="s">
        <v>30</v>
      </c>
      <c r="H8" s="105" t="s">
        <v>31</v>
      </c>
      <c r="I8" s="96"/>
      <c r="J8" s="4" t="s">
        <v>32</v>
      </c>
      <c r="K8" s="106" t="s">
        <v>33</v>
      </c>
      <c r="L8" s="99"/>
      <c r="M8" s="100"/>
      <c r="N8" s="5" t="s">
        <v>28</v>
      </c>
      <c r="O8" s="5" t="s">
        <v>29</v>
      </c>
      <c r="P8" s="107" t="s">
        <v>31</v>
      </c>
      <c r="Q8" s="103"/>
      <c r="R8" s="104" t="s">
        <v>34</v>
      </c>
      <c r="S8" s="104"/>
      <c r="T8" s="104" t="s">
        <v>32</v>
      </c>
      <c r="U8" s="104"/>
    </row>
    <row r="9" spans="2:21">
      <c r="B9" s="19">
        <v>1</v>
      </c>
      <c r="C9" s="108">
        <v>1000000</v>
      </c>
      <c r="D9" s="108"/>
      <c r="E9" s="19">
        <v>2001</v>
      </c>
      <c r="F9" s="8">
        <v>42111</v>
      </c>
      <c r="G9" s="19" t="s">
        <v>4</v>
      </c>
      <c r="H9" s="125">
        <v>105.33</v>
      </c>
      <c r="I9" s="125"/>
      <c r="J9" s="19">
        <v>57</v>
      </c>
      <c r="K9" s="108">
        <f t="shared" ref="K9:K72" si="0">IF(F9="","",C9*0.03)</f>
        <v>30000</v>
      </c>
      <c r="L9" s="108"/>
      <c r="M9" s="6">
        <f>IF(J9="","",(K9/J9)/1000)</f>
        <v>0.52631578947368418</v>
      </c>
      <c r="N9" s="19">
        <v>2001</v>
      </c>
      <c r="O9" s="8">
        <v>42111</v>
      </c>
      <c r="P9" s="125">
        <v>108.25</v>
      </c>
      <c r="Q9" s="125"/>
      <c r="R9" s="110">
        <f>IF(O9="","",(IF(G9="売",H9-P9,P9-H9))*M9*100000)</f>
        <v>153684.21052631587</v>
      </c>
      <c r="S9" s="110"/>
      <c r="T9" s="111">
        <f>IF(O9="","",IF(R9&lt;0,J9*(-1),IF(G9="買",(P9-H9)*100,(H9-P9)*100)))</f>
        <v>292.00000000000017</v>
      </c>
      <c r="U9" s="111"/>
    </row>
    <row r="10" spans="2:21">
      <c r="B10" s="19">
        <v>2</v>
      </c>
      <c r="C10" s="108">
        <f t="shared" ref="C10:C73" si="1">IF(R9="","",C9+R9)</f>
        <v>1153684.210526316</v>
      </c>
      <c r="D10" s="108"/>
      <c r="E10" s="19"/>
      <c r="F10" s="8"/>
      <c r="G10" s="19" t="s">
        <v>4</v>
      </c>
      <c r="H10" s="125"/>
      <c r="I10" s="125"/>
      <c r="J10" s="19"/>
      <c r="K10" s="108" t="str">
        <f t="shared" si="0"/>
        <v/>
      </c>
      <c r="L10" s="108"/>
      <c r="M10" s="6" t="str">
        <f t="shared" ref="M10:M73" si="2">IF(J10="","",(K10/J10)/1000)</f>
        <v/>
      </c>
      <c r="N10" s="19"/>
      <c r="O10" s="8"/>
      <c r="P10" s="125"/>
      <c r="Q10" s="125"/>
      <c r="R10" s="110" t="str">
        <f t="shared" ref="R10:R73" si="3">IF(O10="","",(IF(G10="売",H10-P10,P10-H10))*M10*100000)</f>
        <v/>
      </c>
      <c r="S10" s="110"/>
      <c r="T10" s="111" t="str">
        <f t="shared" ref="T10:T73" si="4">IF(O10="","",IF(R10&lt;0,J10*(-1),IF(G10="買",(P10-H10)*100,(H10-P10)*100)))</f>
        <v/>
      </c>
      <c r="U10" s="111"/>
    </row>
    <row r="11" spans="2:21">
      <c r="B11" s="19">
        <v>3</v>
      </c>
      <c r="C11" s="108" t="str">
        <f t="shared" si="1"/>
        <v/>
      </c>
      <c r="D11" s="108"/>
      <c r="E11" s="19"/>
      <c r="F11" s="8"/>
      <c r="G11" s="19" t="s">
        <v>4</v>
      </c>
      <c r="H11" s="125"/>
      <c r="I11" s="125"/>
      <c r="J11" s="19"/>
      <c r="K11" s="108" t="str">
        <f t="shared" si="0"/>
        <v/>
      </c>
      <c r="L11" s="108"/>
      <c r="M11" s="6" t="str">
        <f t="shared" si="2"/>
        <v/>
      </c>
      <c r="N11" s="19"/>
      <c r="O11" s="8"/>
      <c r="P11" s="125"/>
      <c r="Q11" s="125"/>
      <c r="R11" s="110" t="str">
        <f t="shared" si="3"/>
        <v/>
      </c>
      <c r="S11" s="110"/>
      <c r="T11" s="111" t="str">
        <f t="shared" si="4"/>
        <v/>
      </c>
      <c r="U11" s="111"/>
    </row>
    <row r="12" spans="2:21">
      <c r="B12" s="19">
        <v>4</v>
      </c>
      <c r="C12" s="108" t="str">
        <f t="shared" si="1"/>
        <v/>
      </c>
      <c r="D12" s="108"/>
      <c r="E12" s="19"/>
      <c r="F12" s="8"/>
      <c r="G12" s="19" t="s">
        <v>3</v>
      </c>
      <c r="H12" s="125"/>
      <c r="I12" s="125"/>
      <c r="J12" s="19"/>
      <c r="K12" s="108" t="str">
        <f t="shared" si="0"/>
        <v/>
      </c>
      <c r="L12" s="108"/>
      <c r="M12" s="6" t="str">
        <f t="shared" si="2"/>
        <v/>
      </c>
      <c r="N12" s="19"/>
      <c r="O12" s="8"/>
      <c r="P12" s="125"/>
      <c r="Q12" s="125"/>
      <c r="R12" s="110" t="str">
        <f t="shared" si="3"/>
        <v/>
      </c>
      <c r="S12" s="110"/>
      <c r="T12" s="111" t="str">
        <f t="shared" si="4"/>
        <v/>
      </c>
      <c r="U12" s="111"/>
    </row>
    <row r="13" spans="2:21">
      <c r="B13" s="19">
        <v>5</v>
      </c>
      <c r="C13" s="108" t="str">
        <f t="shared" si="1"/>
        <v/>
      </c>
      <c r="D13" s="108"/>
      <c r="E13" s="19"/>
      <c r="F13" s="8"/>
      <c r="G13" s="19" t="s">
        <v>3</v>
      </c>
      <c r="H13" s="125"/>
      <c r="I13" s="125"/>
      <c r="J13" s="19"/>
      <c r="K13" s="108" t="str">
        <f t="shared" si="0"/>
        <v/>
      </c>
      <c r="L13" s="108"/>
      <c r="M13" s="6" t="str">
        <f t="shared" si="2"/>
        <v/>
      </c>
      <c r="N13" s="19"/>
      <c r="O13" s="8"/>
      <c r="P13" s="125"/>
      <c r="Q13" s="125"/>
      <c r="R13" s="110" t="str">
        <f t="shared" si="3"/>
        <v/>
      </c>
      <c r="S13" s="110"/>
      <c r="T13" s="111" t="str">
        <f t="shared" si="4"/>
        <v/>
      </c>
      <c r="U13" s="111"/>
    </row>
    <row r="14" spans="2:21">
      <c r="B14" s="19">
        <v>6</v>
      </c>
      <c r="C14" s="108" t="str">
        <f t="shared" si="1"/>
        <v/>
      </c>
      <c r="D14" s="108"/>
      <c r="E14" s="19"/>
      <c r="F14" s="8"/>
      <c r="G14" s="19" t="s">
        <v>4</v>
      </c>
      <c r="H14" s="125"/>
      <c r="I14" s="125"/>
      <c r="J14" s="19"/>
      <c r="K14" s="108" t="str">
        <f t="shared" si="0"/>
        <v/>
      </c>
      <c r="L14" s="108"/>
      <c r="M14" s="6" t="str">
        <f t="shared" si="2"/>
        <v/>
      </c>
      <c r="N14" s="19"/>
      <c r="O14" s="8"/>
      <c r="P14" s="125"/>
      <c r="Q14" s="125"/>
      <c r="R14" s="110" t="str">
        <f t="shared" si="3"/>
        <v/>
      </c>
      <c r="S14" s="110"/>
      <c r="T14" s="111" t="str">
        <f t="shared" si="4"/>
        <v/>
      </c>
      <c r="U14" s="111"/>
    </row>
    <row r="15" spans="2:21">
      <c r="B15" s="19">
        <v>7</v>
      </c>
      <c r="C15" s="108" t="str">
        <f t="shared" si="1"/>
        <v/>
      </c>
      <c r="D15" s="108"/>
      <c r="E15" s="19"/>
      <c r="F15" s="8"/>
      <c r="G15" s="19" t="s">
        <v>4</v>
      </c>
      <c r="H15" s="125"/>
      <c r="I15" s="125"/>
      <c r="J15" s="19"/>
      <c r="K15" s="108" t="str">
        <f t="shared" si="0"/>
        <v/>
      </c>
      <c r="L15" s="108"/>
      <c r="M15" s="6" t="str">
        <f t="shared" si="2"/>
        <v/>
      </c>
      <c r="N15" s="19"/>
      <c r="O15" s="8"/>
      <c r="P15" s="125"/>
      <c r="Q15" s="125"/>
      <c r="R15" s="110" t="str">
        <f t="shared" si="3"/>
        <v/>
      </c>
      <c r="S15" s="110"/>
      <c r="T15" s="111" t="str">
        <f t="shared" si="4"/>
        <v/>
      </c>
      <c r="U15" s="111"/>
    </row>
    <row r="16" spans="2:21">
      <c r="B16" s="19">
        <v>8</v>
      </c>
      <c r="C16" s="108" t="str">
        <f t="shared" si="1"/>
        <v/>
      </c>
      <c r="D16" s="108"/>
      <c r="E16" s="19"/>
      <c r="F16" s="8"/>
      <c r="G16" s="19" t="s">
        <v>4</v>
      </c>
      <c r="H16" s="125"/>
      <c r="I16" s="125"/>
      <c r="J16" s="19"/>
      <c r="K16" s="108" t="str">
        <f t="shared" si="0"/>
        <v/>
      </c>
      <c r="L16" s="108"/>
      <c r="M16" s="6" t="str">
        <f t="shared" si="2"/>
        <v/>
      </c>
      <c r="N16" s="19"/>
      <c r="O16" s="8"/>
      <c r="P16" s="125"/>
      <c r="Q16" s="125"/>
      <c r="R16" s="110" t="str">
        <f t="shared" si="3"/>
        <v/>
      </c>
      <c r="S16" s="110"/>
      <c r="T16" s="111" t="str">
        <f t="shared" si="4"/>
        <v/>
      </c>
      <c r="U16" s="111"/>
    </row>
    <row r="17" spans="2:21">
      <c r="B17" s="19">
        <v>9</v>
      </c>
      <c r="C17" s="108" t="str">
        <f t="shared" si="1"/>
        <v/>
      </c>
      <c r="D17" s="108"/>
      <c r="E17" s="19"/>
      <c r="F17" s="8"/>
      <c r="G17" s="19" t="s">
        <v>4</v>
      </c>
      <c r="H17" s="125"/>
      <c r="I17" s="125"/>
      <c r="J17" s="19"/>
      <c r="K17" s="108" t="str">
        <f t="shared" si="0"/>
        <v/>
      </c>
      <c r="L17" s="108"/>
      <c r="M17" s="6" t="str">
        <f t="shared" si="2"/>
        <v/>
      </c>
      <c r="N17" s="19"/>
      <c r="O17" s="8"/>
      <c r="P17" s="125"/>
      <c r="Q17" s="125"/>
      <c r="R17" s="110" t="str">
        <f t="shared" si="3"/>
        <v/>
      </c>
      <c r="S17" s="110"/>
      <c r="T17" s="111" t="str">
        <f t="shared" si="4"/>
        <v/>
      </c>
      <c r="U17" s="111"/>
    </row>
    <row r="18" spans="2:21">
      <c r="B18" s="19">
        <v>10</v>
      </c>
      <c r="C18" s="108" t="str">
        <f t="shared" si="1"/>
        <v/>
      </c>
      <c r="D18" s="108"/>
      <c r="E18" s="19"/>
      <c r="F18" s="8"/>
      <c r="G18" s="19" t="s">
        <v>4</v>
      </c>
      <c r="H18" s="125"/>
      <c r="I18" s="125"/>
      <c r="J18" s="19"/>
      <c r="K18" s="108" t="str">
        <f t="shared" si="0"/>
        <v/>
      </c>
      <c r="L18" s="108"/>
      <c r="M18" s="6" t="str">
        <f t="shared" si="2"/>
        <v/>
      </c>
      <c r="N18" s="19"/>
      <c r="O18" s="8"/>
      <c r="P18" s="125"/>
      <c r="Q18" s="125"/>
      <c r="R18" s="110" t="str">
        <f t="shared" si="3"/>
        <v/>
      </c>
      <c r="S18" s="110"/>
      <c r="T18" s="111" t="str">
        <f t="shared" si="4"/>
        <v/>
      </c>
      <c r="U18" s="111"/>
    </row>
    <row r="19" spans="2:21">
      <c r="B19" s="19">
        <v>11</v>
      </c>
      <c r="C19" s="108" t="str">
        <f t="shared" si="1"/>
        <v/>
      </c>
      <c r="D19" s="108"/>
      <c r="E19" s="19"/>
      <c r="F19" s="8"/>
      <c r="G19" s="19" t="s">
        <v>4</v>
      </c>
      <c r="H19" s="125"/>
      <c r="I19" s="125"/>
      <c r="J19" s="19"/>
      <c r="K19" s="108" t="str">
        <f t="shared" si="0"/>
        <v/>
      </c>
      <c r="L19" s="108"/>
      <c r="M19" s="6" t="str">
        <f t="shared" si="2"/>
        <v/>
      </c>
      <c r="N19" s="19"/>
      <c r="O19" s="8"/>
      <c r="P19" s="125"/>
      <c r="Q19" s="125"/>
      <c r="R19" s="110" t="str">
        <f t="shared" si="3"/>
        <v/>
      </c>
      <c r="S19" s="110"/>
      <c r="T19" s="111" t="str">
        <f t="shared" si="4"/>
        <v/>
      </c>
      <c r="U19" s="111"/>
    </row>
    <row r="20" spans="2:21">
      <c r="B20" s="19">
        <v>12</v>
      </c>
      <c r="C20" s="108" t="str">
        <f t="shared" si="1"/>
        <v/>
      </c>
      <c r="D20" s="108"/>
      <c r="E20" s="19"/>
      <c r="F20" s="8"/>
      <c r="G20" s="19" t="s">
        <v>4</v>
      </c>
      <c r="H20" s="125"/>
      <c r="I20" s="125"/>
      <c r="J20" s="19"/>
      <c r="K20" s="108" t="str">
        <f t="shared" si="0"/>
        <v/>
      </c>
      <c r="L20" s="108"/>
      <c r="M20" s="6" t="str">
        <f t="shared" si="2"/>
        <v/>
      </c>
      <c r="N20" s="19"/>
      <c r="O20" s="8"/>
      <c r="P20" s="125"/>
      <c r="Q20" s="125"/>
      <c r="R20" s="110" t="str">
        <f t="shared" si="3"/>
        <v/>
      </c>
      <c r="S20" s="110"/>
      <c r="T20" s="111" t="str">
        <f t="shared" si="4"/>
        <v/>
      </c>
      <c r="U20" s="111"/>
    </row>
    <row r="21" spans="2:21">
      <c r="B21" s="19">
        <v>13</v>
      </c>
      <c r="C21" s="108" t="str">
        <f t="shared" si="1"/>
        <v/>
      </c>
      <c r="D21" s="108"/>
      <c r="E21" s="19"/>
      <c r="F21" s="8"/>
      <c r="G21" s="19" t="s">
        <v>4</v>
      </c>
      <c r="H21" s="125"/>
      <c r="I21" s="125"/>
      <c r="J21" s="19"/>
      <c r="K21" s="108" t="str">
        <f t="shared" si="0"/>
        <v/>
      </c>
      <c r="L21" s="108"/>
      <c r="M21" s="6" t="str">
        <f t="shared" si="2"/>
        <v/>
      </c>
      <c r="N21" s="19"/>
      <c r="O21" s="8"/>
      <c r="P21" s="125"/>
      <c r="Q21" s="125"/>
      <c r="R21" s="110" t="str">
        <f t="shared" si="3"/>
        <v/>
      </c>
      <c r="S21" s="110"/>
      <c r="T21" s="111" t="str">
        <f t="shared" si="4"/>
        <v/>
      </c>
      <c r="U21" s="111"/>
    </row>
    <row r="22" spans="2:21">
      <c r="B22" s="19">
        <v>14</v>
      </c>
      <c r="C22" s="108" t="str">
        <f t="shared" si="1"/>
        <v/>
      </c>
      <c r="D22" s="108"/>
      <c r="E22" s="19"/>
      <c r="F22" s="8"/>
      <c r="G22" s="19" t="s">
        <v>3</v>
      </c>
      <c r="H22" s="125"/>
      <c r="I22" s="125"/>
      <c r="J22" s="19"/>
      <c r="K22" s="108" t="str">
        <f t="shared" si="0"/>
        <v/>
      </c>
      <c r="L22" s="108"/>
      <c r="M22" s="6" t="str">
        <f t="shared" si="2"/>
        <v/>
      </c>
      <c r="N22" s="19"/>
      <c r="O22" s="8"/>
      <c r="P22" s="125"/>
      <c r="Q22" s="125"/>
      <c r="R22" s="110" t="str">
        <f t="shared" si="3"/>
        <v/>
      </c>
      <c r="S22" s="110"/>
      <c r="T22" s="111" t="str">
        <f t="shared" si="4"/>
        <v/>
      </c>
      <c r="U22" s="111"/>
    </row>
    <row r="23" spans="2:21">
      <c r="B23" s="19">
        <v>15</v>
      </c>
      <c r="C23" s="108" t="str">
        <f t="shared" si="1"/>
        <v/>
      </c>
      <c r="D23" s="108"/>
      <c r="E23" s="19"/>
      <c r="F23" s="8"/>
      <c r="G23" s="19" t="s">
        <v>4</v>
      </c>
      <c r="H23" s="125"/>
      <c r="I23" s="125"/>
      <c r="J23" s="19"/>
      <c r="K23" s="108" t="str">
        <f t="shared" si="0"/>
        <v/>
      </c>
      <c r="L23" s="108"/>
      <c r="M23" s="6" t="str">
        <f t="shared" si="2"/>
        <v/>
      </c>
      <c r="N23" s="19"/>
      <c r="O23" s="8"/>
      <c r="P23" s="125"/>
      <c r="Q23" s="125"/>
      <c r="R23" s="110" t="str">
        <f t="shared" si="3"/>
        <v/>
      </c>
      <c r="S23" s="110"/>
      <c r="T23" s="111" t="str">
        <f t="shared" si="4"/>
        <v/>
      </c>
      <c r="U23" s="111"/>
    </row>
    <row r="24" spans="2:21">
      <c r="B24" s="19">
        <v>16</v>
      </c>
      <c r="C24" s="108" t="str">
        <f t="shared" si="1"/>
        <v/>
      </c>
      <c r="D24" s="108"/>
      <c r="E24" s="19"/>
      <c r="F24" s="8"/>
      <c r="G24" s="19" t="s">
        <v>4</v>
      </c>
      <c r="H24" s="125"/>
      <c r="I24" s="125"/>
      <c r="J24" s="19"/>
      <c r="K24" s="108" t="str">
        <f t="shared" si="0"/>
        <v/>
      </c>
      <c r="L24" s="108"/>
      <c r="M24" s="6" t="str">
        <f t="shared" si="2"/>
        <v/>
      </c>
      <c r="N24" s="19"/>
      <c r="O24" s="8"/>
      <c r="P24" s="125"/>
      <c r="Q24" s="125"/>
      <c r="R24" s="110" t="str">
        <f t="shared" si="3"/>
        <v/>
      </c>
      <c r="S24" s="110"/>
      <c r="T24" s="111" t="str">
        <f t="shared" si="4"/>
        <v/>
      </c>
      <c r="U24" s="111"/>
    </row>
    <row r="25" spans="2:21">
      <c r="B25" s="19">
        <v>17</v>
      </c>
      <c r="C25" s="108" t="str">
        <f t="shared" si="1"/>
        <v/>
      </c>
      <c r="D25" s="108"/>
      <c r="E25" s="19"/>
      <c r="F25" s="8"/>
      <c r="G25" s="19" t="s">
        <v>4</v>
      </c>
      <c r="H25" s="125"/>
      <c r="I25" s="125"/>
      <c r="J25" s="19"/>
      <c r="K25" s="108" t="str">
        <f t="shared" si="0"/>
        <v/>
      </c>
      <c r="L25" s="108"/>
      <c r="M25" s="6" t="str">
        <f t="shared" si="2"/>
        <v/>
      </c>
      <c r="N25" s="19"/>
      <c r="O25" s="8"/>
      <c r="P25" s="125"/>
      <c r="Q25" s="125"/>
      <c r="R25" s="110" t="str">
        <f t="shared" si="3"/>
        <v/>
      </c>
      <c r="S25" s="110"/>
      <c r="T25" s="111" t="str">
        <f t="shared" si="4"/>
        <v/>
      </c>
      <c r="U25" s="111"/>
    </row>
    <row r="26" spans="2:21">
      <c r="B26" s="19">
        <v>18</v>
      </c>
      <c r="C26" s="108" t="str">
        <f t="shared" si="1"/>
        <v/>
      </c>
      <c r="D26" s="108"/>
      <c r="E26" s="19"/>
      <c r="F26" s="8"/>
      <c r="G26" s="19" t="s">
        <v>4</v>
      </c>
      <c r="H26" s="125"/>
      <c r="I26" s="125"/>
      <c r="J26" s="19"/>
      <c r="K26" s="108" t="str">
        <f t="shared" si="0"/>
        <v/>
      </c>
      <c r="L26" s="108"/>
      <c r="M26" s="6" t="str">
        <f t="shared" si="2"/>
        <v/>
      </c>
      <c r="N26" s="19"/>
      <c r="O26" s="8"/>
      <c r="P26" s="125"/>
      <c r="Q26" s="125"/>
      <c r="R26" s="110" t="str">
        <f t="shared" si="3"/>
        <v/>
      </c>
      <c r="S26" s="110"/>
      <c r="T26" s="111" t="str">
        <f t="shared" si="4"/>
        <v/>
      </c>
      <c r="U26" s="111"/>
    </row>
    <row r="27" spans="2:21">
      <c r="B27" s="19">
        <v>19</v>
      </c>
      <c r="C27" s="108" t="str">
        <f t="shared" si="1"/>
        <v/>
      </c>
      <c r="D27" s="108"/>
      <c r="E27" s="19"/>
      <c r="F27" s="8"/>
      <c r="G27" s="19" t="s">
        <v>3</v>
      </c>
      <c r="H27" s="125"/>
      <c r="I27" s="125"/>
      <c r="J27" s="19"/>
      <c r="K27" s="108" t="str">
        <f t="shared" si="0"/>
        <v/>
      </c>
      <c r="L27" s="108"/>
      <c r="M27" s="6" t="str">
        <f t="shared" si="2"/>
        <v/>
      </c>
      <c r="N27" s="19"/>
      <c r="O27" s="8"/>
      <c r="P27" s="125"/>
      <c r="Q27" s="125"/>
      <c r="R27" s="110" t="str">
        <f t="shared" si="3"/>
        <v/>
      </c>
      <c r="S27" s="110"/>
      <c r="T27" s="111" t="str">
        <f t="shared" si="4"/>
        <v/>
      </c>
      <c r="U27" s="111"/>
    </row>
    <row r="28" spans="2:21">
      <c r="B28" s="19">
        <v>20</v>
      </c>
      <c r="C28" s="108" t="str">
        <f t="shared" si="1"/>
        <v/>
      </c>
      <c r="D28" s="108"/>
      <c r="E28" s="19"/>
      <c r="F28" s="8"/>
      <c r="G28" s="19" t="s">
        <v>4</v>
      </c>
      <c r="H28" s="125"/>
      <c r="I28" s="125"/>
      <c r="J28" s="19"/>
      <c r="K28" s="108" t="str">
        <f t="shared" si="0"/>
        <v/>
      </c>
      <c r="L28" s="108"/>
      <c r="M28" s="6" t="str">
        <f t="shared" si="2"/>
        <v/>
      </c>
      <c r="N28" s="19"/>
      <c r="O28" s="8"/>
      <c r="P28" s="125"/>
      <c r="Q28" s="125"/>
      <c r="R28" s="110" t="str">
        <f t="shared" si="3"/>
        <v/>
      </c>
      <c r="S28" s="110"/>
      <c r="T28" s="111" t="str">
        <f t="shared" si="4"/>
        <v/>
      </c>
      <c r="U28" s="111"/>
    </row>
    <row r="29" spans="2:21">
      <c r="B29" s="19">
        <v>21</v>
      </c>
      <c r="C29" s="108" t="str">
        <f t="shared" si="1"/>
        <v/>
      </c>
      <c r="D29" s="108"/>
      <c r="E29" s="19"/>
      <c r="F29" s="8"/>
      <c r="G29" s="19" t="s">
        <v>3</v>
      </c>
      <c r="H29" s="125"/>
      <c r="I29" s="125"/>
      <c r="J29" s="19"/>
      <c r="K29" s="108" t="str">
        <f t="shared" si="0"/>
        <v/>
      </c>
      <c r="L29" s="108"/>
      <c r="M29" s="6" t="str">
        <f t="shared" si="2"/>
        <v/>
      </c>
      <c r="N29" s="19"/>
      <c r="O29" s="8"/>
      <c r="P29" s="125"/>
      <c r="Q29" s="125"/>
      <c r="R29" s="110" t="str">
        <f t="shared" si="3"/>
        <v/>
      </c>
      <c r="S29" s="110"/>
      <c r="T29" s="111" t="str">
        <f t="shared" si="4"/>
        <v/>
      </c>
      <c r="U29" s="111"/>
    </row>
    <row r="30" spans="2:21">
      <c r="B30" s="19">
        <v>22</v>
      </c>
      <c r="C30" s="108" t="str">
        <f t="shared" si="1"/>
        <v/>
      </c>
      <c r="D30" s="108"/>
      <c r="E30" s="19"/>
      <c r="F30" s="8"/>
      <c r="G30" s="19" t="s">
        <v>3</v>
      </c>
      <c r="H30" s="125"/>
      <c r="I30" s="125"/>
      <c r="J30" s="19"/>
      <c r="K30" s="108" t="str">
        <f t="shared" si="0"/>
        <v/>
      </c>
      <c r="L30" s="108"/>
      <c r="M30" s="6" t="str">
        <f t="shared" si="2"/>
        <v/>
      </c>
      <c r="N30" s="19"/>
      <c r="O30" s="8"/>
      <c r="P30" s="125"/>
      <c r="Q30" s="125"/>
      <c r="R30" s="110" t="str">
        <f t="shared" si="3"/>
        <v/>
      </c>
      <c r="S30" s="110"/>
      <c r="T30" s="111" t="str">
        <f t="shared" si="4"/>
        <v/>
      </c>
      <c r="U30" s="111"/>
    </row>
    <row r="31" spans="2:21">
      <c r="B31" s="19">
        <v>23</v>
      </c>
      <c r="C31" s="108" t="str">
        <f t="shared" si="1"/>
        <v/>
      </c>
      <c r="D31" s="108"/>
      <c r="E31" s="19"/>
      <c r="F31" s="8"/>
      <c r="G31" s="19" t="s">
        <v>3</v>
      </c>
      <c r="H31" s="125"/>
      <c r="I31" s="125"/>
      <c r="J31" s="19"/>
      <c r="K31" s="108" t="str">
        <f t="shared" si="0"/>
        <v/>
      </c>
      <c r="L31" s="108"/>
      <c r="M31" s="6" t="str">
        <f t="shared" si="2"/>
        <v/>
      </c>
      <c r="N31" s="19"/>
      <c r="O31" s="8"/>
      <c r="P31" s="125"/>
      <c r="Q31" s="125"/>
      <c r="R31" s="110" t="str">
        <f t="shared" si="3"/>
        <v/>
      </c>
      <c r="S31" s="110"/>
      <c r="T31" s="111" t="str">
        <f t="shared" si="4"/>
        <v/>
      </c>
      <c r="U31" s="111"/>
    </row>
    <row r="32" spans="2:21">
      <c r="B32" s="19">
        <v>24</v>
      </c>
      <c r="C32" s="108" t="str">
        <f t="shared" si="1"/>
        <v/>
      </c>
      <c r="D32" s="108"/>
      <c r="E32" s="19"/>
      <c r="F32" s="8"/>
      <c r="G32" s="19" t="s">
        <v>3</v>
      </c>
      <c r="H32" s="125"/>
      <c r="I32" s="125"/>
      <c r="J32" s="19"/>
      <c r="K32" s="108" t="str">
        <f t="shared" si="0"/>
        <v/>
      </c>
      <c r="L32" s="108"/>
      <c r="M32" s="6" t="str">
        <f t="shared" si="2"/>
        <v/>
      </c>
      <c r="N32" s="19"/>
      <c r="O32" s="8"/>
      <c r="P32" s="125"/>
      <c r="Q32" s="125"/>
      <c r="R32" s="110" t="str">
        <f t="shared" si="3"/>
        <v/>
      </c>
      <c r="S32" s="110"/>
      <c r="T32" s="111" t="str">
        <f t="shared" si="4"/>
        <v/>
      </c>
      <c r="U32" s="111"/>
    </row>
    <row r="33" spans="2:21">
      <c r="B33" s="19">
        <v>25</v>
      </c>
      <c r="C33" s="108" t="str">
        <f t="shared" si="1"/>
        <v/>
      </c>
      <c r="D33" s="108"/>
      <c r="E33" s="19"/>
      <c r="F33" s="8"/>
      <c r="G33" s="19" t="s">
        <v>4</v>
      </c>
      <c r="H33" s="125"/>
      <c r="I33" s="125"/>
      <c r="J33" s="19"/>
      <c r="K33" s="108" t="str">
        <f t="shared" si="0"/>
        <v/>
      </c>
      <c r="L33" s="108"/>
      <c r="M33" s="6" t="str">
        <f t="shared" si="2"/>
        <v/>
      </c>
      <c r="N33" s="19"/>
      <c r="O33" s="8"/>
      <c r="P33" s="125"/>
      <c r="Q33" s="125"/>
      <c r="R33" s="110" t="str">
        <f t="shared" si="3"/>
        <v/>
      </c>
      <c r="S33" s="110"/>
      <c r="T33" s="111" t="str">
        <f t="shared" si="4"/>
        <v/>
      </c>
      <c r="U33" s="111"/>
    </row>
    <row r="34" spans="2:21">
      <c r="B34" s="19">
        <v>26</v>
      </c>
      <c r="C34" s="108" t="str">
        <f t="shared" si="1"/>
        <v/>
      </c>
      <c r="D34" s="108"/>
      <c r="E34" s="19"/>
      <c r="F34" s="8"/>
      <c r="G34" s="19" t="s">
        <v>3</v>
      </c>
      <c r="H34" s="125"/>
      <c r="I34" s="125"/>
      <c r="J34" s="19"/>
      <c r="K34" s="108" t="str">
        <f t="shared" si="0"/>
        <v/>
      </c>
      <c r="L34" s="108"/>
      <c r="M34" s="6" t="str">
        <f t="shared" si="2"/>
        <v/>
      </c>
      <c r="N34" s="19"/>
      <c r="O34" s="8"/>
      <c r="P34" s="125"/>
      <c r="Q34" s="125"/>
      <c r="R34" s="110" t="str">
        <f t="shared" si="3"/>
        <v/>
      </c>
      <c r="S34" s="110"/>
      <c r="T34" s="111" t="str">
        <f t="shared" si="4"/>
        <v/>
      </c>
      <c r="U34" s="111"/>
    </row>
    <row r="35" spans="2:21">
      <c r="B35" s="19">
        <v>27</v>
      </c>
      <c r="C35" s="108" t="str">
        <f t="shared" si="1"/>
        <v/>
      </c>
      <c r="D35" s="108"/>
      <c r="E35" s="19"/>
      <c r="F35" s="8"/>
      <c r="G35" s="19" t="s">
        <v>3</v>
      </c>
      <c r="H35" s="125"/>
      <c r="I35" s="125"/>
      <c r="J35" s="19"/>
      <c r="K35" s="108" t="str">
        <f t="shared" si="0"/>
        <v/>
      </c>
      <c r="L35" s="108"/>
      <c r="M35" s="6" t="str">
        <f t="shared" si="2"/>
        <v/>
      </c>
      <c r="N35" s="19"/>
      <c r="O35" s="8"/>
      <c r="P35" s="125"/>
      <c r="Q35" s="125"/>
      <c r="R35" s="110" t="str">
        <f t="shared" si="3"/>
        <v/>
      </c>
      <c r="S35" s="110"/>
      <c r="T35" s="111" t="str">
        <f t="shared" si="4"/>
        <v/>
      </c>
      <c r="U35" s="111"/>
    </row>
    <row r="36" spans="2:21">
      <c r="B36" s="19">
        <v>28</v>
      </c>
      <c r="C36" s="108" t="str">
        <f t="shared" si="1"/>
        <v/>
      </c>
      <c r="D36" s="108"/>
      <c r="E36" s="19"/>
      <c r="F36" s="8"/>
      <c r="G36" s="19" t="s">
        <v>3</v>
      </c>
      <c r="H36" s="125"/>
      <c r="I36" s="125"/>
      <c r="J36" s="19"/>
      <c r="K36" s="108" t="str">
        <f t="shared" si="0"/>
        <v/>
      </c>
      <c r="L36" s="108"/>
      <c r="M36" s="6" t="str">
        <f t="shared" si="2"/>
        <v/>
      </c>
      <c r="N36" s="19"/>
      <c r="O36" s="8"/>
      <c r="P36" s="125"/>
      <c r="Q36" s="125"/>
      <c r="R36" s="110" t="str">
        <f t="shared" si="3"/>
        <v/>
      </c>
      <c r="S36" s="110"/>
      <c r="T36" s="111" t="str">
        <f t="shared" si="4"/>
        <v/>
      </c>
      <c r="U36" s="111"/>
    </row>
    <row r="37" spans="2:21">
      <c r="B37" s="19">
        <v>29</v>
      </c>
      <c r="C37" s="108" t="str">
        <f t="shared" si="1"/>
        <v/>
      </c>
      <c r="D37" s="108"/>
      <c r="E37" s="19"/>
      <c r="F37" s="8"/>
      <c r="G37" s="19" t="s">
        <v>3</v>
      </c>
      <c r="H37" s="125"/>
      <c r="I37" s="125"/>
      <c r="J37" s="19"/>
      <c r="K37" s="108" t="str">
        <f t="shared" si="0"/>
        <v/>
      </c>
      <c r="L37" s="108"/>
      <c r="M37" s="6" t="str">
        <f t="shared" si="2"/>
        <v/>
      </c>
      <c r="N37" s="19"/>
      <c r="O37" s="8"/>
      <c r="P37" s="125"/>
      <c r="Q37" s="125"/>
      <c r="R37" s="110" t="str">
        <f t="shared" si="3"/>
        <v/>
      </c>
      <c r="S37" s="110"/>
      <c r="T37" s="111" t="str">
        <f t="shared" si="4"/>
        <v/>
      </c>
      <c r="U37" s="111"/>
    </row>
    <row r="38" spans="2:21">
      <c r="B38" s="19">
        <v>30</v>
      </c>
      <c r="C38" s="108" t="str">
        <f t="shared" si="1"/>
        <v/>
      </c>
      <c r="D38" s="108"/>
      <c r="E38" s="19"/>
      <c r="F38" s="8"/>
      <c r="G38" s="19" t="s">
        <v>4</v>
      </c>
      <c r="H38" s="125"/>
      <c r="I38" s="125"/>
      <c r="J38" s="19"/>
      <c r="K38" s="108" t="str">
        <f t="shared" si="0"/>
        <v/>
      </c>
      <c r="L38" s="108"/>
      <c r="M38" s="6" t="str">
        <f t="shared" si="2"/>
        <v/>
      </c>
      <c r="N38" s="19"/>
      <c r="O38" s="8"/>
      <c r="P38" s="125"/>
      <c r="Q38" s="125"/>
      <c r="R38" s="110" t="str">
        <f t="shared" si="3"/>
        <v/>
      </c>
      <c r="S38" s="110"/>
      <c r="T38" s="111" t="str">
        <f t="shared" si="4"/>
        <v/>
      </c>
      <c r="U38" s="111"/>
    </row>
    <row r="39" spans="2:21">
      <c r="B39" s="19">
        <v>31</v>
      </c>
      <c r="C39" s="108" t="str">
        <f t="shared" si="1"/>
        <v/>
      </c>
      <c r="D39" s="108"/>
      <c r="E39" s="19"/>
      <c r="F39" s="8"/>
      <c r="G39" s="19" t="s">
        <v>4</v>
      </c>
      <c r="H39" s="125"/>
      <c r="I39" s="125"/>
      <c r="J39" s="19"/>
      <c r="K39" s="108" t="str">
        <f t="shared" si="0"/>
        <v/>
      </c>
      <c r="L39" s="108"/>
      <c r="M39" s="6" t="str">
        <f t="shared" si="2"/>
        <v/>
      </c>
      <c r="N39" s="19"/>
      <c r="O39" s="8"/>
      <c r="P39" s="125"/>
      <c r="Q39" s="125"/>
      <c r="R39" s="110" t="str">
        <f t="shared" si="3"/>
        <v/>
      </c>
      <c r="S39" s="110"/>
      <c r="T39" s="111" t="str">
        <f t="shared" si="4"/>
        <v/>
      </c>
      <c r="U39" s="111"/>
    </row>
    <row r="40" spans="2:21">
      <c r="B40" s="19">
        <v>32</v>
      </c>
      <c r="C40" s="108" t="str">
        <f t="shared" si="1"/>
        <v/>
      </c>
      <c r="D40" s="108"/>
      <c r="E40" s="19"/>
      <c r="F40" s="8"/>
      <c r="G40" s="19" t="s">
        <v>4</v>
      </c>
      <c r="H40" s="125"/>
      <c r="I40" s="125"/>
      <c r="J40" s="19"/>
      <c r="K40" s="108" t="str">
        <f t="shared" si="0"/>
        <v/>
      </c>
      <c r="L40" s="108"/>
      <c r="M40" s="6" t="str">
        <f t="shared" si="2"/>
        <v/>
      </c>
      <c r="N40" s="19"/>
      <c r="O40" s="8"/>
      <c r="P40" s="125"/>
      <c r="Q40" s="125"/>
      <c r="R40" s="110" t="str">
        <f t="shared" si="3"/>
        <v/>
      </c>
      <c r="S40" s="110"/>
      <c r="T40" s="111" t="str">
        <f t="shared" si="4"/>
        <v/>
      </c>
      <c r="U40" s="111"/>
    </row>
    <row r="41" spans="2:21">
      <c r="B41" s="19">
        <v>33</v>
      </c>
      <c r="C41" s="108" t="str">
        <f t="shared" si="1"/>
        <v/>
      </c>
      <c r="D41" s="108"/>
      <c r="E41" s="19"/>
      <c r="F41" s="8"/>
      <c r="G41" s="19" t="s">
        <v>3</v>
      </c>
      <c r="H41" s="125"/>
      <c r="I41" s="125"/>
      <c r="J41" s="19"/>
      <c r="K41" s="108" t="str">
        <f t="shared" si="0"/>
        <v/>
      </c>
      <c r="L41" s="108"/>
      <c r="M41" s="6" t="str">
        <f t="shared" si="2"/>
        <v/>
      </c>
      <c r="N41" s="19"/>
      <c r="O41" s="8"/>
      <c r="P41" s="125"/>
      <c r="Q41" s="125"/>
      <c r="R41" s="110" t="str">
        <f t="shared" si="3"/>
        <v/>
      </c>
      <c r="S41" s="110"/>
      <c r="T41" s="111" t="str">
        <f t="shared" si="4"/>
        <v/>
      </c>
      <c r="U41" s="111"/>
    </row>
    <row r="42" spans="2:21">
      <c r="B42" s="19">
        <v>34</v>
      </c>
      <c r="C42" s="108" t="str">
        <f t="shared" si="1"/>
        <v/>
      </c>
      <c r="D42" s="108"/>
      <c r="E42" s="19"/>
      <c r="F42" s="8"/>
      <c r="G42" s="19" t="s">
        <v>4</v>
      </c>
      <c r="H42" s="125"/>
      <c r="I42" s="125"/>
      <c r="J42" s="19"/>
      <c r="K42" s="108" t="str">
        <f t="shared" si="0"/>
        <v/>
      </c>
      <c r="L42" s="108"/>
      <c r="M42" s="6" t="str">
        <f t="shared" si="2"/>
        <v/>
      </c>
      <c r="N42" s="19"/>
      <c r="O42" s="8"/>
      <c r="P42" s="125"/>
      <c r="Q42" s="125"/>
      <c r="R42" s="110" t="str">
        <f t="shared" si="3"/>
        <v/>
      </c>
      <c r="S42" s="110"/>
      <c r="T42" s="111" t="str">
        <f t="shared" si="4"/>
        <v/>
      </c>
      <c r="U42" s="111"/>
    </row>
    <row r="43" spans="2:21">
      <c r="B43" s="19">
        <v>35</v>
      </c>
      <c r="C43" s="108" t="str">
        <f t="shared" si="1"/>
        <v/>
      </c>
      <c r="D43" s="108"/>
      <c r="E43" s="19"/>
      <c r="F43" s="8"/>
      <c r="G43" s="19" t="s">
        <v>3</v>
      </c>
      <c r="H43" s="125"/>
      <c r="I43" s="125"/>
      <c r="J43" s="19"/>
      <c r="K43" s="108" t="str">
        <f t="shared" si="0"/>
        <v/>
      </c>
      <c r="L43" s="108"/>
      <c r="M43" s="6" t="str">
        <f t="shared" si="2"/>
        <v/>
      </c>
      <c r="N43" s="19"/>
      <c r="O43" s="8"/>
      <c r="P43" s="125"/>
      <c r="Q43" s="125"/>
      <c r="R43" s="110" t="str">
        <f t="shared" si="3"/>
        <v/>
      </c>
      <c r="S43" s="110"/>
      <c r="T43" s="111" t="str">
        <f t="shared" si="4"/>
        <v/>
      </c>
      <c r="U43" s="111"/>
    </row>
    <row r="44" spans="2:21">
      <c r="B44" s="19">
        <v>36</v>
      </c>
      <c r="C44" s="108" t="str">
        <f t="shared" si="1"/>
        <v/>
      </c>
      <c r="D44" s="108"/>
      <c r="E44" s="19"/>
      <c r="F44" s="8"/>
      <c r="G44" s="19" t="s">
        <v>4</v>
      </c>
      <c r="H44" s="125"/>
      <c r="I44" s="125"/>
      <c r="J44" s="19"/>
      <c r="K44" s="108" t="str">
        <f t="shared" si="0"/>
        <v/>
      </c>
      <c r="L44" s="108"/>
      <c r="M44" s="6" t="str">
        <f t="shared" si="2"/>
        <v/>
      </c>
      <c r="N44" s="19"/>
      <c r="O44" s="8"/>
      <c r="P44" s="125"/>
      <c r="Q44" s="125"/>
      <c r="R44" s="110" t="str">
        <f t="shared" si="3"/>
        <v/>
      </c>
      <c r="S44" s="110"/>
      <c r="T44" s="111" t="str">
        <f t="shared" si="4"/>
        <v/>
      </c>
      <c r="U44" s="111"/>
    </row>
    <row r="45" spans="2:21">
      <c r="B45" s="19">
        <v>37</v>
      </c>
      <c r="C45" s="108" t="str">
        <f t="shared" si="1"/>
        <v/>
      </c>
      <c r="D45" s="108"/>
      <c r="E45" s="19"/>
      <c r="F45" s="8"/>
      <c r="G45" s="19" t="s">
        <v>3</v>
      </c>
      <c r="H45" s="125"/>
      <c r="I45" s="125"/>
      <c r="J45" s="19"/>
      <c r="K45" s="108" t="str">
        <f t="shared" si="0"/>
        <v/>
      </c>
      <c r="L45" s="108"/>
      <c r="M45" s="6" t="str">
        <f t="shared" si="2"/>
        <v/>
      </c>
      <c r="N45" s="19"/>
      <c r="O45" s="8"/>
      <c r="P45" s="125"/>
      <c r="Q45" s="125"/>
      <c r="R45" s="110" t="str">
        <f t="shared" si="3"/>
        <v/>
      </c>
      <c r="S45" s="110"/>
      <c r="T45" s="111" t="str">
        <f t="shared" si="4"/>
        <v/>
      </c>
      <c r="U45" s="111"/>
    </row>
    <row r="46" spans="2:21">
      <c r="B46" s="19">
        <v>38</v>
      </c>
      <c r="C46" s="108" t="str">
        <f t="shared" si="1"/>
        <v/>
      </c>
      <c r="D46" s="108"/>
      <c r="E46" s="19"/>
      <c r="F46" s="8"/>
      <c r="G46" s="19" t="s">
        <v>4</v>
      </c>
      <c r="H46" s="125"/>
      <c r="I46" s="125"/>
      <c r="J46" s="19"/>
      <c r="K46" s="108" t="str">
        <f t="shared" si="0"/>
        <v/>
      </c>
      <c r="L46" s="108"/>
      <c r="M46" s="6" t="str">
        <f t="shared" si="2"/>
        <v/>
      </c>
      <c r="N46" s="19"/>
      <c r="O46" s="8"/>
      <c r="P46" s="125"/>
      <c r="Q46" s="125"/>
      <c r="R46" s="110" t="str">
        <f t="shared" si="3"/>
        <v/>
      </c>
      <c r="S46" s="110"/>
      <c r="T46" s="111" t="str">
        <f t="shared" si="4"/>
        <v/>
      </c>
      <c r="U46" s="111"/>
    </row>
    <row r="47" spans="2:21">
      <c r="B47" s="19">
        <v>39</v>
      </c>
      <c r="C47" s="108" t="str">
        <f t="shared" si="1"/>
        <v/>
      </c>
      <c r="D47" s="108"/>
      <c r="E47" s="19"/>
      <c r="F47" s="8"/>
      <c r="G47" s="19" t="s">
        <v>4</v>
      </c>
      <c r="H47" s="125"/>
      <c r="I47" s="125"/>
      <c r="J47" s="19"/>
      <c r="K47" s="108" t="str">
        <f t="shared" si="0"/>
        <v/>
      </c>
      <c r="L47" s="108"/>
      <c r="M47" s="6" t="str">
        <f t="shared" si="2"/>
        <v/>
      </c>
      <c r="N47" s="19"/>
      <c r="O47" s="8"/>
      <c r="P47" s="125"/>
      <c r="Q47" s="125"/>
      <c r="R47" s="110" t="str">
        <f t="shared" si="3"/>
        <v/>
      </c>
      <c r="S47" s="110"/>
      <c r="T47" s="111" t="str">
        <f t="shared" si="4"/>
        <v/>
      </c>
      <c r="U47" s="111"/>
    </row>
    <row r="48" spans="2:21">
      <c r="B48" s="19">
        <v>40</v>
      </c>
      <c r="C48" s="108" t="str">
        <f t="shared" si="1"/>
        <v/>
      </c>
      <c r="D48" s="108"/>
      <c r="E48" s="19"/>
      <c r="F48" s="8"/>
      <c r="G48" s="19" t="s">
        <v>37</v>
      </c>
      <c r="H48" s="125"/>
      <c r="I48" s="125"/>
      <c r="J48" s="19"/>
      <c r="K48" s="108" t="str">
        <f t="shared" si="0"/>
        <v/>
      </c>
      <c r="L48" s="108"/>
      <c r="M48" s="6" t="str">
        <f t="shared" si="2"/>
        <v/>
      </c>
      <c r="N48" s="19"/>
      <c r="O48" s="8"/>
      <c r="P48" s="125"/>
      <c r="Q48" s="125"/>
      <c r="R48" s="110" t="str">
        <f t="shared" si="3"/>
        <v/>
      </c>
      <c r="S48" s="110"/>
      <c r="T48" s="111" t="str">
        <f t="shared" si="4"/>
        <v/>
      </c>
      <c r="U48" s="111"/>
    </row>
    <row r="49" spans="2:21">
      <c r="B49" s="19">
        <v>41</v>
      </c>
      <c r="C49" s="108" t="str">
        <f t="shared" si="1"/>
        <v/>
      </c>
      <c r="D49" s="108"/>
      <c r="E49" s="19"/>
      <c r="F49" s="8"/>
      <c r="G49" s="19" t="s">
        <v>4</v>
      </c>
      <c r="H49" s="125"/>
      <c r="I49" s="125"/>
      <c r="J49" s="19"/>
      <c r="K49" s="108" t="str">
        <f t="shared" si="0"/>
        <v/>
      </c>
      <c r="L49" s="108"/>
      <c r="M49" s="6" t="str">
        <f t="shared" si="2"/>
        <v/>
      </c>
      <c r="N49" s="19"/>
      <c r="O49" s="8"/>
      <c r="P49" s="125"/>
      <c r="Q49" s="125"/>
      <c r="R49" s="110" t="str">
        <f t="shared" si="3"/>
        <v/>
      </c>
      <c r="S49" s="110"/>
      <c r="T49" s="111" t="str">
        <f t="shared" si="4"/>
        <v/>
      </c>
      <c r="U49" s="111"/>
    </row>
    <row r="50" spans="2:21">
      <c r="B50" s="19">
        <v>42</v>
      </c>
      <c r="C50" s="108" t="str">
        <f t="shared" si="1"/>
        <v/>
      </c>
      <c r="D50" s="108"/>
      <c r="E50" s="19"/>
      <c r="F50" s="8"/>
      <c r="G50" s="19" t="s">
        <v>4</v>
      </c>
      <c r="H50" s="125"/>
      <c r="I50" s="125"/>
      <c r="J50" s="19"/>
      <c r="K50" s="108" t="str">
        <f t="shared" si="0"/>
        <v/>
      </c>
      <c r="L50" s="108"/>
      <c r="M50" s="6" t="str">
        <f t="shared" si="2"/>
        <v/>
      </c>
      <c r="N50" s="19"/>
      <c r="O50" s="8"/>
      <c r="P50" s="125"/>
      <c r="Q50" s="125"/>
      <c r="R50" s="110" t="str">
        <f t="shared" si="3"/>
        <v/>
      </c>
      <c r="S50" s="110"/>
      <c r="T50" s="111" t="str">
        <f t="shared" si="4"/>
        <v/>
      </c>
      <c r="U50" s="111"/>
    </row>
    <row r="51" spans="2:21">
      <c r="B51" s="19">
        <v>43</v>
      </c>
      <c r="C51" s="108" t="str">
        <f t="shared" si="1"/>
        <v/>
      </c>
      <c r="D51" s="108"/>
      <c r="E51" s="19"/>
      <c r="F51" s="8"/>
      <c r="G51" s="19" t="s">
        <v>3</v>
      </c>
      <c r="H51" s="125"/>
      <c r="I51" s="125"/>
      <c r="J51" s="19"/>
      <c r="K51" s="108" t="str">
        <f t="shared" si="0"/>
        <v/>
      </c>
      <c r="L51" s="108"/>
      <c r="M51" s="6" t="str">
        <f t="shared" si="2"/>
        <v/>
      </c>
      <c r="N51" s="19"/>
      <c r="O51" s="8"/>
      <c r="P51" s="125"/>
      <c r="Q51" s="125"/>
      <c r="R51" s="110" t="str">
        <f t="shared" si="3"/>
        <v/>
      </c>
      <c r="S51" s="110"/>
      <c r="T51" s="111" t="str">
        <f t="shared" si="4"/>
        <v/>
      </c>
      <c r="U51" s="111"/>
    </row>
    <row r="52" spans="2:21">
      <c r="B52" s="19">
        <v>44</v>
      </c>
      <c r="C52" s="108" t="str">
        <f t="shared" si="1"/>
        <v/>
      </c>
      <c r="D52" s="108"/>
      <c r="E52" s="19"/>
      <c r="F52" s="8"/>
      <c r="G52" s="19" t="s">
        <v>3</v>
      </c>
      <c r="H52" s="125"/>
      <c r="I52" s="125"/>
      <c r="J52" s="19"/>
      <c r="K52" s="108" t="str">
        <f t="shared" si="0"/>
        <v/>
      </c>
      <c r="L52" s="108"/>
      <c r="M52" s="6" t="str">
        <f t="shared" si="2"/>
        <v/>
      </c>
      <c r="N52" s="19"/>
      <c r="O52" s="8"/>
      <c r="P52" s="125"/>
      <c r="Q52" s="125"/>
      <c r="R52" s="110" t="str">
        <f t="shared" si="3"/>
        <v/>
      </c>
      <c r="S52" s="110"/>
      <c r="T52" s="111" t="str">
        <f t="shared" si="4"/>
        <v/>
      </c>
      <c r="U52" s="111"/>
    </row>
    <row r="53" spans="2:21">
      <c r="B53" s="19">
        <v>45</v>
      </c>
      <c r="C53" s="108" t="str">
        <f t="shared" si="1"/>
        <v/>
      </c>
      <c r="D53" s="108"/>
      <c r="E53" s="19"/>
      <c r="F53" s="8"/>
      <c r="G53" s="19" t="s">
        <v>4</v>
      </c>
      <c r="H53" s="125"/>
      <c r="I53" s="125"/>
      <c r="J53" s="19"/>
      <c r="K53" s="108" t="str">
        <f t="shared" si="0"/>
        <v/>
      </c>
      <c r="L53" s="108"/>
      <c r="M53" s="6" t="str">
        <f t="shared" si="2"/>
        <v/>
      </c>
      <c r="N53" s="19"/>
      <c r="O53" s="8"/>
      <c r="P53" s="125"/>
      <c r="Q53" s="125"/>
      <c r="R53" s="110" t="str">
        <f t="shared" si="3"/>
        <v/>
      </c>
      <c r="S53" s="110"/>
      <c r="T53" s="111" t="str">
        <f t="shared" si="4"/>
        <v/>
      </c>
      <c r="U53" s="111"/>
    </row>
    <row r="54" spans="2:21">
      <c r="B54" s="19">
        <v>46</v>
      </c>
      <c r="C54" s="108" t="str">
        <f t="shared" si="1"/>
        <v/>
      </c>
      <c r="D54" s="108"/>
      <c r="E54" s="19"/>
      <c r="F54" s="8"/>
      <c r="G54" s="19" t="s">
        <v>4</v>
      </c>
      <c r="H54" s="125"/>
      <c r="I54" s="125"/>
      <c r="J54" s="19"/>
      <c r="K54" s="108" t="str">
        <f t="shared" si="0"/>
        <v/>
      </c>
      <c r="L54" s="108"/>
      <c r="M54" s="6" t="str">
        <f t="shared" si="2"/>
        <v/>
      </c>
      <c r="N54" s="19"/>
      <c r="O54" s="8"/>
      <c r="P54" s="125"/>
      <c r="Q54" s="125"/>
      <c r="R54" s="110" t="str">
        <f t="shared" si="3"/>
        <v/>
      </c>
      <c r="S54" s="110"/>
      <c r="T54" s="111" t="str">
        <f t="shared" si="4"/>
        <v/>
      </c>
      <c r="U54" s="111"/>
    </row>
    <row r="55" spans="2:21">
      <c r="B55" s="19">
        <v>47</v>
      </c>
      <c r="C55" s="108" t="str">
        <f t="shared" si="1"/>
        <v/>
      </c>
      <c r="D55" s="108"/>
      <c r="E55" s="19"/>
      <c r="F55" s="8"/>
      <c r="G55" s="19" t="s">
        <v>3</v>
      </c>
      <c r="H55" s="125"/>
      <c r="I55" s="125"/>
      <c r="J55" s="19"/>
      <c r="K55" s="108" t="str">
        <f t="shared" si="0"/>
        <v/>
      </c>
      <c r="L55" s="108"/>
      <c r="M55" s="6" t="str">
        <f t="shared" si="2"/>
        <v/>
      </c>
      <c r="N55" s="19"/>
      <c r="O55" s="8"/>
      <c r="P55" s="125"/>
      <c r="Q55" s="125"/>
      <c r="R55" s="110" t="str">
        <f t="shared" si="3"/>
        <v/>
      </c>
      <c r="S55" s="110"/>
      <c r="T55" s="111" t="str">
        <f t="shared" si="4"/>
        <v/>
      </c>
      <c r="U55" s="111"/>
    </row>
    <row r="56" spans="2:21">
      <c r="B56" s="19">
        <v>48</v>
      </c>
      <c r="C56" s="108" t="str">
        <f t="shared" si="1"/>
        <v/>
      </c>
      <c r="D56" s="108"/>
      <c r="E56" s="19"/>
      <c r="F56" s="8"/>
      <c r="G56" s="19" t="s">
        <v>3</v>
      </c>
      <c r="H56" s="125"/>
      <c r="I56" s="125"/>
      <c r="J56" s="19"/>
      <c r="K56" s="108" t="str">
        <f t="shared" si="0"/>
        <v/>
      </c>
      <c r="L56" s="108"/>
      <c r="M56" s="6" t="str">
        <f t="shared" si="2"/>
        <v/>
      </c>
      <c r="N56" s="19"/>
      <c r="O56" s="8"/>
      <c r="P56" s="125"/>
      <c r="Q56" s="125"/>
      <c r="R56" s="110" t="str">
        <f t="shared" si="3"/>
        <v/>
      </c>
      <c r="S56" s="110"/>
      <c r="T56" s="111" t="str">
        <f t="shared" si="4"/>
        <v/>
      </c>
      <c r="U56" s="111"/>
    </row>
    <row r="57" spans="2:21">
      <c r="B57" s="19">
        <v>49</v>
      </c>
      <c r="C57" s="108" t="str">
        <f t="shared" si="1"/>
        <v/>
      </c>
      <c r="D57" s="108"/>
      <c r="E57" s="19"/>
      <c r="F57" s="8"/>
      <c r="G57" s="19" t="s">
        <v>3</v>
      </c>
      <c r="H57" s="125"/>
      <c r="I57" s="125"/>
      <c r="J57" s="19"/>
      <c r="K57" s="108" t="str">
        <f t="shared" si="0"/>
        <v/>
      </c>
      <c r="L57" s="108"/>
      <c r="M57" s="6" t="str">
        <f t="shared" si="2"/>
        <v/>
      </c>
      <c r="N57" s="19"/>
      <c r="O57" s="8"/>
      <c r="P57" s="125"/>
      <c r="Q57" s="125"/>
      <c r="R57" s="110" t="str">
        <f t="shared" si="3"/>
        <v/>
      </c>
      <c r="S57" s="110"/>
      <c r="T57" s="111" t="str">
        <f t="shared" si="4"/>
        <v/>
      </c>
      <c r="U57" s="111"/>
    </row>
    <row r="58" spans="2:21">
      <c r="B58" s="19">
        <v>50</v>
      </c>
      <c r="C58" s="108" t="str">
        <f t="shared" si="1"/>
        <v/>
      </c>
      <c r="D58" s="108"/>
      <c r="E58" s="19"/>
      <c r="F58" s="8"/>
      <c r="G58" s="19" t="s">
        <v>3</v>
      </c>
      <c r="H58" s="125"/>
      <c r="I58" s="125"/>
      <c r="J58" s="19"/>
      <c r="K58" s="108" t="str">
        <f t="shared" si="0"/>
        <v/>
      </c>
      <c r="L58" s="108"/>
      <c r="M58" s="6" t="str">
        <f t="shared" si="2"/>
        <v/>
      </c>
      <c r="N58" s="19"/>
      <c r="O58" s="8"/>
      <c r="P58" s="125"/>
      <c r="Q58" s="125"/>
      <c r="R58" s="110" t="str">
        <f t="shared" si="3"/>
        <v/>
      </c>
      <c r="S58" s="110"/>
      <c r="T58" s="111" t="str">
        <f t="shared" si="4"/>
        <v/>
      </c>
      <c r="U58" s="111"/>
    </row>
    <row r="59" spans="2:21">
      <c r="B59" s="19">
        <v>51</v>
      </c>
      <c r="C59" s="108" t="str">
        <f t="shared" si="1"/>
        <v/>
      </c>
      <c r="D59" s="108"/>
      <c r="E59" s="19"/>
      <c r="F59" s="8"/>
      <c r="G59" s="19" t="s">
        <v>3</v>
      </c>
      <c r="H59" s="125"/>
      <c r="I59" s="125"/>
      <c r="J59" s="19"/>
      <c r="K59" s="108" t="str">
        <f t="shared" si="0"/>
        <v/>
      </c>
      <c r="L59" s="108"/>
      <c r="M59" s="6" t="str">
        <f t="shared" si="2"/>
        <v/>
      </c>
      <c r="N59" s="19"/>
      <c r="O59" s="8"/>
      <c r="P59" s="125"/>
      <c r="Q59" s="125"/>
      <c r="R59" s="110" t="str">
        <f t="shared" si="3"/>
        <v/>
      </c>
      <c r="S59" s="110"/>
      <c r="T59" s="111" t="str">
        <f t="shared" si="4"/>
        <v/>
      </c>
      <c r="U59" s="111"/>
    </row>
    <row r="60" spans="2:21">
      <c r="B60" s="19">
        <v>52</v>
      </c>
      <c r="C60" s="108" t="str">
        <f t="shared" si="1"/>
        <v/>
      </c>
      <c r="D60" s="108"/>
      <c r="E60" s="19"/>
      <c r="F60" s="8"/>
      <c r="G60" s="19" t="s">
        <v>3</v>
      </c>
      <c r="H60" s="125"/>
      <c r="I60" s="125"/>
      <c r="J60" s="19"/>
      <c r="K60" s="108" t="str">
        <f t="shared" si="0"/>
        <v/>
      </c>
      <c r="L60" s="108"/>
      <c r="M60" s="6" t="str">
        <f t="shared" si="2"/>
        <v/>
      </c>
      <c r="N60" s="19"/>
      <c r="O60" s="8"/>
      <c r="P60" s="125"/>
      <c r="Q60" s="125"/>
      <c r="R60" s="110" t="str">
        <f t="shared" si="3"/>
        <v/>
      </c>
      <c r="S60" s="110"/>
      <c r="T60" s="111" t="str">
        <f t="shared" si="4"/>
        <v/>
      </c>
      <c r="U60" s="111"/>
    </row>
    <row r="61" spans="2:21">
      <c r="B61" s="19">
        <v>53</v>
      </c>
      <c r="C61" s="108" t="str">
        <f t="shared" si="1"/>
        <v/>
      </c>
      <c r="D61" s="108"/>
      <c r="E61" s="19"/>
      <c r="F61" s="8"/>
      <c r="G61" s="19" t="s">
        <v>3</v>
      </c>
      <c r="H61" s="125"/>
      <c r="I61" s="125"/>
      <c r="J61" s="19"/>
      <c r="K61" s="108" t="str">
        <f t="shared" si="0"/>
        <v/>
      </c>
      <c r="L61" s="108"/>
      <c r="M61" s="6" t="str">
        <f t="shared" si="2"/>
        <v/>
      </c>
      <c r="N61" s="19"/>
      <c r="O61" s="8"/>
      <c r="P61" s="125"/>
      <c r="Q61" s="125"/>
      <c r="R61" s="110" t="str">
        <f t="shared" si="3"/>
        <v/>
      </c>
      <c r="S61" s="110"/>
      <c r="T61" s="111" t="str">
        <f t="shared" si="4"/>
        <v/>
      </c>
      <c r="U61" s="111"/>
    </row>
    <row r="62" spans="2:21">
      <c r="B62" s="19">
        <v>54</v>
      </c>
      <c r="C62" s="108" t="str">
        <f t="shared" si="1"/>
        <v/>
      </c>
      <c r="D62" s="108"/>
      <c r="E62" s="19"/>
      <c r="F62" s="8"/>
      <c r="G62" s="19" t="s">
        <v>3</v>
      </c>
      <c r="H62" s="125"/>
      <c r="I62" s="125"/>
      <c r="J62" s="19"/>
      <c r="K62" s="108" t="str">
        <f t="shared" si="0"/>
        <v/>
      </c>
      <c r="L62" s="108"/>
      <c r="M62" s="6" t="str">
        <f t="shared" si="2"/>
        <v/>
      </c>
      <c r="N62" s="19"/>
      <c r="O62" s="8"/>
      <c r="P62" s="125"/>
      <c r="Q62" s="125"/>
      <c r="R62" s="110" t="str">
        <f t="shared" si="3"/>
        <v/>
      </c>
      <c r="S62" s="110"/>
      <c r="T62" s="111" t="str">
        <f t="shared" si="4"/>
        <v/>
      </c>
      <c r="U62" s="111"/>
    </row>
    <row r="63" spans="2:21">
      <c r="B63" s="19">
        <v>55</v>
      </c>
      <c r="C63" s="108" t="str">
        <f t="shared" si="1"/>
        <v/>
      </c>
      <c r="D63" s="108"/>
      <c r="E63" s="19"/>
      <c r="F63" s="8"/>
      <c r="G63" s="19" t="s">
        <v>4</v>
      </c>
      <c r="H63" s="125"/>
      <c r="I63" s="125"/>
      <c r="J63" s="19"/>
      <c r="K63" s="108" t="str">
        <f t="shared" si="0"/>
        <v/>
      </c>
      <c r="L63" s="108"/>
      <c r="M63" s="6" t="str">
        <f t="shared" si="2"/>
        <v/>
      </c>
      <c r="N63" s="19"/>
      <c r="O63" s="8"/>
      <c r="P63" s="125"/>
      <c r="Q63" s="125"/>
      <c r="R63" s="110" t="str">
        <f t="shared" si="3"/>
        <v/>
      </c>
      <c r="S63" s="110"/>
      <c r="T63" s="111" t="str">
        <f t="shared" si="4"/>
        <v/>
      </c>
      <c r="U63" s="111"/>
    </row>
    <row r="64" spans="2:21">
      <c r="B64" s="19">
        <v>56</v>
      </c>
      <c r="C64" s="108" t="str">
        <f t="shared" si="1"/>
        <v/>
      </c>
      <c r="D64" s="108"/>
      <c r="E64" s="19"/>
      <c r="F64" s="8"/>
      <c r="G64" s="19" t="s">
        <v>3</v>
      </c>
      <c r="H64" s="125"/>
      <c r="I64" s="125"/>
      <c r="J64" s="19"/>
      <c r="K64" s="108" t="str">
        <f t="shared" si="0"/>
        <v/>
      </c>
      <c r="L64" s="108"/>
      <c r="M64" s="6" t="str">
        <f t="shared" si="2"/>
        <v/>
      </c>
      <c r="N64" s="19"/>
      <c r="O64" s="8"/>
      <c r="P64" s="125"/>
      <c r="Q64" s="125"/>
      <c r="R64" s="110" t="str">
        <f t="shared" si="3"/>
        <v/>
      </c>
      <c r="S64" s="110"/>
      <c r="T64" s="111" t="str">
        <f t="shared" si="4"/>
        <v/>
      </c>
      <c r="U64" s="111"/>
    </row>
    <row r="65" spans="2:21">
      <c r="B65" s="19">
        <v>57</v>
      </c>
      <c r="C65" s="108" t="str">
        <f t="shared" si="1"/>
        <v/>
      </c>
      <c r="D65" s="108"/>
      <c r="E65" s="19"/>
      <c r="F65" s="8"/>
      <c r="G65" s="19" t="s">
        <v>3</v>
      </c>
      <c r="H65" s="125"/>
      <c r="I65" s="125"/>
      <c r="J65" s="19"/>
      <c r="K65" s="108" t="str">
        <f t="shared" si="0"/>
        <v/>
      </c>
      <c r="L65" s="108"/>
      <c r="M65" s="6" t="str">
        <f t="shared" si="2"/>
        <v/>
      </c>
      <c r="N65" s="19"/>
      <c r="O65" s="8"/>
      <c r="P65" s="125"/>
      <c r="Q65" s="125"/>
      <c r="R65" s="110" t="str">
        <f t="shared" si="3"/>
        <v/>
      </c>
      <c r="S65" s="110"/>
      <c r="T65" s="111" t="str">
        <f t="shared" si="4"/>
        <v/>
      </c>
      <c r="U65" s="111"/>
    </row>
    <row r="66" spans="2:21">
      <c r="B66" s="19">
        <v>58</v>
      </c>
      <c r="C66" s="108" t="str">
        <f t="shared" si="1"/>
        <v/>
      </c>
      <c r="D66" s="108"/>
      <c r="E66" s="19"/>
      <c r="F66" s="8"/>
      <c r="G66" s="19" t="s">
        <v>3</v>
      </c>
      <c r="H66" s="125"/>
      <c r="I66" s="125"/>
      <c r="J66" s="19"/>
      <c r="K66" s="108" t="str">
        <f t="shared" si="0"/>
        <v/>
      </c>
      <c r="L66" s="108"/>
      <c r="M66" s="6" t="str">
        <f t="shared" si="2"/>
        <v/>
      </c>
      <c r="N66" s="19"/>
      <c r="O66" s="8"/>
      <c r="P66" s="125"/>
      <c r="Q66" s="125"/>
      <c r="R66" s="110" t="str">
        <f t="shared" si="3"/>
        <v/>
      </c>
      <c r="S66" s="110"/>
      <c r="T66" s="111" t="str">
        <f t="shared" si="4"/>
        <v/>
      </c>
      <c r="U66" s="111"/>
    </row>
    <row r="67" spans="2:21">
      <c r="B67" s="19">
        <v>59</v>
      </c>
      <c r="C67" s="108" t="str">
        <f t="shared" si="1"/>
        <v/>
      </c>
      <c r="D67" s="108"/>
      <c r="E67" s="19"/>
      <c r="F67" s="8"/>
      <c r="G67" s="19" t="s">
        <v>3</v>
      </c>
      <c r="H67" s="125"/>
      <c r="I67" s="125"/>
      <c r="J67" s="19"/>
      <c r="K67" s="108" t="str">
        <f t="shared" si="0"/>
        <v/>
      </c>
      <c r="L67" s="108"/>
      <c r="M67" s="6" t="str">
        <f t="shared" si="2"/>
        <v/>
      </c>
      <c r="N67" s="19"/>
      <c r="O67" s="8"/>
      <c r="P67" s="125"/>
      <c r="Q67" s="125"/>
      <c r="R67" s="110" t="str">
        <f t="shared" si="3"/>
        <v/>
      </c>
      <c r="S67" s="110"/>
      <c r="T67" s="111" t="str">
        <f t="shared" si="4"/>
        <v/>
      </c>
      <c r="U67" s="111"/>
    </row>
    <row r="68" spans="2:21">
      <c r="B68" s="19">
        <v>60</v>
      </c>
      <c r="C68" s="108" t="str">
        <f t="shared" si="1"/>
        <v/>
      </c>
      <c r="D68" s="108"/>
      <c r="E68" s="19"/>
      <c r="F68" s="8"/>
      <c r="G68" s="19" t="s">
        <v>4</v>
      </c>
      <c r="H68" s="125"/>
      <c r="I68" s="125"/>
      <c r="J68" s="19"/>
      <c r="K68" s="108" t="str">
        <f t="shared" si="0"/>
        <v/>
      </c>
      <c r="L68" s="108"/>
      <c r="M68" s="6" t="str">
        <f t="shared" si="2"/>
        <v/>
      </c>
      <c r="N68" s="19"/>
      <c r="O68" s="8"/>
      <c r="P68" s="125"/>
      <c r="Q68" s="125"/>
      <c r="R68" s="110" t="str">
        <f t="shared" si="3"/>
        <v/>
      </c>
      <c r="S68" s="110"/>
      <c r="T68" s="111" t="str">
        <f t="shared" si="4"/>
        <v/>
      </c>
      <c r="U68" s="111"/>
    </row>
    <row r="69" spans="2:21">
      <c r="B69" s="19">
        <v>61</v>
      </c>
      <c r="C69" s="108" t="str">
        <f t="shared" si="1"/>
        <v/>
      </c>
      <c r="D69" s="108"/>
      <c r="E69" s="19"/>
      <c r="F69" s="8"/>
      <c r="G69" s="19" t="s">
        <v>4</v>
      </c>
      <c r="H69" s="125"/>
      <c r="I69" s="125"/>
      <c r="J69" s="19"/>
      <c r="K69" s="108" t="str">
        <f t="shared" si="0"/>
        <v/>
      </c>
      <c r="L69" s="108"/>
      <c r="M69" s="6" t="str">
        <f t="shared" si="2"/>
        <v/>
      </c>
      <c r="N69" s="19"/>
      <c r="O69" s="8"/>
      <c r="P69" s="125"/>
      <c r="Q69" s="125"/>
      <c r="R69" s="110" t="str">
        <f t="shared" si="3"/>
        <v/>
      </c>
      <c r="S69" s="110"/>
      <c r="T69" s="111" t="str">
        <f t="shared" si="4"/>
        <v/>
      </c>
      <c r="U69" s="111"/>
    </row>
    <row r="70" spans="2:21">
      <c r="B70" s="19">
        <v>62</v>
      </c>
      <c r="C70" s="108" t="str">
        <f t="shared" si="1"/>
        <v/>
      </c>
      <c r="D70" s="108"/>
      <c r="E70" s="19"/>
      <c r="F70" s="8"/>
      <c r="G70" s="19" t="s">
        <v>3</v>
      </c>
      <c r="H70" s="125"/>
      <c r="I70" s="125"/>
      <c r="J70" s="19"/>
      <c r="K70" s="108" t="str">
        <f t="shared" si="0"/>
        <v/>
      </c>
      <c r="L70" s="108"/>
      <c r="M70" s="6" t="str">
        <f t="shared" si="2"/>
        <v/>
      </c>
      <c r="N70" s="19"/>
      <c r="O70" s="8"/>
      <c r="P70" s="125"/>
      <c r="Q70" s="125"/>
      <c r="R70" s="110" t="str">
        <f t="shared" si="3"/>
        <v/>
      </c>
      <c r="S70" s="110"/>
      <c r="T70" s="111" t="str">
        <f t="shared" si="4"/>
        <v/>
      </c>
      <c r="U70" s="111"/>
    </row>
    <row r="71" spans="2:21">
      <c r="B71" s="19">
        <v>63</v>
      </c>
      <c r="C71" s="108" t="str">
        <f t="shared" si="1"/>
        <v/>
      </c>
      <c r="D71" s="108"/>
      <c r="E71" s="19"/>
      <c r="F71" s="8"/>
      <c r="G71" s="19" t="s">
        <v>4</v>
      </c>
      <c r="H71" s="125"/>
      <c r="I71" s="125"/>
      <c r="J71" s="19"/>
      <c r="K71" s="108" t="str">
        <f t="shared" si="0"/>
        <v/>
      </c>
      <c r="L71" s="108"/>
      <c r="M71" s="6" t="str">
        <f t="shared" si="2"/>
        <v/>
      </c>
      <c r="N71" s="19"/>
      <c r="O71" s="8"/>
      <c r="P71" s="125"/>
      <c r="Q71" s="125"/>
      <c r="R71" s="110" t="str">
        <f t="shared" si="3"/>
        <v/>
      </c>
      <c r="S71" s="110"/>
      <c r="T71" s="111" t="str">
        <f t="shared" si="4"/>
        <v/>
      </c>
      <c r="U71" s="111"/>
    </row>
    <row r="72" spans="2:21">
      <c r="B72" s="19">
        <v>64</v>
      </c>
      <c r="C72" s="108" t="str">
        <f t="shared" si="1"/>
        <v/>
      </c>
      <c r="D72" s="108"/>
      <c r="E72" s="19"/>
      <c r="F72" s="8"/>
      <c r="G72" s="19" t="s">
        <v>3</v>
      </c>
      <c r="H72" s="125"/>
      <c r="I72" s="125"/>
      <c r="J72" s="19"/>
      <c r="K72" s="108" t="str">
        <f t="shared" si="0"/>
        <v/>
      </c>
      <c r="L72" s="108"/>
      <c r="M72" s="6" t="str">
        <f t="shared" si="2"/>
        <v/>
      </c>
      <c r="N72" s="19"/>
      <c r="O72" s="8"/>
      <c r="P72" s="125"/>
      <c r="Q72" s="125"/>
      <c r="R72" s="110" t="str">
        <f t="shared" si="3"/>
        <v/>
      </c>
      <c r="S72" s="110"/>
      <c r="T72" s="111" t="str">
        <f t="shared" si="4"/>
        <v/>
      </c>
      <c r="U72" s="111"/>
    </row>
    <row r="73" spans="2:21">
      <c r="B73" s="19">
        <v>65</v>
      </c>
      <c r="C73" s="108" t="str">
        <f t="shared" si="1"/>
        <v/>
      </c>
      <c r="D73" s="108"/>
      <c r="E73" s="19"/>
      <c r="F73" s="8"/>
      <c r="G73" s="19" t="s">
        <v>4</v>
      </c>
      <c r="H73" s="125"/>
      <c r="I73" s="125"/>
      <c r="J73" s="19"/>
      <c r="K73" s="108" t="str">
        <f t="shared" ref="K73:K108" si="5">IF(F73="","",C73*0.03)</f>
        <v/>
      </c>
      <c r="L73" s="108"/>
      <c r="M73" s="6" t="str">
        <f t="shared" si="2"/>
        <v/>
      </c>
      <c r="N73" s="19"/>
      <c r="O73" s="8"/>
      <c r="P73" s="125"/>
      <c r="Q73" s="125"/>
      <c r="R73" s="110" t="str">
        <f t="shared" si="3"/>
        <v/>
      </c>
      <c r="S73" s="110"/>
      <c r="T73" s="111" t="str">
        <f t="shared" si="4"/>
        <v/>
      </c>
      <c r="U73" s="111"/>
    </row>
    <row r="74" spans="2:21">
      <c r="B74" s="19">
        <v>66</v>
      </c>
      <c r="C74" s="108" t="str">
        <f t="shared" ref="C74:C108" si="6">IF(R73="","",C73+R73)</f>
        <v/>
      </c>
      <c r="D74" s="108"/>
      <c r="E74" s="19"/>
      <c r="F74" s="8"/>
      <c r="G74" s="19" t="s">
        <v>4</v>
      </c>
      <c r="H74" s="125"/>
      <c r="I74" s="125"/>
      <c r="J74" s="19"/>
      <c r="K74" s="108" t="str">
        <f t="shared" si="5"/>
        <v/>
      </c>
      <c r="L74" s="108"/>
      <c r="M74" s="6" t="str">
        <f t="shared" ref="M74:M108" si="7">IF(J74="","",(K74/J74)/1000)</f>
        <v/>
      </c>
      <c r="N74" s="19"/>
      <c r="O74" s="8"/>
      <c r="P74" s="125"/>
      <c r="Q74" s="125"/>
      <c r="R74" s="110" t="str">
        <f t="shared" ref="R74:R108" si="8">IF(O74="","",(IF(G74="売",H74-P74,P74-H74))*M74*100000)</f>
        <v/>
      </c>
      <c r="S74" s="110"/>
      <c r="T74" s="111" t="str">
        <f t="shared" ref="T74:T108" si="9">IF(O74="","",IF(R74&lt;0,J74*(-1),IF(G74="買",(P74-H74)*100,(H74-P74)*100)))</f>
        <v/>
      </c>
      <c r="U74" s="111"/>
    </row>
    <row r="75" spans="2:21">
      <c r="B75" s="19">
        <v>67</v>
      </c>
      <c r="C75" s="108" t="str">
        <f t="shared" si="6"/>
        <v/>
      </c>
      <c r="D75" s="108"/>
      <c r="E75" s="19"/>
      <c r="F75" s="8"/>
      <c r="G75" s="19" t="s">
        <v>3</v>
      </c>
      <c r="H75" s="125"/>
      <c r="I75" s="125"/>
      <c r="J75" s="19"/>
      <c r="K75" s="108" t="str">
        <f t="shared" si="5"/>
        <v/>
      </c>
      <c r="L75" s="108"/>
      <c r="M75" s="6" t="str">
        <f t="shared" si="7"/>
        <v/>
      </c>
      <c r="N75" s="19"/>
      <c r="O75" s="8"/>
      <c r="P75" s="125"/>
      <c r="Q75" s="125"/>
      <c r="R75" s="110" t="str">
        <f t="shared" si="8"/>
        <v/>
      </c>
      <c r="S75" s="110"/>
      <c r="T75" s="111" t="str">
        <f t="shared" si="9"/>
        <v/>
      </c>
      <c r="U75" s="111"/>
    </row>
    <row r="76" spans="2:21">
      <c r="B76" s="19">
        <v>68</v>
      </c>
      <c r="C76" s="108" t="str">
        <f t="shared" si="6"/>
        <v/>
      </c>
      <c r="D76" s="108"/>
      <c r="E76" s="19"/>
      <c r="F76" s="8"/>
      <c r="G76" s="19" t="s">
        <v>3</v>
      </c>
      <c r="H76" s="125"/>
      <c r="I76" s="125"/>
      <c r="J76" s="19"/>
      <c r="K76" s="108" t="str">
        <f t="shared" si="5"/>
        <v/>
      </c>
      <c r="L76" s="108"/>
      <c r="M76" s="6" t="str">
        <f t="shared" si="7"/>
        <v/>
      </c>
      <c r="N76" s="19"/>
      <c r="O76" s="8"/>
      <c r="P76" s="125"/>
      <c r="Q76" s="125"/>
      <c r="R76" s="110" t="str">
        <f t="shared" si="8"/>
        <v/>
      </c>
      <c r="S76" s="110"/>
      <c r="T76" s="111" t="str">
        <f t="shared" si="9"/>
        <v/>
      </c>
      <c r="U76" s="111"/>
    </row>
    <row r="77" spans="2:21">
      <c r="B77" s="19">
        <v>69</v>
      </c>
      <c r="C77" s="108" t="str">
        <f t="shared" si="6"/>
        <v/>
      </c>
      <c r="D77" s="108"/>
      <c r="E77" s="19"/>
      <c r="F77" s="8"/>
      <c r="G77" s="19" t="s">
        <v>3</v>
      </c>
      <c r="H77" s="125"/>
      <c r="I77" s="125"/>
      <c r="J77" s="19"/>
      <c r="K77" s="108" t="str">
        <f t="shared" si="5"/>
        <v/>
      </c>
      <c r="L77" s="108"/>
      <c r="M77" s="6" t="str">
        <f t="shared" si="7"/>
        <v/>
      </c>
      <c r="N77" s="19"/>
      <c r="O77" s="8"/>
      <c r="P77" s="125"/>
      <c r="Q77" s="125"/>
      <c r="R77" s="110" t="str">
        <f t="shared" si="8"/>
        <v/>
      </c>
      <c r="S77" s="110"/>
      <c r="T77" s="111" t="str">
        <f t="shared" si="9"/>
        <v/>
      </c>
      <c r="U77" s="111"/>
    </row>
    <row r="78" spans="2:21">
      <c r="B78" s="19">
        <v>70</v>
      </c>
      <c r="C78" s="108" t="str">
        <f t="shared" si="6"/>
        <v/>
      </c>
      <c r="D78" s="108"/>
      <c r="E78" s="19"/>
      <c r="F78" s="8"/>
      <c r="G78" s="19" t="s">
        <v>4</v>
      </c>
      <c r="H78" s="125"/>
      <c r="I78" s="125"/>
      <c r="J78" s="19"/>
      <c r="K78" s="108" t="str">
        <f t="shared" si="5"/>
        <v/>
      </c>
      <c r="L78" s="108"/>
      <c r="M78" s="6" t="str">
        <f t="shared" si="7"/>
        <v/>
      </c>
      <c r="N78" s="19"/>
      <c r="O78" s="8"/>
      <c r="P78" s="125"/>
      <c r="Q78" s="125"/>
      <c r="R78" s="110" t="str">
        <f t="shared" si="8"/>
        <v/>
      </c>
      <c r="S78" s="110"/>
      <c r="T78" s="111" t="str">
        <f t="shared" si="9"/>
        <v/>
      </c>
      <c r="U78" s="111"/>
    </row>
    <row r="79" spans="2:21">
      <c r="B79" s="19">
        <v>71</v>
      </c>
      <c r="C79" s="108" t="str">
        <f t="shared" si="6"/>
        <v/>
      </c>
      <c r="D79" s="108"/>
      <c r="E79" s="19"/>
      <c r="F79" s="8"/>
      <c r="G79" s="19" t="s">
        <v>3</v>
      </c>
      <c r="H79" s="125"/>
      <c r="I79" s="125"/>
      <c r="J79" s="19"/>
      <c r="K79" s="108" t="str">
        <f t="shared" si="5"/>
        <v/>
      </c>
      <c r="L79" s="108"/>
      <c r="M79" s="6" t="str">
        <f t="shared" si="7"/>
        <v/>
      </c>
      <c r="N79" s="19"/>
      <c r="O79" s="8"/>
      <c r="P79" s="125"/>
      <c r="Q79" s="125"/>
      <c r="R79" s="110" t="str">
        <f t="shared" si="8"/>
        <v/>
      </c>
      <c r="S79" s="110"/>
      <c r="T79" s="111" t="str">
        <f t="shared" si="9"/>
        <v/>
      </c>
      <c r="U79" s="111"/>
    </row>
    <row r="80" spans="2:21">
      <c r="B80" s="19">
        <v>72</v>
      </c>
      <c r="C80" s="108" t="str">
        <f t="shared" si="6"/>
        <v/>
      </c>
      <c r="D80" s="108"/>
      <c r="E80" s="19"/>
      <c r="F80" s="8"/>
      <c r="G80" s="19" t="s">
        <v>4</v>
      </c>
      <c r="H80" s="125"/>
      <c r="I80" s="125"/>
      <c r="J80" s="19"/>
      <c r="K80" s="108" t="str">
        <f t="shared" si="5"/>
        <v/>
      </c>
      <c r="L80" s="108"/>
      <c r="M80" s="6" t="str">
        <f t="shared" si="7"/>
        <v/>
      </c>
      <c r="N80" s="19"/>
      <c r="O80" s="8"/>
      <c r="P80" s="125"/>
      <c r="Q80" s="125"/>
      <c r="R80" s="110" t="str">
        <f t="shared" si="8"/>
        <v/>
      </c>
      <c r="S80" s="110"/>
      <c r="T80" s="111" t="str">
        <f t="shared" si="9"/>
        <v/>
      </c>
      <c r="U80" s="111"/>
    </row>
    <row r="81" spans="2:21">
      <c r="B81" s="19">
        <v>73</v>
      </c>
      <c r="C81" s="108" t="str">
        <f t="shared" si="6"/>
        <v/>
      </c>
      <c r="D81" s="108"/>
      <c r="E81" s="19"/>
      <c r="F81" s="8"/>
      <c r="G81" s="19" t="s">
        <v>3</v>
      </c>
      <c r="H81" s="125"/>
      <c r="I81" s="125"/>
      <c r="J81" s="19"/>
      <c r="K81" s="108" t="str">
        <f t="shared" si="5"/>
        <v/>
      </c>
      <c r="L81" s="108"/>
      <c r="M81" s="6" t="str">
        <f t="shared" si="7"/>
        <v/>
      </c>
      <c r="N81" s="19"/>
      <c r="O81" s="8"/>
      <c r="P81" s="125"/>
      <c r="Q81" s="125"/>
      <c r="R81" s="110" t="str">
        <f t="shared" si="8"/>
        <v/>
      </c>
      <c r="S81" s="110"/>
      <c r="T81" s="111" t="str">
        <f t="shared" si="9"/>
        <v/>
      </c>
      <c r="U81" s="111"/>
    </row>
    <row r="82" spans="2:21">
      <c r="B82" s="19">
        <v>74</v>
      </c>
      <c r="C82" s="108" t="str">
        <f t="shared" si="6"/>
        <v/>
      </c>
      <c r="D82" s="108"/>
      <c r="E82" s="19"/>
      <c r="F82" s="8"/>
      <c r="G82" s="19" t="s">
        <v>3</v>
      </c>
      <c r="H82" s="125"/>
      <c r="I82" s="125"/>
      <c r="J82" s="19"/>
      <c r="K82" s="108" t="str">
        <f t="shared" si="5"/>
        <v/>
      </c>
      <c r="L82" s="108"/>
      <c r="M82" s="6" t="str">
        <f t="shared" si="7"/>
        <v/>
      </c>
      <c r="N82" s="19"/>
      <c r="O82" s="8"/>
      <c r="P82" s="125"/>
      <c r="Q82" s="125"/>
      <c r="R82" s="110" t="str">
        <f t="shared" si="8"/>
        <v/>
      </c>
      <c r="S82" s="110"/>
      <c r="T82" s="111" t="str">
        <f t="shared" si="9"/>
        <v/>
      </c>
      <c r="U82" s="111"/>
    </row>
    <row r="83" spans="2:21">
      <c r="B83" s="19">
        <v>75</v>
      </c>
      <c r="C83" s="108" t="str">
        <f t="shared" si="6"/>
        <v/>
      </c>
      <c r="D83" s="108"/>
      <c r="E83" s="19"/>
      <c r="F83" s="8"/>
      <c r="G83" s="19" t="s">
        <v>3</v>
      </c>
      <c r="H83" s="125"/>
      <c r="I83" s="125"/>
      <c r="J83" s="19"/>
      <c r="K83" s="108" t="str">
        <f t="shared" si="5"/>
        <v/>
      </c>
      <c r="L83" s="108"/>
      <c r="M83" s="6" t="str">
        <f t="shared" si="7"/>
        <v/>
      </c>
      <c r="N83" s="19"/>
      <c r="O83" s="8"/>
      <c r="P83" s="125"/>
      <c r="Q83" s="125"/>
      <c r="R83" s="110" t="str">
        <f t="shared" si="8"/>
        <v/>
      </c>
      <c r="S83" s="110"/>
      <c r="T83" s="111" t="str">
        <f t="shared" si="9"/>
        <v/>
      </c>
      <c r="U83" s="111"/>
    </row>
    <row r="84" spans="2:21">
      <c r="B84" s="19">
        <v>76</v>
      </c>
      <c r="C84" s="108" t="str">
        <f t="shared" si="6"/>
        <v/>
      </c>
      <c r="D84" s="108"/>
      <c r="E84" s="19"/>
      <c r="F84" s="8"/>
      <c r="G84" s="19" t="s">
        <v>3</v>
      </c>
      <c r="H84" s="125"/>
      <c r="I84" s="125"/>
      <c r="J84" s="19"/>
      <c r="K84" s="108" t="str">
        <f t="shared" si="5"/>
        <v/>
      </c>
      <c r="L84" s="108"/>
      <c r="M84" s="6" t="str">
        <f t="shared" si="7"/>
        <v/>
      </c>
      <c r="N84" s="19"/>
      <c r="O84" s="8"/>
      <c r="P84" s="125"/>
      <c r="Q84" s="125"/>
      <c r="R84" s="110" t="str">
        <f t="shared" si="8"/>
        <v/>
      </c>
      <c r="S84" s="110"/>
      <c r="T84" s="111" t="str">
        <f t="shared" si="9"/>
        <v/>
      </c>
      <c r="U84" s="111"/>
    </row>
    <row r="85" spans="2:21">
      <c r="B85" s="19">
        <v>77</v>
      </c>
      <c r="C85" s="108" t="str">
        <f t="shared" si="6"/>
        <v/>
      </c>
      <c r="D85" s="108"/>
      <c r="E85" s="19"/>
      <c r="F85" s="8"/>
      <c r="G85" s="19" t="s">
        <v>4</v>
      </c>
      <c r="H85" s="125"/>
      <c r="I85" s="125"/>
      <c r="J85" s="19"/>
      <c r="K85" s="108" t="str">
        <f t="shared" si="5"/>
        <v/>
      </c>
      <c r="L85" s="108"/>
      <c r="M85" s="6" t="str">
        <f t="shared" si="7"/>
        <v/>
      </c>
      <c r="N85" s="19"/>
      <c r="O85" s="8"/>
      <c r="P85" s="125"/>
      <c r="Q85" s="125"/>
      <c r="R85" s="110" t="str">
        <f t="shared" si="8"/>
        <v/>
      </c>
      <c r="S85" s="110"/>
      <c r="T85" s="111" t="str">
        <f t="shared" si="9"/>
        <v/>
      </c>
      <c r="U85" s="111"/>
    </row>
    <row r="86" spans="2:21">
      <c r="B86" s="19">
        <v>78</v>
      </c>
      <c r="C86" s="108" t="str">
        <f t="shared" si="6"/>
        <v/>
      </c>
      <c r="D86" s="108"/>
      <c r="E86" s="19"/>
      <c r="F86" s="8"/>
      <c r="G86" s="19" t="s">
        <v>3</v>
      </c>
      <c r="H86" s="125"/>
      <c r="I86" s="125"/>
      <c r="J86" s="19"/>
      <c r="K86" s="108" t="str">
        <f t="shared" si="5"/>
        <v/>
      </c>
      <c r="L86" s="108"/>
      <c r="M86" s="6" t="str">
        <f t="shared" si="7"/>
        <v/>
      </c>
      <c r="N86" s="19"/>
      <c r="O86" s="8"/>
      <c r="P86" s="125"/>
      <c r="Q86" s="125"/>
      <c r="R86" s="110" t="str">
        <f t="shared" si="8"/>
        <v/>
      </c>
      <c r="S86" s="110"/>
      <c r="T86" s="111" t="str">
        <f t="shared" si="9"/>
        <v/>
      </c>
      <c r="U86" s="111"/>
    </row>
    <row r="87" spans="2:21">
      <c r="B87" s="19">
        <v>79</v>
      </c>
      <c r="C87" s="108" t="str">
        <f t="shared" si="6"/>
        <v/>
      </c>
      <c r="D87" s="108"/>
      <c r="E87" s="19"/>
      <c r="F87" s="8"/>
      <c r="G87" s="19" t="s">
        <v>4</v>
      </c>
      <c r="H87" s="125"/>
      <c r="I87" s="125"/>
      <c r="J87" s="19"/>
      <c r="K87" s="108" t="str">
        <f t="shared" si="5"/>
        <v/>
      </c>
      <c r="L87" s="108"/>
      <c r="M87" s="6" t="str">
        <f t="shared" si="7"/>
        <v/>
      </c>
      <c r="N87" s="19"/>
      <c r="O87" s="8"/>
      <c r="P87" s="125"/>
      <c r="Q87" s="125"/>
      <c r="R87" s="110" t="str">
        <f t="shared" si="8"/>
        <v/>
      </c>
      <c r="S87" s="110"/>
      <c r="T87" s="111" t="str">
        <f t="shared" si="9"/>
        <v/>
      </c>
      <c r="U87" s="111"/>
    </row>
    <row r="88" spans="2:21">
      <c r="B88" s="19">
        <v>80</v>
      </c>
      <c r="C88" s="108" t="str">
        <f t="shared" si="6"/>
        <v/>
      </c>
      <c r="D88" s="108"/>
      <c r="E88" s="19"/>
      <c r="F88" s="8"/>
      <c r="G88" s="19" t="s">
        <v>4</v>
      </c>
      <c r="H88" s="125"/>
      <c r="I88" s="125"/>
      <c r="J88" s="19"/>
      <c r="K88" s="108" t="str">
        <f t="shared" si="5"/>
        <v/>
      </c>
      <c r="L88" s="108"/>
      <c r="M88" s="6" t="str">
        <f t="shared" si="7"/>
        <v/>
      </c>
      <c r="N88" s="19"/>
      <c r="O88" s="8"/>
      <c r="P88" s="125"/>
      <c r="Q88" s="125"/>
      <c r="R88" s="110" t="str">
        <f t="shared" si="8"/>
        <v/>
      </c>
      <c r="S88" s="110"/>
      <c r="T88" s="111" t="str">
        <f t="shared" si="9"/>
        <v/>
      </c>
      <c r="U88" s="111"/>
    </row>
    <row r="89" spans="2:21">
      <c r="B89" s="19">
        <v>81</v>
      </c>
      <c r="C89" s="108" t="str">
        <f t="shared" si="6"/>
        <v/>
      </c>
      <c r="D89" s="108"/>
      <c r="E89" s="19"/>
      <c r="F89" s="8"/>
      <c r="G89" s="19" t="s">
        <v>4</v>
      </c>
      <c r="H89" s="125"/>
      <c r="I89" s="125"/>
      <c r="J89" s="19"/>
      <c r="K89" s="108" t="str">
        <f t="shared" si="5"/>
        <v/>
      </c>
      <c r="L89" s="108"/>
      <c r="M89" s="6" t="str">
        <f t="shared" si="7"/>
        <v/>
      </c>
      <c r="N89" s="19"/>
      <c r="O89" s="8"/>
      <c r="P89" s="125"/>
      <c r="Q89" s="125"/>
      <c r="R89" s="110" t="str">
        <f t="shared" si="8"/>
        <v/>
      </c>
      <c r="S89" s="110"/>
      <c r="T89" s="111" t="str">
        <f t="shared" si="9"/>
        <v/>
      </c>
      <c r="U89" s="111"/>
    </row>
    <row r="90" spans="2:21">
      <c r="B90" s="19">
        <v>82</v>
      </c>
      <c r="C90" s="108" t="str">
        <f t="shared" si="6"/>
        <v/>
      </c>
      <c r="D90" s="108"/>
      <c r="E90" s="19"/>
      <c r="F90" s="8"/>
      <c r="G90" s="19" t="s">
        <v>4</v>
      </c>
      <c r="H90" s="125"/>
      <c r="I90" s="125"/>
      <c r="J90" s="19"/>
      <c r="K90" s="108" t="str">
        <f t="shared" si="5"/>
        <v/>
      </c>
      <c r="L90" s="108"/>
      <c r="M90" s="6" t="str">
        <f t="shared" si="7"/>
        <v/>
      </c>
      <c r="N90" s="19"/>
      <c r="O90" s="8"/>
      <c r="P90" s="125"/>
      <c r="Q90" s="125"/>
      <c r="R90" s="110" t="str">
        <f t="shared" si="8"/>
        <v/>
      </c>
      <c r="S90" s="110"/>
      <c r="T90" s="111" t="str">
        <f t="shared" si="9"/>
        <v/>
      </c>
      <c r="U90" s="111"/>
    </row>
    <row r="91" spans="2:21">
      <c r="B91" s="19">
        <v>83</v>
      </c>
      <c r="C91" s="108" t="str">
        <f t="shared" si="6"/>
        <v/>
      </c>
      <c r="D91" s="108"/>
      <c r="E91" s="19"/>
      <c r="F91" s="8"/>
      <c r="G91" s="19" t="s">
        <v>4</v>
      </c>
      <c r="H91" s="125"/>
      <c r="I91" s="125"/>
      <c r="J91" s="19"/>
      <c r="K91" s="108" t="str">
        <f t="shared" si="5"/>
        <v/>
      </c>
      <c r="L91" s="108"/>
      <c r="M91" s="6" t="str">
        <f t="shared" si="7"/>
        <v/>
      </c>
      <c r="N91" s="19"/>
      <c r="O91" s="8"/>
      <c r="P91" s="125"/>
      <c r="Q91" s="125"/>
      <c r="R91" s="110" t="str">
        <f t="shared" si="8"/>
        <v/>
      </c>
      <c r="S91" s="110"/>
      <c r="T91" s="111" t="str">
        <f t="shared" si="9"/>
        <v/>
      </c>
      <c r="U91" s="111"/>
    </row>
    <row r="92" spans="2:21">
      <c r="B92" s="19">
        <v>84</v>
      </c>
      <c r="C92" s="108" t="str">
        <f t="shared" si="6"/>
        <v/>
      </c>
      <c r="D92" s="108"/>
      <c r="E92" s="19"/>
      <c r="F92" s="8"/>
      <c r="G92" s="19" t="s">
        <v>3</v>
      </c>
      <c r="H92" s="125"/>
      <c r="I92" s="125"/>
      <c r="J92" s="19"/>
      <c r="K92" s="108" t="str">
        <f t="shared" si="5"/>
        <v/>
      </c>
      <c r="L92" s="108"/>
      <c r="M92" s="6" t="str">
        <f t="shared" si="7"/>
        <v/>
      </c>
      <c r="N92" s="19"/>
      <c r="O92" s="8"/>
      <c r="P92" s="125"/>
      <c r="Q92" s="125"/>
      <c r="R92" s="110" t="str">
        <f t="shared" si="8"/>
        <v/>
      </c>
      <c r="S92" s="110"/>
      <c r="T92" s="111" t="str">
        <f t="shared" si="9"/>
        <v/>
      </c>
      <c r="U92" s="111"/>
    </row>
    <row r="93" spans="2:21">
      <c r="B93" s="19">
        <v>85</v>
      </c>
      <c r="C93" s="108" t="str">
        <f t="shared" si="6"/>
        <v/>
      </c>
      <c r="D93" s="108"/>
      <c r="E93" s="19"/>
      <c r="F93" s="8"/>
      <c r="G93" s="19" t="s">
        <v>4</v>
      </c>
      <c r="H93" s="125"/>
      <c r="I93" s="125"/>
      <c r="J93" s="19"/>
      <c r="K93" s="108" t="str">
        <f t="shared" si="5"/>
        <v/>
      </c>
      <c r="L93" s="108"/>
      <c r="M93" s="6" t="str">
        <f t="shared" si="7"/>
        <v/>
      </c>
      <c r="N93" s="19"/>
      <c r="O93" s="8"/>
      <c r="P93" s="125"/>
      <c r="Q93" s="125"/>
      <c r="R93" s="110" t="str">
        <f t="shared" si="8"/>
        <v/>
      </c>
      <c r="S93" s="110"/>
      <c r="T93" s="111" t="str">
        <f t="shared" si="9"/>
        <v/>
      </c>
      <c r="U93" s="111"/>
    </row>
    <row r="94" spans="2:21">
      <c r="B94" s="19">
        <v>86</v>
      </c>
      <c r="C94" s="108" t="str">
        <f t="shared" si="6"/>
        <v/>
      </c>
      <c r="D94" s="108"/>
      <c r="E94" s="19"/>
      <c r="F94" s="8"/>
      <c r="G94" s="19" t="s">
        <v>3</v>
      </c>
      <c r="H94" s="125"/>
      <c r="I94" s="125"/>
      <c r="J94" s="19"/>
      <c r="K94" s="108" t="str">
        <f t="shared" si="5"/>
        <v/>
      </c>
      <c r="L94" s="108"/>
      <c r="M94" s="6" t="str">
        <f t="shared" si="7"/>
        <v/>
      </c>
      <c r="N94" s="19"/>
      <c r="O94" s="8"/>
      <c r="P94" s="125"/>
      <c r="Q94" s="125"/>
      <c r="R94" s="110" t="str">
        <f t="shared" si="8"/>
        <v/>
      </c>
      <c r="S94" s="110"/>
      <c r="T94" s="111" t="str">
        <f t="shared" si="9"/>
        <v/>
      </c>
      <c r="U94" s="111"/>
    </row>
    <row r="95" spans="2:21">
      <c r="B95" s="19">
        <v>87</v>
      </c>
      <c r="C95" s="108" t="str">
        <f t="shared" si="6"/>
        <v/>
      </c>
      <c r="D95" s="108"/>
      <c r="E95" s="19"/>
      <c r="F95" s="8"/>
      <c r="G95" s="19" t="s">
        <v>4</v>
      </c>
      <c r="H95" s="125"/>
      <c r="I95" s="125"/>
      <c r="J95" s="19"/>
      <c r="K95" s="108" t="str">
        <f t="shared" si="5"/>
        <v/>
      </c>
      <c r="L95" s="108"/>
      <c r="M95" s="6" t="str">
        <f t="shared" si="7"/>
        <v/>
      </c>
      <c r="N95" s="19"/>
      <c r="O95" s="8"/>
      <c r="P95" s="125"/>
      <c r="Q95" s="125"/>
      <c r="R95" s="110" t="str">
        <f t="shared" si="8"/>
        <v/>
      </c>
      <c r="S95" s="110"/>
      <c r="T95" s="111" t="str">
        <f t="shared" si="9"/>
        <v/>
      </c>
      <c r="U95" s="111"/>
    </row>
    <row r="96" spans="2:21">
      <c r="B96" s="19">
        <v>88</v>
      </c>
      <c r="C96" s="108" t="str">
        <f t="shared" si="6"/>
        <v/>
      </c>
      <c r="D96" s="108"/>
      <c r="E96" s="19"/>
      <c r="F96" s="8"/>
      <c r="G96" s="19" t="s">
        <v>3</v>
      </c>
      <c r="H96" s="125"/>
      <c r="I96" s="125"/>
      <c r="J96" s="19"/>
      <c r="K96" s="108" t="str">
        <f t="shared" si="5"/>
        <v/>
      </c>
      <c r="L96" s="108"/>
      <c r="M96" s="6" t="str">
        <f t="shared" si="7"/>
        <v/>
      </c>
      <c r="N96" s="19"/>
      <c r="O96" s="8"/>
      <c r="P96" s="125"/>
      <c r="Q96" s="125"/>
      <c r="R96" s="110" t="str">
        <f t="shared" si="8"/>
        <v/>
      </c>
      <c r="S96" s="110"/>
      <c r="T96" s="111" t="str">
        <f t="shared" si="9"/>
        <v/>
      </c>
      <c r="U96" s="111"/>
    </row>
    <row r="97" spans="2:21">
      <c r="B97" s="19">
        <v>89</v>
      </c>
      <c r="C97" s="108" t="str">
        <f t="shared" si="6"/>
        <v/>
      </c>
      <c r="D97" s="108"/>
      <c r="E97" s="19"/>
      <c r="F97" s="8"/>
      <c r="G97" s="19" t="s">
        <v>4</v>
      </c>
      <c r="H97" s="125"/>
      <c r="I97" s="125"/>
      <c r="J97" s="19"/>
      <c r="K97" s="108" t="str">
        <f t="shared" si="5"/>
        <v/>
      </c>
      <c r="L97" s="108"/>
      <c r="M97" s="6" t="str">
        <f t="shared" si="7"/>
        <v/>
      </c>
      <c r="N97" s="19"/>
      <c r="O97" s="8"/>
      <c r="P97" s="125"/>
      <c r="Q97" s="125"/>
      <c r="R97" s="110" t="str">
        <f t="shared" si="8"/>
        <v/>
      </c>
      <c r="S97" s="110"/>
      <c r="T97" s="111" t="str">
        <f t="shared" si="9"/>
        <v/>
      </c>
      <c r="U97" s="111"/>
    </row>
    <row r="98" spans="2:21">
      <c r="B98" s="19">
        <v>90</v>
      </c>
      <c r="C98" s="108" t="str">
        <f t="shared" si="6"/>
        <v/>
      </c>
      <c r="D98" s="108"/>
      <c r="E98" s="19"/>
      <c r="F98" s="8"/>
      <c r="G98" s="19" t="s">
        <v>3</v>
      </c>
      <c r="H98" s="125"/>
      <c r="I98" s="125"/>
      <c r="J98" s="19"/>
      <c r="K98" s="108" t="str">
        <f t="shared" si="5"/>
        <v/>
      </c>
      <c r="L98" s="108"/>
      <c r="M98" s="6" t="str">
        <f t="shared" si="7"/>
        <v/>
      </c>
      <c r="N98" s="19"/>
      <c r="O98" s="8"/>
      <c r="P98" s="125"/>
      <c r="Q98" s="125"/>
      <c r="R98" s="110" t="str">
        <f t="shared" si="8"/>
        <v/>
      </c>
      <c r="S98" s="110"/>
      <c r="T98" s="111" t="str">
        <f t="shared" si="9"/>
        <v/>
      </c>
      <c r="U98" s="111"/>
    </row>
    <row r="99" spans="2:21">
      <c r="B99" s="19">
        <v>91</v>
      </c>
      <c r="C99" s="108" t="str">
        <f t="shared" si="6"/>
        <v/>
      </c>
      <c r="D99" s="108"/>
      <c r="E99" s="19"/>
      <c r="F99" s="8"/>
      <c r="G99" s="19" t="s">
        <v>4</v>
      </c>
      <c r="H99" s="125"/>
      <c r="I99" s="125"/>
      <c r="J99" s="19"/>
      <c r="K99" s="108" t="str">
        <f t="shared" si="5"/>
        <v/>
      </c>
      <c r="L99" s="108"/>
      <c r="M99" s="6" t="str">
        <f t="shared" si="7"/>
        <v/>
      </c>
      <c r="N99" s="19"/>
      <c r="O99" s="8"/>
      <c r="P99" s="125"/>
      <c r="Q99" s="125"/>
      <c r="R99" s="110" t="str">
        <f t="shared" si="8"/>
        <v/>
      </c>
      <c r="S99" s="110"/>
      <c r="T99" s="111" t="str">
        <f t="shared" si="9"/>
        <v/>
      </c>
      <c r="U99" s="111"/>
    </row>
    <row r="100" spans="2:21">
      <c r="B100" s="19">
        <v>92</v>
      </c>
      <c r="C100" s="108" t="str">
        <f t="shared" si="6"/>
        <v/>
      </c>
      <c r="D100" s="108"/>
      <c r="E100" s="19"/>
      <c r="F100" s="8"/>
      <c r="G100" s="19" t="s">
        <v>4</v>
      </c>
      <c r="H100" s="125"/>
      <c r="I100" s="125"/>
      <c r="J100" s="19"/>
      <c r="K100" s="108" t="str">
        <f t="shared" si="5"/>
        <v/>
      </c>
      <c r="L100" s="108"/>
      <c r="M100" s="6" t="str">
        <f t="shared" si="7"/>
        <v/>
      </c>
      <c r="N100" s="19"/>
      <c r="O100" s="8"/>
      <c r="P100" s="125"/>
      <c r="Q100" s="125"/>
      <c r="R100" s="110" t="str">
        <f t="shared" si="8"/>
        <v/>
      </c>
      <c r="S100" s="110"/>
      <c r="T100" s="111" t="str">
        <f t="shared" si="9"/>
        <v/>
      </c>
      <c r="U100" s="111"/>
    </row>
    <row r="101" spans="2:21">
      <c r="B101" s="19">
        <v>93</v>
      </c>
      <c r="C101" s="108" t="str">
        <f t="shared" si="6"/>
        <v/>
      </c>
      <c r="D101" s="108"/>
      <c r="E101" s="19"/>
      <c r="F101" s="8"/>
      <c r="G101" s="19" t="s">
        <v>3</v>
      </c>
      <c r="H101" s="125"/>
      <c r="I101" s="125"/>
      <c r="J101" s="19"/>
      <c r="K101" s="108" t="str">
        <f t="shared" si="5"/>
        <v/>
      </c>
      <c r="L101" s="108"/>
      <c r="M101" s="6" t="str">
        <f t="shared" si="7"/>
        <v/>
      </c>
      <c r="N101" s="19"/>
      <c r="O101" s="8"/>
      <c r="P101" s="125"/>
      <c r="Q101" s="125"/>
      <c r="R101" s="110" t="str">
        <f t="shared" si="8"/>
        <v/>
      </c>
      <c r="S101" s="110"/>
      <c r="T101" s="111" t="str">
        <f t="shared" si="9"/>
        <v/>
      </c>
      <c r="U101" s="111"/>
    </row>
    <row r="102" spans="2:21">
      <c r="B102" s="19">
        <v>94</v>
      </c>
      <c r="C102" s="108" t="str">
        <f t="shared" si="6"/>
        <v/>
      </c>
      <c r="D102" s="108"/>
      <c r="E102" s="19"/>
      <c r="F102" s="8"/>
      <c r="G102" s="19" t="s">
        <v>3</v>
      </c>
      <c r="H102" s="125"/>
      <c r="I102" s="125"/>
      <c r="J102" s="19"/>
      <c r="K102" s="108" t="str">
        <f t="shared" si="5"/>
        <v/>
      </c>
      <c r="L102" s="108"/>
      <c r="M102" s="6" t="str">
        <f t="shared" si="7"/>
        <v/>
      </c>
      <c r="N102" s="19"/>
      <c r="O102" s="8"/>
      <c r="P102" s="125"/>
      <c r="Q102" s="125"/>
      <c r="R102" s="110" t="str">
        <f t="shared" si="8"/>
        <v/>
      </c>
      <c r="S102" s="110"/>
      <c r="T102" s="111" t="str">
        <f t="shared" si="9"/>
        <v/>
      </c>
      <c r="U102" s="111"/>
    </row>
    <row r="103" spans="2:21">
      <c r="B103" s="19">
        <v>95</v>
      </c>
      <c r="C103" s="108" t="str">
        <f t="shared" si="6"/>
        <v/>
      </c>
      <c r="D103" s="108"/>
      <c r="E103" s="19"/>
      <c r="F103" s="8"/>
      <c r="G103" s="19" t="s">
        <v>3</v>
      </c>
      <c r="H103" s="125"/>
      <c r="I103" s="125"/>
      <c r="J103" s="19"/>
      <c r="K103" s="108" t="str">
        <f t="shared" si="5"/>
        <v/>
      </c>
      <c r="L103" s="108"/>
      <c r="M103" s="6" t="str">
        <f t="shared" si="7"/>
        <v/>
      </c>
      <c r="N103" s="19"/>
      <c r="O103" s="8"/>
      <c r="P103" s="125"/>
      <c r="Q103" s="125"/>
      <c r="R103" s="110" t="str">
        <f t="shared" si="8"/>
        <v/>
      </c>
      <c r="S103" s="110"/>
      <c r="T103" s="111" t="str">
        <f t="shared" si="9"/>
        <v/>
      </c>
      <c r="U103" s="111"/>
    </row>
    <row r="104" spans="2:21">
      <c r="B104" s="19">
        <v>96</v>
      </c>
      <c r="C104" s="108" t="str">
        <f t="shared" si="6"/>
        <v/>
      </c>
      <c r="D104" s="108"/>
      <c r="E104" s="19"/>
      <c r="F104" s="8"/>
      <c r="G104" s="19" t="s">
        <v>4</v>
      </c>
      <c r="H104" s="125"/>
      <c r="I104" s="125"/>
      <c r="J104" s="19"/>
      <c r="K104" s="108" t="str">
        <f t="shared" si="5"/>
        <v/>
      </c>
      <c r="L104" s="108"/>
      <c r="M104" s="6" t="str">
        <f t="shared" si="7"/>
        <v/>
      </c>
      <c r="N104" s="19"/>
      <c r="O104" s="8"/>
      <c r="P104" s="125"/>
      <c r="Q104" s="125"/>
      <c r="R104" s="110" t="str">
        <f t="shared" si="8"/>
        <v/>
      </c>
      <c r="S104" s="110"/>
      <c r="T104" s="111" t="str">
        <f t="shared" si="9"/>
        <v/>
      </c>
      <c r="U104" s="111"/>
    </row>
    <row r="105" spans="2:21">
      <c r="B105" s="19">
        <v>97</v>
      </c>
      <c r="C105" s="108" t="str">
        <f t="shared" si="6"/>
        <v/>
      </c>
      <c r="D105" s="108"/>
      <c r="E105" s="19"/>
      <c r="F105" s="8"/>
      <c r="G105" s="19" t="s">
        <v>3</v>
      </c>
      <c r="H105" s="125"/>
      <c r="I105" s="125"/>
      <c r="J105" s="19"/>
      <c r="K105" s="108" t="str">
        <f t="shared" si="5"/>
        <v/>
      </c>
      <c r="L105" s="108"/>
      <c r="M105" s="6" t="str">
        <f t="shared" si="7"/>
        <v/>
      </c>
      <c r="N105" s="19"/>
      <c r="O105" s="8"/>
      <c r="P105" s="125"/>
      <c r="Q105" s="125"/>
      <c r="R105" s="110" t="str">
        <f t="shared" si="8"/>
        <v/>
      </c>
      <c r="S105" s="110"/>
      <c r="T105" s="111" t="str">
        <f t="shared" si="9"/>
        <v/>
      </c>
      <c r="U105" s="111"/>
    </row>
    <row r="106" spans="2:21">
      <c r="B106" s="19">
        <v>98</v>
      </c>
      <c r="C106" s="108" t="str">
        <f t="shared" si="6"/>
        <v/>
      </c>
      <c r="D106" s="108"/>
      <c r="E106" s="19"/>
      <c r="F106" s="8"/>
      <c r="G106" s="19" t="s">
        <v>4</v>
      </c>
      <c r="H106" s="125"/>
      <c r="I106" s="125"/>
      <c r="J106" s="19"/>
      <c r="K106" s="108" t="str">
        <f t="shared" si="5"/>
        <v/>
      </c>
      <c r="L106" s="108"/>
      <c r="M106" s="6" t="str">
        <f t="shared" si="7"/>
        <v/>
      </c>
      <c r="N106" s="19"/>
      <c r="O106" s="8"/>
      <c r="P106" s="125"/>
      <c r="Q106" s="125"/>
      <c r="R106" s="110" t="str">
        <f t="shared" si="8"/>
        <v/>
      </c>
      <c r="S106" s="110"/>
      <c r="T106" s="111" t="str">
        <f t="shared" si="9"/>
        <v/>
      </c>
      <c r="U106" s="111"/>
    </row>
    <row r="107" spans="2:21">
      <c r="B107" s="19">
        <v>99</v>
      </c>
      <c r="C107" s="108" t="str">
        <f t="shared" si="6"/>
        <v/>
      </c>
      <c r="D107" s="108"/>
      <c r="E107" s="19"/>
      <c r="F107" s="8"/>
      <c r="G107" s="19" t="s">
        <v>4</v>
      </c>
      <c r="H107" s="125"/>
      <c r="I107" s="125"/>
      <c r="J107" s="19"/>
      <c r="K107" s="108" t="str">
        <f t="shared" si="5"/>
        <v/>
      </c>
      <c r="L107" s="108"/>
      <c r="M107" s="6" t="str">
        <f t="shared" si="7"/>
        <v/>
      </c>
      <c r="N107" s="19"/>
      <c r="O107" s="8"/>
      <c r="P107" s="125"/>
      <c r="Q107" s="125"/>
      <c r="R107" s="110" t="str">
        <f t="shared" si="8"/>
        <v/>
      </c>
      <c r="S107" s="110"/>
      <c r="T107" s="111" t="str">
        <f t="shared" si="9"/>
        <v/>
      </c>
      <c r="U107" s="111"/>
    </row>
    <row r="108" spans="2:21">
      <c r="B108" s="19">
        <v>100</v>
      </c>
      <c r="C108" s="108" t="str">
        <f t="shared" si="6"/>
        <v/>
      </c>
      <c r="D108" s="108"/>
      <c r="E108" s="19"/>
      <c r="F108" s="8"/>
      <c r="G108" s="19" t="s">
        <v>3</v>
      </c>
      <c r="H108" s="125"/>
      <c r="I108" s="125"/>
      <c r="J108" s="19"/>
      <c r="K108" s="108" t="str">
        <f t="shared" si="5"/>
        <v/>
      </c>
      <c r="L108" s="108"/>
      <c r="M108" s="6" t="str">
        <f t="shared" si="7"/>
        <v/>
      </c>
      <c r="N108" s="19"/>
      <c r="O108" s="8"/>
      <c r="P108" s="125"/>
      <c r="Q108" s="125"/>
      <c r="R108" s="110" t="str">
        <f t="shared" si="8"/>
        <v/>
      </c>
      <c r="S108" s="110"/>
      <c r="T108" s="111" t="str">
        <f t="shared" si="9"/>
        <v/>
      </c>
      <c r="U108" s="111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1" priority="1" stopIfTrue="1" operator="equal">
      <formula>"買"</formula>
    </cfRule>
    <cfRule type="cellIs" dxfId="10" priority="2" stopIfTrue="1" operator="equal">
      <formula>"売"</formula>
    </cfRule>
  </conditionalFormatting>
  <conditionalFormatting sqref="G9:G11 G14:G45 G47:G108">
    <cfRule type="cellIs" dxfId="9" priority="7" stopIfTrue="1" operator="equal">
      <formula>"買"</formula>
    </cfRule>
    <cfRule type="cellIs" dxfId="8" priority="8" stopIfTrue="1" operator="equal">
      <formula>"売"</formula>
    </cfRule>
  </conditionalFormatting>
  <conditionalFormatting sqref="G12">
    <cfRule type="cellIs" dxfId="7" priority="5" stopIfTrue="1" operator="equal">
      <formula>"買"</formula>
    </cfRule>
    <cfRule type="cellIs" dxfId="6" priority="6" stopIfTrue="1" operator="equal">
      <formula>"売"</formula>
    </cfRule>
  </conditionalFormatting>
  <conditionalFormatting sqref="G13">
    <cfRule type="cellIs" dxfId="5" priority="3" stopIfTrue="1" operator="equal">
      <formula>"買"</formula>
    </cfRule>
    <cfRule type="cellIs" dxfId="4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fib1.27</vt:lpstr>
      <vt:lpstr>fib1.50</vt:lpstr>
      <vt:lpstr>fib2.00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wagatsuma</cp:lastModifiedBy>
  <cp:revision/>
  <cp:lastPrinted>2015-07-15T10:17:15Z</cp:lastPrinted>
  <dcterms:created xsi:type="dcterms:W3CDTF">2013-10-09T23:04:08Z</dcterms:created>
  <dcterms:modified xsi:type="dcterms:W3CDTF">2019-06-11T14:25:59Z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