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defaultThemeVersion="124226"/>
  <bookViews>
    <workbookView xWindow="10296" yWindow="408" windowWidth="10068" windowHeight="10512" tabRatio="804" firstSheet="1" activeTab="5"/>
  </bookViews>
  <sheets>
    <sheet name="定数" sheetId="29" state="hidden" r:id="rId1"/>
    <sheet name="fib1.27" sheetId="33" r:id="rId2"/>
    <sheet name="fib1.50" sheetId="41" r:id="rId3"/>
    <sheet name="fib2.00" sheetId="42" r:id="rId4"/>
    <sheet name="画像" sheetId="40" r:id="rId5"/>
    <sheet name="気づき" sheetId="9" r:id="rId6"/>
    <sheet name="検証終了通貨" sheetId="10" r:id="rId7"/>
    <sheet name="テンプレ" sheetId="17" state="hidden" r:id="rId8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8" i="42"/>
  <c r="T108"/>
  <c r="T107"/>
  <c r="T106"/>
  <c r="W106" s="1"/>
  <c r="T105"/>
  <c r="V104"/>
  <c r="T104"/>
  <c r="T103"/>
  <c r="W103" s="1"/>
  <c r="T102"/>
  <c r="W102" s="1"/>
  <c r="T101"/>
  <c r="V100"/>
  <c r="T100"/>
  <c r="T99"/>
  <c r="V98"/>
  <c r="T98"/>
  <c r="T97"/>
  <c r="W97" s="1"/>
  <c r="T96"/>
  <c r="W96" s="1"/>
  <c r="T95"/>
  <c r="V94"/>
  <c r="T94"/>
  <c r="T93"/>
  <c r="W93" s="1"/>
  <c r="V92"/>
  <c r="T92"/>
  <c r="T91"/>
  <c r="W91" s="1"/>
  <c r="V90"/>
  <c r="T90"/>
  <c r="T89"/>
  <c r="V88"/>
  <c r="T88"/>
  <c r="T87"/>
  <c r="V86"/>
  <c r="T86"/>
  <c r="T85"/>
  <c r="W85" s="1"/>
  <c r="T84"/>
  <c r="W84" s="1"/>
  <c r="T83"/>
  <c r="W83" s="1"/>
  <c r="T82"/>
  <c r="W82" s="1"/>
  <c r="T81"/>
  <c r="V80"/>
  <c r="T80"/>
  <c r="T79"/>
  <c r="V78"/>
  <c r="T78"/>
  <c r="T77"/>
  <c r="W77" s="1"/>
  <c r="V76"/>
  <c r="T76"/>
  <c r="T75"/>
  <c r="W75" s="1"/>
  <c r="T74"/>
  <c r="V74" s="1"/>
  <c r="T73"/>
  <c r="W73" s="1"/>
  <c r="T72"/>
  <c r="W72" s="1"/>
  <c r="T71"/>
  <c r="T70"/>
  <c r="W70" s="1"/>
  <c r="T69"/>
  <c r="T68"/>
  <c r="W68" s="1"/>
  <c r="T67"/>
  <c r="V66"/>
  <c r="T66"/>
  <c r="T65"/>
  <c r="V64"/>
  <c r="T64"/>
  <c r="T63"/>
  <c r="T62"/>
  <c r="W62" s="1"/>
  <c r="T61"/>
  <c r="V60"/>
  <c r="T60"/>
  <c r="T59"/>
  <c r="T58"/>
  <c r="W58" s="1"/>
  <c r="T57"/>
  <c r="T56"/>
  <c r="W56" s="1"/>
  <c r="T55"/>
  <c r="V54"/>
  <c r="T54"/>
  <c r="T53"/>
  <c r="V52"/>
  <c r="T52"/>
  <c r="T51"/>
  <c r="T50"/>
  <c r="W50" s="1"/>
  <c r="W51" s="1"/>
  <c r="T49"/>
  <c r="V48"/>
  <c r="T48"/>
  <c r="T47"/>
  <c r="W47" s="1"/>
  <c r="V46"/>
  <c r="T46"/>
  <c r="T45"/>
  <c r="W45" s="1"/>
  <c r="T44"/>
  <c r="W44" s="1"/>
  <c r="V43"/>
  <c r="T43"/>
  <c r="T42"/>
  <c r="V41"/>
  <c r="T41"/>
  <c r="T40"/>
  <c r="V39"/>
  <c r="T39"/>
  <c r="T38"/>
  <c r="T37"/>
  <c r="W37" s="1"/>
  <c r="T36"/>
  <c r="W36" s="1"/>
  <c r="T35"/>
  <c r="W35" s="1"/>
  <c r="T34"/>
  <c r="T33"/>
  <c r="W33" s="1"/>
  <c r="T32"/>
  <c r="T31"/>
  <c r="W31" s="1"/>
  <c r="T30"/>
  <c r="T29"/>
  <c r="W29" s="1"/>
  <c r="T28"/>
  <c r="W28" s="1"/>
  <c r="V27"/>
  <c r="T27"/>
  <c r="T26"/>
  <c r="W26" s="1"/>
  <c r="T25"/>
  <c r="W25" s="1"/>
  <c r="T24"/>
  <c r="T23"/>
  <c r="W23" s="1"/>
  <c r="T22"/>
  <c r="W22" s="1"/>
  <c r="V21"/>
  <c r="T21"/>
  <c r="T20"/>
  <c r="T19"/>
  <c r="W19" s="1"/>
  <c r="T18"/>
  <c r="T17"/>
  <c r="W17" s="1"/>
  <c r="T16"/>
  <c r="V15"/>
  <c r="T15"/>
  <c r="W15" s="1"/>
  <c r="T14"/>
  <c r="W14" s="1"/>
  <c r="V13"/>
  <c r="T13"/>
  <c r="T12"/>
  <c r="W12" s="1"/>
  <c r="V11"/>
  <c r="T11"/>
  <c r="V10"/>
  <c r="T10"/>
  <c r="W10" s="1"/>
  <c r="T9"/>
  <c r="W9" s="1"/>
  <c r="C9"/>
  <c r="K9" s="1"/>
  <c r="M9" s="1"/>
  <c r="T108" i="41"/>
  <c r="V107"/>
  <c r="T107"/>
  <c r="T106"/>
  <c r="V105"/>
  <c r="T105"/>
  <c r="T104"/>
  <c r="T103"/>
  <c r="W103" s="1"/>
  <c r="T102"/>
  <c r="V101"/>
  <c r="T101"/>
  <c r="T100"/>
  <c r="V99"/>
  <c r="T99"/>
  <c r="T98"/>
  <c r="T97"/>
  <c r="W97" s="1"/>
  <c r="T96"/>
  <c r="T95"/>
  <c r="W95" s="1"/>
  <c r="T94"/>
  <c r="T93"/>
  <c r="W93" s="1"/>
  <c r="T92"/>
  <c r="T91"/>
  <c r="W91" s="1"/>
  <c r="T90"/>
  <c r="V89"/>
  <c r="T89"/>
  <c r="T88"/>
  <c r="V87"/>
  <c r="T87"/>
  <c r="T86"/>
  <c r="T85"/>
  <c r="W85" s="1"/>
  <c r="T84"/>
  <c r="T83"/>
  <c r="W83" s="1"/>
  <c r="T82"/>
  <c r="V81"/>
  <c r="T81"/>
  <c r="T80"/>
  <c r="T79"/>
  <c r="W79" s="1"/>
  <c r="T78"/>
  <c r="T77"/>
  <c r="W77" s="1"/>
  <c r="T76"/>
  <c r="T75"/>
  <c r="W75" s="1"/>
  <c r="T74"/>
  <c r="T73"/>
  <c r="W73" s="1"/>
  <c r="T72"/>
  <c r="V71"/>
  <c r="T71"/>
  <c r="T70"/>
  <c r="V69"/>
  <c r="T69"/>
  <c r="T68"/>
  <c r="V67"/>
  <c r="T67"/>
  <c r="T66"/>
  <c r="V65"/>
  <c r="T65"/>
  <c r="T64"/>
  <c r="V63"/>
  <c r="T63"/>
  <c r="T62"/>
  <c r="V61"/>
  <c r="T61"/>
  <c r="T60"/>
  <c r="V59"/>
  <c r="T59"/>
  <c r="T58"/>
  <c r="T57"/>
  <c r="W57" s="1"/>
  <c r="T56"/>
  <c r="T55"/>
  <c r="W55" s="1"/>
  <c r="T54"/>
  <c r="V53"/>
  <c r="T53"/>
  <c r="T52"/>
  <c r="V51"/>
  <c r="T51"/>
  <c r="T50"/>
  <c r="V49"/>
  <c r="T49"/>
  <c r="T48"/>
  <c r="T47"/>
  <c r="W47" s="1"/>
  <c r="T46"/>
  <c r="T45"/>
  <c r="W45" s="1"/>
  <c r="T44"/>
  <c r="V44" s="1"/>
  <c r="V43"/>
  <c r="T43"/>
  <c r="T42"/>
  <c r="V42" s="1"/>
  <c r="T41"/>
  <c r="W41" s="1"/>
  <c r="T40"/>
  <c r="V40" s="1"/>
  <c r="V39"/>
  <c r="T39"/>
  <c r="T38"/>
  <c r="V38" s="1"/>
  <c r="T37"/>
  <c r="W37" s="1"/>
  <c r="T36"/>
  <c r="T35"/>
  <c r="W35" s="1"/>
  <c r="T34"/>
  <c r="T33"/>
  <c r="W33" s="1"/>
  <c r="T32"/>
  <c r="V32" s="1"/>
  <c r="V33" s="1"/>
  <c r="T31"/>
  <c r="W31" s="1"/>
  <c r="T30"/>
  <c r="V30" s="1"/>
  <c r="V31" s="1"/>
  <c r="T29"/>
  <c r="W29" s="1"/>
  <c r="T28"/>
  <c r="V27"/>
  <c r="T27"/>
  <c r="T26"/>
  <c r="T25"/>
  <c r="W25" s="1"/>
  <c r="T24"/>
  <c r="V24" s="1"/>
  <c r="T23"/>
  <c r="W23" s="1"/>
  <c r="T22"/>
  <c r="V21"/>
  <c r="T21"/>
  <c r="T20"/>
  <c r="V20" s="1"/>
  <c r="T19"/>
  <c r="W19" s="1"/>
  <c r="T18"/>
  <c r="V18" s="1"/>
  <c r="V19" s="1"/>
  <c r="T17"/>
  <c r="W17" s="1"/>
  <c r="T16"/>
  <c r="T15"/>
  <c r="W15" s="1"/>
  <c r="T14"/>
  <c r="V13"/>
  <c r="T13"/>
  <c r="T12"/>
  <c r="V11"/>
  <c r="T11"/>
  <c r="V10"/>
  <c r="T10"/>
  <c r="T9"/>
  <c r="C9"/>
  <c r="K9" s="1"/>
  <c r="M9" s="1"/>
  <c r="V24" i="33"/>
  <c r="V25" s="1"/>
  <c r="V26" s="1"/>
  <c r="V27"/>
  <c r="V28"/>
  <c r="V29" s="1"/>
  <c r="V30"/>
  <c r="V31" s="1"/>
  <c r="V32"/>
  <c r="V33" s="1"/>
  <c r="V34" s="1"/>
  <c r="V35" s="1"/>
  <c r="V36" s="1"/>
  <c r="V37" s="1"/>
  <c r="V38"/>
  <c r="V39"/>
  <c r="V40"/>
  <c r="V41" s="1"/>
  <c r="V42"/>
  <c r="V43"/>
  <c r="V44"/>
  <c r="V45" s="1"/>
  <c r="V46"/>
  <c r="V47" s="1"/>
  <c r="V48"/>
  <c r="V49"/>
  <c r="V50"/>
  <c r="V51"/>
  <c r="V52"/>
  <c r="V53"/>
  <c r="V54"/>
  <c r="V55" s="1"/>
  <c r="V56" s="1"/>
  <c r="V57" s="1"/>
  <c r="V58" s="1"/>
  <c r="V59"/>
  <c r="V60"/>
  <c r="V61"/>
  <c r="V62"/>
  <c r="V63"/>
  <c r="V64"/>
  <c r="V65"/>
  <c r="V66"/>
  <c r="V67"/>
  <c r="V68"/>
  <c r="V69"/>
  <c r="V70"/>
  <c r="V71"/>
  <c r="V72"/>
  <c r="V73" s="1"/>
  <c r="V74"/>
  <c r="V75" s="1"/>
  <c r="V76"/>
  <c r="V77" s="1"/>
  <c r="V78"/>
  <c r="V79" s="1"/>
  <c r="V80"/>
  <c r="V81"/>
  <c r="V82"/>
  <c r="V83" s="1"/>
  <c r="V84" s="1"/>
  <c r="V85" s="1"/>
  <c r="V86"/>
  <c r="V87"/>
  <c r="V88"/>
  <c r="V89"/>
  <c r="V90"/>
  <c r="V91" s="1"/>
  <c r="V92"/>
  <c r="V93" s="1"/>
  <c r="V94"/>
  <c r="V95" s="1"/>
  <c r="V96" s="1"/>
  <c r="V97" s="1"/>
  <c r="V98"/>
  <c r="V99"/>
  <c r="V100"/>
  <c r="V101"/>
  <c r="V102"/>
  <c r="V103" s="1"/>
  <c r="V104"/>
  <c r="V105"/>
  <c r="V106" s="1"/>
  <c r="V107"/>
  <c r="V108"/>
  <c r="C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T9"/>
  <c r="V9" s="1"/>
  <c r="K9"/>
  <c r="M9" s="1"/>
  <c r="R10" i="17"/>
  <c r="C11" s="1"/>
  <c r="T10"/>
  <c r="R11"/>
  <c r="C12" s="1"/>
  <c r="T11"/>
  <c r="R12"/>
  <c r="C13" s="1"/>
  <c r="T12"/>
  <c r="R13"/>
  <c r="T13"/>
  <c r="R14"/>
  <c r="T14"/>
  <c r="R15"/>
  <c r="T15"/>
  <c r="R16"/>
  <c r="C17"/>
  <c r="T16"/>
  <c r="R17"/>
  <c r="T17"/>
  <c r="R18"/>
  <c r="T18"/>
  <c r="R19"/>
  <c r="T19"/>
  <c r="R20"/>
  <c r="C21" s="1"/>
  <c r="T20"/>
  <c r="R21"/>
  <c r="C22" s="1"/>
  <c r="T21"/>
  <c r="R22"/>
  <c r="C23" s="1"/>
  <c r="T22"/>
  <c r="R23"/>
  <c r="C24" s="1"/>
  <c r="T23"/>
  <c r="R24"/>
  <c r="C25" s="1"/>
  <c r="T24"/>
  <c r="R25"/>
  <c r="T25"/>
  <c r="R26"/>
  <c r="T26"/>
  <c r="R27"/>
  <c r="T27"/>
  <c r="R28"/>
  <c r="C29" s="1"/>
  <c r="T28"/>
  <c r="R29"/>
  <c r="T29"/>
  <c r="R30"/>
  <c r="T30"/>
  <c r="R31"/>
  <c r="T31"/>
  <c r="R32"/>
  <c r="C33"/>
  <c r="T32"/>
  <c r="R33"/>
  <c r="T33"/>
  <c r="R34"/>
  <c r="T34"/>
  <c r="R35"/>
  <c r="T35"/>
  <c r="R36"/>
  <c r="C37" s="1"/>
  <c r="T36"/>
  <c r="R37"/>
  <c r="C38" s="1"/>
  <c r="T37"/>
  <c r="R38"/>
  <c r="C39" s="1"/>
  <c r="T38"/>
  <c r="R39"/>
  <c r="C40" s="1"/>
  <c r="T39"/>
  <c r="R40"/>
  <c r="C41" s="1"/>
  <c r="T40"/>
  <c r="R41"/>
  <c r="T41"/>
  <c r="R42"/>
  <c r="T42"/>
  <c r="R43"/>
  <c r="T43"/>
  <c r="R44"/>
  <c r="C45" s="1"/>
  <c r="T44"/>
  <c r="R45"/>
  <c r="T45"/>
  <c r="R46"/>
  <c r="T46"/>
  <c r="R47"/>
  <c r="T47"/>
  <c r="R48"/>
  <c r="C49"/>
  <c r="T48"/>
  <c r="R49"/>
  <c r="T49"/>
  <c r="R50"/>
  <c r="T50"/>
  <c r="R51"/>
  <c r="T51"/>
  <c r="R52"/>
  <c r="C53" s="1"/>
  <c r="T52"/>
  <c r="R53"/>
  <c r="C54" s="1"/>
  <c r="T53"/>
  <c r="R54"/>
  <c r="C55" s="1"/>
  <c r="T54"/>
  <c r="R55"/>
  <c r="C56" s="1"/>
  <c r="T55"/>
  <c r="R56"/>
  <c r="C57" s="1"/>
  <c r="T56"/>
  <c r="R57"/>
  <c r="T57"/>
  <c r="R58"/>
  <c r="T58"/>
  <c r="R59"/>
  <c r="T59"/>
  <c r="R60"/>
  <c r="C61" s="1"/>
  <c r="T60"/>
  <c r="R61"/>
  <c r="T61"/>
  <c r="R62"/>
  <c r="T62"/>
  <c r="R63"/>
  <c r="T63"/>
  <c r="R64"/>
  <c r="C65"/>
  <c r="T64"/>
  <c r="R65"/>
  <c r="T65"/>
  <c r="R66"/>
  <c r="T66"/>
  <c r="R67"/>
  <c r="T67"/>
  <c r="R68"/>
  <c r="C69" s="1"/>
  <c r="T68"/>
  <c r="R69"/>
  <c r="C70" s="1"/>
  <c r="T69"/>
  <c r="R70"/>
  <c r="C71" s="1"/>
  <c r="T70"/>
  <c r="R71"/>
  <c r="C72" s="1"/>
  <c r="T71"/>
  <c r="R72"/>
  <c r="C73" s="1"/>
  <c r="T72"/>
  <c r="R73"/>
  <c r="T73"/>
  <c r="R74"/>
  <c r="T74"/>
  <c r="R75"/>
  <c r="C76" s="1"/>
  <c r="T75"/>
  <c r="R76"/>
  <c r="C77"/>
  <c r="T76"/>
  <c r="R77"/>
  <c r="T77"/>
  <c r="R78"/>
  <c r="T78"/>
  <c r="R79"/>
  <c r="C80" s="1"/>
  <c r="T79"/>
  <c r="R80"/>
  <c r="C81" s="1"/>
  <c r="T80"/>
  <c r="R81"/>
  <c r="C82" s="1"/>
  <c r="T81"/>
  <c r="R82"/>
  <c r="C83" s="1"/>
  <c r="T82"/>
  <c r="R83"/>
  <c r="C84" s="1"/>
  <c r="T83"/>
  <c r="R84"/>
  <c r="C85"/>
  <c r="T84"/>
  <c r="R85"/>
  <c r="C86" s="1"/>
  <c r="T85"/>
  <c r="R86"/>
  <c r="C87" s="1"/>
  <c r="T86"/>
  <c r="R87"/>
  <c r="C88" s="1"/>
  <c r="T87"/>
  <c r="R88"/>
  <c r="C89" s="1"/>
  <c r="T88"/>
  <c r="R89"/>
  <c r="C90" s="1"/>
  <c r="T89"/>
  <c r="R90"/>
  <c r="C91" s="1"/>
  <c r="T90"/>
  <c r="R91"/>
  <c r="C92" s="1"/>
  <c r="T91"/>
  <c r="R92"/>
  <c r="C93"/>
  <c r="T92"/>
  <c r="R93"/>
  <c r="C94" s="1"/>
  <c r="T93"/>
  <c r="R94"/>
  <c r="C95" s="1"/>
  <c r="T94"/>
  <c r="R95"/>
  <c r="C96" s="1"/>
  <c r="T95"/>
  <c r="R96"/>
  <c r="C97" s="1"/>
  <c r="T96"/>
  <c r="R97"/>
  <c r="C98" s="1"/>
  <c r="T97"/>
  <c r="R98"/>
  <c r="C99" s="1"/>
  <c r="T98"/>
  <c r="R99"/>
  <c r="C100" s="1"/>
  <c r="T99"/>
  <c r="R100"/>
  <c r="C101"/>
  <c r="T100"/>
  <c r="R101"/>
  <c r="C102" s="1"/>
  <c r="T101"/>
  <c r="R102"/>
  <c r="C103" s="1"/>
  <c r="T102"/>
  <c r="R103"/>
  <c r="C104" s="1"/>
  <c r="T103"/>
  <c r="R104"/>
  <c r="C105" s="1"/>
  <c r="T104"/>
  <c r="R105"/>
  <c r="C106" s="1"/>
  <c r="T105"/>
  <c r="R106"/>
  <c r="C107" s="1"/>
  <c r="T106"/>
  <c r="R107"/>
  <c r="C108" s="1"/>
  <c r="T107"/>
  <c r="R108"/>
  <c r="T108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C79"/>
  <c r="K78"/>
  <c r="C78"/>
  <c r="K77"/>
  <c r="K76"/>
  <c r="K75"/>
  <c r="C75"/>
  <c r="K74"/>
  <c r="C74"/>
  <c r="K73"/>
  <c r="K72"/>
  <c r="K71"/>
  <c r="K70"/>
  <c r="K69"/>
  <c r="K68"/>
  <c r="C68"/>
  <c r="K67"/>
  <c r="C67"/>
  <c r="K66"/>
  <c r="C66"/>
  <c r="K65"/>
  <c r="K64"/>
  <c r="C64"/>
  <c r="K63"/>
  <c r="C63"/>
  <c r="K62"/>
  <c r="C62"/>
  <c r="K61"/>
  <c r="K60"/>
  <c r="C60"/>
  <c r="K59"/>
  <c r="C59"/>
  <c r="K58"/>
  <c r="C58"/>
  <c r="K57"/>
  <c r="K56"/>
  <c r="K55"/>
  <c r="K54"/>
  <c r="K53"/>
  <c r="K52"/>
  <c r="C52"/>
  <c r="K51"/>
  <c r="C51"/>
  <c r="K50"/>
  <c r="C50"/>
  <c r="K49"/>
  <c r="K48"/>
  <c r="C48"/>
  <c r="K47"/>
  <c r="C47"/>
  <c r="K46"/>
  <c r="C46"/>
  <c r="K45"/>
  <c r="K44"/>
  <c r="C44"/>
  <c r="K43"/>
  <c r="C43"/>
  <c r="K42"/>
  <c r="C42"/>
  <c r="K41"/>
  <c r="K40"/>
  <c r="K39"/>
  <c r="K38"/>
  <c r="K37"/>
  <c r="K36"/>
  <c r="C36"/>
  <c r="K35"/>
  <c r="C35"/>
  <c r="K34"/>
  <c r="C34"/>
  <c r="K33"/>
  <c r="K32"/>
  <c r="C32"/>
  <c r="K31"/>
  <c r="C31"/>
  <c r="K30"/>
  <c r="C30"/>
  <c r="K29"/>
  <c r="K28"/>
  <c r="C28"/>
  <c r="K27"/>
  <c r="C27"/>
  <c r="K26"/>
  <c r="C26"/>
  <c r="K25"/>
  <c r="K24"/>
  <c r="K23"/>
  <c r="K22"/>
  <c r="K21"/>
  <c r="K20"/>
  <c r="C20"/>
  <c r="K19"/>
  <c r="C19"/>
  <c r="K18"/>
  <c r="C18"/>
  <c r="K17"/>
  <c r="K16"/>
  <c r="C16"/>
  <c r="K15"/>
  <c r="C15"/>
  <c r="K14"/>
  <c r="C14"/>
  <c r="K13"/>
  <c r="K12"/>
  <c r="K11"/>
  <c r="K10"/>
  <c r="K9"/>
  <c r="M9" s="1"/>
  <c r="R9" s="1"/>
  <c r="L2"/>
  <c r="W18" i="42" l="1"/>
  <c r="W20"/>
  <c r="W27"/>
  <c r="W30"/>
  <c r="W32"/>
  <c r="W34"/>
  <c r="W38"/>
  <c r="W39" s="1"/>
  <c r="W40" s="1"/>
  <c r="W41" s="1"/>
  <c r="W42" s="1"/>
  <c r="W43" s="1"/>
  <c r="W57"/>
  <c r="W59"/>
  <c r="W60" s="1"/>
  <c r="W61" s="1"/>
  <c r="W74"/>
  <c r="W78"/>
  <c r="W79" s="1"/>
  <c r="W80" s="1"/>
  <c r="W81" s="1"/>
  <c r="W86"/>
  <c r="W94"/>
  <c r="W95" s="1"/>
  <c r="H4"/>
  <c r="W13"/>
  <c r="W21"/>
  <c r="W24"/>
  <c r="W11"/>
  <c r="W16"/>
  <c r="V47"/>
  <c r="V49"/>
  <c r="V50" s="1"/>
  <c r="V51"/>
  <c r="V53"/>
  <c r="R9"/>
  <c r="V9"/>
  <c r="V12"/>
  <c r="V14"/>
  <c r="V16"/>
  <c r="V17" s="1"/>
  <c r="V18"/>
  <c r="V19" s="1"/>
  <c r="V20"/>
  <c r="V22"/>
  <c r="V23" s="1"/>
  <c r="V24"/>
  <c r="V25" s="1"/>
  <c r="V26" s="1"/>
  <c r="V28"/>
  <c r="V29" s="1"/>
  <c r="V30"/>
  <c r="V31" s="1"/>
  <c r="V32"/>
  <c r="V33" s="1"/>
  <c r="V34"/>
  <c r="V35" s="1"/>
  <c r="V36" s="1"/>
  <c r="V37" s="1"/>
  <c r="V38"/>
  <c r="V40"/>
  <c r="V42"/>
  <c r="V44"/>
  <c r="V45" s="1"/>
  <c r="W63"/>
  <c r="W64" s="1"/>
  <c r="W65" s="1"/>
  <c r="W66" s="1"/>
  <c r="W67" s="1"/>
  <c r="W69"/>
  <c r="W71"/>
  <c r="W76"/>
  <c r="W92"/>
  <c r="W98"/>
  <c r="W99" s="1"/>
  <c r="W100" s="1"/>
  <c r="W101" s="1"/>
  <c r="W104"/>
  <c r="W105" s="1"/>
  <c r="W107"/>
  <c r="W108" s="1"/>
  <c r="W46"/>
  <c r="W48"/>
  <c r="W49" s="1"/>
  <c r="W52"/>
  <c r="W53" s="1"/>
  <c r="W54" s="1"/>
  <c r="W55" s="1"/>
  <c r="W87"/>
  <c r="W88" s="1"/>
  <c r="W89" s="1"/>
  <c r="W90" s="1"/>
  <c r="V55"/>
  <c r="V56" s="1"/>
  <c r="V57"/>
  <c r="V58" s="1"/>
  <c r="V59"/>
  <c r="V61"/>
  <c r="V62" s="1"/>
  <c r="V63"/>
  <c r="V65"/>
  <c r="V67"/>
  <c r="V68" s="1"/>
  <c r="V69"/>
  <c r="V70" s="1"/>
  <c r="V71"/>
  <c r="V72" s="1"/>
  <c r="V73" s="1"/>
  <c r="V75"/>
  <c r="V77"/>
  <c r="V79"/>
  <c r="V81"/>
  <c r="V82" s="1"/>
  <c r="V83" s="1"/>
  <c r="V84" s="1"/>
  <c r="V85" s="1"/>
  <c r="V87"/>
  <c r="V89"/>
  <c r="V91"/>
  <c r="V93"/>
  <c r="V95"/>
  <c r="V96" s="1"/>
  <c r="V97" s="1"/>
  <c r="V99"/>
  <c r="V101"/>
  <c r="V102" s="1"/>
  <c r="V103" s="1"/>
  <c r="V105"/>
  <c r="V106" s="1"/>
  <c r="V107"/>
  <c r="V45" i="41"/>
  <c r="V41"/>
  <c r="V25"/>
  <c r="V26" s="1"/>
  <c r="H4"/>
  <c r="V28"/>
  <c r="V29" s="1"/>
  <c r="V22"/>
  <c r="V23" s="1"/>
  <c r="V9"/>
  <c r="R9"/>
  <c r="V12"/>
  <c r="V14"/>
  <c r="V15" s="1"/>
  <c r="V16"/>
  <c r="V17" s="1"/>
  <c r="W9"/>
  <c r="W12"/>
  <c r="W13" s="1"/>
  <c r="W14"/>
  <c r="W16"/>
  <c r="V34"/>
  <c r="V35" s="1"/>
  <c r="V36" s="1"/>
  <c r="V37" s="1"/>
  <c r="V46"/>
  <c r="V47" s="1"/>
  <c r="V48"/>
  <c r="V50"/>
  <c r="V52"/>
  <c r="V54"/>
  <c r="V55" s="1"/>
  <c r="V56" s="1"/>
  <c r="V57" s="1"/>
  <c r="V58" s="1"/>
  <c r="V60"/>
  <c r="V62"/>
  <c r="V64"/>
  <c r="V66"/>
  <c r="V68"/>
  <c r="V70"/>
  <c r="V72"/>
  <c r="V73" s="1"/>
  <c r="V74"/>
  <c r="V75" s="1"/>
  <c r="V76"/>
  <c r="V77" s="1"/>
  <c r="V78"/>
  <c r="V79" s="1"/>
  <c r="V80"/>
  <c r="V82"/>
  <c r="V83" s="1"/>
  <c r="V84" s="1"/>
  <c r="V85" s="1"/>
  <c r="V86"/>
  <c r="V88"/>
  <c r="V90"/>
  <c r="V91" s="1"/>
  <c r="V92"/>
  <c r="V93" s="1"/>
  <c r="V94"/>
  <c r="V95" s="1"/>
  <c r="V96" s="1"/>
  <c r="V97" s="1"/>
  <c r="V98"/>
  <c r="V100"/>
  <c r="V102"/>
  <c r="V103" s="1"/>
  <c r="V104"/>
  <c r="V106"/>
  <c r="V108"/>
  <c r="W18"/>
  <c r="W20"/>
  <c r="W21" s="1"/>
  <c r="W22"/>
  <c r="W24"/>
  <c r="W26"/>
  <c r="W27" s="1"/>
  <c r="W28"/>
  <c r="W30"/>
  <c r="W32"/>
  <c r="W34"/>
  <c r="W36"/>
  <c r="W38"/>
  <c r="W39" s="1"/>
  <c r="W40" s="1"/>
  <c r="W42"/>
  <c r="W43" s="1"/>
  <c r="W44"/>
  <c r="W46"/>
  <c r="W48"/>
  <c r="W49" s="1"/>
  <c r="W50"/>
  <c r="W51" s="1"/>
  <c r="W52" s="1"/>
  <c r="W53" s="1"/>
  <c r="W54" s="1"/>
  <c r="W56"/>
  <c r="W58"/>
  <c r="W59" s="1"/>
  <c r="W60" s="1"/>
  <c r="W61" s="1"/>
  <c r="W62"/>
  <c r="W63" s="1"/>
  <c r="W64" s="1"/>
  <c r="W65" s="1"/>
  <c r="W66" s="1"/>
  <c r="W67" s="1"/>
  <c r="W68"/>
  <c r="W69" s="1"/>
  <c r="W70"/>
  <c r="W71" s="1"/>
  <c r="W72"/>
  <c r="W74"/>
  <c r="W76"/>
  <c r="W78"/>
  <c r="W80"/>
  <c r="W81" s="1"/>
  <c r="W82"/>
  <c r="W84"/>
  <c r="W86"/>
  <c r="W87" s="1"/>
  <c r="W88" s="1"/>
  <c r="W89" s="1"/>
  <c r="W90" s="1"/>
  <c r="W92"/>
  <c r="W94"/>
  <c r="W96"/>
  <c r="W98"/>
  <c r="W99" s="1"/>
  <c r="W100" s="1"/>
  <c r="W101" s="1"/>
  <c r="W102"/>
  <c r="W104"/>
  <c r="W105" s="1"/>
  <c r="W106"/>
  <c r="W107" s="1"/>
  <c r="W108" s="1"/>
  <c r="W9" i="33"/>
  <c r="W10" s="1"/>
  <c r="W11" s="1"/>
  <c r="W12" s="1"/>
  <c r="W13" s="1"/>
  <c r="W14" s="1"/>
  <c r="W15" s="1"/>
  <c r="W16" s="1"/>
  <c r="W17" s="1"/>
  <c r="W18" s="1"/>
  <c r="W19" s="1"/>
  <c r="W20" s="1"/>
  <c r="W21" s="1"/>
  <c r="W22" s="1"/>
  <c r="W23" s="1"/>
  <c r="W24" s="1"/>
  <c r="W25" s="1"/>
  <c r="W26" s="1"/>
  <c r="W27" s="1"/>
  <c r="W28" s="1"/>
  <c r="W29" s="1"/>
  <c r="W30" s="1"/>
  <c r="W31" s="1"/>
  <c r="W32" s="1"/>
  <c r="W33" s="1"/>
  <c r="W34" s="1"/>
  <c r="W35" s="1"/>
  <c r="W36" s="1"/>
  <c r="W37" s="1"/>
  <c r="W38" s="1"/>
  <c r="W39" s="1"/>
  <c r="W40" s="1"/>
  <c r="W41" s="1"/>
  <c r="W42" s="1"/>
  <c r="W43" s="1"/>
  <c r="W44" s="1"/>
  <c r="W45" s="1"/>
  <c r="W46" s="1"/>
  <c r="W47" s="1"/>
  <c r="W48" s="1"/>
  <c r="W49" s="1"/>
  <c r="W50" s="1"/>
  <c r="W51" s="1"/>
  <c r="W52" s="1"/>
  <c r="W53" s="1"/>
  <c r="W54" s="1"/>
  <c r="W55" s="1"/>
  <c r="W56" s="1"/>
  <c r="W57" s="1"/>
  <c r="W58" s="1"/>
  <c r="W59" s="1"/>
  <c r="W60" s="1"/>
  <c r="W61" s="1"/>
  <c r="W62" s="1"/>
  <c r="W63" s="1"/>
  <c r="W64" s="1"/>
  <c r="W65" s="1"/>
  <c r="W66" s="1"/>
  <c r="W67" s="1"/>
  <c r="W68" s="1"/>
  <c r="W69" s="1"/>
  <c r="W70" s="1"/>
  <c r="W71" s="1"/>
  <c r="W72" s="1"/>
  <c r="W73" s="1"/>
  <c r="W74" s="1"/>
  <c r="W75" s="1"/>
  <c r="W76" s="1"/>
  <c r="W77" s="1"/>
  <c r="W78" s="1"/>
  <c r="W79" s="1"/>
  <c r="W80" s="1"/>
  <c r="W81" s="1"/>
  <c r="W82" s="1"/>
  <c r="W83" s="1"/>
  <c r="W84" s="1"/>
  <c r="W85" s="1"/>
  <c r="W86" s="1"/>
  <c r="W87" s="1"/>
  <c r="W88" s="1"/>
  <c r="W89" s="1"/>
  <c r="W90" s="1"/>
  <c r="W91" s="1"/>
  <c r="W92" s="1"/>
  <c r="W93" s="1"/>
  <c r="W94" s="1"/>
  <c r="W95" s="1"/>
  <c r="W96" s="1"/>
  <c r="W97" s="1"/>
  <c r="W98" s="1"/>
  <c r="W99" s="1"/>
  <c r="W100" s="1"/>
  <c r="W101" s="1"/>
  <c r="W102" s="1"/>
  <c r="W103" s="1"/>
  <c r="W104" s="1"/>
  <c r="W105" s="1"/>
  <c r="W106" s="1"/>
  <c r="W107" s="1"/>
  <c r="W108" s="1"/>
  <c r="P2" i="17"/>
  <c r="V13" i="33"/>
  <c r="V14" s="1"/>
  <c r="V15" s="1"/>
  <c r="V16" s="1"/>
  <c r="V17" s="1"/>
  <c r="V18" s="1"/>
  <c r="V19" s="1"/>
  <c r="V20" s="1"/>
  <c r="V21" s="1"/>
  <c r="V22" s="1"/>
  <c r="V23" s="1"/>
  <c r="H4"/>
  <c r="V10"/>
  <c r="V11" s="1"/>
  <c r="V12" s="1"/>
  <c r="R9"/>
  <c r="G5" i="17"/>
  <c r="T9"/>
  <c r="H4" s="1"/>
  <c r="E5"/>
  <c r="C10"/>
  <c r="D4"/>
  <c r="C5"/>
  <c r="I5" s="1"/>
  <c r="T5" i="42" l="1"/>
  <c r="L5"/>
  <c r="C10"/>
  <c r="C10" i="41"/>
  <c r="W10"/>
  <c r="W11" s="1"/>
  <c r="L5"/>
  <c r="L5" i="33"/>
  <c r="C10"/>
  <c r="T5"/>
  <c r="L4" i="17"/>
  <c r="P4"/>
  <c r="X10" i="42" l="1"/>
  <c r="K10"/>
  <c r="M10" s="1"/>
  <c r="R10" s="1"/>
  <c r="X10" i="41"/>
  <c r="K10"/>
  <c r="M10" s="1"/>
  <c r="R10" s="1"/>
  <c r="T5"/>
  <c r="X10" i="33"/>
  <c r="K10"/>
  <c r="M10" s="1"/>
  <c r="R10" s="1"/>
  <c r="C11" i="42" l="1"/>
  <c r="C11" i="41"/>
  <c r="C11" i="33"/>
  <c r="X11" i="42" l="1"/>
  <c r="Y11" s="1"/>
  <c r="K11"/>
  <c r="M11" s="1"/>
  <c r="R11" s="1"/>
  <c r="X11" i="41"/>
  <c r="Y11" s="1"/>
  <c r="K11"/>
  <c r="M11" s="1"/>
  <c r="R11" s="1"/>
  <c r="X11" i="33"/>
  <c r="Y11" s="1"/>
  <c r="K11"/>
  <c r="M11" s="1"/>
  <c r="R11" s="1"/>
  <c r="C12" i="42" l="1"/>
  <c r="C12" i="41"/>
  <c r="C12" i="33"/>
  <c r="X12" i="42" l="1"/>
  <c r="Y12" s="1"/>
  <c r="K12"/>
  <c r="M12" s="1"/>
  <c r="R12" s="1"/>
  <c r="X12" i="41"/>
  <c r="Y12" s="1"/>
  <c r="K12"/>
  <c r="M12" s="1"/>
  <c r="R12" s="1"/>
  <c r="X12" i="33"/>
  <c r="Y12" s="1"/>
  <c r="K12"/>
  <c r="M12" s="1"/>
  <c r="R12" s="1"/>
  <c r="C13" i="42" l="1"/>
  <c r="C13" i="41"/>
  <c r="C13" i="33"/>
  <c r="X13" i="42" l="1"/>
  <c r="Y13" s="1"/>
  <c r="K13"/>
  <c r="M13" s="1"/>
  <c r="R13" s="1"/>
  <c r="X13" i="41"/>
  <c r="Y13" s="1"/>
  <c r="K13"/>
  <c r="M13" s="1"/>
  <c r="R13" s="1"/>
  <c r="X13" i="33"/>
  <c r="Y13" s="1"/>
  <c r="K13"/>
  <c r="M13" s="1"/>
  <c r="R13" s="1"/>
  <c r="C14" i="42" l="1"/>
  <c r="C14" i="41"/>
  <c r="C14" i="33"/>
  <c r="X14" i="42" l="1"/>
  <c r="Y14" s="1"/>
  <c r="K14"/>
  <c r="M14" s="1"/>
  <c r="R14" s="1"/>
  <c r="C15" s="1"/>
  <c r="X14" i="41"/>
  <c r="Y14" s="1"/>
  <c r="K14"/>
  <c r="M14" s="1"/>
  <c r="R14" s="1"/>
  <c r="C15" s="1"/>
  <c r="X14" i="33"/>
  <c r="Y14" s="1"/>
  <c r="K14"/>
  <c r="M14" s="1"/>
  <c r="R14" s="1"/>
  <c r="X15" i="42" l="1"/>
  <c r="Y15" s="1"/>
  <c r="K15"/>
  <c r="M15" s="1"/>
  <c r="R15" s="1"/>
  <c r="C16" s="1"/>
  <c r="X15" i="41"/>
  <c r="Y15" s="1"/>
  <c r="K15"/>
  <c r="M15" s="1"/>
  <c r="R15" s="1"/>
  <c r="C16" s="1"/>
  <c r="C15" i="33"/>
  <c r="X16" i="42" l="1"/>
  <c r="Y16" s="1"/>
  <c r="K16"/>
  <c r="M16" s="1"/>
  <c r="R16" s="1"/>
  <c r="C17" s="1"/>
  <c r="X16" i="41"/>
  <c r="Y16" s="1"/>
  <c r="K16"/>
  <c r="M16" s="1"/>
  <c r="R16" s="1"/>
  <c r="C17" s="1"/>
  <c r="X15" i="33"/>
  <c r="Y15" s="1"/>
  <c r="K15"/>
  <c r="M15" s="1"/>
  <c r="R15" s="1"/>
  <c r="C16" s="1"/>
  <c r="X17" i="42" l="1"/>
  <c r="Y17" s="1"/>
  <c r="K17"/>
  <c r="M17" s="1"/>
  <c r="R17" s="1"/>
  <c r="C18" s="1"/>
  <c r="X17" i="41"/>
  <c r="Y17" s="1"/>
  <c r="K17"/>
  <c r="M17" s="1"/>
  <c r="R17" s="1"/>
  <c r="C18" s="1"/>
  <c r="X16" i="33"/>
  <c r="Y16" s="1"/>
  <c r="K16"/>
  <c r="M16" s="1"/>
  <c r="R16" s="1"/>
  <c r="C17" s="1"/>
  <c r="X18" i="42" l="1"/>
  <c r="Y18" s="1"/>
  <c r="K18"/>
  <c r="M18" s="1"/>
  <c r="R18" s="1"/>
  <c r="C19" s="1"/>
  <c r="X18" i="41"/>
  <c r="Y18" s="1"/>
  <c r="K18"/>
  <c r="M18" s="1"/>
  <c r="R18" s="1"/>
  <c r="C19" s="1"/>
  <c r="X17" i="33"/>
  <c r="Y17" s="1"/>
  <c r="K17"/>
  <c r="M17" s="1"/>
  <c r="R17" s="1"/>
  <c r="C18" s="1"/>
  <c r="X19" i="42" l="1"/>
  <c r="Y19" s="1"/>
  <c r="K19"/>
  <c r="M19" s="1"/>
  <c r="R19" s="1"/>
  <c r="C20" s="1"/>
  <c r="X19" i="41"/>
  <c r="Y19" s="1"/>
  <c r="K19"/>
  <c r="M19" s="1"/>
  <c r="R19" s="1"/>
  <c r="C20" s="1"/>
  <c r="X18" i="33"/>
  <c r="Y18" s="1"/>
  <c r="K18"/>
  <c r="M18" s="1"/>
  <c r="R18" s="1"/>
  <c r="C19" s="1"/>
  <c r="X20" i="42" l="1"/>
  <c r="Y20" s="1"/>
  <c r="K20"/>
  <c r="M20" s="1"/>
  <c r="R20" s="1"/>
  <c r="C21" s="1"/>
  <c r="X20" i="41"/>
  <c r="Y20" s="1"/>
  <c r="K20"/>
  <c r="M20" s="1"/>
  <c r="R20" s="1"/>
  <c r="C21" s="1"/>
  <c r="X19" i="33"/>
  <c r="Y19" s="1"/>
  <c r="K19"/>
  <c r="M19" s="1"/>
  <c r="R19" s="1"/>
  <c r="C20" s="1"/>
  <c r="X21" i="42" l="1"/>
  <c r="Y21" s="1"/>
  <c r="K21"/>
  <c r="M21" s="1"/>
  <c r="R21" s="1"/>
  <c r="C22" s="1"/>
  <c r="X21" i="41"/>
  <c r="Y21" s="1"/>
  <c r="K21"/>
  <c r="M21" s="1"/>
  <c r="R21" s="1"/>
  <c r="C22" s="1"/>
  <c r="X20" i="33"/>
  <c r="Y20" s="1"/>
  <c r="K20"/>
  <c r="M20" s="1"/>
  <c r="R20" s="1"/>
  <c r="C21" s="1"/>
  <c r="X22" i="42" l="1"/>
  <c r="Y22" s="1"/>
  <c r="K22"/>
  <c r="M22" s="1"/>
  <c r="R22" s="1"/>
  <c r="C23" s="1"/>
  <c r="X22" i="41"/>
  <c r="Y22" s="1"/>
  <c r="K22"/>
  <c r="M22" s="1"/>
  <c r="R22" s="1"/>
  <c r="C23" s="1"/>
  <c r="X21" i="33"/>
  <c r="Y21" s="1"/>
  <c r="K21"/>
  <c r="M21" s="1"/>
  <c r="R21" s="1"/>
  <c r="C22" s="1"/>
  <c r="X23" i="42" l="1"/>
  <c r="Y23" s="1"/>
  <c r="K23"/>
  <c r="M23" s="1"/>
  <c r="R23" s="1"/>
  <c r="C24" s="1"/>
  <c r="X23" i="41"/>
  <c r="Y23" s="1"/>
  <c r="K23"/>
  <c r="M23" s="1"/>
  <c r="R23" s="1"/>
  <c r="C24" s="1"/>
  <c r="X22" i="33"/>
  <c r="Y22" s="1"/>
  <c r="K22"/>
  <c r="M22" s="1"/>
  <c r="R22" s="1"/>
  <c r="C23" s="1"/>
  <c r="X24" i="42" l="1"/>
  <c r="Y24" s="1"/>
  <c r="K24"/>
  <c r="M24" s="1"/>
  <c r="R24" s="1"/>
  <c r="C25" s="1"/>
  <c r="X24" i="41"/>
  <c r="Y24" s="1"/>
  <c r="K24"/>
  <c r="M24" s="1"/>
  <c r="R24" s="1"/>
  <c r="C25" s="1"/>
  <c r="X23" i="33"/>
  <c r="Y23" s="1"/>
  <c r="K23"/>
  <c r="M23" s="1"/>
  <c r="R23" s="1"/>
  <c r="C24" s="1"/>
  <c r="X25" i="42" l="1"/>
  <c r="Y25" s="1"/>
  <c r="K25"/>
  <c r="M25" s="1"/>
  <c r="R25" s="1"/>
  <c r="C26" s="1"/>
  <c r="X25" i="41"/>
  <c r="Y25" s="1"/>
  <c r="K25"/>
  <c r="M25" s="1"/>
  <c r="R25" s="1"/>
  <c r="C26" s="1"/>
  <c r="X24" i="33"/>
  <c r="Y24" s="1"/>
  <c r="K24"/>
  <c r="M24" s="1"/>
  <c r="R24" s="1"/>
  <c r="C25" s="1"/>
  <c r="X26" i="42" l="1"/>
  <c r="Y26" s="1"/>
  <c r="K26"/>
  <c r="M26" s="1"/>
  <c r="R26" s="1"/>
  <c r="C27" s="1"/>
  <c r="X26" i="41"/>
  <c r="Y26" s="1"/>
  <c r="K26"/>
  <c r="M26" s="1"/>
  <c r="R26" s="1"/>
  <c r="C27" s="1"/>
  <c r="X25" i="33"/>
  <c r="Y25" s="1"/>
  <c r="K25"/>
  <c r="M25" s="1"/>
  <c r="R25" s="1"/>
  <c r="C26" s="1"/>
  <c r="X27" i="42" l="1"/>
  <c r="Y27" s="1"/>
  <c r="K27"/>
  <c r="M27" s="1"/>
  <c r="R27" s="1"/>
  <c r="C28" s="1"/>
  <c r="X27" i="41"/>
  <c r="Y27" s="1"/>
  <c r="K27"/>
  <c r="M27" s="1"/>
  <c r="R27" s="1"/>
  <c r="C28" s="1"/>
  <c r="X26" i="33"/>
  <c r="Y26" s="1"/>
  <c r="K26"/>
  <c r="M26" s="1"/>
  <c r="R26" s="1"/>
  <c r="C27" s="1"/>
  <c r="X28" i="42" l="1"/>
  <c r="Y28" s="1"/>
  <c r="K28"/>
  <c r="M28" s="1"/>
  <c r="R28" s="1"/>
  <c r="C29" s="1"/>
  <c r="X28" i="41"/>
  <c r="Y28" s="1"/>
  <c r="K28"/>
  <c r="M28" s="1"/>
  <c r="R28" s="1"/>
  <c r="C29" s="1"/>
  <c r="X27" i="33"/>
  <c r="Y27" s="1"/>
  <c r="K27"/>
  <c r="M27" s="1"/>
  <c r="R27" s="1"/>
  <c r="C28" s="1"/>
  <c r="X29" i="42" l="1"/>
  <c r="Y29" s="1"/>
  <c r="K29"/>
  <c r="M29" s="1"/>
  <c r="R29" s="1"/>
  <c r="C30" s="1"/>
  <c r="X29" i="41"/>
  <c r="Y29" s="1"/>
  <c r="K29"/>
  <c r="M29" s="1"/>
  <c r="R29" s="1"/>
  <c r="C30" s="1"/>
  <c r="X28" i="33"/>
  <c r="Y28" s="1"/>
  <c r="K28"/>
  <c r="M28" s="1"/>
  <c r="R28" s="1"/>
  <c r="C29" s="1"/>
  <c r="X30" i="42" l="1"/>
  <c r="Y30" s="1"/>
  <c r="K30"/>
  <c r="M30" s="1"/>
  <c r="R30" s="1"/>
  <c r="C31" s="1"/>
  <c r="X30" i="41"/>
  <c r="Y30" s="1"/>
  <c r="K30"/>
  <c r="M30" s="1"/>
  <c r="R30" s="1"/>
  <c r="C31" s="1"/>
  <c r="X29" i="33"/>
  <c r="Y29" s="1"/>
  <c r="K29"/>
  <c r="M29" s="1"/>
  <c r="R29" s="1"/>
  <c r="C30" s="1"/>
  <c r="X31" i="42" l="1"/>
  <c r="Y31" s="1"/>
  <c r="K31"/>
  <c r="M31" s="1"/>
  <c r="R31" s="1"/>
  <c r="C32" s="1"/>
  <c r="X31" i="41"/>
  <c r="Y31" s="1"/>
  <c r="K31"/>
  <c r="M31" s="1"/>
  <c r="R31" s="1"/>
  <c r="C32" s="1"/>
  <c r="X30" i="33"/>
  <c r="Y30" s="1"/>
  <c r="K30"/>
  <c r="M30" s="1"/>
  <c r="R30" s="1"/>
  <c r="C31" s="1"/>
  <c r="X32" i="42" l="1"/>
  <c r="Y32" s="1"/>
  <c r="K32"/>
  <c r="M32" s="1"/>
  <c r="R32" s="1"/>
  <c r="C33" s="1"/>
  <c r="X32" i="41"/>
  <c r="Y32" s="1"/>
  <c r="K32"/>
  <c r="M32" s="1"/>
  <c r="R32" s="1"/>
  <c r="C33" s="1"/>
  <c r="X31" i="33"/>
  <c r="Y31" s="1"/>
  <c r="K31"/>
  <c r="M31" s="1"/>
  <c r="R31" s="1"/>
  <c r="C32" s="1"/>
  <c r="X33" i="42" l="1"/>
  <c r="Y33" s="1"/>
  <c r="K33"/>
  <c r="M33" s="1"/>
  <c r="R33" s="1"/>
  <c r="C34" s="1"/>
  <c r="X33" i="41"/>
  <c r="Y33" s="1"/>
  <c r="K33"/>
  <c r="M33" s="1"/>
  <c r="R33" s="1"/>
  <c r="C34" s="1"/>
  <c r="X32" i="33"/>
  <c r="Y32" s="1"/>
  <c r="K32"/>
  <c r="M32" s="1"/>
  <c r="R32" s="1"/>
  <c r="C33" s="1"/>
  <c r="X34" i="42" l="1"/>
  <c r="Y34" s="1"/>
  <c r="K34"/>
  <c r="M34" s="1"/>
  <c r="R34" s="1"/>
  <c r="C35" s="1"/>
  <c r="X34" i="41"/>
  <c r="Y34" s="1"/>
  <c r="K34"/>
  <c r="M34" s="1"/>
  <c r="R34" s="1"/>
  <c r="C35" s="1"/>
  <c r="X33" i="33"/>
  <c r="Y33" s="1"/>
  <c r="K33"/>
  <c r="M33" s="1"/>
  <c r="R33" s="1"/>
  <c r="C34" s="1"/>
  <c r="X35" i="42" l="1"/>
  <c r="Y35" s="1"/>
  <c r="K35"/>
  <c r="M35" s="1"/>
  <c r="R35" s="1"/>
  <c r="C36" s="1"/>
  <c r="X35" i="41"/>
  <c r="Y35" s="1"/>
  <c r="K35"/>
  <c r="M35" s="1"/>
  <c r="R35" s="1"/>
  <c r="C36" s="1"/>
  <c r="X34" i="33"/>
  <c r="Y34" s="1"/>
  <c r="K34"/>
  <c r="M34" s="1"/>
  <c r="R34" s="1"/>
  <c r="C35" s="1"/>
  <c r="X36" i="42" l="1"/>
  <c r="Y36" s="1"/>
  <c r="K36"/>
  <c r="M36" s="1"/>
  <c r="R36" s="1"/>
  <c r="C37" s="1"/>
  <c r="X36" i="41"/>
  <c r="Y36" s="1"/>
  <c r="K36"/>
  <c r="M36" s="1"/>
  <c r="R36" s="1"/>
  <c r="C37" s="1"/>
  <c r="X35" i="33"/>
  <c r="Y35" s="1"/>
  <c r="K35"/>
  <c r="M35" s="1"/>
  <c r="R35" s="1"/>
  <c r="C36" s="1"/>
  <c r="X37" i="42" l="1"/>
  <c r="Y37" s="1"/>
  <c r="K37"/>
  <c r="M37" s="1"/>
  <c r="R37" s="1"/>
  <c r="C38" s="1"/>
  <c r="X37" i="41"/>
  <c r="Y37" s="1"/>
  <c r="K37"/>
  <c r="M37" s="1"/>
  <c r="R37" s="1"/>
  <c r="C38" s="1"/>
  <c r="X36" i="33"/>
  <c r="Y36" s="1"/>
  <c r="K36"/>
  <c r="M36" s="1"/>
  <c r="R36" s="1"/>
  <c r="C37" s="1"/>
  <c r="X38" i="42" l="1"/>
  <c r="Y38" s="1"/>
  <c r="K38"/>
  <c r="M38" s="1"/>
  <c r="R38" s="1"/>
  <c r="C39" s="1"/>
  <c r="X38" i="41"/>
  <c r="Y38" s="1"/>
  <c r="K38"/>
  <c r="M38" s="1"/>
  <c r="R38" s="1"/>
  <c r="C39" s="1"/>
  <c r="X37" i="33"/>
  <c r="Y37" s="1"/>
  <c r="K37"/>
  <c r="M37" s="1"/>
  <c r="R37" s="1"/>
  <c r="C38" s="1"/>
  <c r="X39" i="42" l="1"/>
  <c r="Y39" s="1"/>
  <c r="K39"/>
  <c r="M39" s="1"/>
  <c r="R39" s="1"/>
  <c r="C40" s="1"/>
  <c r="X39" i="41"/>
  <c r="Y39" s="1"/>
  <c r="K39"/>
  <c r="M39" s="1"/>
  <c r="R39" s="1"/>
  <c r="C40" s="1"/>
  <c r="X38" i="33"/>
  <c r="Y38" s="1"/>
  <c r="K38"/>
  <c r="M38" s="1"/>
  <c r="R38" s="1"/>
  <c r="C39" s="1"/>
  <c r="X40" i="42" l="1"/>
  <c r="Y40" s="1"/>
  <c r="K40"/>
  <c r="M40" s="1"/>
  <c r="R40" s="1"/>
  <c r="C41" s="1"/>
  <c r="X40" i="41"/>
  <c r="Y40" s="1"/>
  <c r="K40"/>
  <c r="M40" s="1"/>
  <c r="R40" s="1"/>
  <c r="C41" s="1"/>
  <c r="X39" i="33"/>
  <c r="Y39" s="1"/>
  <c r="K39"/>
  <c r="M39" s="1"/>
  <c r="R39" s="1"/>
  <c r="C40" s="1"/>
  <c r="X41" i="42" l="1"/>
  <c r="Y41" s="1"/>
  <c r="K41"/>
  <c r="M41" s="1"/>
  <c r="R41" s="1"/>
  <c r="C42" s="1"/>
  <c r="X41" i="41"/>
  <c r="Y41" s="1"/>
  <c r="K41"/>
  <c r="M41" s="1"/>
  <c r="R41" s="1"/>
  <c r="C42" s="1"/>
  <c r="X40" i="33"/>
  <c r="Y40" s="1"/>
  <c r="K40"/>
  <c r="M40" s="1"/>
  <c r="R40" s="1"/>
  <c r="C41" s="1"/>
  <c r="X42" i="42" l="1"/>
  <c r="Y42" s="1"/>
  <c r="K42"/>
  <c r="M42" s="1"/>
  <c r="R42" s="1"/>
  <c r="C43" s="1"/>
  <c r="X42" i="41"/>
  <c r="Y42" s="1"/>
  <c r="K42"/>
  <c r="M42" s="1"/>
  <c r="R42" s="1"/>
  <c r="C43" s="1"/>
  <c r="X41" i="33"/>
  <c r="Y41" s="1"/>
  <c r="K41"/>
  <c r="M41" s="1"/>
  <c r="R41" s="1"/>
  <c r="C42" s="1"/>
  <c r="K42" s="1"/>
  <c r="X43" i="42" l="1"/>
  <c r="Y43" s="1"/>
  <c r="K43"/>
  <c r="M43" s="1"/>
  <c r="R43" s="1"/>
  <c r="C44" s="1"/>
  <c r="X43" i="41"/>
  <c r="Y43" s="1"/>
  <c r="K43"/>
  <c r="M43" s="1"/>
  <c r="R43" s="1"/>
  <c r="C44" s="1"/>
  <c r="X42" i="33"/>
  <c r="Y42" s="1"/>
  <c r="M42"/>
  <c r="R42" s="1"/>
  <c r="C43" s="1"/>
  <c r="X44" i="42" l="1"/>
  <c r="Y44" s="1"/>
  <c r="K44"/>
  <c r="M44" s="1"/>
  <c r="R44" s="1"/>
  <c r="C45" s="1"/>
  <c r="X44" i="41"/>
  <c r="Y44" s="1"/>
  <c r="K44"/>
  <c r="M44" s="1"/>
  <c r="R44" s="1"/>
  <c r="C45" s="1"/>
  <c r="X43" i="33"/>
  <c r="Y43" s="1"/>
  <c r="K43"/>
  <c r="M43" s="1"/>
  <c r="R43" s="1"/>
  <c r="C44" s="1"/>
  <c r="X45" i="42" l="1"/>
  <c r="Y45" s="1"/>
  <c r="K45"/>
  <c r="M45" s="1"/>
  <c r="R45" s="1"/>
  <c r="C46" s="1"/>
  <c r="X45" i="41"/>
  <c r="Y45" s="1"/>
  <c r="K45"/>
  <c r="M45" s="1"/>
  <c r="R45" s="1"/>
  <c r="C46" s="1"/>
  <c r="X44" i="33"/>
  <c r="Y44" s="1"/>
  <c r="K44"/>
  <c r="M44" s="1"/>
  <c r="R44" s="1"/>
  <c r="C45" s="1"/>
  <c r="X46" i="42" l="1"/>
  <c r="Y46" s="1"/>
  <c r="K46"/>
  <c r="M46" s="1"/>
  <c r="R46" s="1"/>
  <c r="C47" s="1"/>
  <c r="X46" i="41"/>
  <c r="Y46" s="1"/>
  <c r="K46"/>
  <c r="M46" s="1"/>
  <c r="R46" s="1"/>
  <c r="C47" s="1"/>
  <c r="X45" i="33"/>
  <c r="Y45" s="1"/>
  <c r="K45"/>
  <c r="M45" s="1"/>
  <c r="R45" s="1"/>
  <c r="C46" s="1"/>
  <c r="X47" i="42" l="1"/>
  <c r="Y47" s="1"/>
  <c r="K47"/>
  <c r="M47" s="1"/>
  <c r="R47" s="1"/>
  <c r="C48" s="1"/>
  <c r="X47" i="41"/>
  <c r="Y47" s="1"/>
  <c r="K47"/>
  <c r="M47" s="1"/>
  <c r="R47" s="1"/>
  <c r="C48" s="1"/>
  <c r="X46" i="33"/>
  <c r="Y46" s="1"/>
  <c r="K46"/>
  <c r="M46" s="1"/>
  <c r="R46" s="1"/>
  <c r="C47" s="1"/>
  <c r="X48" i="42" l="1"/>
  <c r="Y48" s="1"/>
  <c r="K48"/>
  <c r="M48" s="1"/>
  <c r="R48" s="1"/>
  <c r="C49" s="1"/>
  <c r="X48" i="41"/>
  <c r="Y48" s="1"/>
  <c r="K48"/>
  <c r="M48" s="1"/>
  <c r="R48" s="1"/>
  <c r="C49" s="1"/>
  <c r="X47" i="33"/>
  <c r="Y47" s="1"/>
  <c r="K47"/>
  <c r="M47" s="1"/>
  <c r="R47" s="1"/>
  <c r="C48" s="1"/>
  <c r="X49" i="42" l="1"/>
  <c r="Y49" s="1"/>
  <c r="K49"/>
  <c r="M49" s="1"/>
  <c r="R49" s="1"/>
  <c r="C50" s="1"/>
  <c r="X49" i="41"/>
  <c r="Y49" s="1"/>
  <c r="K49"/>
  <c r="M49" s="1"/>
  <c r="R49" s="1"/>
  <c r="C50" s="1"/>
  <c r="X48" i="33"/>
  <c r="Y48" s="1"/>
  <c r="K48"/>
  <c r="M48" s="1"/>
  <c r="R48" s="1"/>
  <c r="C49" s="1"/>
  <c r="X50" i="42" l="1"/>
  <c r="Y50" s="1"/>
  <c r="K50"/>
  <c r="M50" s="1"/>
  <c r="R50" s="1"/>
  <c r="C51" s="1"/>
  <c r="X50" i="41"/>
  <c r="Y50" s="1"/>
  <c r="K50"/>
  <c r="M50" s="1"/>
  <c r="R50" s="1"/>
  <c r="C51" s="1"/>
  <c r="X49" i="33"/>
  <c r="Y49" s="1"/>
  <c r="K49"/>
  <c r="M49" s="1"/>
  <c r="R49" s="1"/>
  <c r="C50" s="1"/>
  <c r="X51" i="42" l="1"/>
  <c r="Y51" s="1"/>
  <c r="K51"/>
  <c r="M51" s="1"/>
  <c r="R51" s="1"/>
  <c r="C52" s="1"/>
  <c r="X51" i="41"/>
  <c r="Y51" s="1"/>
  <c r="K51"/>
  <c r="M51" s="1"/>
  <c r="R51" s="1"/>
  <c r="C52" s="1"/>
  <c r="X50" i="33"/>
  <c r="Y50" s="1"/>
  <c r="K50"/>
  <c r="M50" s="1"/>
  <c r="R50" s="1"/>
  <c r="C51" s="1"/>
  <c r="X52" i="42" l="1"/>
  <c r="Y52" s="1"/>
  <c r="K52"/>
  <c r="M52" s="1"/>
  <c r="R52" s="1"/>
  <c r="C53" s="1"/>
  <c r="X52" i="41"/>
  <c r="Y52" s="1"/>
  <c r="K52"/>
  <c r="M52" s="1"/>
  <c r="R52" s="1"/>
  <c r="C53" s="1"/>
  <c r="X51" i="33"/>
  <c r="Y51" s="1"/>
  <c r="K51"/>
  <c r="M51" s="1"/>
  <c r="R51" s="1"/>
  <c r="C52" s="1"/>
  <c r="X53" i="42" l="1"/>
  <c r="Y53" s="1"/>
  <c r="K53"/>
  <c r="M53" s="1"/>
  <c r="R53" s="1"/>
  <c r="C54" s="1"/>
  <c r="X53" i="41"/>
  <c r="Y53" s="1"/>
  <c r="K53"/>
  <c r="M53" s="1"/>
  <c r="R53" s="1"/>
  <c r="C54" s="1"/>
  <c r="X52" i="33"/>
  <c r="Y52" s="1"/>
  <c r="K52"/>
  <c r="M52" s="1"/>
  <c r="R52" s="1"/>
  <c r="C53" s="1"/>
  <c r="X54" i="42" l="1"/>
  <c r="Y54" s="1"/>
  <c r="K54"/>
  <c r="M54" s="1"/>
  <c r="R54" s="1"/>
  <c r="C55" s="1"/>
  <c r="X54" i="41"/>
  <c r="Y54" s="1"/>
  <c r="K54"/>
  <c r="M54" s="1"/>
  <c r="R54" s="1"/>
  <c r="C55" s="1"/>
  <c r="X53" i="33"/>
  <c r="Y53" s="1"/>
  <c r="K53"/>
  <c r="M53" s="1"/>
  <c r="R53" s="1"/>
  <c r="C54" s="1"/>
  <c r="X55" i="42" l="1"/>
  <c r="Y55" s="1"/>
  <c r="K55"/>
  <c r="M55" s="1"/>
  <c r="R55" s="1"/>
  <c r="C56" s="1"/>
  <c r="X55" i="41"/>
  <c r="Y55" s="1"/>
  <c r="K55"/>
  <c r="M55" s="1"/>
  <c r="R55" s="1"/>
  <c r="C56" s="1"/>
  <c r="X54" i="33"/>
  <c r="Y54" s="1"/>
  <c r="K54"/>
  <c r="M54" s="1"/>
  <c r="R54" s="1"/>
  <c r="C55" s="1"/>
  <c r="X56" i="42" l="1"/>
  <c r="Y56" s="1"/>
  <c r="K56"/>
  <c r="M56" s="1"/>
  <c r="R56" s="1"/>
  <c r="C57" s="1"/>
  <c r="X56" i="41"/>
  <c r="Y56" s="1"/>
  <c r="K56"/>
  <c r="M56" s="1"/>
  <c r="R56" s="1"/>
  <c r="C57" s="1"/>
  <c r="X55" i="33"/>
  <c r="Y55" s="1"/>
  <c r="K55"/>
  <c r="M55" s="1"/>
  <c r="R55" s="1"/>
  <c r="C56" s="1"/>
  <c r="X57" i="42" l="1"/>
  <c r="Y57" s="1"/>
  <c r="K57"/>
  <c r="M57" s="1"/>
  <c r="R57" s="1"/>
  <c r="C58" s="1"/>
  <c r="X57" i="41"/>
  <c r="Y57" s="1"/>
  <c r="K57"/>
  <c r="M57" s="1"/>
  <c r="R57" s="1"/>
  <c r="C58" s="1"/>
  <c r="X56" i="33"/>
  <c r="Y56" s="1"/>
  <c r="K56"/>
  <c r="M56" s="1"/>
  <c r="R56" s="1"/>
  <c r="C57" s="1"/>
  <c r="X58" i="42" l="1"/>
  <c r="Y58" s="1"/>
  <c r="K58"/>
  <c r="M58" s="1"/>
  <c r="R58" s="1"/>
  <c r="C59" s="1"/>
  <c r="X58" i="41"/>
  <c r="Y58" s="1"/>
  <c r="K58"/>
  <c r="M58" s="1"/>
  <c r="R58" s="1"/>
  <c r="C59" s="1"/>
  <c r="X57" i="33"/>
  <c r="Y57" s="1"/>
  <c r="K57"/>
  <c r="M57" s="1"/>
  <c r="R57" s="1"/>
  <c r="C58" s="1"/>
  <c r="X59" i="42" l="1"/>
  <c r="Y59" s="1"/>
  <c r="K59"/>
  <c r="M59" s="1"/>
  <c r="R59" s="1"/>
  <c r="C60" s="1"/>
  <c r="X59" i="41"/>
  <c r="Y59" s="1"/>
  <c r="K59"/>
  <c r="M59" s="1"/>
  <c r="R59" s="1"/>
  <c r="C60" s="1"/>
  <c r="X58" i="33"/>
  <c r="Y58" s="1"/>
  <c r="K58"/>
  <c r="M58" s="1"/>
  <c r="R58" s="1"/>
  <c r="C59" s="1"/>
  <c r="X60" i="42" l="1"/>
  <c r="Y60" s="1"/>
  <c r="K60"/>
  <c r="M60" s="1"/>
  <c r="R60" s="1"/>
  <c r="C61" s="1"/>
  <c r="X60" i="41"/>
  <c r="Y60" s="1"/>
  <c r="K60"/>
  <c r="M60" s="1"/>
  <c r="R60" s="1"/>
  <c r="C61" s="1"/>
  <c r="X59" i="33"/>
  <c r="Y59" s="1"/>
  <c r="K59"/>
  <c r="M59" s="1"/>
  <c r="R59" s="1"/>
  <c r="C60" s="1"/>
  <c r="X61" i="42" l="1"/>
  <c r="Y61" s="1"/>
  <c r="K61"/>
  <c r="M61" s="1"/>
  <c r="R61" s="1"/>
  <c r="C62" s="1"/>
  <c r="X61" i="41"/>
  <c r="Y61" s="1"/>
  <c r="K61"/>
  <c r="M61" s="1"/>
  <c r="R61" s="1"/>
  <c r="C62" s="1"/>
  <c r="X60" i="33"/>
  <c r="Y60" s="1"/>
  <c r="K60"/>
  <c r="M60" s="1"/>
  <c r="R60" s="1"/>
  <c r="C61" s="1"/>
  <c r="X62" i="42" l="1"/>
  <c r="Y62" s="1"/>
  <c r="K62"/>
  <c r="M62" s="1"/>
  <c r="R62" s="1"/>
  <c r="C63" s="1"/>
  <c r="X62" i="41"/>
  <c r="Y62" s="1"/>
  <c r="K62"/>
  <c r="M62" s="1"/>
  <c r="R62" s="1"/>
  <c r="C63" s="1"/>
  <c r="X61" i="33"/>
  <c r="Y61" s="1"/>
  <c r="K61"/>
  <c r="M61" s="1"/>
  <c r="R61" s="1"/>
  <c r="C62" s="1"/>
  <c r="X63" i="42" l="1"/>
  <c r="Y63" s="1"/>
  <c r="K63"/>
  <c r="M63" s="1"/>
  <c r="R63" s="1"/>
  <c r="C64" s="1"/>
  <c r="X63" i="41"/>
  <c r="Y63" s="1"/>
  <c r="K63"/>
  <c r="M63" s="1"/>
  <c r="R63" s="1"/>
  <c r="C64" s="1"/>
  <c r="X62" i="33"/>
  <c r="Y62" s="1"/>
  <c r="K62"/>
  <c r="M62" s="1"/>
  <c r="R62" s="1"/>
  <c r="C63" s="1"/>
  <c r="X64" i="42" l="1"/>
  <c r="Y64" s="1"/>
  <c r="K64"/>
  <c r="M64" s="1"/>
  <c r="R64" s="1"/>
  <c r="C65" s="1"/>
  <c r="X64" i="41"/>
  <c r="Y64" s="1"/>
  <c r="K64"/>
  <c r="M64" s="1"/>
  <c r="R64" s="1"/>
  <c r="C65" s="1"/>
  <c r="X63" i="33"/>
  <c r="Y63" s="1"/>
  <c r="K63"/>
  <c r="M63" s="1"/>
  <c r="R63" s="1"/>
  <c r="C64" s="1"/>
  <c r="X65" i="42" l="1"/>
  <c r="Y65" s="1"/>
  <c r="K65"/>
  <c r="M65" s="1"/>
  <c r="R65" s="1"/>
  <c r="C66" s="1"/>
  <c r="X65" i="41"/>
  <c r="Y65" s="1"/>
  <c r="K65"/>
  <c r="M65" s="1"/>
  <c r="R65" s="1"/>
  <c r="C66" s="1"/>
  <c r="X64" i="33"/>
  <c r="Y64" s="1"/>
  <c r="K64"/>
  <c r="M64" s="1"/>
  <c r="R64" s="1"/>
  <c r="C65" s="1"/>
  <c r="X66" i="42" l="1"/>
  <c r="Y66" s="1"/>
  <c r="K66"/>
  <c r="M66" s="1"/>
  <c r="R66" s="1"/>
  <c r="C67" s="1"/>
  <c r="X66" i="41"/>
  <c r="Y66" s="1"/>
  <c r="K66"/>
  <c r="M66" s="1"/>
  <c r="R66" s="1"/>
  <c r="C67" s="1"/>
  <c r="X65" i="33"/>
  <c r="Y65" s="1"/>
  <c r="K65"/>
  <c r="M65" s="1"/>
  <c r="R65" s="1"/>
  <c r="C66" s="1"/>
  <c r="X67" i="42" l="1"/>
  <c r="Y67" s="1"/>
  <c r="K67"/>
  <c r="M67" s="1"/>
  <c r="R67" s="1"/>
  <c r="C68" s="1"/>
  <c r="X67" i="41"/>
  <c r="Y67" s="1"/>
  <c r="K67"/>
  <c r="M67" s="1"/>
  <c r="R67" s="1"/>
  <c r="C68" s="1"/>
  <c r="X66" i="33"/>
  <c r="Y66" s="1"/>
  <c r="K66"/>
  <c r="M66" s="1"/>
  <c r="R66" s="1"/>
  <c r="C67" s="1"/>
  <c r="X68" i="42" l="1"/>
  <c r="Y68" s="1"/>
  <c r="K68"/>
  <c r="M68" s="1"/>
  <c r="R68" s="1"/>
  <c r="C69" s="1"/>
  <c r="X68" i="41"/>
  <c r="Y68" s="1"/>
  <c r="K68"/>
  <c r="M68" s="1"/>
  <c r="R68" s="1"/>
  <c r="C69" s="1"/>
  <c r="X67" i="33"/>
  <c r="Y67" s="1"/>
  <c r="K67"/>
  <c r="M67" s="1"/>
  <c r="R67" s="1"/>
  <c r="C68" s="1"/>
  <c r="X69" i="42" l="1"/>
  <c r="Y69" s="1"/>
  <c r="K69"/>
  <c r="M69" s="1"/>
  <c r="R69" s="1"/>
  <c r="C70" s="1"/>
  <c r="X69" i="41"/>
  <c r="Y69" s="1"/>
  <c r="K69"/>
  <c r="M69" s="1"/>
  <c r="R69" s="1"/>
  <c r="C70" s="1"/>
  <c r="X68" i="33"/>
  <c r="Y68" s="1"/>
  <c r="K68"/>
  <c r="M68" s="1"/>
  <c r="R68" s="1"/>
  <c r="C69" s="1"/>
  <c r="X70" i="42" l="1"/>
  <c r="Y70" s="1"/>
  <c r="K70"/>
  <c r="M70" s="1"/>
  <c r="R70" s="1"/>
  <c r="C71" s="1"/>
  <c r="X70" i="41"/>
  <c r="Y70" s="1"/>
  <c r="K70"/>
  <c r="M70" s="1"/>
  <c r="R70" s="1"/>
  <c r="C71" s="1"/>
  <c r="X69" i="33"/>
  <c r="Y69" s="1"/>
  <c r="K69"/>
  <c r="M69" s="1"/>
  <c r="R69" s="1"/>
  <c r="C70" s="1"/>
  <c r="X71" i="42" l="1"/>
  <c r="Y71" s="1"/>
  <c r="K71"/>
  <c r="M71" s="1"/>
  <c r="R71" s="1"/>
  <c r="C72" s="1"/>
  <c r="X71" i="41"/>
  <c r="Y71" s="1"/>
  <c r="K71"/>
  <c r="M71" s="1"/>
  <c r="R71" s="1"/>
  <c r="C72" s="1"/>
  <c r="X70" i="33"/>
  <c r="Y70" s="1"/>
  <c r="K70"/>
  <c r="M70" s="1"/>
  <c r="R70" s="1"/>
  <c r="C71" s="1"/>
  <c r="X72" i="42" l="1"/>
  <c r="Y72" s="1"/>
  <c r="K72"/>
  <c r="M72" s="1"/>
  <c r="R72" s="1"/>
  <c r="C73" s="1"/>
  <c r="X72" i="41"/>
  <c r="Y72" s="1"/>
  <c r="K72"/>
  <c r="M72" s="1"/>
  <c r="R72" s="1"/>
  <c r="C73" s="1"/>
  <c r="X71" i="33"/>
  <c r="Y71" s="1"/>
  <c r="K71"/>
  <c r="M71" s="1"/>
  <c r="R71" s="1"/>
  <c r="C72" s="1"/>
  <c r="X73" i="42" l="1"/>
  <c r="Y73" s="1"/>
  <c r="K73"/>
  <c r="M73" s="1"/>
  <c r="R73" s="1"/>
  <c r="C74" s="1"/>
  <c r="X73" i="41"/>
  <c r="Y73" s="1"/>
  <c r="K73"/>
  <c r="M73" s="1"/>
  <c r="R73" s="1"/>
  <c r="C74" s="1"/>
  <c r="X72" i="33"/>
  <c r="Y72" s="1"/>
  <c r="K72"/>
  <c r="M72" s="1"/>
  <c r="R72" s="1"/>
  <c r="C73" s="1"/>
  <c r="X74" i="42" l="1"/>
  <c r="Y74" s="1"/>
  <c r="K74"/>
  <c r="M74" s="1"/>
  <c r="R74" s="1"/>
  <c r="C75" s="1"/>
  <c r="X74" i="41"/>
  <c r="Y74" s="1"/>
  <c r="K74"/>
  <c r="M74" s="1"/>
  <c r="R74" s="1"/>
  <c r="C75" s="1"/>
  <c r="X73" i="33"/>
  <c r="Y73" s="1"/>
  <c r="K73"/>
  <c r="M73" s="1"/>
  <c r="R73" s="1"/>
  <c r="C74" s="1"/>
  <c r="X75" i="42" l="1"/>
  <c r="Y75" s="1"/>
  <c r="K75"/>
  <c r="M75" s="1"/>
  <c r="R75" s="1"/>
  <c r="C76" s="1"/>
  <c r="X75" i="41"/>
  <c r="Y75" s="1"/>
  <c r="K75"/>
  <c r="M75" s="1"/>
  <c r="R75" s="1"/>
  <c r="C76" s="1"/>
  <c r="X74" i="33"/>
  <c r="Y74" s="1"/>
  <c r="K74"/>
  <c r="M74" s="1"/>
  <c r="R74" s="1"/>
  <c r="C75" s="1"/>
  <c r="X76" i="42" l="1"/>
  <c r="Y76" s="1"/>
  <c r="K76"/>
  <c r="M76" s="1"/>
  <c r="R76" s="1"/>
  <c r="C77" s="1"/>
  <c r="X76" i="41"/>
  <c r="Y76" s="1"/>
  <c r="K76"/>
  <c r="M76" s="1"/>
  <c r="R76" s="1"/>
  <c r="C77" s="1"/>
  <c r="X75" i="33"/>
  <c r="Y75" s="1"/>
  <c r="K75"/>
  <c r="M75" s="1"/>
  <c r="R75" s="1"/>
  <c r="C76" s="1"/>
  <c r="X77" i="42" l="1"/>
  <c r="Y77" s="1"/>
  <c r="K77"/>
  <c r="M77" s="1"/>
  <c r="R77" s="1"/>
  <c r="C78" s="1"/>
  <c r="X77" i="41"/>
  <c r="Y77" s="1"/>
  <c r="K77"/>
  <c r="M77" s="1"/>
  <c r="R77" s="1"/>
  <c r="C78" s="1"/>
  <c r="X76" i="33"/>
  <c r="Y76" s="1"/>
  <c r="K76"/>
  <c r="M76" s="1"/>
  <c r="R76" s="1"/>
  <c r="C77" s="1"/>
  <c r="X78" i="42" l="1"/>
  <c r="Y78" s="1"/>
  <c r="K78"/>
  <c r="M78" s="1"/>
  <c r="R78" s="1"/>
  <c r="C79" s="1"/>
  <c r="X78" i="41"/>
  <c r="Y78" s="1"/>
  <c r="K78"/>
  <c r="M78" s="1"/>
  <c r="R78" s="1"/>
  <c r="C79" s="1"/>
  <c r="X77" i="33"/>
  <c r="Y77" s="1"/>
  <c r="K77"/>
  <c r="M77" s="1"/>
  <c r="R77" s="1"/>
  <c r="C78" s="1"/>
  <c r="X79" i="42" l="1"/>
  <c r="Y79" s="1"/>
  <c r="K79"/>
  <c r="M79" s="1"/>
  <c r="R79" s="1"/>
  <c r="C80" s="1"/>
  <c r="X79" i="41"/>
  <c r="Y79" s="1"/>
  <c r="K79"/>
  <c r="M79" s="1"/>
  <c r="R79" s="1"/>
  <c r="C80" s="1"/>
  <c r="X78" i="33"/>
  <c r="Y78" s="1"/>
  <c r="K78"/>
  <c r="M78" s="1"/>
  <c r="R78" s="1"/>
  <c r="C79" s="1"/>
  <c r="X80" i="42" l="1"/>
  <c r="Y80" s="1"/>
  <c r="K80"/>
  <c r="M80" s="1"/>
  <c r="R80" s="1"/>
  <c r="C81" s="1"/>
  <c r="X80" i="41"/>
  <c r="Y80" s="1"/>
  <c r="K80"/>
  <c r="M80" s="1"/>
  <c r="R80" s="1"/>
  <c r="C81" s="1"/>
  <c r="X79" i="33"/>
  <c r="Y79" s="1"/>
  <c r="K79"/>
  <c r="M79" s="1"/>
  <c r="R79" s="1"/>
  <c r="C80" s="1"/>
  <c r="X81" i="42" l="1"/>
  <c r="Y81" s="1"/>
  <c r="K81"/>
  <c r="M81" s="1"/>
  <c r="R81" s="1"/>
  <c r="C82" s="1"/>
  <c r="X81" i="41"/>
  <c r="Y81" s="1"/>
  <c r="K81"/>
  <c r="M81" s="1"/>
  <c r="R81" s="1"/>
  <c r="C82" s="1"/>
  <c r="X80" i="33"/>
  <c r="Y80" s="1"/>
  <c r="K80"/>
  <c r="M80" s="1"/>
  <c r="R80" s="1"/>
  <c r="C81" s="1"/>
  <c r="X82" i="42" l="1"/>
  <c r="Y82" s="1"/>
  <c r="K82"/>
  <c r="M82" s="1"/>
  <c r="R82" s="1"/>
  <c r="C83" s="1"/>
  <c r="X82" i="41"/>
  <c r="Y82" s="1"/>
  <c r="K82"/>
  <c r="M82" s="1"/>
  <c r="R82" s="1"/>
  <c r="C83" s="1"/>
  <c r="X81" i="33"/>
  <c r="Y81" s="1"/>
  <c r="K81"/>
  <c r="M81" s="1"/>
  <c r="R81" s="1"/>
  <c r="C82" s="1"/>
  <c r="X83" i="42" l="1"/>
  <c r="Y83" s="1"/>
  <c r="K83"/>
  <c r="M83" s="1"/>
  <c r="R83" s="1"/>
  <c r="C84" s="1"/>
  <c r="X83" i="41"/>
  <c r="Y83" s="1"/>
  <c r="K83"/>
  <c r="M83" s="1"/>
  <c r="R83" s="1"/>
  <c r="C84" s="1"/>
  <c r="X82" i="33"/>
  <c r="Y82" s="1"/>
  <c r="K82"/>
  <c r="M82" s="1"/>
  <c r="X84" i="42" l="1"/>
  <c r="Y84" s="1"/>
  <c r="K84"/>
  <c r="M84" s="1"/>
  <c r="R84" s="1"/>
  <c r="C85" s="1"/>
  <c r="X84" i="41"/>
  <c r="Y84" s="1"/>
  <c r="K84"/>
  <c r="M84" s="1"/>
  <c r="R84" s="1"/>
  <c r="C85" s="1"/>
  <c r="R82" i="33"/>
  <c r="C83" s="1"/>
  <c r="X85" i="42" l="1"/>
  <c r="Y85" s="1"/>
  <c r="K85"/>
  <c r="M85" s="1"/>
  <c r="R85" s="1"/>
  <c r="C86" s="1"/>
  <c r="X85" i="41"/>
  <c r="Y85" s="1"/>
  <c r="K85"/>
  <c r="M85" s="1"/>
  <c r="R85" s="1"/>
  <c r="C86" s="1"/>
  <c r="X83" i="33"/>
  <c r="Y83" s="1"/>
  <c r="K83"/>
  <c r="M83" s="1"/>
  <c r="R83" s="1"/>
  <c r="C84" s="1"/>
  <c r="X84" s="1"/>
  <c r="Y84" s="1"/>
  <c r="X86" i="42" l="1"/>
  <c r="Y86" s="1"/>
  <c r="K86"/>
  <c r="M86" s="1"/>
  <c r="R86" s="1"/>
  <c r="C87" s="1"/>
  <c r="X86" i="41"/>
  <c r="Y86" s="1"/>
  <c r="K86"/>
  <c r="M86" s="1"/>
  <c r="R86" s="1"/>
  <c r="C87" s="1"/>
  <c r="K84" i="33"/>
  <c r="M84" s="1"/>
  <c r="R84" s="1"/>
  <c r="C85" s="1"/>
  <c r="X85" s="1"/>
  <c r="Y85" s="1"/>
  <c r="X87" i="42" l="1"/>
  <c r="Y87" s="1"/>
  <c r="K87"/>
  <c r="M87" s="1"/>
  <c r="R87" s="1"/>
  <c r="C88" s="1"/>
  <c r="X87" i="41"/>
  <c r="Y87" s="1"/>
  <c r="K87"/>
  <c r="M87" s="1"/>
  <c r="R87" s="1"/>
  <c r="C88" s="1"/>
  <c r="K85" i="33"/>
  <c r="M85" s="1"/>
  <c r="R85" s="1"/>
  <c r="C86" s="1"/>
  <c r="X86" s="1"/>
  <c r="Y86" s="1"/>
  <c r="X88" i="42" l="1"/>
  <c r="Y88" s="1"/>
  <c r="K88"/>
  <c r="M88" s="1"/>
  <c r="R88" s="1"/>
  <c r="C89" s="1"/>
  <c r="X88" i="41"/>
  <c r="Y88" s="1"/>
  <c r="K88"/>
  <c r="M88" s="1"/>
  <c r="R88" s="1"/>
  <c r="C89" s="1"/>
  <c r="K86" i="33"/>
  <c r="M86" s="1"/>
  <c r="R86" s="1"/>
  <c r="C87" s="1"/>
  <c r="X87" s="1"/>
  <c r="Y87" s="1"/>
  <c r="X89" i="42" l="1"/>
  <c r="Y89" s="1"/>
  <c r="K89"/>
  <c r="M89" s="1"/>
  <c r="R89" s="1"/>
  <c r="C90" s="1"/>
  <c r="X89" i="41"/>
  <c r="Y89" s="1"/>
  <c r="K89"/>
  <c r="M89" s="1"/>
  <c r="R89" s="1"/>
  <c r="C90" s="1"/>
  <c r="K87" i="33"/>
  <c r="M87" s="1"/>
  <c r="R87" s="1"/>
  <c r="C88" s="1"/>
  <c r="X88" s="1"/>
  <c r="Y88" s="1"/>
  <c r="X90" i="42" l="1"/>
  <c r="Y90" s="1"/>
  <c r="K90"/>
  <c r="M90" s="1"/>
  <c r="R90" s="1"/>
  <c r="C91" s="1"/>
  <c r="X90" i="41"/>
  <c r="Y90" s="1"/>
  <c r="K90"/>
  <c r="M90" s="1"/>
  <c r="R90" s="1"/>
  <c r="C91" s="1"/>
  <c r="K88" i="33"/>
  <c r="M88" s="1"/>
  <c r="R88" s="1"/>
  <c r="C89" s="1"/>
  <c r="X89" s="1"/>
  <c r="Y89" s="1"/>
  <c r="X91" i="42" l="1"/>
  <c r="Y91" s="1"/>
  <c r="K91"/>
  <c r="M91" s="1"/>
  <c r="R91" s="1"/>
  <c r="C92" s="1"/>
  <c r="X91" i="41"/>
  <c r="Y91" s="1"/>
  <c r="K91"/>
  <c r="M91" s="1"/>
  <c r="R91" s="1"/>
  <c r="C92" s="1"/>
  <c r="K89" i="33"/>
  <c r="M89" s="1"/>
  <c r="R89" s="1"/>
  <c r="C90" s="1"/>
  <c r="X90" s="1"/>
  <c r="Y90" s="1"/>
  <c r="X92" i="42" l="1"/>
  <c r="Y92" s="1"/>
  <c r="K92"/>
  <c r="M92" s="1"/>
  <c r="R92" s="1"/>
  <c r="C93" s="1"/>
  <c r="X92" i="41"/>
  <c r="Y92" s="1"/>
  <c r="K92"/>
  <c r="M92" s="1"/>
  <c r="R92" s="1"/>
  <c r="C93" s="1"/>
  <c r="K90" i="33"/>
  <c r="M90" s="1"/>
  <c r="R90" s="1"/>
  <c r="C91" s="1"/>
  <c r="X91" s="1"/>
  <c r="Y91" s="1"/>
  <c r="X93" i="42" l="1"/>
  <c r="Y93" s="1"/>
  <c r="K93"/>
  <c r="M93" s="1"/>
  <c r="R93" s="1"/>
  <c r="C94" s="1"/>
  <c r="X93" i="41"/>
  <c r="Y93" s="1"/>
  <c r="K93"/>
  <c r="M93" s="1"/>
  <c r="R93" s="1"/>
  <c r="C94" s="1"/>
  <c r="K91" i="33"/>
  <c r="M91" s="1"/>
  <c r="R91" s="1"/>
  <c r="C92" s="1"/>
  <c r="X92" s="1"/>
  <c r="Y92" s="1"/>
  <c r="X94" i="42" l="1"/>
  <c r="Y94" s="1"/>
  <c r="K94"/>
  <c r="M94" s="1"/>
  <c r="R94" s="1"/>
  <c r="C95" s="1"/>
  <c r="X94" i="41"/>
  <c r="Y94" s="1"/>
  <c r="K94"/>
  <c r="M94" s="1"/>
  <c r="R94" s="1"/>
  <c r="C95" s="1"/>
  <c r="K92" i="33"/>
  <c r="M92" s="1"/>
  <c r="R92" s="1"/>
  <c r="C93" s="1"/>
  <c r="X93" s="1"/>
  <c r="Y93" s="1"/>
  <c r="X95" i="42" l="1"/>
  <c r="Y95" s="1"/>
  <c r="K95"/>
  <c r="M95" s="1"/>
  <c r="R95" s="1"/>
  <c r="C96" s="1"/>
  <c r="X95" i="41"/>
  <c r="Y95" s="1"/>
  <c r="K95"/>
  <c r="M95" s="1"/>
  <c r="R95" s="1"/>
  <c r="C96" s="1"/>
  <c r="K93" i="33"/>
  <c r="M93" s="1"/>
  <c r="R93" s="1"/>
  <c r="C94" s="1"/>
  <c r="X94" s="1"/>
  <c r="Y94" s="1"/>
  <c r="X96" i="42" l="1"/>
  <c r="Y96" s="1"/>
  <c r="K96"/>
  <c r="M96" s="1"/>
  <c r="R96" s="1"/>
  <c r="C97" s="1"/>
  <c r="X96" i="41"/>
  <c r="Y96" s="1"/>
  <c r="K96"/>
  <c r="M96" s="1"/>
  <c r="R96" s="1"/>
  <c r="C97" s="1"/>
  <c r="K94" i="33"/>
  <c r="M94" s="1"/>
  <c r="R94" s="1"/>
  <c r="C95" s="1"/>
  <c r="X97" i="42" l="1"/>
  <c r="Y97" s="1"/>
  <c r="K97"/>
  <c r="M97" s="1"/>
  <c r="R97" s="1"/>
  <c r="C98" s="1"/>
  <c r="X97" i="41"/>
  <c r="Y97" s="1"/>
  <c r="K97"/>
  <c r="M97" s="1"/>
  <c r="R97" s="1"/>
  <c r="C98" s="1"/>
  <c r="X95" i="33"/>
  <c r="Y95" s="1"/>
  <c r="K95"/>
  <c r="M95" s="1"/>
  <c r="R95" s="1"/>
  <c r="X98" i="42" l="1"/>
  <c r="Y98" s="1"/>
  <c r="K98"/>
  <c r="M98" s="1"/>
  <c r="R98" s="1"/>
  <c r="C99" s="1"/>
  <c r="X98" i="41"/>
  <c r="Y98" s="1"/>
  <c r="K98"/>
  <c r="M98" s="1"/>
  <c r="R98" s="1"/>
  <c r="C99" s="1"/>
  <c r="C96" i="33"/>
  <c r="X99" i="42" l="1"/>
  <c r="Y99" s="1"/>
  <c r="K99"/>
  <c r="M99" s="1"/>
  <c r="R99" s="1"/>
  <c r="C100" s="1"/>
  <c r="X99" i="41"/>
  <c r="Y99" s="1"/>
  <c r="K99"/>
  <c r="M99" s="1"/>
  <c r="R99" s="1"/>
  <c r="C100" s="1"/>
  <c r="X96" i="33"/>
  <c r="Y96" s="1"/>
  <c r="K96"/>
  <c r="M96" s="1"/>
  <c r="R96" s="1"/>
  <c r="X100" i="42" l="1"/>
  <c r="Y100" s="1"/>
  <c r="K100"/>
  <c r="M100" s="1"/>
  <c r="R100" s="1"/>
  <c r="C101" s="1"/>
  <c r="X100" i="41"/>
  <c r="Y100" s="1"/>
  <c r="K100"/>
  <c r="M100" s="1"/>
  <c r="R100" s="1"/>
  <c r="C101" s="1"/>
  <c r="C97" i="33"/>
  <c r="X101" i="42" l="1"/>
  <c r="Y101" s="1"/>
  <c r="K101"/>
  <c r="M101" s="1"/>
  <c r="R101" s="1"/>
  <c r="C102" s="1"/>
  <c r="X101" i="41"/>
  <c r="Y101" s="1"/>
  <c r="K101"/>
  <c r="M101" s="1"/>
  <c r="R101" s="1"/>
  <c r="C102" s="1"/>
  <c r="X97" i="33"/>
  <c r="Y97" s="1"/>
  <c r="K97"/>
  <c r="M97" s="1"/>
  <c r="R97" s="1"/>
  <c r="X102" i="42" l="1"/>
  <c r="Y102" s="1"/>
  <c r="K102"/>
  <c r="M102" s="1"/>
  <c r="R102" s="1"/>
  <c r="C103" s="1"/>
  <c r="X102" i="41"/>
  <c r="Y102" s="1"/>
  <c r="K102"/>
  <c r="M102" s="1"/>
  <c r="R102" s="1"/>
  <c r="C103" s="1"/>
  <c r="C98" i="33"/>
  <c r="X103" i="42" l="1"/>
  <c r="Y103" s="1"/>
  <c r="K103"/>
  <c r="M103" s="1"/>
  <c r="R103" s="1"/>
  <c r="C104" s="1"/>
  <c r="X103" i="41"/>
  <c r="Y103" s="1"/>
  <c r="K103"/>
  <c r="M103" s="1"/>
  <c r="R103" s="1"/>
  <c r="C104" s="1"/>
  <c r="X98" i="33"/>
  <c r="Y98" s="1"/>
  <c r="K98"/>
  <c r="M98" s="1"/>
  <c r="R98" s="1"/>
  <c r="C99" s="1"/>
  <c r="X104" i="42" l="1"/>
  <c r="Y104" s="1"/>
  <c r="K104"/>
  <c r="M104" s="1"/>
  <c r="R104" s="1"/>
  <c r="C105" s="1"/>
  <c r="X104" i="41"/>
  <c r="Y104" s="1"/>
  <c r="K104"/>
  <c r="M104" s="1"/>
  <c r="R104" s="1"/>
  <c r="C105" s="1"/>
  <c r="X99" i="33"/>
  <c r="Y99" s="1"/>
  <c r="K99"/>
  <c r="M99" s="1"/>
  <c r="R99" s="1"/>
  <c r="C100" s="1"/>
  <c r="X105" i="42" l="1"/>
  <c r="Y105" s="1"/>
  <c r="K105"/>
  <c r="M105" s="1"/>
  <c r="R105" s="1"/>
  <c r="C106" s="1"/>
  <c r="X105" i="41"/>
  <c r="Y105" s="1"/>
  <c r="K105"/>
  <c r="M105" s="1"/>
  <c r="R105" s="1"/>
  <c r="C106" s="1"/>
  <c r="X100" i="33"/>
  <c r="Y100" s="1"/>
  <c r="K100"/>
  <c r="M100" s="1"/>
  <c r="R100" s="1"/>
  <c r="C101" s="1"/>
  <c r="X106" i="42" l="1"/>
  <c r="Y106" s="1"/>
  <c r="K106"/>
  <c r="M106" s="1"/>
  <c r="R106" s="1"/>
  <c r="C107" s="1"/>
  <c r="X106" i="41"/>
  <c r="Y106" s="1"/>
  <c r="K106"/>
  <c r="M106" s="1"/>
  <c r="R106" s="1"/>
  <c r="C107" s="1"/>
  <c r="X101" i="33"/>
  <c r="Y101" s="1"/>
  <c r="K101"/>
  <c r="M101" s="1"/>
  <c r="R101" s="1"/>
  <c r="C102" s="1"/>
  <c r="X107" i="42" l="1"/>
  <c r="Y107" s="1"/>
  <c r="K107"/>
  <c r="M107" s="1"/>
  <c r="R107" s="1"/>
  <c r="C108" s="1"/>
  <c r="X107" i="41"/>
  <c r="Y107" s="1"/>
  <c r="K107"/>
  <c r="M107" s="1"/>
  <c r="R107" s="1"/>
  <c r="C108" s="1"/>
  <c r="X102" i="33"/>
  <c r="Y102" s="1"/>
  <c r="K102"/>
  <c r="M102" s="1"/>
  <c r="R102" s="1"/>
  <c r="X108" i="42" l="1"/>
  <c r="Y108" s="1"/>
  <c r="T4" s="1"/>
  <c r="K108"/>
  <c r="M108" s="1"/>
  <c r="R108" s="1"/>
  <c r="X108" i="41"/>
  <c r="Y108" s="1"/>
  <c r="T4" s="1"/>
  <c r="K108"/>
  <c r="M108" s="1"/>
  <c r="R108" s="1"/>
  <c r="C103" i="33"/>
  <c r="K103" s="1"/>
  <c r="M103" s="1"/>
  <c r="R103" s="1"/>
  <c r="C104" s="1"/>
  <c r="G5" i="42" l="1"/>
  <c r="E5"/>
  <c r="D4"/>
  <c r="T2" s="1"/>
  <c r="C5"/>
  <c r="E5" i="41"/>
  <c r="C5"/>
  <c r="D4"/>
  <c r="T2" s="1"/>
  <c r="G5"/>
  <c r="X103" i="33"/>
  <c r="Y103" s="1"/>
  <c r="K104"/>
  <c r="M104" s="1"/>
  <c r="R104" s="1"/>
  <c r="C105" s="1"/>
  <c r="I5" i="42" l="1"/>
  <c r="I5" i="41"/>
  <c r="K105" i="33"/>
  <c r="M105" s="1"/>
  <c r="R105" s="1"/>
  <c r="C106" s="1"/>
  <c r="X104"/>
  <c r="Y104" s="1"/>
  <c r="X105" l="1"/>
  <c r="Y105" s="1"/>
  <c r="K106"/>
  <c r="M106" s="1"/>
  <c r="R106" s="1"/>
  <c r="C107" s="1"/>
  <c r="X106" l="1"/>
  <c r="Y106" s="1"/>
  <c r="K107"/>
  <c r="M107" s="1"/>
  <c r="R107" s="1"/>
  <c r="C108" s="1"/>
  <c r="X107"/>
  <c r="Y107" s="1"/>
  <c r="X108" l="1"/>
  <c r="Y108" s="1"/>
  <c r="T4" s="1"/>
  <c r="K108"/>
  <c r="M108" s="1"/>
  <c r="R108" s="1"/>
  <c r="E5" l="1"/>
  <c r="D4"/>
  <c r="T2" s="1"/>
  <c r="C5"/>
  <c r="G5"/>
  <c r="I5" l="1"/>
</calcChain>
</file>

<file path=xl/sharedStrings.xml><?xml version="1.0" encoding="utf-8"?>
<sst xmlns="http://schemas.openxmlformats.org/spreadsheetml/2006/main" count="656" uniqueCount="120">
  <si>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</si>
  <si>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</si>
  <si>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</si>
  <si>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</si>
  <si>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</si>
  <si>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</si>
  <si>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</si>
  <si>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</si>
  <si>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</si>
  <si>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</si>
  <si>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</si>
  <si>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</si>
  <si>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</si>
  <si>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</si>
  <si>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</si>
  <si>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</si>
  <si>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</si>
  <si>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</si>
  <si>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</si>
  <si>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</si>
  <si>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</si>
  <si>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</si>
  <si>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</si>
  <si>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</si>
  <si>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</si>
  <si>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</si>
  <si>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</si>
  <si>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</si>
  <si>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</si>
  <si>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</si>
  <si>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</si>
  <si>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</si>
  <si>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</si>
  <si>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</si>
  <si>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</si>
  <si>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</si>
  <si>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</si>
  <si>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</si>
  <si>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</si>
  <si>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</si>
  <si>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</si>
  <si>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</si>
  <si>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</si>
  <si>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</si>
  <si>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</si>
  <si>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</si>
  <si>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</si>
  <si>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</si>
  <si>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</si>
  <si>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</si>
  <si>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</si>
  <si>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</si>
  <si>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</si>
  <si>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</si>
  <si>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</si>
  <si>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</si>
  <si>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</si>
  <si>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</si>
  <si>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</si>
  <si>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FIB-1.27</t>
    <phoneticPr fontId="3"/>
  </si>
  <si>
    <t>利益率</t>
  </si>
  <si>
    <t>勝率</t>
  </si>
  <si>
    <t>ルール</t>
  </si>
  <si>
    <t>通貨ペア</t>
  </si>
  <si>
    <t>fib1.27</t>
  </si>
  <si>
    <t>fib1.50</t>
  </si>
  <si>
    <t>fib2.00</t>
  </si>
  <si>
    <t>PB</t>
  </si>
  <si>
    <t>USD/JPY</t>
  </si>
  <si>
    <t>EUR/USD</t>
    <phoneticPr fontId="2"/>
  </si>
  <si>
    <t>時間足</t>
    <rPh sb="0" eb="2">
      <t>ジカン</t>
    </rPh>
    <rPh sb="2" eb="3">
      <t>アシ</t>
    </rPh>
    <phoneticPr fontId="2"/>
  </si>
  <si>
    <t>検証回数</t>
    <rPh sb="0" eb="2">
      <t>ケンショウ</t>
    </rPh>
    <rPh sb="2" eb="4">
      <t>カイスウ</t>
    </rPh>
    <phoneticPr fontId="2"/>
  </si>
  <si>
    <t>Ｄ１</t>
    <phoneticPr fontId="2"/>
  </si>
  <si>
    <t>Ｈ4</t>
    <phoneticPr fontId="2"/>
  </si>
  <si>
    <t>D1</t>
    <phoneticPr fontId="2"/>
  </si>
  <si>
    <t>検証年数</t>
    <rPh sb="0" eb="2">
      <t>ケンショウ</t>
    </rPh>
    <rPh sb="2" eb="4">
      <t>ネンスウ</t>
    </rPh>
    <phoneticPr fontId="2"/>
  </si>
  <si>
    <t>26年</t>
    <rPh sb="2" eb="3">
      <t>ネン</t>
    </rPh>
    <phoneticPr fontId="2"/>
  </si>
  <si>
    <t>5/22-26</t>
    <phoneticPr fontId="2"/>
  </si>
  <si>
    <t>5/28-6/1</t>
    <phoneticPr fontId="2"/>
  </si>
  <si>
    <t>検証した日</t>
    <rPh sb="0" eb="2">
      <t>ケンショウ</t>
    </rPh>
    <rPh sb="4" eb="5">
      <t>ヒ</t>
    </rPh>
    <phoneticPr fontId="2"/>
  </si>
  <si>
    <t>5年</t>
    <rPh sb="1" eb="2">
      <t>ネン</t>
    </rPh>
    <phoneticPr fontId="2"/>
  </si>
  <si>
    <t>5日間</t>
    <rPh sb="1" eb="3">
      <t>ニチカン</t>
    </rPh>
    <phoneticPr fontId="2"/>
  </si>
  <si>
    <t>検証に要した日数</t>
    <rPh sb="0" eb="2">
      <t>ケンショウ</t>
    </rPh>
    <rPh sb="3" eb="4">
      <t>ヨウ</t>
    </rPh>
    <rPh sb="6" eb="8">
      <t>ニッスウ</t>
    </rPh>
    <phoneticPr fontId="2"/>
  </si>
  <si>
    <t>EUR/USD</t>
    <phoneticPr fontId="2"/>
  </si>
  <si>
    <t>H4</t>
    <phoneticPr fontId="2"/>
  </si>
  <si>
    <t>6/1-3</t>
    <phoneticPr fontId="2"/>
  </si>
  <si>
    <t>3日間</t>
    <rPh sb="1" eb="3">
      <t>ニチカン</t>
    </rPh>
    <phoneticPr fontId="2"/>
  </si>
  <si>
    <t>AUD/USD</t>
    <phoneticPr fontId="2"/>
  </si>
  <si>
    <t>20年</t>
    <rPh sb="2" eb="3">
      <t>ネン</t>
    </rPh>
    <phoneticPr fontId="2"/>
  </si>
  <si>
    <t>6/4-5</t>
    <phoneticPr fontId="2"/>
  </si>
  <si>
    <t>2日間</t>
    <rPh sb="1" eb="3">
      <t>ニチカン</t>
    </rPh>
    <phoneticPr fontId="2"/>
  </si>
  <si>
    <t>AUD/USD</t>
    <phoneticPr fontId="2"/>
  </si>
  <si>
    <t>H4</t>
    <phoneticPr fontId="2"/>
  </si>
  <si>
    <t>5年</t>
    <rPh sb="1" eb="2">
      <t>ネン</t>
    </rPh>
    <phoneticPr fontId="2"/>
  </si>
  <si>
    <t>6/5</t>
    <phoneticPr fontId="2"/>
  </si>
  <si>
    <t>1日間</t>
    <rPh sb="1" eb="3">
      <t>ニチカン</t>
    </rPh>
    <phoneticPr fontId="2"/>
  </si>
  <si>
    <t>EB</t>
    <phoneticPr fontId="2"/>
  </si>
  <si>
    <t>Ｄ１</t>
  </si>
  <si>
    <t>EB</t>
    <phoneticPr fontId="2"/>
  </si>
  <si>
    <t>19年</t>
    <rPh sb="2" eb="3">
      <t>ネン</t>
    </rPh>
    <phoneticPr fontId="2"/>
  </si>
  <si>
    <t>6/6-8</t>
    <phoneticPr fontId="2"/>
  </si>
  <si>
    <t>H4</t>
    <phoneticPr fontId="2"/>
  </si>
  <si>
    <t>6/8-9</t>
    <phoneticPr fontId="2"/>
  </si>
  <si>
    <t>10MAの上側にキャンドル終値があれば買い方向、下側なら売り方向。MAに触れてＥB出現でエントリー待ち、ＥB高値or安値ブレイクでエントリー。
取引時間帯8:00～0：00。　左側キャンドル2pips以下は無効とする。
リスクpips 右のキャンドル高値安値幅をリスクpipsとする。</t>
    <rPh sb="13" eb="15">
      <t>オワリネ</t>
    </rPh>
    <rPh sb="72" eb="74">
      <t>トリヒキ</t>
    </rPh>
    <rPh sb="74" eb="77">
      <t>ジカンタイ</t>
    </rPh>
    <rPh sb="88" eb="90">
      <t>ヒダリガワ</t>
    </rPh>
    <rPh sb="100" eb="102">
      <t>イカ</t>
    </rPh>
    <rPh sb="103" eb="105">
      <t>ムコウ</t>
    </rPh>
    <rPh sb="118" eb="119">
      <t>ミギ</t>
    </rPh>
    <rPh sb="125" eb="127">
      <t>タカネ</t>
    </rPh>
    <rPh sb="127" eb="129">
      <t>ヤスネ</t>
    </rPh>
    <rPh sb="129" eb="130">
      <t>ハバ</t>
    </rPh>
    <phoneticPr fontId="3"/>
  </si>
  <si>
    <t>15年</t>
    <rPh sb="2" eb="3">
      <t>ネン</t>
    </rPh>
    <phoneticPr fontId="2"/>
  </si>
  <si>
    <t>3日間</t>
    <rPh sb="1" eb="3">
      <t>ニチカン</t>
    </rPh>
    <phoneticPr fontId="2"/>
  </si>
  <si>
    <t>4年</t>
    <rPh sb="1" eb="2">
      <t>ネン</t>
    </rPh>
    <phoneticPr fontId="2"/>
  </si>
  <si>
    <t>6/9-11</t>
    <phoneticPr fontId="2"/>
  </si>
  <si>
    <t>6/12-14</t>
    <phoneticPr fontId="2"/>
  </si>
  <si>
    <t>3日間</t>
    <rPh sb="1" eb="3">
      <t>ニチカン</t>
    </rPh>
    <phoneticPr fontId="2"/>
  </si>
  <si>
    <t>AUDUSD</t>
    <phoneticPr fontId="2"/>
  </si>
  <si>
    <t>6/15</t>
    <phoneticPr fontId="2"/>
  </si>
  <si>
    <t>21年</t>
    <rPh sb="2" eb="3">
      <t>ネン</t>
    </rPh>
    <phoneticPr fontId="2"/>
  </si>
  <si>
    <t>4時間</t>
    <rPh sb="1" eb="3">
      <t>ジカン</t>
    </rPh>
    <phoneticPr fontId="3"/>
  </si>
  <si>
    <t>FIB-1.50</t>
    <phoneticPr fontId="3"/>
  </si>
  <si>
    <t>FIB-2.00</t>
    <phoneticPr fontId="3"/>
  </si>
  <si>
    <t>6/16</t>
    <phoneticPr fontId="2"/>
  </si>
  <si>
    <t>4時間足は、どうしても利益率悪いです。</t>
    <rPh sb="1" eb="3">
      <t>ジカン</t>
    </rPh>
    <rPh sb="3" eb="4">
      <t>アシ</t>
    </rPh>
    <rPh sb="11" eb="13">
      <t>リエキ</t>
    </rPh>
    <rPh sb="13" eb="14">
      <t>リツ</t>
    </rPh>
    <rPh sb="14" eb="15">
      <t>ワル</t>
    </rPh>
    <phoneticPr fontId="2"/>
  </si>
  <si>
    <t>Ｆ12で、4時間ごと送ってトレンドフォローだから大丈夫・・なんて甘くないですね。勝率はどれも50％ですから。</t>
    <rPh sb="6" eb="8">
      <t>ジカン</t>
    </rPh>
    <rPh sb="10" eb="11">
      <t>オク</t>
    </rPh>
    <rPh sb="24" eb="27">
      <t>ダイジョウブ</t>
    </rPh>
    <rPh sb="32" eb="33">
      <t>アマ</t>
    </rPh>
    <rPh sb="40" eb="42">
      <t>ショウリツ</t>
    </rPh>
    <phoneticPr fontId="2"/>
  </si>
  <si>
    <t>ＯＢシステムに進みます。</t>
    <rPh sb="7" eb="8">
      <t>スス</t>
    </rPh>
    <phoneticPr fontId="2"/>
  </si>
</sst>
</file>

<file path=xl/styles.xml><?xml version="1.0" encoding="utf-8"?>
<styleSheet xmlns="http://schemas.openxmlformats.org/spreadsheetml/2006/main">
  <numFmts count="7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  <numFmt numFmtId="182" formatCode="0.0000_ "/>
  </numFmts>
  <fonts count="10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3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0" fillId="0" borderId="1" xfId="0" applyBorder="1">
      <alignment vertical="center"/>
    </xf>
    <xf numFmtId="179" fontId="0" fillId="0" borderId="1" xfId="0" applyNumberFormat="1" applyBorder="1">
      <alignment vertical="center"/>
    </xf>
    <xf numFmtId="179" fontId="0" fillId="12" borderId="1" xfId="0" applyNumberFormat="1" applyFill="1" applyBorder="1">
      <alignment vertical="center"/>
    </xf>
    <xf numFmtId="9" fontId="0" fillId="0" borderId="1" xfId="0" applyNumberFormat="1" applyBorder="1">
      <alignment vertical="center"/>
    </xf>
    <xf numFmtId="0" fontId="0" fillId="0" borderId="8" xfId="0" applyBorder="1">
      <alignment vertical="center"/>
    </xf>
    <xf numFmtId="179" fontId="0" fillId="0" borderId="8" xfId="0" applyNumberFormat="1" applyBorder="1">
      <alignment vertical="center"/>
    </xf>
    <xf numFmtId="179" fontId="0" fillId="12" borderId="8" xfId="0" applyNumberFormat="1" applyFill="1" applyBorder="1">
      <alignment vertical="center"/>
    </xf>
    <xf numFmtId="9" fontId="0" fillId="0" borderId="8" xfId="0" applyNumberFormat="1" applyBorder="1">
      <alignment vertical="center"/>
    </xf>
    <xf numFmtId="0" fontId="0" fillId="0" borderId="12" xfId="0" applyBorder="1">
      <alignment vertical="center"/>
    </xf>
    <xf numFmtId="0" fontId="0" fillId="0" borderId="8" xfId="0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0" borderId="1" xfId="0" applyBorder="1">
      <alignment vertical="center"/>
    </xf>
    <xf numFmtId="49" fontId="0" fillId="0" borderId="8" xfId="0" applyNumberFormat="1" applyBorder="1">
      <alignment vertical="center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179" fontId="0" fillId="0" borderId="1" xfId="0" applyNumberFormat="1" applyFill="1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horizontal="left" vertical="center"/>
    </xf>
    <xf numFmtId="0" fontId="0" fillId="0" borderId="1" xfId="0" applyBorder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0" fontId="0" fillId="0" borderId="7" xfId="0" applyNumberFormat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180" fontId="0" fillId="0" borderId="2" xfId="0" applyNumberFormat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11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180" fontId="8" fillId="0" borderId="1" xfId="0" applyNumberFormat="1" applyFont="1" applyBorder="1" applyAlignment="1">
      <alignment horizontal="center" vertical="center"/>
    </xf>
    <xf numFmtId="182" fontId="8" fillId="0" borderId="1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0" fontId="0" fillId="0" borderId="0" xfId="0" applyAlignment="1">
      <alignment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56" fontId="8" fillId="0" borderId="1" xfId="0" applyNumberFormat="1" applyFont="1" applyBorder="1" applyAlignment="1">
      <alignment horizontal="center" vertical="center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4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335280</xdr:colOff>
      <xdr:row>37</xdr:row>
      <xdr:rowOff>99060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67640"/>
          <a:ext cx="7650480" cy="6134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11</xdr:col>
      <xdr:colOff>169691</xdr:colOff>
      <xdr:row>75</xdr:row>
      <xdr:rowOff>100891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537960"/>
          <a:ext cx="6875291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11</xdr:col>
      <xdr:colOff>108713</xdr:colOff>
      <xdr:row>113</xdr:row>
      <xdr:rowOff>100891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2908280"/>
          <a:ext cx="6814313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12</xdr:col>
      <xdr:colOff>55539</xdr:colOff>
      <xdr:row>151</xdr:row>
      <xdr:rowOff>100891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19278600"/>
          <a:ext cx="7370739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12</xdr:col>
      <xdr:colOff>55539</xdr:colOff>
      <xdr:row>189</xdr:row>
      <xdr:rowOff>100891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25648920"/>
          <a:ext cx="7370739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12</xdr:col>
      <xdr:colOff>246096</xdr:colOff>
      <xdr:row>227</xdr:row>
      <xdr:rowOff>100891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32019240"/>
          <a:ext cx="7561296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11</xdr:col>
      <xdr:colOff>299270</xdr:colOff>
      <xdr:row>265</xdr:row>
      <xdr:rowOff>100891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38389560"/>
          <a:ext cx="7004870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11</xdr:col>
      <xdr:colOff>299270</xdr:colOff>
      <xdr:row>303</xdr:row>
      <xdr:rowOff>100891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44759880"/>
          <a:ext cx="7004870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11</xdr:col>
      <xdr:colOff>299270</xdr:colOff>
      <xdr:row>341</xdr:row>
      <xdr:rowOff>100891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51130200"/>
          <a:ext cx="7004870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11</xdr:col>
      <xdr:colOff>299270</xdr:colOff>
      <xdr:row>379</xdr:row>
      <xdr:rowOff>100891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57500520"/>
          <a:ext cx="7004870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0</xdr:rowOff>
    </xdr:from>
    <xdr:to>
      <xdr:col>11</xdr:col>
      <xdr:colOff>268781</xdr:colOff>
      <xdr:row>417</xdr:row>
      <xdr:rowOff>100891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63870840"/>
          <a:ext cx="6974381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</xdr:row>
      <xdr:rowOff>0</xdr:rowOff>
    </xdr:from>
    <xdr:to>
      <xdr:col>10</xdr:col>
      <xdr:colOff>245732</xdr:colOff>
      <xdr:row>455</xdr:row>
      <xdr:rowOff>100891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70241160"/>
          <a:ext cx="6341732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457</xdr:row>
      <xdr:rowOff>0</xdr:rowOff>
    </xdr:from>
    <xdr:to>
      <xdr:col>10</xdr:col>
      <xdr:colOff>245732</xdr:colOff>
      <xdr:row>493</xdr:row>
      <xdr:rowOff>100891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76611480"/>
          <a:ext cx="6341732" cy="61359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495</xdr:row>
      <xdr:rowOff>0</xdr:rowOff>
    </xdr:from>
    <xdr:to>
      <xdr:col>10</xdr:col>
      <xdr:colOff>245732</xdr:colOff>
      <xdr:row>531</xdr:row>
      <xdr:rowOff>161869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82981800"/>
          <a:ext cx="6341732" cy="6196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533</xdr:row>
      <xdr:rowOff>0</xdr:rowOff>
    </xdr:from>
    <xdr:to>
      <xdr:col>11</xdr:col>
      <xdr:colOff>55357</xdr:colOff>
      <xdr:row>569</xdr:row>
      <xdr:rowOff>161869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89352120"/>
          <a:ext cx="6760957" cy="6196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</xdr:row>
      <xdr:rowOff>0</xdr:rowOff>
    </xdr:from>
    <xdr:to>
      <xdr:col>11</xdr:col>
      <xdr:colOff>55357</xdr:colOff>
      <xdr:row>607</xdr:row>
      <xdr:rowOff>161869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95722440"/>
          <a:ext cx="6760957" cy="6196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609</xdr:row>
      <xdr:rowOff>0</xdr:rowOff>
    </xdr:from>
    <xdr:to>
      <xdr:col>11</xdr:col>
      <xdr:colOff>55357</xdr:colOff>
      <xdr:row>645</xdr:row>
      <xdr:rowOff>161869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02092760"/>
          <a:ext cx="6760957" cy="6196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647</xdr:row>
      <xdr:rowOff>0</xdr:rowOff>
    </xdr:from>
    <xdr:to>
      <xdr:col>11</xdr:col>
      <xdr:colOff>329759</xdr:colOff>
      <xdr:row>683</xdr:row>
      <xdr:rowOff>161869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108463080"/>
          <a:ext cx="7035359" cy="6196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685</xdr:row>
      <xdr:rowOff>0</xdr:rowOff>
    </xdr:from>
    <xdr:to>
      <xdr:col>11</xdr:col>
      <xdr:colOff>329759</xdr:colOff>
      <xdr:row>721</xdr:row>
      <xdr:rowOff>161869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114833400"/>
          <a:ext cx="7035359" cy="6196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723</xdr:row>
      <xdr:rowOff>0</xdr:rowOff>
    </xdr:from>
    <xdr:to>
      <xdr:col>11</xdr:col>
      <xdr:colOff>329759</xdr:colOff>
      <xdr:row>759</xdr:row>
      <xdr:rowOff>161869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121203720"/>
          <a:ext cx="7035359" cy="61969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13"/>
  <sheetViews>
    <sheetView workbookViewId="0">
      <selection activeCell="A3" sqref="A3"/>
    </sheetView>
  </sheetViews>
  <sheetFormatPr defaultRowHeight="13.2"/>
  <sheetData>
    <row r="2" spans="1:2">
      <c r="A2" t="s">
        <v>47</v>
      </c>
    </row>
    <row r="3" spans="1:2">
      <c r="A3">
        <v>100000</v>
      </c>
    </row>
    <row r="5" spans="1:2">
      <c r="A5" t="s">
        <v>48</v>
      </c>
    </row>
    <row r="6" spans="1:2">
      <c r="A6" t="s">
        <v>55</v>
      </c>
      <c r="B6">
        <v>90</v>
      </c>
    </row>
    <row r="7" spans="1:2">
      <c r="A7" t="s">
        <v>54</v>
      </c>
      <c r="B7">
        <v>90</v>
      </c>
    </row>
    <row r="8" spans="1:2">
      <c r="A8" t="s">
        <v>52</v>
      </c>
      <c r="B8">
        <v>110</v>
      </c>
    </row>
    <row r="9" spans="1:2">
      <c r="A9" t="s">
        <v>50</v>
      </c>
      <c r="B9">
        <v>120</v>
      </c>
    </row>
    <row r="10" spans="1:2">
      <c r="A10" t="s">
        <v>51</v>
      </c>
      <c r="B10">
        <v>150</v>
      </c>
    </row>
    <row r="11" spans="1:2">
      <c r="A11" t="s">
        <v>56</v>
      </c>
      <c r="B11">
        <v>100</v>
      </c>
    </row>
    <row r="12" spans="1:2">
      <c r="A12" t="s">
        <v>53</v>
      </c>
      <c r="B12">
        <v>80</v>
      </c>
    </row>
    <row r="13" spans="1: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2:Z109"/>
  <sheetViews>
    <sheetView zoomScale="115" zoomScaleNormal="115" workbookViewId="0">
      <pane ySplit="8" topLeftCell="A9" activePane="bottomLeft" state="frozen"/>
      <selection pane="bottomLeft" activeCell="B9" sqref="B9"/>
    </sheetView>
  </sheetViews>
  <sheetFormatPr defaultRowHeight="13.2"/>
  <cols>
    <col min="1" max="1" width="2.88671875" customWidth="1"/>
    <col min="2" max="18" width="6.6640625" customWidth="1"/>
    <col min="21" max="21" width="11" customWidth="1"/>
    <col min="22" max="22" width="2.33203125" style="22" hidden="1" customWidth="1"/>
    <col min="23" max="23" width="4.6640625" hidden="1" customWidth="1"/>
  </cols>
  <sheetData>
    <row r="2" spans="2:26">
      <c r="B2" s="71" t="s">
        <v>5</v>
      </c>
      <c r="C2" s="71"/>
      <c r="D2" s="73" t="s">
        <v>110</v>
      </c>
      <c r="E2" s="73"/>
      <c r="F2" s="71" t="s">
        <v>6</v>
      </c>
      <c r="G2" s="71"/>
      <c r="H2" s="75" t="s">
        <v>113</v>
      </c>
      <c r="I2" s="75"/>
      <c r="J2" s="71" t="s">
        <v>7</v>
      </c>
      <c r="K2" s="71"/>
      <c r="L2" s="72">
        <v>1000000</v>
      </c>
      <c r="M2" s="73"/>
      <c r="N2" s="77"/>
      <c r="O2" s="78"/>
      <c r="P2" s="78"/>
      <c r="Q2" s="79"/>
      <c r="R2" s="71" t="s">
        <v>8</v>
      </c>
      <c r="S2" s="71"/>
      <c r="T2" s="74">
        <f>SUM(L2,D4)</f>
        <v>1379211.2120744046</v>
      </c>
      <c r="U2" s="75"/>
      <c r="V2" s="1"/>
      <c r="W2" s="1"/>
      <c r="X2" s="1"/>
      <c r="Z2" s="22"/>
    </row>
    <row r="3" spans="2:26" ht="60" customHeight="1">
      <c r="B3" s="71" t="s">
        <v>9</v>
      </c>
      <c r="C3" s="71"/>
      <c r="D3" s="80" t="s">
        <v>103</v>
      </c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2"/>
      <c r="R3" s="71" t="s">
        <v>10</v>
      </c>
      <c r="S3" s="71"/>
      <c r="T3" s="76" t="s">
        <v>59</v>
      </c>
      <c r="U3" s="76"/>
      <c r="V3" s="1"/>
      <c r="W3" s="1"/>
      <c r="Z3" s="22"/>
    </row>
    <row r="4" spans="2:26">
      <c r="B4" s="71" t="s">
        <v>11</v>
      </c>
      <c r="C4" s="71"/>
      <c r="D4" s="83">
        <f>SUM($R$9:$S$993)</f>
        <v>379211.21207440452</v>
      </c>
      <c r="E4" s="83"/>
      <c r="F4" s="71" t="s">
        <v>12</v>
      </c>
      <c r="G4" s="71"/>
      <c r="H4" s="84">
        <f>SUM($T$9:$U$108)</f>
        <v>712.00000000000921</v>
      </c>
      <c r="I4" s="75"/>
      <c r="J4" s="85"/>
      <c r="K4" s="85"/>
      <c r="L4" s="74"/>
      <c r="M4" s="74"/>
      <c r="N4" s="90"/>
      <c r="O4" s="91"/>
      <c r="P4" s="91"/>
      <c r="Q4" s="92"/>
      <c r="R4" s="85" t="s">
        <v>58</v>
      </c>
      <c r="S4" s="85"/>
      <c r="T4" s="86">
        <f>MAX(Y:Y)</f>
        <v>0.20400407642606977</v>
      </c>
      <c r="U4" s="86"/>
      <c r="V4" s="1"/>
      <c r="W4" s="1"/>
      <c r="X4" s="1"/>
      <c r="Z4" s="22"/>
    </row>
    <row r="5" spans="2:26">
      <c r="B5" s="35" t="s">
        <v>15</v>
      </c>
      <c r="C5" s="2">
        <f>COUNTIF($R$9:$R$990,"&gt;0")</f>
        <v>48</v>
      </c>
      <c r="D5" s="34" t="s">
        <v>16</v>
      </c>
      <c r="E5" s="15">
        <f>COUNTIF($R$9:$R$990,"&lt;0")</f>
        <v>52</v>
      </c>
      <c r="F5" s="34" t="s">
        <v>17</v>
      </c>
      <c r="G5" s="2">
        <f>COUNTIF($R$9:$R$990,"=0")</f>
        <v>0</v>
      </c>
      <c r="H5" s="34" t="s">
        <v>18</v>
      </c>
      <c r="I5" s="3">
        <f>C5/SUM(C5,E5,G5)</f>
        <v>0.48</v>
      </c>
      <c r="J5" s="87" t="s">
        <v>19</v>
      </c>
      <c r="K5" s="71"/>
      <c r="L5" s="88">
        <f>MAX(V9:V993)</f>
        <v>5</v>
      </c>
      <c r="M5" s="89"/>
      <c r="N5" s="13"/>
      <c r="O5" s="13"/>
      <c r="P5" s="13"/>
      <c r="Q5" s="13"/>
      <c r="R5" s="17" t="s">
        <v>20</v>
      </c>
      <c r="S5" s="9"/>
      <c r="T5" s="88">
        <f>MAX(W9:W993)</f>
        <v>5</v>
      </c>
      <c r="U5" s="89"/>
      <c r="V5" s="1"/>
      <c r="W5" s="1"/>
      <c r="X5" s="1"/>
      <c r="Z5" s="22"/>
    </row>
    <row r="6" spans="2:26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6">
      <c r="B7" s="93" t="s">
        <v>21</v>
      </c>
      <c r="C7" s="95" t="s">
        <v>22</v>
      </c>
      <c r="D7" s="96"/>
      <c r="E7" s="99" t="s">
        <v>23</v>
      </c>
      <c r="F7" s="100"/>
      <c r="G7" s="100"/>
      <c r="H7" s="100"/>
      <c r="I7" s="101"/>
      <c r="J7" s="102" t="s">
        <v>24</v>
      </c>
      <c r="K7" s="103"/>
      <c r="L7" s="104"/>
      <c r="M7" s="105" t="s">
        <v>25</v>
      </c>
      <c r="N7" s="106" t="s">
        <v>26</v>
      </c>
      <c r="O7" s="107"/>
      <c r="P7" s="107"/>
      <c r="Q7" s="108"/>
      <c r="R7" s="109" t="s">
        <v>27</v>
      </c>
      <c r="S7" s="109"/>
      <c r="T7" s="109"/>
      <c r="U7" s="109"/>
    </row>
    <row r="8" spans="2:26">
      <c r="B8" s="94"/>
      <c r="C8" s="97"/>
      <c r="D8" s="98"/>
      <c r="E8" s="18" t="s">
        <v>28</v>
      </c>
      <c r="F8" s="18" t="s">
        <v>29</v>
      </c>
      <c r="G8" s="18" t="s">
        <v>30</v>
      </c>
      <c r="H8" s="110" t="s">
        <v>31</v>
      </c>
      <c r="I8" s="101"/>
      <c r="J8" s="4" t="s">
        <v>32</v>
      </c>
      <c r="K8" s="111" t="s">
        <v>33</v>
      </c>
      <c r="L8" s="104"/>
      <c r="M8" s="105"/>
      <c r="N8" s="5" t="s">
        <v>28</v>
      </c>
      <c r="O8" s="5" t="s">
        <v>29</v>
      </c>
      <c r="P8" s="112" t="s">
        <v>31</v>
      </c>
      <c r="Q8" s="108"/>
      <c r="R8" s="109" t="s">
        <v>34</v>
      </c>
      <c r="S8" s="109"/>
      <c r="T8" s="109" t="s">
        <v>32</v>
      </c>
      <c r="U8" s="109"/>
      <c r="Y8" t="s">
        <v>57</v>
      </c>
    </row>
    <row r="9" spans="2:26">
      <c r="B9" s="36">
        <v>1</v>
      </c>
      <c r="C9" s="113">
        <f>L2</f>
        <v>1000000</v>
      </c>
      <c r="D9" s="113"/>
      <c r="E9" s="36">
        <v>2010</v>
      </c>
      <c r="F9" s="8">
        <v>43486</v>
      </c>
      <c r="G9" s="62" t="s">
        <v>3</v>
      </c>
      <c r="H9" s="114">
        <v>0.90229999999999999</v>
      </c>
      <c r="I9" s="114"/>
      <c r="J9" s="36">
        <v>119</v>
      </c>
      <c r="K9" s="113">
        <f>IF(J9="","",C9*0.03)</f>
        <v>30000</v>
      </c>
      <c r="L9" s="113"/>
      <c r="M9" s="6">
        <f>IF(J9="","",(K9/J9)/LOOKUP(RIGHT($D$2,3),定数!$A$6:$A$13,定数!$B$6:$B$13))</f>
        <v>2.1008403361344539</v>
      </c>
      <c r="N9" s="36">
        <v>2010</v>
      </c>
      <c r="O9" s="8">
        <v>43494</v>
      </c>
      <c r="P9" s="114">
        <v>0.88759999999999994</v>
      </c>
      <c r="Q9" s="114"/>
      <c r="R9" s="115">
        <f>IF(P9="","",T9*M9*LOOKUP(RIGHT($D$2,3),定数!$A$6:$A$13,定数!$B$6:$B$13))</f>
        <v>37058.823529411879</v>
      </c>
      <c r="S9" s="115"/>
      <c r="T9" s="116">
        <f>IF(P9="","",IF(G9="買",(P9-H9),(H9-P9))*IF(RIGHT($D$2,3)="JPY",100,10000))</f>
        <v>147.00000000000045</v>
      </c>
      <c r="U9" s="116"/>
      <c r="V9" s="1">
        <f>IF(T9&lt;&gt;"",IF(T9&gt;0,1+V8,0),"")</f>
        <v>1</v>
      </c>
      <c r="W9">
        <f>IF(T9&lt;&gt;"",IF(T9&lt;0,1+W8,0),"")</f>
        <v>0</v>
      </c>
    </row>
    <row r="10" spans="2:26">
      <c r="B10" s="36">
        <v>2</v>
      </c>
      <c r="C10" s="113">
        <f t="shared" ref="C10:C73" si="0">IF(R9="","",C9+R9)</f>
        <v>1037058.8235294119</v>
      </c>
      <c r="D10" s="113"/>
      <c r="E10" s="36"/>
      <c r="F10" s="8">
        <v>43501</v>
      </c>
      <c r="G10" s="62" t="s">
        <v>3</v>
      </c>
      <c r="H10" s="114">
        <v>0.85950000000000004</v>
      </c>
      <c r="I10" s="114"/>
      <c r="J10" s="36">
        <v>123</v>
      </c>
      <c r="K10" s="117">
        <f>IF(J10="","",C10*0.03)</f>
        <v>31111.764705882357</v>
      </c>
      <c r="L10" s="118"/>
      <c r="M10" s="6">
        <f>IF(J10="","",(K10/J10)/LOOKUP(RIGHT($D$2,3),定数!$A$6:$A$13,定数!$B$6:$B$13))</f>
        <v>2.107843137254902</v>
      </c>
      <c r="N10" s="36"/>
      <c r="O10" s="8">
        <v>43505</v>
      </c>
      <c r="P10" s="114">
        <v>0.87180000000000002</v>
      </c>
      <c r="Q10" s="114"/>
      <c r="R10" s="115">
        <f>IF(P10="","",T10*M10*LOOKUP(RIGHT($D$2,3),定数!$A$6:$A$13,定数!$B$6:$B$13))</f>
        <v>-31111.764705882299</v>
      </c>
      <c r="S10" s="115"/>
      <c r="T10" s="116">
        <f>IF(P10="","",IF(G10="買",(P10-H10),(H10-P10))*IF(RIGHT($D$2,3)="JPY",100,10000))</f>
        <v>-122.99999999999977</v>
      </c>
      <c r="U10" s="116"/>
      <c r="V10" s="22">
        <f t="shared" ref="V10:V73" si="1">IF(T10&lt;&gt;"",IF(T10&gt;0,1+V9,0),"")</f>
        <v>0</v>
      </c>
      <c r="W10">
        <f t="shared" ref="W10:W73" si="2">IF(T10&lt;&gt;"",IF(T10&lt;0,1+W9,0),"")</f>
        <v>1</v>
      </c>
      <c r="X10" s="37">
        <f>IF(C10&lt;&gt;"",MAX(C10,C9),"")</f>
        <v>1037058.8235294119</v>
      </c>
    </row>
    <row r="11" spans="2:26">
      <c r="B11" s="36">
        <v>3</v>
      </c>
      <c r="C11" s="113">
        <f t="shared" si="0"/>
        <v>1005947.0588235296</v>
      </c>
      <c r="D11" s="113"/>
      <c r="E11" s="36"/>
      <c r="F11" s="8">
        <v>43521</v>
      </c>
      <c r="G11" s="62" t="s">
        <v>3</v>
      </c>
      <c r="H11" s="114">
        <v>0.88749999999999996</v>
      </c>
      <c r="I11" s="114"/>
      <c r="J11" s="36">
        <v>40</v>
      </c>
      <c r="K11" s="117">
        <f t="shared" ref="K11:K74" si="3">IF(J11="","",C11*0.03)</f>
        <v>30178.411764705888</v>
      </c>
      <c r="L11" s="118"/>
      <c r="M11" s="6">
        <f>IF(J11="","",(K11/J11)/LOOKUP(RIGHT($D$2,3),定数!$A$6:$A$13,定数!$B$6:$B$13))</f>
        <v>6.2871691176470597</v>
      </c>
      <c r="N11" s="36"/>
      <c r="O11" s="8">
        <v>43522</v>
      </c>
      <c r="P11" s="114">
        <v>0.89149999999999996</v>
      </c>
      <c r="Q11" s="114"/>
      <c r="R11" s="115">
        <f>IF(P11="","",T11*M11*LOOKUP(RIGHT($D$2,3),定数!$A$6:$A$13,定数!$B$6:$B$13))</f>
        <v>-30178.411764705914</v>
      </c>
      <c r="S11" s="115"/>
      <c r="T11" s="116">
        <f>IF(P11="","",IF(G11="買",(P11-H11),(H11-P11))*IF(RIGHT($D$2,3)="JPY",100,10000))</f>
        <v>-40.000000000000036</v>
      </c>
      <c r="U11" s="116"/>
      <c r="V11" s="22">
        <f t="shared" si="1"/>
        <v>0</v>
      </c>
      <c r="W11">
        <f t="shared" si="2"/>
        <v>2</v>
      </c>
      <c r="X11" s="37">
        <f>IF(C11&lt;&gt;"",MAX(X10,C11),"")</f>
        <v>1037058.8235294119</v>
      </c>
      <c r="Y11" s="38">
        <f>IF(X11&lt;&gt;"",1-(C11/X11),"")</f>
        <v>2.9999999999999916E-2</v>
      </c>
    </row>
    <row r="12" spans="2:26">
      <c r="B12" s="36">
        <v>4</v>
      </c>
      <c r="C12" s="113">
        <f t="shared" si="0"/>
        <v>975768.64705882373</v>
      </c>
      <c r="D12" s="113"/>
      <c r="E12" s="36"/>
      <c r="F12" s="8">
        <v>43525</v>
      </c>
      <c r="G12" s="62" t="s">
        <v>4</v>
      </c>
      <c r="H12" s="114">
        <v>0.90059999999999996</v>
      </c>
      <c r="I12" s="114"/>
      <c r="J12" s="36">
        <v>66</v>
      </c>
      <c r="K12" s="117">
        <f t="shared" si="3"/>
        <v>29273.059411764712</v>
      </c>
      <c r="L12" s="118"/>
      <c r="M12" s="6">
        <f>IF(J12="","",(K12/J12)/LOOKUP(RIGHT($D$2,3),定数!$A$6:$A$13,定数!$B$6:$B$13))</f>
        <v>3.696093360071302</v>
      </c>
      <c r="N12" s="36"/>
      <c r="O12" s="8">
        <v>43532</v>
      </c>
      <c r="P12" s="114">
        <v>0.90949999999999998</v>
      </c>
      <c r="Q12" s="114"/>
      <c r="R12" s="115">
        <f>IF(P12="","",T12*M12*LOOKUP(RIGHT($D$2,3),定数!$A$6:$A$13,定数!$B$6:$B$13))</f>
        <v>39474.277085561589</v>
      </c>
      <c r="S12" s="115"/>
      <c r="T12" s="116">
        <f t="shared" ref="T12:T75" si="4">IF(P12="","",IF(G12="買",(P12-H12),(H12-P12))*IF(RIGHT($D$2,3)="JPY",100,10000))</f>
        <v>89.000000000000185</v>
      </c>
      <c r="U12" s="116"/>
      <c r="V12" s="22">
        <f t="shared" si="1"/>
        <v>1</v>
      </c>
      <c r="W12">
        <f t="shared" si="2"/>
        <v>0</v>
      </c>
      <c r="X12" s="37">
        <f t="shared" ref="X12:X75" si="5">IF(C12&lt;&gt;"",MAX(X11,C12),"")</f>
        <v>1037058.8235294119</v>
      </c>
      <c r="Y12" s="38">
        <f t="shared" ref="Y12:Y75" si="6">IF(X12&lt;&gt;"",1-(C12/X12),"")</f>
        <v>5.909999999999993E-2</v>
      </c>
    </row>
    <row r="13" spans="2:26">
      <c r="B13" s="36">
        <v>5</v>
      </c>
      <c r="C13" s="113">
        <f t="shared" si="0"/>
        <v>1015242.9241443853</v>
      </c>
      <c r="D13" s="113"/>
      <c r="E13" s="36"/>
      <c r="F13" s="8">
        <v>43550</v>
      </c>
      <c r="G13" s="62" t="s">
        <v>3</v>
      </c>
      <c r="H13" s="114">
        <v>0.90649999999999997</v>
      </c>
      <c r="I13" s="114"/>
      <c r="J13" s="36">
        <v>52</v>
      </c>
      <c r="K13" s="117">
        <f t="shared" si="3"/>
        <v>30457.287724331556</v>
      </c>
      <c r="L13" s="118"/>
      <c r="M13" s="6">
        <f>IF(J13="","",(K13/J13)/LOOKUP(RIGHT($D$2,3),定数!$A$6:$A$13,定数!$B$6:$B$13))</f>
        <v>4.880975596848006</v>
      </c>
      <c r="N13" s="36"/>
      <c r="O13" s="8">
        <v>43550</v>
      </c>
      <c r="P13" s="114">
        <v>0.90029999999999999</v>
      </c>
      <c r="Q13" s="114"/>
      <c r="R13" s="115">
        <f>IF(P13="","",T13*M13*LOOKUP(RIGHT($D$2,3),定数!$A$6:$A$13,定数!$B$6:$B$13))</f>
        <v>36314.45844054906</v>
      </c>
      <c r="S13" s="115"/>
      <c r="T13" s="116">
        <f t="shared" si="4"/>
        <v>61.999999999999829</v>
      </c>
      <c r="U13" s="116"/>
      <c r="V13" s="22">
        <f t="shared" si="1"/>
        <v>2</v>
      </c>
      <c r="W13">
        <f t="shared" si="2"/>
        <v>0</v>
      </c>
      <c r="X13" s="37">
        <f t="shared" si="5"/>
        <v>1037058.8235294119</v>
      </c>
      <c r="Y13" s="38">
        <f t="shared" si="6"/>
        <v>2.1036318181818059E-2</v>
      </c>
    </row>
    <row r="14" spans="2:26">
      <c r="B14" s="36">
        <v>6</v>
      </c>
      <c r="C14" s="113">
        <f t="shared" si="0"/>
        <v>1051557.3825849344</v>
      </c>
      <c r="D14" s="113"/>
      <c r="E14" s="36"/>
      <c r="F14" s="8">
        <v>43556</v>
      </c>
      <c r="G14" s="62" t="s">
        <v>4</v>
      </c>
      <c r="H14" s="114">
        <v>0.91830000000000001</v>
      </c>
      <c r="I14" s="114"/>
      <c r="J14" s="36">
        <v>37</v>
      </c>
      <c r="K14" s="117">
        <f t="shared" si="3"/>
        <v>31546.721477548028</v>
      </c>
      <c r="L14" s="118"/>
      <c r="M14" s="6">
        <f>IF(J14="","",(K14/J14)/LOOKUP(RIGHT($D$2,3),定数!$A$6:$A$13,定数!$B$6:$B$13))</f>
        <v>7.1051174498982039</v>
      </c>
      <c r="N14" s="36"/>
      <c r="O14" s="8">
        <v>43561</v>
      </c>
      <c r="P14" s="114">
        <v>0.92479999999999996</v>
      </c>
      <c r="Q14" s="114"/>
      <c r="R14" s="115">
        <f>IF(P14="","",T14*M14*LOOKUP(RIGHT($D$2,3),定数!$A$6:$A$13,定数!$B$6:$B$13))</f>
        <v>55419.916109205573</v>
      </c>
      <c r="S14" s="115"/>
      <c r="T14" s="116">
        <f t="shared" si="4"/>
        <v>64.999999999999503</v>
      </c>
      <c r="U14" s="116"/>
      <c r="V14" s="22">
        <f t="shared" si="1"/>
        <v>3</v>
      </c>
      <c r="W14">
        <f t="shared" si="2"/>
        <v>0</v>
      </c>
      <c r="X14" s="37">
        <f t="shared" si="5"/>
        <v>1051557.3825849344</v>
      </c>
      <c r="Y14" s="38">
        <f t="shared" si="6"/>
        <v>0</v>
      </c>
    </row>
    <row r="15" spans="2:26">
      <c r="B15" s="36">
        <v>7</v>
      </c>
      <c r="C15" s="113">
        <f t="shared" si="0"/>
        <v>1106977.2986941398</v>
      </c>
      <c r="D15" s="113"/>
      <c r="E15" s="36"/>
      <c r="F15" s="8">
        <v>43564</v>
      </c>
      <c r="G15" s="62" t="s">
        <v>4</v>
      </c>
      <c r="H15" s="114">
        <v>0.93130000000000002</v>
      </c>
      <c r="I15" s="114"/>
      <c r="J15" s="36">
        <v>48</v>
      </c>
      <c r="K15" s="117">
        <f t="shared" si="3"/>
        <v>33209.318960824196</v>
      </c>
      <c r="L15" s="118"/>
      <c r="M15" s="6">
        <f>IF(J15="","",(K15/J15)/LOOKUP(RIGHT($D$2,3),定数!$A$6:$A$13,定数!$B$6:$B$13))</f>
        <v>5.7655067640319784</v>
      </c>
      <c r="N15" s="36"/>
      <c r="O15" s="8">
        <v>43567</v>
      </c>
      <c r="P15" s="114">
        <v>0.93720000000000003</v>
      </c>
      <c r="Q15" s="114"/>
      <c r="R15" s="115">
        <f>IF(P15="","",T15*M15*LOOKUP(RIGHT($D$2,3),定数!$A$6:$A$13,定数!$B$6:$B$13))</f>
        <v>40819.787889346517</v>
      </c>
      <c r="S15" s="115"/>
      <c r="T15" s="116">
        <f t="shared" si="4"/>
        <v>59.000000000000163</v>
      </c>
      <c r="U15" s="116"/>
      <c r="V15" s="22">
        <f t="shared" si="1"/>
        <v>4</v>
      </c>
      <c r="W15">
        <f t="shared" si="2"/>
        <v>0</v>
      </c>
      <c r="X15" s="37">
        <f t="shared" si="5"/>
        <v>1106977.2986941398</v>
      </c>
      <c r="Y15" s="38">
        <f t="shared" si="6"/>
        <v>0</v>
      </c>
    </row>
    <row r="16" spans="2:26">
      <c r="B16" s="36">
        <v>8</v>
      </c>
      <c r="C16" s="113">
        <f>IF(R15="","",C15+R15)</f>
        <v>1147797.0865834863</v>
      </c>
      <c r="D16" s="113"/>
      <c r="E16" s="36"/>
      <c r="F16" s="8">
        <v>43578</v>
      </c>
      <c r="G16" s="62" t="s">
        <v>3</v>
      </c>
      <c r="H16" s="114">
        <v>0.92359999999999998</v>
      </c>
      <c r="I16" s="114"/>
      <c r="J16" s="36">
        <v>41</v>
      </c>
      <c r="K16" s="117">
        <f t="shared" si="3"/>
        <v>34433.91259750459</v>
      </c>
      <c r="L16" s="118"/>
      <c r="M16" s="6">
        <f>IF(J16="","",(K16/J16)/LOOKUP(RIGHT($D$2,3),定数!$A$6:$A$13,定数!$B$6:$B$13))</f>
        <v>6.9987627230700387</v>
      </c>
      <c r="N16" s="36"/>
      <c r="O16" s="8">
        <v>43581</v>
      </c>
      <c r="P16" s="114">
        <v>0.92769999999999997</v>
      </c>
      <c r="Q16" s="114"/>
      <c r="R16" s="115">
        <f>IF(P16="","",T16*M16*LOOKUP(RIGHT($D$2,3),定数!$A$6:$A$13,定数!$B$6:$B$13))</f>
        <v>-34433.912597504532</v>
      </c>
      <c r="S16" s="115"/>
      <c r="T16" s="116">
        <f t="shared" si="4"/>
        <v>-40.999999999999929</v>
      </c>
      <c r="U16" s="116"/>
      <c r="V16" s="22">
        <f t="shared" si="1"/>
        <v>0</v>
      </c>
      <c r="W16">
        <f t="shared" si="2"/>
        <v>1</v>
      </c>
      <c r="X16" s="37">
        <f t="shared" si="5"/>
        <v>1147797.0865834863</v>
      </c>
      <c r="Y16" s="38">
        <f t="shared" si="6"/>
        <v>0</v>
      </c>
    </row>
    <row r="17" spans="2:25">
      <c r="B17" s="36">
        <v>9</v>
      </c>
      <c r="C17" s="113">
        <f t="shared" si="0"/>
        <v>1113363.1739859818</v>
      </c>
      <c r="D17" s="113"/>
      <c r="E17" s="36"/>
      <c r="F17" s="8">
        <v>43591</v>
      </c>
      <c r="G17" s="62" t="s">
        <v>3</v>
      </c>
      <c r="H17" s="114">
        <v>0.90029999999999999</v>
      </c>
      <c r="I17" s="114"/>
      <c r="J17" s="36">
        <v>73</v>
      </c>
      <c r="K17" s="117">
        <f t="shared" si="3"/>
        <v>33400.895219579455</v>
      </c>
      <c r="L17" s="118"/>
      <c r="M17" s="6">
        <f>IF(J17="","",(K17/J17)/LOOKUP(RIGHT($D$2,3),定数!$A$6:$A$13,定数!$B$6:$B$13))</f>
        <v>3.8128875821437735</v>
      </c>
      <c r="N17" s="36"/>
      <c r="O17" s="8">
        <v>43591</v>
      </c>
      <c r="P17" s="114">
        <v>0.88849999999999996</v>
      </c>
      <c r="Q17" s="114"/>
      <c r="R17" s="115">
        <f>IF(P17="","",T17*M17*LOOKUP(RIGHT($D$2,3),定数!$A$6:$A$13,定数!$B$6:$B$13))</f>
        <v>53990.488163155984</v>
      </c>
      <c r="S17" s="115"/>
      <c r="T17" s="116">
        <f t="shared" si="4"/>
        <v>118.00000000000033</v>
      </c>
      <c r="U17" s="116"/>
      <c r="V17" s="22">
        <f t="shared" si="1"/>
        <v>1</v>
      </c>
      <c r="W17">
        <f t="shared" si="2"/>
        <v>0</v>
      </c>
      <c r="X17" s="37">
        <f t="shared" si="5"/>
        <v>1147797.0865834863</v>
      </c>
      <c r="Y17" s="38">
        <f t="shared" si="6"/>
        <v>2.9999999999999916E-2</v>
      </c>
    </row>
    <row r="18" spans="2:25">
      <c r="B18" s="36">
        <v>10</v>
      </c>
      <c r="C18" s="113">
        <f t="shared" si="0"/>
        <v>1167353.6621491378</v>
      </c>
      <c r="D18" s="113"/>
      <c r="E18" s="36"/>
      <c r="F18" s="8">
        <v>43597</v>
      </c>
      <c r="G18" s="62" t="s">
        <v>3</v>
      </c>
      <c r="H18" s="114">
        <v>0.8911</v>
      </c>
      <c r="I18" s="114"/>
      <c r="J18" s="36">
        <v>58</v>
      </c>
      <c r="K18" s="117">
        <f t="shared" si="3"/>
        <v>35020.609864474136</v>
      </c>
      <c r="L18" s="118"/>
      <c r="M18" s="6">
        <f>IF(J18="","",(K18/J18)/LOOKUP(RIGHT($D$2,3),定数!$A$6:$A$13,定数!$B$6:$B$13))</f>
        <v>5.0316968196083529</v>
      </c>
      <c r="N18" s="36"/>
      <c r="O18" s="8">
        <v>43598</v>
      </c>
      <c r="P18" s="114">
        <v>0.89690000000000003</v>
      </c>
      <c r="Q18" s="114"/>
      <c r="R18" s="115">
        <f>IF(P18="","",T18*M18*LOOKUP(RIGHT($D$2,3),定数!$A$6:$A$13,定数!$B$6:$B$13))</f>
        <v>-35020.609864474296</v>
      </c>
      <c r="S18" s="115"/>
      <c r="T18" s="116">
        <f t="shared" si="4"/>
        <v>-58.00000000000027</v>
      </c>
      <c r="U18" s="116"/>
      <c r="V18" s="22">
        <f t="shared" si="1"/>
        <v>0</v>
      </c>
      <c r="W18">
        <f t="shared" si="2"/>
        <v>1</v>
      </c>
      <c r="X18" s="37">
        <f t="shared" si="5"/>
        <v>1167353.6621491378</v>
      </c>
      <c r="Y18" s="38">
        <f t="shared" si="6"/>
        <v>0</v>
      </c>
    </row>
    <row r="19" spans="2:25">
      <c r="B19" s="36">
        <v>11</v>
      </c>
      <c r="C19" s="113">
        <f t="shared" si="0"/>
        <v>1132333.0522846635</v>
      </c>
      <c r="D19" s="113"/>
      <c r="E19" s="36"/>
      <c r="F19" s="8">
        <v>43603</v>
      </c>
      <c r="G19" s="62" t="s">
        <v>3</v>
      </c>
      <c r="H19" s="114">
        <v>0.87060000000000004</v>
      </c>
      <c r="I19" s="114"/>
      <c r="J19" s="36">
        <v>83</v>
      </c>
      <c r="K19" s="117">
        <f t="shared" si="3"/>
        <v>33969.991568539903</v>
      </c>
      <c r="L19" s="118"/>
      <c r="M19" s="6">
        <f>IF(J19="","",(K19/J19)/LOOKUP(RIGHT($D$2,3),定数!$A$6:$A$13,定数!$B$6:$B$13))</f>
        <v>3.4106417237489861</v>
      </c>
      <c r="N19" s="36"/>
      <c r="O19" s="8">
        <v>43604</v>
      </c>
      <c r="P19" s="114">
        <v>0.86029999999999995</v>
      </c>
      <c r="Q19" s="114"/>
      <c r="R19" s="115">
        <f>IF(P19="","",T19*M19*LOOKUP(RIGHT($D$2,3),定数!$A$6:$A$13,定数!$B$6:$B$13))</f>
        <v>42155.531705537825</v>
      </c>
      <c r="S19" s="115"/>
      <c r="T19" s="116">
        <f t="shared" si="4"/>
        <v>103.00000000000087</v>
      </c>
      <c r="U19" s="116"/>
      <c r="V19" s="22">
        <f t="shared" si="1"/>
        <v>1</v>
      </c>
      <c r="W19">
        <f t="shared" si="2"/>
        <v>0</v>
      </c>
      <c r="X19" s="37">
        <f t="shared" si="5"/>
        <v>1167353.6621491378</v>
      </c>
      <c r="Y19" s="38">
        <f t="shared" si="6"/>
        <v>3.0000000000000138E-2</v>
      </c>
    </row>
    <row r="20" spans="2:25">
      <c r="B20" s="36">
        <v>12</v>
      </c>
      <c r="C20" s="113">
        <f t="shared" si="0"/>
        <v>1174488.5839902014</v>
      </c>
      <c r="D20" s="113"/>
      <c r="E20" s="36"/>
      <c r="F20" s="8">
        <v>43618</v>
      </c>
      <c r="G20" s="62" t="s">
        <v>3</v>
      </c>
      <c r="H20" s="114">
        <v>0.83009999999999995</v>
      </c>
      <c r="I20" s="114"/>
      <c r="J20" s="36">
        <v>125</v>
      </c>
      <c r="K20" s="117">
        <f t="shared" si="3"/>
        <v>35234.657519706037</v>
      </c>
      <c r="L20" s="118"/>
      <c r="M20" s="6">
        <f>IF(J20="","",(K20/J20)/LOOKUP(RIGHT($D$2,3),定数!$A$6:$A$13,定数!$B$6:$B$13))</f>
        <v>2.3489771679804026</v>
      </c>
      <c r="N20" s="36"/>
      <c r="O20" s="8">
        <v>43619</v>
      </c>
      <c r="P20" s="114">
        <v>0.84260000000000002</v>
      </c>
      <c r="Q20" s="114"/>
      <c r="R20" s="115">
        <f>IF(P20="","",T20*M20*LOOKUP(RIGHT($D$2,3),定数!$A$6:$A$13,定数!$B$6:$B$13))</f>
        <v>-35234.657519706227</v>
      </c>
      <c r="S20" s="115"/>
      <c r="T20" s="116">
        <f t="shared" si="4"/>
        <v>-125.00000000000067</v>
      </c>
      <c r="U20" s="116"/>
      <c r="V20" s="22">
        <f t="shared" si="1"/>
        <v>0</v>
      </c>
      <c r="W20">
        <f t="shared" si="2"/>
        <v>1</v>
      </c>
      <c r="X20" s="37">
        <f t="shared" si="5"/>
        <v>1174488.5839902014</v>
      </c>
      <c r="Y20" s="38">
        <f t="shared" si="6"/>
        <v>0</v>
      </c>
    </row>
    <row r="21" spans="2:25">
      <c r="B21" s="36">
        <v>13</v>
      </c>
      <c r="C21" s="113">
        <f>IF(R20="","",C20+R20)</f>
        <v>1139253.9264704951</v>
      </c>
      <c r="D21" s="113"/>
      <c r="E21" s="36"/>
      <c r="F21" s="8">
        <v>43624</v>
      </c>
      <c r="G21" s="62" t="s">
        <v>3</v>
      </c>
      <c r="H21" s="114">
        <v>0.81359999999999999</v>
      </c>
      <c r="I21" s="114"/>
      <c r="J21" s="36">
        <v>81</v>
      </c>
      <c r="K21" s="117">
        <f t="shared" si="3"/>
        <v>34177.617794114849</v>
      </c>
      <c r="L21" s="118"/>
      <c r="M21" s="6">
        <f>IF(J21="","",(K21/J21)/LOOKUP(RIGHT($D$2,3),定数!$A$6:$A$13,定数!$B$6:$B$13))</f>
        <v>3.5162158224397992</v>
      </c>
      <c r="N21" s="36"/>
      <c r="O21" s="8">
        <v>43624</v>
      </c>
      <c r="P21" s="114">
        <v>0.82169999999999999</v>
      </c>
      <c r="Q21" s="114"/>
      <c r="R21" s="115">
        <f>IF(P21="","",T21*M21*LOOKUP(RIGHT($D$2,3),定数!$A$6:$A$13,定数!$B$6:$B$13))</f>
        <v>-34177.617794114834</v>
      </c>
      <c r="S21" s="115"/>
      <c r="T21" s="116">
        <f t="shared" si="4"/>
        <v>-80.999999999999957</v>
      </c>
      <c r="U21" s="116"/>
      <c r="V21" s="22">
        <f t="shared" si="1"/>
        <v>0</v>
      </c>
      <c r="W21">
        <f t="shared" si="2"/>
        <v>2</v>
      </c>
      <c r="X21" s="37">
        <f t="shared" si="5"/>
        <v>1174488.5839902014</v>
      </c>
      <c r="Y21" s="38">
        <f t="shared" si="6"/>
        <v>3.0000000000000249E-2</v>
      </c>
    </row>
    <row r="22" spans="2:25">
      <c r="B22" s="36">
        <v>14</v>
      </c>
      <c r="C22" s="113">
        <f t="shared" si="0"/>
        <v>1105076.3086763802</v>
      </c>
      <c r="D22" s="113"/>
      <c r="E22" s="36"/>
      <c r="F22" s="8">
        <v>43630</v>
      </c>
      <c r="G22" s="62" t="s">
        <v>4</v>
      </c>
      <c r="H22" s="114">
        <v>0.85160000000000002</v>
      </c>
      <c r="I22" s="114"/>
      <c r="J22" s="36">
        <v>80</v>
      </c>
      <c r="K22" s="117">
        <f t="shared" si="3"/>
        <v>33152.289260291407</v>
      </c>
      <c r="L22" s="118"/>
      <c r="M22" s="6">
        <f>IF(J22="","",(K22/J22)/LOOKUP(RIGHT($D$2,3),定数!$A$6:$A$13,定数!$B$6:$B$13))</f>
        <v>3.4533634646136884</v>
      </c>
      <c r="N22" s="36"/>
      <c r="O22" s="8">
        <v>43630</v>
      </c>
      <c r="P22" s="114">
        <v>0.86040000000000005</v>
      </c>
      <c r="Q22" s="114"/>
      <c r="R22" s="115">
        <f>IF(P22="","",T22*M22*LOOKUP(RIGHT($D$2,3),定数!$A$6:$A$13,定数!$B$6:$B$13))</f>
        <v>36467.518186320674</v>
      </c>
      <c r="S22" s="115"/>
      <c r="T22" s="116">
        <f t="shared" si="4"/>
        <v>88.000000000000298</v>
      </c>
      <c r="U22" s="116"/>
      <c r="V22" s="22">
        <f t="shared" si="1"/>
        <v>1</v>
      </c>
      <c r="W22">
        <f t="shared" si="2"/>
        <v>0</v>
      </c>
      <c r="X22" s="37">
        <f t="shared" si="5"/>
        <v>1174488.5839902014</v>
      </c>
      <c r="Y22" s="38">
        <f t="shared" si="6"/>
        <v>5.9100000000000263E-2</v>
      </c>
    </row>
    <row r="23" spans="2:25">
      <c r="B23" s="36">
        <v>15</v>
      </c>
      <c r="C23" s="113">
        <f t="shared" si="0"/>
        <v>1141543.826862701</v>
      </c>
      <c r="D23" s="113"/>
      <c r="E23" s="36"/>
      <c r="F23" s="8">
        <v>43631</v>
      </c>
      <c r="G23" s="62" t="s">
        <v>4</v>
      </c>
      <c r="H23" s="114">
        <v>0.85980000000000001</v>
      </c>
      <c r="I23" s="114"/>
      <c r="J23" s="36">
        <v>76</v>
      </c>
      <c r="K23" s="117">
        <f t="shared" si="3"/>
        <v>34246.314805881026</v>
      </c>
      <c r="L23" s="118"/>
      <c r="M23" s="6">
        <f>IF(J23="","",(K23/J23)/LOOKUP(RIGHT($D$2,3),定数!$A$6:$A$13,定数!$B$6:$B$13))</f>
        <v>3.7550783778378318</v>
      </c>
      <c r="N23" s="36"/>
      <c r="O23" s="8">
        <v>43634</v>
      </c>
      <c r="P23" s="114">
        <v>0.87129999999999996</v>
      </c>
      <c r="Q23" s="114"/>
      <c r="R23" s="115">
        <f>IF(P23="","",T23*M23*LOOKUP(RIGHT($D$2,3),定数!$A$6:$A$13,定数!$B$6:$B$13))</f>
        <v>51820.081614161871</v>
      </c>
      <c r="S23" s="115"/>
      <c r="T23" s="116">
        <f t="shared" si="4"/>
        <v>114.99999999999955</v>
      </c>
      <c r="U23" s="116"/>
      <c r="V23" s="1">
        <f t="shared" si="1"/>
        <v>2</v>
      </c>
      <c r="W23">
        <f t="shared" si="2"/>
        <v>0</v>
      </c>
      <c r="X23" s="37">
        <f t="shared" si="5"/>
        <v>1174488.5839902014</v>
      </c>
      <c r="Y23" s="38">
        <f t="shared" si="6"/>
        <v>2.8050299999999972E-2</v>
      </c>
    </row>
    <row r="24" spans="2:25">
      <c r="B24" s="36">
        <v>16</v>
      </c>
      <c r="C24" s="113">
        <f t="shared" si="0"/>
        <v>1193363.9084768628</v>
      </c>
      <c r="D24" s="113"/>
      <c r="E24" s="36"/>
      <c r="F24" s="8">
        <v>43641</v>
      </c>
      <c r="G24" s="62" t="s">
        <v>3</v>
      </c>
      <c r="H24" s="114">
        <v>0.86509999999999998</v>
      </c>
      <c r="I24" s="114"/>
      <c r="J24" s="36">
        <v>80</v>
      </c>
      <c r="K24" s="117">
        <f t="shared" si="3"/>
        <v>35800.917254305881</v>
      </c>
      <c r="L24" s="118"/>
      <c r="M24" s="6">
        <f>IF(J24="","",(K24/J24)/LOOKUP(RIGHT($D$2,3),定数!$A$6:$A$13,定数!$B$6:$B$13))</f>
        <v>3.7292622139901961</v>
      </c>
      <c r="N24" s="36"/>
      <c r="O24" s="8">
        <v>43641</v>
      </c>
      <c r="P24" s="114">
        <v>0.87309999999999999</v>
      </c>
      <c r="Q24" s="114"/>
      <c r="R24" s="115">
        <f>IF(P24="","",T24*M24*LOOKUP(RIGHT($D$2,3),定数!$A$6:$A$13,定数!$B$6:$B$13))</f>
        <v>-35800.91725430591</v>
      </c>
      <c r="S24" s="115"/>
      <c r="T24" s="116">
        <f t="shared" si="4"/>
        <v>-80.000000000000071</v>
      </c>
      <c r="U24" s="116"/>
      <c r="V24" s="22">
        <f t="shared" si="1"/>
        <v>0</v>
      </c>
      <c r="W24">
        <f t="shared" si="2"/>
        <v>1</v>
      </c>
      <c r="X24" s="37">
        <f t="shared" si="5"/>
        <v>1193363.9084768628</v>
      </c>
      <c r="Y24" s="38">
        <f t="shared" si="6"/>
        <v>0</v>
      </c>
    </row>
    <row r="25" spans="2:25">
      <c r="B25" s="36">
        <v>17</v>
      </c>
      <c r="C25" s="113">
        <f t="shared" si="0"/>
        <v>1157562.9912225569</v>
      </c>
      <c r="D25" s="113"/>
      <c r="E25" s="36"/>
      <c r="F25" s="8">
        <v>43646</v>
      </c>
      <c r="G25" s="62" t="s">
        <v>3</v>
      </c>
      <c r="H25" s="114">
        <v>0.84770000000000001</v>
      </c>
      <c r="I25" s="114"/>
      <c r="J25" s="36">
        <v>89</v>
      </c>
      <c r="K25" s="117">
        <f t="shared" si="3"/>
        <v>34726.889736676705</v>
      </c>
      <c r="L25" s="118"/>
      <c r="M25" s="6">
        <f>IF(J25="","",(K25/J25)/LOOKUP(RIGHT($D$2,3),定数!$A$6:$A$13,定数!$B$6:$B$13))</f>
        <v>3.2515814360184181</v>
      </c>
      <c r="N25" s="36"/>
      <c r="O25" s="8">
        <v>43647</v>
      </c>
      <c r="P25" s="114">
        <v>0.8367</v>
      </c>
      <c r="Q25" s="114"/>
      <c r="R25" s="115">
        <f>IF(P25="","",T25*M25*LOOKUP(RIGHT($D$2,3),定数!$A$6:$A$13,定数!$B$6:$B$13))</f>
        <v>42920.874955443156</v>
      </c>
      <c r="S25" s="115"/>
      <c r="T25" s="116">
        <f t="shared" si="4"/>
        <v>110.0000000000001</v>
      </c>
      <c r="U25" s="116"/>
      <c r="V25" s="22">
        <f t="shared" si="1"/>
        <v>1</v>
      </c>
      <c r="W25">
        <f t="shared" si="2"/>
        <v>0</v>
      </c>
      <c r="X25" s="37">
        <f t="shared" si="5"/>
        <v>1193363.9084768628</v>
      </c>
      <c r="Y25" s="38">
        <f t="shared" si="6"/>
        <v>3.0000000000000027E-2</v>
      </c>
    </row>
    <row r="26" spans="2:25">
      <c r="B26" s="36">
        <v>18</v>
      </c>
      <c r="C26" s="113">
        <f t="shared" si="0"/>
        <v>1200483.8661780001</v>
      </c>
      <c r="D26" s="113"/>
      <c r="E26" s="36"/>
      <c r="F26" s="8">
        <v>43653</v>
      </c>
      <c r="G26" s="62" t="s">
        <v>4</v>
      </c>
      <c r="H26" s="114">
        <v>0.85119999999999996</v>
      </c>
      <c r="I26" s="114"/>
      <c r="J26" s="36">
        <v>62</v>
      </c>
      <c r="K26" s="117">
        <f t="shared" si="3"/>
        <v>36014.515985340004</v>
      </c>
      <c r="L26" s="118"/>
      <c r="M26" s="6">
        <f>IF(J26="","",(K26/J26)/LOOKUP(RIGHT($D$2,3),定数!$A$6:$A$13,定数!$B$6:$B$13))</f>
        <v>4.8406607507177428</v>
      </c>
      <c r="N26" s="36"/>
      <c r="O26" s="8">
        <v>43653</v>
      </c>
      <c r="P26" s="114">
        <v>0.85899999999999999</v>
      </c>
      <c r="Q26" s="114"/>
      <c r="R26" s="115">
        <f>IF(P26="","",T26*M26*LOOKUP(RIGHT($D$2,3),定数!$A$6:$A$13,定数!$B$6:$B$13))</f>
        <v>45308.584626718242</v>
      </c>
      <c r="S26" s="115"/>
      <c r="T26" s="116">
        <f t="shared" si="4"/>
        <v>78.000000000000284</v>
      </c>
      <c r="U26" s="116"/>
      <c r="V26" s="22">
        <f t="shared" si="1"/>
        <v>2</v>
      </c>
      <c r="W26">
        <f t="shared" si="2"/>
        <v>0</v>
      </c>
      <c r="X26" s="37">
        <f t="shared" si="5"/>
        <v>1200483.8661780001</v>
      </c>
      <c r="Y26" s="38">
        <f t="shared" si="6"/>
        <v>0</v>
      </c>
    </row>
    <row r="27" spans="2:25">
      <c r="B27" s="36">
        <v>19</v>
      </c>
      <c r="C27" s="113">
        <f>IF(R26="","",C26+R26)</f>
        <v>1245792.4508047183</v>
      </c>
      <c r="D27" s="113"/>
      <c r="E27" s="36"/>
      <c r="F27" s="8">
        <v>43662</v>
      </c>
      <c r="G27" s="62" t="s">
        <v>3</v>
      </c>
      <c r="H27" s="114">
        <v>0.86970000000000003</v>
      </c>
      <c r="I27" s="114"/>
      <c r="J27" s="36">
        <v>78</v>
      </c>
      <c r="K27" s="117">
        <f t="shared" si="3"/>
        <v>37373.77352414155</v>
      </c>
      <c r="L27" s="118"/>
      <c r="M27" s="6">
        <f>IF(J27="","",(K27/J27)/LOOKUP(RIGHT($D$2,3),定数!$A$6:$A$13,定数!$B$6:$B$13))</f>
        <v>3.9929245218099947</v>
      </c>
      <c r="N27" s="36"/>
      <c r="O27" s="8">
        <v>43666</v>
      </c>
      <c r="P27" s="114">
        <v>0.87749999999999995</v>
      </c>
      <c r="Q27" s="114"/>
      <c r="R27" s="115">
        <f>IF(P27="","",T27*M27*LOOKUP(RIGHT($D$2,3),定数!$A$6:$A$13,定数!$B$6:$B$13))</f>
        <v>-37373.773524141157</v>
      </c>
      <c r="S27" s="115"/>
      <c r="T27" s="116">
        <f t="shared" si="4"/>
        <v>-77.999999999999176</v>
      </c>
      <c r="U27" s="116"/>
      <c r="V27" s="22">
        <f t="shared" si="1"/>
        <v>0</v>
      </c>
      <c r="W27">
        <f t="shared" si="2"/>
        <v>1</v>
      </c>
      <c r="X27" s="37">
        <f t="shared" si="5"/>
        <v>1245792.4508047183</v>
      </c>
      <c r="Y27" s="38">
        <f t="shared" si="6"/>
        <v>0</v>
      </c>
    </row>
    <row r="28" spans="2:25">
      <c r="B28" s="36">
        <v>20</v>
      </c>
      <c r="C28" s="113">
        <f>IF(R27="","",C27+R27)</f>
        <v>1208418.6772805771</v>
      </c>
      <c r="D28" s="113"/>
      <c r="E28" s="36"/>
      <c r="F28" s="8">
        <v>43672</v>
      </c>
      <c r="G28" s="62" t="s">
        <v>4</v>
      </c>
      <c r="H28" s="114">
        <v>0.89890000000000003</v>
      </c>
      <c r="I28" s="114"/>
      <c r="J28" s="36">
        <v>48</v>
      </c>
      <c r="K28" s="117">
        <f t="shared" si="3"/>
        <v>36252.560318417316</v>
      </c>
      <c r="L28" s="118"/>
      <c r="M28" s="6">
        <f>IF(J28="","",(K28/J28)/LOOKUP(RIGHT($D$2,3),定数!$A$6:$A$13,定数!$B$6:$B$13))</f>
        <v>6.2938472775030059</v>
      </c>
      <c r="N28" s="36"/>
      <c r="O28" s="8">
        <v>43673</v>
      </c>
      <c r="P28" s="114">
        <v>0.90490000000000004</v>
      </c>
      <c r="Q28" s="114"/>
      <c r="R28" s="115">
        <f>IF(P28="","",T28*M28*LOOKUP(RIGHT($D$2,3),定数!$A$6:$A$13,定数!$B$6:$B$13))</f>
        <v>45315.700398021683</v>
      </c>
      <c r="S28" s="115"/>
      <c r="T28" s="116">
        <f t="shared" si="4"/>
        <v>60.000000000000057</v>
      </c>
      <c r="U28" s="116"/>
      <c r="V28" s="22">
        <f t="shared" si="1"/>
        <v>1</v>
      </c>
      <c r="W28">
        <f t="shared" si="2"/>
        <v>0</v>
      </c>
      <c r="X28" s="37">
        <f t="shared" si="5"/>
        <v>1245792.4508047183</v>
      </c>
      <c r="Y28" s="38">
        <f t="shared" si="6"/>
        <v>2.9999999999999694E-2</v>
      </c>
    </row>
    <row r="29" spans="2:25">
      <c r="B29" s="36">
        <v>21</v>
      </c>
      <c r="C29" s="113">
        <f t="shared" si="0"/>
        <v>1253734.3776785987</v>
      </c>
      <c r="D29" s="113"/>
      <c r="E29" s="36"/>
      <c r="F29" s="8">
        <v>43676</v>
      </c>
      <c r="G29" s="62" t="s">
        <v>4</v>
      </c>
      <c r="H29" s="114">
        <v>0.90200000000000002</v>
      </c>
      <c r="I29" s="114"/>
      <c r="J29" s="36">
        <v>56</v>
      </c>
      <c r="K29" s="117">
        <f t="shared" si="3"/>
        <v>37612.031330357961</v>
      </c>
      <c r="L29" s="118"/>
      <c r="M29" s="6">
        <f>IF(J29="","",(K29/J29)/LOOKUP(RIGHT($D$2,3),定数!$A$6:$A$13,定数!$B$6:$B$13))</f>
        <v>5.5970284717794581</v>
      </c>
      <c r="N29" s="36"/>
      <c r="O29" s="8">
        <v>43679</v>
      </c>
      <c r="P29" s="114">
        <v>0.90880000000000005</v>
      </c>
      <c r="Q29" s="114"/>
      <c r="R29" s="115">
        <f>IF(P29="","",T29*M29*LOOKUP(RIGHT($D$2,3),定数!$A$6:$A$13,定数!$B$6:$B$13))</f>
        <v>45671.752329720563</v>
      </c>
      <c r="S29" s="115"/>
      <c r="T29" s="116">
        <f t="shared" si="4"/>
        <v>68.000000000000284</v>
      </c>
      <c r="U29" s="116"/>
      <c r="V29" s="22">
        <f t="shared" si="1"/>
        <v>2</v>
      </c>
      <c r="W29">
        <f t="shared" si="2"/>
        <v>0</v>
      </c>
      <c r="X29" s="37">
        <f t="shared" si="5"/>
        <v>1253734.3776785987</v>
      </c>
      <c r="Y29" s="38">
        <f t="shared" si="6"/>
        <v>0</v>
      </c>
    </row>
    <row r="30" spans="2:25">
      <c r="B30" s="36">
        <v>22</v>
      </c>
      <c r="C30" s="113">
        <f>IF(R29="","",C29+R29)</f>
        <v>1299406.1300083194</v>
      </c>
      <c r="D30" s="113"/>
      <c r="E30" s="36"/>
      <c r="F30" s="8">
        <v>43681</v>
      </c>
      <c r="G30" s="62" t="s">
        <v>4</v>
      </c>
      <c r="H30" s="114">
        <v>0.91759999999999997</v>
      </c>
      <c r="I30" s="114"/>
      <c r="J30" s="36">
        <v>62</v>
      </c>
      <c r="K30" s="117">
        <f t="shared" si="3"/>
        <v>38982.183900249584</v>
      </c>
      <c r="L30" s="118"/>
      <c r="M30" s="6">
        <f>IF(J30="","",(K30/J30)/LOOKUP(RIGHT($D$2,3),定数!$A$6:$A$13,定数!$B$6:$B$13))</f>
        <v>5.2395408468077402</v>
      </c>
      <c r="N30" s="36"/>
      <c r="O30" s="8">
        <v>43687</v>
      </c>
      <c r="P30" s="114">
        <v>0.91139999999999999</v>
      </c>
      <c r="Q30" s="114"/>
      <c r="R30" s="115">
        <f>IF(P30="","",T30*M30*LOOKUP(RIGHT($D$2,3),定数!$A$6:$A$13,定数!$B$6:$B$13))</f>
        <v>-38982.183900249482</v>
      </c>
      <c r="S30" s="115"/>
      <c r="T30" s="116">
        <f t="shared" si="4"/>
        <v>-61.999999999999829</v>
      </c>
      <c r="U30" s="116"/>
      <c r="V30" s="22">
        <f t="shared" si="1"/>
        <v>0</v>
      </c>
      <c r="W30">
        <f t="shared" si="2"/>
        <v>1</v>
      </c>
      <c r="X30" s="37">
        <f t="shared" si="5"/>
        <v>1299406.1300083194</v>
      </c>
      <c r="Y30" s="38">
        <f t="shared" si="6"/>
        <v>0</v>
      </c>
    </row>
    <row r="31" spans="2:25">
      <c r="B31" s="36">
        <v>23</v>
      </c>
      <c r="C31" s="113">
        <f t="shared" si="0"/>
        <v>1260423.94610807</v>
      </c>
      <c r="D31" s="113"/>
      <c r="E31" s="36"/>
      <c r="F31" s="8">
        <v>43688</v>
      </c>
      <c r="G31" s="62" t="s">
        <v>3</v>
      </c>
      <c r="H31" s="114">
        <v>0.90639999999999998</v>
      </c>
      <c r="I31" s="114"/>
      <c r="J31" s="36">
        <v>76</v>
      </c>
      <c r="K31" s="117">
        <f t="shared" si="3"/>
        <v>37812.7183832421</v>
      </c>
      <c r="L31" s="118"/>
      <c r="M31" s="6">
        <f>IF(J31="","",(K31/J31)/LOOKUP(RIGHT($D$2,3),定数!$A$6:$A$13,定数!$B$6:$B$13))</f>
        <v>4.1461314016712825</v>
      </c>
      <c r="N31" s="36"/>
      <c r="O31" s="8">
        <v>43689</v>
      </c>
      <c r="P31" s="114">
        <v>0.89410000000000001</v>
      </c>
      <c r="Q31" s="114"/>
      <c r="R31" s="115">
        <f>IF(P31="","",T31*M31*LOOKUP(RIGHT($D$2,3),定数!$A$6:$A$13,定数!$B$6:$B$13))</f>
        <v>61196.899488668016</v>
      </c>
      <c r="S31" s="115"/>
      <c r="T31" s="116">
        <f t="shared" si="4"/>
        <v>122.99999999999977</v>
      </c>
      <c r="U31" s="116"/>
      <c r="V31" s="22">
        <f t="shared" si="1"/>
        <v>1</v>
      </c>
      <c r="W31">
        <f t="shared" si="2"/>
        <v>0</v>
      </c>
      <c r="X31" s="37">
        <f t="shared" si="5"/>
        <v>1299406.1300083194</v>
      </c>
      <c r="Y31" s="38">
        <f t="shared" si="6"/>
        <v>2.9999999999999916E-2</v>
      </c>
    </row>
    <row r="32" spans="2:25">
      <c r="B32" s="36">
        <v>24</v>
      </c>
      <c r="C32" s="113">
        <f t="shared" si="0"/>
        <v>1321620.8455967379</v>
      </c>
      <c r="D32" s="113"/>
      <c r="E32" s="36"/>
      <c r="F32" s="8">
        <v>43702</v>
      </c>
      <c r="G32" s="62" t="s">
        <v>3</v>
      </c>
      <c r="H32" s="114">
        <v>0.87790000000000001</v>
      </c>
      <c r="I32" s="114"/>
      <c r="J32" s="36">
        <v>105</v>
      </c>
      <c r="K32" s="117">
        <f t="shared" si="3"/>
        <v>39648.625367902139</v>
      </c>
      <c r="L32" s="118"/>
      <c r="M32" s="6">
        <f>IF(J32="","",(K32/J32)/LOOKUP(RIGHT($D$2,3),定数!$A$6:$A$13,定数!$B$6:$B$13))</f>
        <v>3.1467162990398525</v>
      </c>
      <c r="N32" s="36"/>
      <c r="O32" s="8">
        <v>43703</v>
      </c>
      <c r="P32" s="114">
        <v>0.88839999999999997</v>
      </c>
      <c r="Q32" s="114"/>
      <c r="R32" s="115">
        <f>IF(P32="","",T32*M32*LOOKUP(RIGHT($D$2,3),定数!$A$6:$A$13,定数!$B$6:$B$13))</f>
        <v>-39648.625367901972</v>
      </c>
      <c r="S32" s="115"/>
      <c r="T32" s="116">
        <f t="shared" si="4"/>
        <v>-104.99999999999955</v>
      </c>
      <c r="U32" s="116"/>
      <c r="V32" s="22">
        <f t="shared" si="1"/>
        <v>0</v>
      </c>
      <c r="W32">
        <f t="shared" si="2"/>
        <v>1</v>
      </c>
      <c r="X32" s="37">
        <f t="shared" si="5"/>
        <v>1321620.8455967379</v>
      </c>
      <c r="Y32" s="38">
        <f t="shared" si="6"/>
        <v>0</v>
      </c>
    </row>
    <row r="33" spans="2:25">
      <c r="B33" s="36">
        <v>25</v>
      </c>
      <c r="C33" s="113">
        <f>IF(R32="","",C32+R32)</f>
        <v>1281972.2202288359</v>
      </c>
      <c r="D33" s="113"/>
      <c r="E33" s="36"/>
      <c r="F33" s="8">
        <v>43704</v>
      </c>
      <c r="G33" s="62" t="s">
        <v>4</v>
      </c>
      <c r="H33" s="114">
        <v>0.89129999999999998</v>
      </c>
      <c r="I33" s="114"/>
      <c r="J33" s="36">
        <v>54</v>
      </c>
      <c r="K33" s="117">
        <f t="shared" si="3"/>
        <v>38459.166606865074</v>
      </c>
      <c r="L33" s="118"/>
      <c r="M33" s="6">
        <f>IF(J33="","",(K33/J33)/LOOKUP(RIGHT($D$2,3),定数!$A$6:$A$13,定数!$B$6:$B$13))</f>
        <v>5.9350565751334994</v>
      </c>
      <c r="N33" s="36"/>
      <c r="O33" s="8">
        <v>43704</v>
      </c>
      <c r="P33" s="114">
        <v>0.89780000000000004</v>
      </c>
      <c r="Q33" s="114"/>
      <c r="R33" s="115">
        <f>IF(P33="","",T33*M33*LOOKUP(RIGHT($D$2,3),定数!$A$6:$A$13,定数!$B$6:$B$13))</f>
        <v>46293.441286041729</v>
      </c>
      <c r="S33" s="115"/>
      <c r="T33" s="116">
        <f t="shared" si="4"/>
        <v>65.000000000000611</v>
      </c>
      <c r="U33" s="116"/>
      <c r="V33" s="22">
        <f t="shared" si="1"/>
        <v>1</v>
      </c>
      <c r="W33">
        <f t="shared" si="2"/>
        <v>0</v>
      </c>
      <c r="X33" s="37">
        <f t="shared" si="5"/>
        <v>1321620.8455967379</v>
      </c>
      <c r="Y33" s="38">
        <f t="shared" si="6"/>
        <v>2.9999999999999916E-2</v>
      </c>
    </row>
    <row r="34" spans="2:25">
      <c r="B34" s="36">
        <v>26</v>
      </c>
      <c r="C34" s="113">
        <f>IF(R33="","",C33+R33)</f>
        <v>1328265.6615148776</v>
      </c>
      <c r="D34" s="113"/>
      <c r="E34" s="36"/>
      <c r="F34" s="8">
        <v>43711</v>
      </c>
      <c r="G34" s="62" t="s">
        <v>4</v>
      </c>
      <c r="H34" s="114">
        <v>0.91049999999999998</v>
      </c>
      <c r="I34" s="114"/>
      <c r="J34" s="36">
        <v>40</v>
      </c>
      <c r="K34" s="117">
        <f t="shared" si="3"/>
        <v>39847.969845446329</v>
      </c>
      <c r="L34" s="118"/>
      <c r="M34" s="6">
        <f>IF(J34="","",(K34/J34)/LOOKUP(RIGHT($D$2,3),定数!$A$6:$A$13,定数!$B$6:$B$13))</f>
        <v>8.3016603844679846</v>
      </c>
      <c r="N34" s="36"/>
      <c r="O34" s="8">
        <v>43714</v>
      </c>
      <c r="P34" s="114">
        <v>0.91759999999999997</v>
      </c>
      <c r="Q34" s="114"/>
      <c r="R34" s="115">
        <f>IF(P34="","",T34*M34*LOOKUP(RIGHT($D$2,3),定数!$A$6:$A$13,定数!$B$6:$B$13))</f>
        <v>70730.146475667192</v>
      </c>
      <c r="S34" s="115"/>
      <c r="T34" s="116">
        <f t="shared" si="4"/>
        <v>70.999999999999957</v>
      </c>
      <c r="U34" s="116"/>
      <c r="V34" s="22">
        <f t="shared" si="1"/>
        <v>2</v>
      </c>
      <c r="W34">
        <f t="shared" si="2"/>
        <v>0</v>
      </c>
      <c r="X34" s="37">
        <f t="shared" si="5"/>
        <v>1328265.6615148776</v>
      </c>
      <c r="Y34" s="38">
        <f t="shared" si="6"/>
        <v>0</v>
      </c>
    </row>
    <row r="35" spans="2:25">
      <c r="B35" s="36">
        <v>27</v>
      </c>
      <c r="C35" s="113">
        <f>IF(R34="","",C34+R34)</f>
        <v>1398995.8079905447</v>
      </c>
      <c r="D35" s="113"/>
      <c r="E35" s="36"/>
      <c r="F35" s="8">
        <v>43718</v>
      </c>
      <c r="G35" s="62" t="s">
        <v>4</v>
      </c>
      <c r="H35" s="114">
        <v>0.92449999999999999</v>
      </c>
      <c r="I35" s="114"/>
      <c r="J35" s="36">
        <v>28</v>
      </c>
      <c r="K35" s="117">
        <f t="shared" si="3"/>
        <v>41969.874239716337</v>
      </c>
      <c r="L35" s="118"/>
      <c r="M35" s="6">
        <f>IF(J35="","",(K35/J35)/LOOKUP(RIGHT($D$2,3),定数!$A$6:$A$13,定数!$B$6:$B$13))</f>
        <v>12.491033999915576</v>
      </c>
      <c r="N35" s="36"/>
      <c r="O35" s="8">
        <v>43721</v>
      </c>
      <c r="P35" s="114">
        <v>0.9294</v>
      </c>
      <c r="Q35" s="114"/>
      <c r="R35" s="115">
        <f>IF(P35="","",T35*M35*LOOKUP(RIGHT($D$2,3),定数!$A$6:$A$13,定数!$B$6:$B$13))</f>
        <v>73447.279919503824</v>
      </c>
      <c r="S35" s="115"/>
      <c r="T35" s="116">
        <f t="shared" si="4"/>
        <v>49.000000000000156</v>
      </c>
      <c r="U35" s="116"/>
      <c r="V35" s="22">
        <f t="shared" si="1"/>
        <v>3</v>
      </c>
      <c r="W35">
        <f t="shared" si="2"/>
        <v>0</v>
      </c>
      <c r="X35" s="37">
        <f t="shared" si="5"/>
        <v>1398995.8079905447</v>
      </c>
      <c r="Y35" s="38">
        <f t="shared" si="6"/>
        <v>0</v>
      </c>
    </row>
    <row r="36" spans="2:25">
      <c r="B36" s="36">
        <v>28</v>
      </c>
      <c r="C36" s="113">
        <f>IF(R35="","",C35+R35)</f>
        <v>1472443.0879100484</v>
      </c>
      <c r="D36" s="113"/>
      <c r="E36" s="36"/>
      <c r="F36" s="8">
        <v>43730</v>
      </c>
      <c r="G36" s="62" t="s">
        <v>4</v>
      </c>
      <c r="H36" s="114">
        <v>0.95640000000000003</v>
      </c>
      <c r="I36" s="114"/>
      <c r="J36" s="36">
        <v>113</v>
      </c>
      <c r="K36" s="117">
        <f t="shared" si="3"/>
        <v>44173.292637301449</v>
      </c>
      <c r="L36" s="118"/>
      <c r="M36" s="6">
        <f>IF(J36="","",(K36/J36)/LOOKUP(RIGHT($D$2,3),定数!$A$6:$A$13,定数!$B$6:$B$13))</f>
        <v>3.2576174511284255</v>
      </c>
      <c r="N36" s="36"/>
      <c r="O36" s="8">
        <v>43737</v>
      </c>
      <c r="P36" s="114">
        <v>0.97050000000000003</v>
      </c>
      <c r="Q36" s="114"/>
      <c r="R36" s="115">
        <f>IF(P36="","",T36*M36*LOOKUP(RIGHT($D$2,3),定数!$A$6:$A$13,定数!$B$6:$B$13))</f>
        <v>55118.887273092965</v>
      </c>
      <c r="S36" s="115"/>
      <c r="T36" s="116">
        <f t="shared" si="4"/>
        <v>141</v>
      </c>
      <c r="U36" s="116"/>
      <c r="V36" s="22">
        <f t="shared" si="1"/>
        <v>4</v>
      </c>
      <c r="W36">
        <f t="shared" si="2"/>
        <v>0</v>
      </c>
      <c r="X36" s="37">
        <f t="shared" si="5"/>
        <v>1472443.0879100484</v>
      </c>
      <c r="Y36" s="38">
        <f t="shared" si="6"/>
        <v>0</v>
      </c>
    </row>
    <row r="37" spans="2:25">
      <c r="B37" s="36">
        <v>29</v>
      </c>
      <c r="C37" s="113">
        <f t="shared" si="0"/>
        <v>1527561.9751831414</v>
      </c>
      <c r="D37" s="113"/>
      <c r="E37" s="36"/>
      <c r="F37" s="8">
        <v>43751</v>
      </c>
      <c r="G37" s="62" t="s">
        <v>4</v>
      </c>
      <c r="H37" s="114">
        <v>0.98880000000000001</v>
      </c>
      <c r="I37" s="114"/>
      <c r="J37" s="36">
        <v>55</v>
      </c>
      <c r="K37" s="117">
        <f t="shared" si="3"/>
        <v>45826.859255494244</v>
      </c>
      <c r="L37" s="118"/>
      <c r="M37" s="6">
        <f>IF(J37="","",(K37/J37)/LOOKUP(RIGHT($D$2,3),定数!$A$6:$A$13,定数!$B$6:$B$13))</f>
        <v>6.9434635235597337</v>
      </c>
      <c r="N37" s="36"/>
      <c r="O37" s="8">
        <v>43752</v>
      </c>
      <c r="P37" s="114">
        <v>0.99550000000000005</v>
      </c>
      <c r="Q37" s="114"/>
      <c r="R37" s="115">
        <f>IF(P37="","",T37*M37*LOOKUP(RIGHT($D$2,3),定数!$A$6:$A$13,定数!$B$6:$B$13))</f>
        <v>55825.44672942059</v>
      </c>
      <c r="S37" s="115"/>
      <c r="T37" s="116">
        <f t="shared" si="4"/>
        <v>67.000000000000398</v>
      </c>
      <c r="U37" s="116"/>
      <c r="V37" s="1">
        <f t="shared" si="1"/>
        <v>5</v>
      </c>
      <c r="W37">
        <f t="shared" si="2"/>
        <v>0</v>
      </c>
      <c r="X37" s="37">
        <f t="shared" si="5"/>
        <v>1527561.9751831414</v>
      </c>
      <c r="Y37" s="38">
        <f t="shared" si="6"/>
        <v>0</v>
      </c>
    </row>
    <row r="38" spans="2:25">
      <c r="B38" s="36">
        <v>30</v>
      </c>
      <c r="C38" s="113">
        <f>IF(R37="","",C37+R37)</f>
        <v>1583387.4219125621</v>
      </c>
      <c r="D38" s="113"/>
      <c r="E38" s="36"/>
      <c r="F38" s="8">
        <v>43757</v>
      </c>
      <c r="G38" s="62" t="s">
        <v>3</v>
      </c>
      <c r="H38" s="114">
        <v>0.97619999999999996</v>
      </c>
      <c r="I38" s="114"/>
      <c r="J38" s="36">
        <v>140</v>
      </c>
      <c r="K38" s="117">
        <f t="shared" si="3"/>
        <v>47501.622657376858</v>
      </c>
      <c r="L38" s="118"/>
      <c r="M38" s="6">
        <f>IF(J38="","",(K38/J38)/LOOKUP(RIGHT($D$2,3),定数!$A$6:$A$13,定数!$B$6:$B$13))</f>
        <v>2.8274775391295748</v>
      </c>
      <c r="N38" s="36"/>
      <c r="O38" s="8">
        <v>43763</v>
      </c>
      <c r="P38" s="114">
        <v>0.99019999999999997</v>
      </c>
      <c r="Q38" s="114"/>
      <c r="R38" s="115">
        <f>IF(P38="","",T38*M38*LOOKUP(RIGHT($D$2,3),定数!$A$6:$A$13,定数!$B$6:$B$13))</f>
        <v>-47501.622657376894</v>
      </c>
      <c r="S38" s="115"/>
      <c r="T38" s="116">
        <f t="shared" si="4"/>
        <v>-140.00000000000011</v>
      </c>
      <c r="U38" s="116"/>
      <c r="V38" s="22">
        <f t="shared" si="1"/>
        <v>0</v>
      </c>
      <c r="W38">
        <f t="shared" si="2"/>
        <v>1</v>
      </c>
      <c r="X38" s="37">
        <f t="shared" si="5"/>
        <v>1583387.4219125621</v>
      </c>
      <c r="Y38" s="38">
        <f t="shared" si="6"/>
        <v>0</v>
      </c>
    </row>
    <row r="39" spans="2:25">
      <c r="B39" s="36">
        <v>31</v>
      </c>
      <c r="C39" s="113">
        <f>IF(R38="","",C38+R38)</f>
        <v>1535885.7992551853</v>
      </c>
      <c r="D39" s="113"/>
      <c r="E39" s="36"/>
      <c r="F39" s="8">
        <v>43764</v>
      </c>
      <c r="G39" s="62" t="s">
        <v>4</v>
      </c>
      <c r="H39" s="114">
        <v>0.99180000000000001</v>
      </c>
      <c r="I39" s="114"/>
      <c r="J39" s="36">
        <v>39</v>
      </c>
      <c r="K39" s="117">
        <f t="shared" si="3"/>
        <v>46076.573977655557</v>
      </c>
      <c r="L39" s="118"/>
      <c r="M39" s="6">
        <f>IF(J39="","",(K39/J39)/LOOKUP(RIGHT($D$2,3),定数!$A$6:$A$13,定数!$B$6:$B$13))</f>
        <v>9.8454217900973404</v>
      </c>
      <c r="N39" s="36"/>
      <c r="O39" s="8">
        <v>43764</v>
      </c>
      <c r="P39" s="114">
        <v>0.9879</v>
      </c>
      <c r="Q39" s="114"/>
      <c r="R39" s="115">
        <f>IF(P39="","",T39*M39*LOOKUP(RIGHT($D$2,3),定数!$A$6:$A$13,定数!$B$6:$B$13))</f>
        <v>-46076.573977655724</v>
      </c>
      <c r="S39" s="115"/>
      <c r="T39" s="116">
        <f t="shared" si="4"/>
        <v>-39.000000000000142</v>
      </c>
      <c r="U39" s="116"/>
      <c r="V39" s="22">
        <f t="shared" si="1"/>
        <v>0</v>
      </c>
      <c r="W39">
        <f t="shared" si="2"/>
        <v>2</v>
      </c>
      <c r="X39" s="37">
        <f t="shared" si="5"/>
        <v>1583387.4219125621</v>
      </c>
      <c r="Y39" s="38">
        <f t="shared" si="6"/>
        <v>2.9999999999999916E-2</v>
      </c>
    </row>
    <row r="40" spans="2:25">
      <c r="B40" s="36">
        <v>32</v>
      </c>
      <c r="C40" s="113">
        <f t="shared" si="0"/>
        <v>1489809.2252775296</v>
      </c>
      <c r="D40" s="113"/>
      <c r="E40" s="36"/>
      <c r="F40" s="8">
        <v>43773</v>
      </c>
      <c r="G40" s="62" t="s">
        <v>4</v>
      </c>
      <c r="H40" s="114">
        <v>1.0064</v>
      </c>
      <c r="I40" s="114"/>
      <c r="J40" s="36">
        <v>168</v>
      </c>
      <c r="K40" s="117">
        <f t="shared" si="3"/>
        <v>44694.276758325883</v>
      </c>
      <c r="L40" s="118"/>
      <c r="M40" s="6">
        <f>IF(J40="","",(K40/J40)/LOOKUP(RIGHT($D$2,3),定数!$A$6:$A$13,定数!$B$6:$B$13))</f>
        <v>2.2169780138058477</v>
      </c>
      <c r="N40" s="36"/>
      <c r="O40" s="8">
        <v>43781</v>
      </c>
      <c r="P40" s="114">
        <v>0.98960000000000004</v>
      </c>
      <c r="Q40" s="114"/>
      <c r="R40" s="115">
        <f>IF(P40="","",T40*M40*LOOKUP(RIGHT($D$2,3),定数!$A$6:$A$13,定数!$B$6:$B$13))</f>
        <v>-44694.276758325694</v>
      </c>
      <c r="S40" s="115"/>
      <c r="T40" s="116">
        <f t="shared" si="4"/>
        <v>-167.99999999999926</v>
      </c>
      <c r="U40" s="116"/>
      <c r="V40" s="22">
        <f t="shared" si="1"/>
        <v>0</v>
      </c>
      <c r="W40">
        <f t="shared" si="2"/>
        <v>3</v>
      </c>
      <c r="X40" s="37">
        <f t="shared" si="5"/>
        <v>1583387.4219125621</v>
      </c>
      <c r="Y40" s="38">
        <f t="shared" si="6"/>
        <v>5.9100000000000041E-2</v>
      </c>
    </row>
    <row r="41" spans="2:25">
      <c r="B41" s="36">
        <v>33</v>
      </c>
      <c r="C41" s="113">
        <f t="shared" si="0"/>
        <v>1445114.9485192038</v>
      </c>
      <c r="D41" s="113"/>
      <c r="E41" s="36"/>
      <c r="F41" s="8">
        <v>43785</v>
      </c>
      <c r="G41" s="62" t="s">
        <v>3</v>
      </c>
      <c r="H41" s="114">
        <v>0.98340000000000005</v>
      </c>
      <c r="I41" s="114"/>
      <c r="J41" s="36">
        <v>86</v>
      </c>
      <c r="K41" s="117">
        <f t="shared" si="3"/>
        <v>43353.448455576116</v>
      </c>
      <c r="L41" s="118"/>
      <c r="M41" s="6">
        <f>IF(J41="","",(K41/J41)/LOOKUP(RIGHT($D$2,3),定数!$A$6:$A$13,定数!$B$6:$B$13))</f>
        <v>4.2009155480209417</v>
      </c>
      <c r="N41" s="36"/>
      <c r="O41" s="8">
        <v>43785</v>
      </c>
      <c r="P41" s="114">
        <v>0.9728</v>
      </c>
      <c r="Q41" s="114"/>
      <c r="R41" s="115">
        <f>IF(P41="","",T41*M41*LOOKUP(RIGHT($D$2,3),定数!$A$6:$A$13,定数!$B$6:$B$13))</f>
        <v>53435.645770826646</v>
      </c>
      <c r="S41" s="115"/>
      <c r="T41" s="116">
        <f t="shared" si="4"/>
        <v>106.00000000000054</v>
      </c>
      <c r="U41" s="116"/>
      <c r="V41" s="22">
        <f t="shared" si="1"/>
        <v>1</v>
      </c>
      <c r="W41">
        <f t="shared" si="2"/>
        <v>0</v>
      </c>
      <c r="X41" s="37">
        <f t="shared" si="5"/>
        <v>1583387.4219125621</v>
      </c>
      <c r="Y41" s="38">
        <f t="shared" si="6"/>
        <v>8.7326999999999932E-2</v>
      </c>
    </row>
    <row r="42" spans="2:25">
      <c r="B42" s="36">
        <v>34</v>
      </c>
      <c r="C42" s="113">
        <f t="shared" si="0"/>
        <v>1498550.5942900304</v>
      </c>
      <c r="D42" s="113"/>
      <c r="E42" s="36"/>
      <c r="F42" s="8">
        <v>43793</v>
      </c>
      <c r="G42" s="62" t="s">
        <v>3</v>
      </c>
      <c r="H42" s="114">
        <v>0.97619999999999996</v>
      </c>
      <c r="I42" s="114"/>
      <c r="J42" s="36">
        <v>56</v>
      </c>
      <c r="K42" s="117">
        <f>IF(J42="","",C42*0.03)</f>
        <v>44956.517828700911</v>
      </c>
      <c r="L42" s="118"/>
      <c r="M42" s="6">
        <f>IF(J42="","",(K42/J42)/LOOKUP(RIGHT($D$2,3),定数!$A$6:$A$13,定数!$B$6:$B$13))</f>
        <v>6.68995801022335</v>
      </c>
      <c r="N42" s="36"/>
      <c r="O42" s="8">
        <v>43793</v>
      </c>
      <c r="P42" s="114">
        <v>0.98180000000000001</v>
      </c>
      <c r="Q42" s="114"/>
      <c r="R42" s="115">
        <f>IF(P42="","",T42*M42*LOOKUP(RIGHT($D$2,3),定数!$A$6:$A$13,定数!$B$6:$B$13))</f>
        <v>-44956.517828701311</v>
      </c>
      <c r="S42" s="115"/>
      <c r="T42" s="116">
        <f t="shared" si="4"/>
        <v>-56.000000000000497</v>
      </c>
      <c r="U42" s="116"/>
      <c r="V42" s="22">
        <f t="shared" si="1"/>
        <v>0</v>
      </c>
      <c r="W42">
        <f t="shared" si="2"/>
        <v>1</v>
      </c>
      <c r="X42" s="37">
        <f t="shared" si="5"/>
        <v>1583387.4219125621</v>
      </c>
      <c r="Y42" s="38">
        <f t="shared" si="6"/>
        <v>5.3579323953488189E-2</v>
      </c>
    </row>
    <row r="43" spans="2:25">
      <c r="B43" s="36">
        <v>35</v>
      </c>
      <c r="C43" s="113">
        <f t="shared" si="0"/>
        <v>1453594.0764613291</v>
      </c>
      <c r="D43" s="113"/>
      <c r="E43" s="36"/>
      <c r="F43" s="8">
        <v>43798</v>
      </c>
      <c r="G43" s="62" t="s">
        <v>3</v>
      </c>
      <c r="H43" s="114">
        <v>0.9617</v>
      </c>
      <c r="I43" s="114"/>
      <c r="J43" s="36">
        <v>82</v>
      </c>
      <c r="K43" s="117">
        <f t="shared" si="3"/>
        <v>43607.822293839869</v>
      </c>
      <c r="L43" s="118"/>
      <c r="M43" s="6">
        <f>IF(J43="","",(K43/J43)/LOOKUP(RIGHT($D$2,3),定数!$A$6:$A$13,定数!$B$6:$B$13))</f>
        <v>4.4316892575040514</v>
      </c>
      <c r="N43" s="36"/>
      <c r="O43" s="8">
        <v>43800</v>
      </c>
      <c r="P43" s="114">
        <v>0.96889999999999998</v>
      </c>
      <c r="Q43" s="114"/>
      <c r="R43" s="115">
        <f>IF(P43="","",T43*M43*LOOKUP(RIGHT($D$2,3),定数!$A$6:$A$13,定数!$B$6:$B$13))</f>
        <v>-38289.795184834918</v>
      </c>
      <c r="S43" s="115"/>
      <c r="T43" s="116">
        <f t="shared" si="4"/>
        <v>-71.999999999999844</v>
      </c>
      <c r="U43" s="116"/>
      <c r="V43" s="22">
        <f t="shared" si="1"/>
        <v>0</v>
      </c>
      <c r="W43">
        <f t="shared" si="2"/>
        <v>2</v>
      </c>
      <c r="X43" s="37">
        <f t="shared" si="5"/>
        <v>1583387.4219125621</v>
      </c>
      <c r="Y43" s="38">
        <f t="shared" si="6"/>
        <v>8.1971944234883853E-2</v>
      </c>
    </row>
    <row r="44" spans="2:25">
      <c r="B44" s="36">
        <v>36</v>
      </c>
      <c r="C44" s="113">
        <f t="shared" si="0"/>
        <v>1415304.2812764943</v>
      </c>
      <c r="D44" s="113"/>
      <c r="E44" s="36"/>
      <c r="F44" s="8">
        <v>43812</v>
      </c>
      <c r="G44" s="62" t="s">
        <v>4</v>
      </c>
      <c r="H44" s="114">
        <v>0.98699999999999999</v>
      </c>
      <c r="I44" s="114"/>
      <c r="J44" s="36">
        <v>31</v>
      </c>
      <c r="K44" s="117">
        <f t="shared" si="3"/>
        <v>42459.128438294829</v>
      </c>
      <c r="L44" s="118"/>
      <c r="M44" s="6">
        <f>IF(J44="","",(K44/J44)/LOOKUP(RIGHT($D$2,3),定数!$A$6:$A$13,定数!$B$6:$B$13))</f>
        <v>11.413744203842697</v>
      </c>
      <c r="N44" s="36"/>
      <c r="O44" s="8">
        <v>43812</v>
      </c>
      <c r="P44" s="114">
        <v>0.99070000000000003</v>
      </c>
      <c r="Q44" s="114"/>
      <c r="R44" s="115">
        <f>IF(P44="","",T44*M44*LOOKUP(RIGHT($D$2,3),定数!$A$6:$A$13,定数!$B$6:$B$13))</f>
        <v>50677.024265062078</v>
      </c>
      <c r="S44" s="115"/>
      <c r="T44" s="116">
        <f t="shared" si="4"/>
        <v>37.000000000000369</v>
      </c>
      <c r="U44" s="116"/>
      <c r="V44" s="22">
        <f t="shared" si="1"/>
        <v>1</v>
      </c>
      <c r="W44">
        <f t="shared" si="2"/>
        <v>0</v>
      </c>
      <c r="X44" s="37">
        <f t="shared" si="5"/>
        <v>1583387.4219125621</v>
      </c>
      <c r="Y44" s="38">
        <f t="shared" si="6"/>
        <v>0.10615414667942824</v>
      </c>
    </row>
    <row r="45" spans="2:25">
      <c r="B45" s="36">
        <v>37</v>
      </c>
      <c r="C45" s="113">
        <f t="shared" si="0"/>
        <v>1465981.3055415563</v>
      </c>
      <c r="D45" s="113"/>
      <c r="E45" s="36"/>
      <c r="F45" s="8">
        <v>43830</v>
      </c>
      <c r="G45" s="62" t="s">
        <v>4</v>
      </c>
      <c r="H45" s="114">
        <v>1.0165999999999999</v>
      </c>
      <c r="I45" s="114"/>
      <c r="J45" s="36">
        <v>49</v>
      </c>
      <c r="K45" s="117">
        <f t="shared" si="3"/>
        <v>43979.439166246688</v>
      </c>
      <c r="L45" s="118"/>
      <c r="M45" s="6">
        <f>IF(J45="","",(K45/J45)/LOOKUP(RIGHT($D$2,3),定数!$A$6:$A$13,定数!$B$6:$B$13))</f>
        <v>7.4794964568446742</v>
      </c>
      <c r="N45" s="36"/>
      <c r="O45" s="8">
        <v>43830</v>
      </c>
      <c r="P45" s="114">
        <v>1.0225</v>
      </c>
      <c r="Q45" s="114"/>
      <c r="R45" s="115">
        <f>IF(P45="","",T45*M45*LOOKUP(RIGHT($D$2,3),定数!$A$6:$A$13,定数!$B$6:$B$13))</f>
        <v>52954.834914460444</v>
      </c>
      <c r="S45" s="115"/>
      <c r="T45" s="116">
        <f t="shared" si="4"/>
        <v>59.000000000000163</v>
      </c>
      <c r="U45" s="116"/>
      <c r="V45" s="22">
        <f t="shared" si="1"/>
        <v>2</v>
      </c>
      <c r="W45">
        <f t="shared" si="2"/>
        <v>0</v>
      </c>
      <c r="X45" s="37">
        <f t="shared" si="5"/>
        <v>1583387.4219125621</v>
      </c>
      <c r="Y45" s="38">
        <f t="shared" si="6"/>
        <v>7.4148698383110667E-2</v>
      </c>
    </row>
    <row r="46" spans="2:25">
      <c r="B46" s="36">
        <v>38</v>
      </c>
      <c r="C46" s="113">
        <f t="shared" si="0"/>
        <v>1518936.1404560169</v>
      </c>
      <c r="D46" s="113"/>
      <c r="E46" s="36">
        <v>2011</v>
      </c>
      <c r="F46" s="8">
        <v>43492</v>
      </c>
      <c r="G46" s="62" t="s">
        <v>4</v>
      </c>
      <c r="H46" s="114">
        <v>0.99890000000000001</v>
      </c>
      <c r="I46" s="114"/>
      <c r="J46" s="36">
        <v>58</v>
      </c>
      <c r="K46" s="117">
        <f t="shared" si="3"/>
        <v>45568.084213680508</v>
      </c>
      <c r="L46" s="118"/>
      <c r="M46" s="6">
        <f>IF(J46="","",(K46/J46)/LOOKUP(RIGHT($D$2,3),定数!$A$6:$A$13,定数!$B$6:$B$13))</f>
        <v>6.5471385364483483</v>
      </c>
      <c r="N46" s="36">
        <v>2011</v>
      </c>
      <c r="O46" s="8">
        <v>43492</v>
      </c>
      <c r="P46" s="114">
        <v>0.99309999999999998</v>
      </c>
      <c r="Q46" s="114"/>
      <c r="R46" s="115">
        <f>IF(P46="","",T46*M46*LOOKUP(RIGHT($D$2,3),定数!$A$6:$A$13,定数!$B$6:$B$13))</f>
        <v>-45568.084213680719</v>
      </c>
      <c r="S46" s="115"/>
      <c r="T46" s="116">
        <f t="shared" si="4"/>
        <v>-58.00000000000027</v>
      </c>
      <c r="U46" s="116"/>
      <c r="V46" s="22">
        <f t="shared" si="1"/>
        <v>0</v>
      </c>
      <c r="W46">
        <f t="shared" si="2"/>
        <v>1</v>
      </c>
      <c r="X46" s="37">
        <f t="shared" si="5"/>
        <v>1583387.4219125621</v>
      </c>
      <c r="Y46" s="38">
        <f t="shared" si="6"/>
        <v>4.0704681977765778E-2</v>
      </c>
    </row>
    <row r="47" spans="2:25">
      <c r="B47" s="36">
        <v>39</v>
      </c>
      <c r="C47" s="113">
        <f t="shared" si="0"/>
        <v>1473368.0562423361</v>
      </c>
      <c r="D47" s="113"/>
      <c r="E47" s="36"/>
      <c r="F47" s="8">
        <v>43506</v>
      </c>
      <c r="G47" s="62" t="s">
        <v>3</v>
      </c>
      <c r="H47" s="114">
        <v>1.0075000000000001</v>
      </c>
      <c r="I47" s="114"/>
      <c r="J47" s="36">
        <v>58</v>
      </c>
      <c r="K47" s="117">
        <f t="shared" si="3"/>
        <v>44201.041687270081</v>
      </c>
      <c r="L47" s="118"/>
      <c r="M47" s="6">
        <f>IF(J47="","",(K47/J47)/LOOKUP(RIGHT($D$2,3),定数!$A$6:$A$13,定数!$B$6:$B$13))</f>
        <v>6.3507243803548965</v>
      </c>
      <c r="N47" s="36"/>
      <c r="O47" s="8">
        <v>43507</v>
      </c>
      <c r="P47" s="114">
        <v>1.0004999999999999</v>
      </c>
      <c r="Q47" s="114"/>
      <c r="R47" s="115">
        <f>IF(P47="","",T47*M47*LOOKUP(RIGHT($D$2,3),定数!$A$6:$A$13,定数!$B$6:$B$13))</f>
        <v>53346.084794982016</v>
      </c>
      <c r="S47" s="115"/>
      <c r="T47" s="116">
        <f t="shared" si="4"/>
        <v>70.000000000001165</v>
      </c>
      <c r="U47" s="116"/>
      <c r="V47" s="22">
        <f t="shared" si="1"/>
        <v>1</v>
      </c>
      <c r="W47">
        <f t="shared" si="2"/>
        <v>0</v>
      </c>
      <c r="X47" s="37">
        <f t="shared" si="5"/>
        <v>1583387.4219125621</v>
      </c>
      <c r="Y47" s="38">
        <f t="shared" si="6"/>
        <v>6.9483541518432945E-2</v>
      </c>
    </row>
    <row r="48" spans="2:25">
      <c r="B48" s="36">
        <v>40</v>
      </c>
      <c r="C48" s="113">
        <f t="shared" si="0"/>
        <v>1526714.1410373182</v>
      </c>
      <c r="D48" s="113"/>
      <c r="E48" s="36"/>
      <c r="F48" s="8">
        <v>43514</v>
      </c>
      <c r="G48" s="62" t="s">
        <v>4</v>
      </c>
      <c r="H48" s="114">
        <v>1.0143</v>
      </c>
      <c r="I48" s="114"/>
      <c r="J48" s="36">
        <v>49</v>
      </c>
      <c r="K48" s="117">
        <f t="shared" si="3"/>
        <v>45801.424231119541</v>
      </c>
      <c r="L48" s="118"/>
      <c r="M48" s="6">
        <f>IF(J48="","",(K48/J48)/LOOKUP(RIGHT($D$2,3),定数!$A$6:$A$13,定数!$B$6:$B$13))</f>
        <v>7.7893578624352964</v>
      </c>
      <c r="N48" s="36"/>
      <c r="O48" s="8">
        <v>43517</v>
      </c>
      <c r="P48" s="114">
        <v>1.0094000000000001</v>
      </c>
      <c r="Q48" s="114"/>
      <c r="R48" s="115">
        <f>IF(P48="","",T48*M48*LOOKUP(RIGHT($D$2,3),定数!$A$6:$A$13,定数!$B$6:$B$13))</f>
        <v>-45801.424231118654</v>
      </c>
      <c r="S48" s="115"/>
      <c r="T48" s="116">
        <f t="shared" si="4"/>
        <v>-48.999999999999048</v>
      </c>
      <c r="U48" s="116"/>
      <c r="V48" s="22">
        <f t="shared" si="1"/>
        <v>0</v>
      </c>
      <c r="W48">
        <f t="shared" si="2"/>
        <v>1</v>
      </c>
      <c r="X48" s="37">
        <f t="shared" si="5"/>
        <v>1583387.4219125621</v>
      </c>
      <c r="Y48" s="38">
        <f t="shared" si="6"/>
        <v>3.5792428366513529E-2</v>
      </c>
    </row>
    <row r="49" spans="2:25">
      <c r="B49" s="36">
        <v>41</v>
      </c>
      <c r="C49" s="113">
        <f>IF(R48="","",C48+R48)</f>
        <v>1480912.7168061994</v>
      </c>
      <c r="D49" s="113"/>
      <c r="E49" s="36"/>
      <c r="F49" s="8">
        <v>43524</v>
      </c>
      <c r="G49" s="62" t="s">
        <v>4</v>
      </c>
      <c r="H49" s="114">
        <v>1.0176000000000001</v>
      </c>
      <c r="I49" s="114"/>
      <c r="J49" s="36">
        <v>42</v>
      </c>
      <c r="K49" s="117">
        <f t="shared" si="3"/>
        <v>44427.381504185978</v>
      </c>
      <c r="L49" s="118"/>
      <c r="M49" s="6">
        <f>IF(J49="","",(K49/J49)/LOOKUP(RIGHT($D$2,3),定数!$A$6:$A$13,定数!$B$6:$B$13))</f>
        <v>8.8149566476559471</v>
      </c>
      <c r="N49" s="36"/>
      <c r="O49" s="8">
        <v>43525</v>
      </c>
      <c r="P49" s="114">
        <v>1.0134000000000001</v>
      </c>
      <c r="Q49" s="114"/>
      <c r="R49" s="115">
        <f>IF(P49="","",T49*M49*LOOKUP(RIGHT($D$2,3),定数!$A$6:$A$13,定数!$B$6:$B$13))</f>
        <v>-44427.381504185774</v>
      </c>
      <c r="S49" s="115"/>
      <c r="T49" s="116">
        <f t="shared" si="4"/>
        <v>-41.999999999999815</v>
      </c>
      <c r="U49" s="116"/>
      <c r="V49" s="22">
        <f t="shared" si="1"/>
        <v>0</v>
      </c>
      <c r="W49">
        <f t="shared" si="2"/>
        <v>2</v>
      </c>
      <c r="X49" s="37">
        <f t="shared" si="5"/>
        <v>1583387.4219125621</v>
      </c>
      <c r="Y49" s="38">
        <f t="shared" si="6"/>
        <v>6.4718655515517698E-2</v>
      </c>
    </row>
    <row r="50" spans="2:25">
      <c r="B50" s="36">
        <v>42</v>
      </c>
      <c r="C50" s="113">
        <f t="shared" si="0"/>
        <v>1436485.3353020137</v>
      </c>
      <c r="D50" s="113"/>
      <c r="E50" s="36"/>
      <c r="F50" s="8">
        <v>43548</v>
      </c>
      <c r="G50" s="62" t="s">
        <v>4</v>
      </c>
      <c r="H50" s="114">
        <v>1.0148999999999999</v>
      </c>
      <c r="I50" s="114"/>
      <c r="J50" s="36">
        <v>38</v>
      </c>
      <c r="K50" s="117">
        <f t="shared" si="3"/>
        <v>43094.560059060408</v>
      </c>
      <c r="L50" s="118"/>
      <c r="M50" s="6">
        <f>IF(J50="","",(K50/J50)/LOOKUP(RIGHT($D$2,3),定数!$A$6:$A$13,定数!$B$6:$B$13))</f>
        <v>9.4505614164606175</v>
      </c>
      <c r="N50" s="36"/>
      <c r="O50" s="8">
        <v>43548</v>
      </c>
      <c r="P50" s="114">
        <v>1.0193000000000001</v>
      </c>
      <c r="Q50" s="114"/>
      <c r="R50" s="115">
        <f>IF(P50="","",T50*M50*LOOKUP(RIGHT($D$2,3),定数!$A$6:$A$13,定数!$B$6:$B$13))</f>
        <v>49898.964278914122</v>
      </c>
      <c r="S50" s="115"/>
      <c r="T50" s="116">
        <f t="shared" si="4"/>
        <v>44.000000000001819</v>
      </c>
      <c r="U50" s="116"/>
      <c r="V50" s="22">
        <f t="shared" si="1"/>
        <v>1</v>
      </c>
      <c r="W50">
        <f t="shared" si="2"/>
        <v>0</v>
      </c>
      <c r="X50" s="37">
        <f t="shared" si="5"/>
        <v>1583387.4219125621</v>
      </c>
      <c r="Y50" s="38">
        <f t="shared" si="6"/>
        <v>9.2777095850052005E-2</v>
      </c>
    </row>
    <row r="51" spans="2:25">
      <c r="B51" s="36">
        <v>43</v>
      </c>
      <c r="C51" s="113">
        <f t="shared" si="0"/>
        <v>1486384.2995809277</v>
      </c>
      <c r="D51" s="113"/>
      <c r="E51" s="36"/>
      <c r="F51" s="8">
        <v>43555</v>
      </c>
      <c r="G51" s="62" t="s">
        <v>4</v>
      </c>
      <c r="H51" s="114">
        <v>1.0364</v>
      </c>
      <c r="I51" s="114"/>
      <c r="J51" s="36">
        <v>47</v>
      </c>
      <c r="K51" s="117">
        <f t="shared" si="3"/>
        <v>44591.528987427831</v>
      </c>
      <c r="L51" s="118"/>
      <c r="M51" s="6">
        <f>IF(J51="","",(K51/J51)/LOOKUP(RIGHT($D$2,3),定数!$A$6:$A$13,定数!$B$6:$B$13))</f>
        <v>7.906299465855998</v>
      </c>
      <c r="N51" s="36"/>
      <c r="O51" s="8">
        <v>43556</v>
      </c>
      <c r="P51" s="114">
        <v>1.0317000000000001</v>
      </c>
      <c r="Q51" s="114"/>
      <c r="R51" s="115">
        <f>IF(P51="","",T51*M51*LOOKUP(RIGHT($D$2,3),定数!$A$6:$A$13,定数!$B$6:$B$13))</f>
        <v>-44591.528987427133</v>
      </c>
      <c r="S51" s="115"/>
      <c r="T51" s="116">
        <f t="shared" si="4"/>
        <v>-46.999999999999261</v>
      </c>
      <c r="U51" s="116"/>
      <c r="V51" s="1">
        <f t="shared" si="1"/>
        <v>0</v>
      </c>
      <c r="W51">
        <f t="shared" si="2"/>
        <v>1</v>
      </c>
      <c r="X51" s="37">
        <f t="shared" si="5"/>
        <v>1583387.4219125621</v>
      </c>
      <c r="Y51" s="38">
        <f t="shared" si="6"/>
        <v>6.1263037074315685E-2</v>
      </c>
    </row>
    <row r="52" spans="2:25">
      <c r="B52" s="36">
        <v>44</v>
      </c>
      <c r="C52" s="113">
        <f t="shared" si="0"/>
        <v>1441792.7705935005</v>
      </c>
      <c r="D52" s="113"/>
      <c r="E52" s="36"/>
      <c r="F52" s="8">
        <v>43567</v>
      </c>
      <c r="G52" s="62" t="s">
        <v>3</v>
      </c>
      <c r="H52" s="114">
        <v>1.0444</v>
      </c>
      <c r="I52" s="114"/>
      <c r="J52" s="36">
        <v>75</v>
      </c>
      <c r="K52" s="117">
        <f t="shared" si="3"/>
        <v>43253.783117805011</v>
      </c>
      <c r="L52" s="118"/>
      <c r="M52" s="6">
        <f>IF(J52="","",(K52/J52)/LOOKUP(RIGHT($D$2,3),定数!$A$6:$A$13,定数!$B$6:$B$13))</f>
        <v>4.8059759019783339</v>
      </c>
      <c r="N52" s="36"/>
      <c r="O52" s="8">
        <v>43568</v>
      </c>
      <c r="P52" s="114">
        <v>1.0519000000000001</v>
      </c>
      <c r="Q52" s="114"/>
      <c r="R52" s="115">
        <f>IF(P52="","",T52*M52*LOOKUP(RIGHT($D$2,3),定数!$A$6:$A$13,定数!$B$6:$B$13))</f>
        <v>-43253.783117805368</v>
      </c>
      <c r="S52" s="115"/>
      <c r="T52" s="116">
        <f t="shared" si="4"/>
        <v>-75.000000000000625</v>
      </c>
      <c r="U52" s="116"/>
      <c r="V52" s="22">
        <f t="shared" si="1"/>
        <v>0</v>
      </c>
      <c r="W52">
        <f t="shared" si="2"/>
        <v>2</v>
      </c>
      <c r="X52" s="37">
        <f t="shared" si="5"/>
        <v>1583387.4219125621</v>
      </c>
      <c r="Y52" s="38">
        <f t="shared" si="6"/>
        <v>8.9425145962085839E-2</v>
      </c>
    </row>
    <row r="53" spans="2:25">
      <c r="B53" s="36">
        <v>45</v>
      </c>
      <c r="C53" s="113">
        <f t="shared" si="0"/>
        <v>1398538.9874756951</v>
      </c>
      <c r="D53" s="113"/>
      <c r="E53" s="36"/>
      <c r="F53" s="8">
        <v>43570</v>
      </c>
      <c r="G53" s="62" t="s">
        <v>4</v>
      </c>
      <c r="H53" s="114">
        <v>1.0548999999999999</v>
      </c>
      <c r="I53" s="114"/>
      <c r="J53" s="36">
        <v>59</v>
      </c>
      <c r="K53" s="117">
        <f t="shared" si="3"/>
        <v>41956.169624270849</v>
      </c>
      <c r="L53" s="118"/>
      <c r="M53" s="6">
        <f>IF(J53="","",(K53/J53)/LOOKUP(RIGHT($D$2,3),定数!$A$6:$A$13,定数!$B$6:$B$13))</f>
        <v>5.9260126587953179</v>
      </c>
      <c r="N53" s="36"/>
      <c r="O53" s="8">
        <v>43573</v>
      </c>
      <c r="P53" s="114">
        <v>1.0489999999999999</v>
      </c>
      <c r="Q53" s="114"/>
      <c r="R53" s="115">
        <f>IF(P53="","",T53*M53*LOOKUP(RIGHT($D$2,3),定数!$A$6:$A$13,定数!$B$6:$B$13))</f>
        <v>-41956.169624270966</v>
      </c>
      <c r="S53" s="115"/>
      <c r="T53" s="116">
        <f t="shared" si="4"/>
        <v>-59.000000000000163</v>
      </c>
      <c r="U53" s="116"/>
      <c r="V53" s="22">
        <f t="shared" si="1"/>
        <v>0</v>
      </c>
      <c r="W53">
        <f t="shared" si="2"/>
        <v>3</v>
      </c>
      <c r="X53" s="37">
        <f t="shared" si="5"/>
        <v>1583387.4219125621</v>
      </c>
      <c r="Y53" s="38">
        <f t="shared" si="6"/>
        <v>0.11674239158322353</v>
      </c>
    </row>
    <row r="54" spans="2:25">
      <c r="B54" s="36">
        <v>46</v>
      </c>
      <c r="C54" s="113">
        <f t="shared" si="0"/>
        <v>1356582.8178514242</v>
      </c>
      <c r="D54" s="113"/>
      <c r="E54" s="36"/>
      <c r="F54" s="8">
        <v>43581</v>
      </c>
      <c r="G54" s="62" t="s">
        <v>3</v>
      </c>
      <c r="H54" s="114">
        <v>1.0684</v>
      </c>
      <c r="I54" s="114"/>
      <c r="J54" s="36">
        <v>47</v>
      </c>
      <c r="K54" s="117">
        <f t="shared" si="3"/>
        <v>40697.484535542724</v>
      </c>
      <c r="L54" s="118"/>
      <c r="M54" s="6">
        <f>IF(J54="","",(K54/J54)/LOOKUP(RIGHT($D$2,3),定数!$A$6:$A$13,定数!$B$6:$B$13))</f>
        <v>7.2158660524011928</v>
      </c>
      <c r="N54" s="36"/>
      <c r="O54" s="8">
        <v>43581</v>
      </c>
      <c r="P54" s="114">
        <v>1.0730999999999999</v>
      </c>
      <c r="Q54" s="114"/>
      <c r="R54" s="115">
        <f>IF(P54="","",T54*M54*LOOKUP(RIGHT($D$2,3),定数!$A$6:$A$13,定数!$B$6:$B$13))</f>
        <v>-40697.484535542091</v>
      </c>
      <c r="S54" s="115"/>
      <c r="T54" s="116">
        <f t="shared" si="4"/>
        <v>-46.999999999999261</v>
      </c>
      <c r="U54" s="116"/>
      <c r="V54" s="22">
        <f t="shared" si="1"/>
        <v>0</v>
      </c>
      <c r="W54">
        <f t="shared" si="2"/>
        <v>4</v>
      </c>
      <c r="X54" s="37">
        <f t="shared" si="5"/>
        <v>1583387.4219125621</v>
      </c>
      <c r="Y54" s="38">
        <f t="shared" si="6"/>
        <v>0.14324011983572682</v>
      </c>
    </row>
    <row r="55" spans="2:25">
      <c r="B55" s="36">
        <v>47</v>
      </c>
      <c r="C55" s="113">
        <f t="shared" si="0"/>
        <v>1315885.3333158821</v>
      </c>
      <c r="D55" s="113"/>
      <c r="E55" s="36"/>
      <c r="F55" s="8">
        <v>43583</v>
      </c>
      <c r="G55" s="62" t="s">
        <v>4</v>
      </c>
      <c r="H55" s="114">
        <v>1.0878000000000001</v>
      </c>
      <c r="I55" s="114"/>
      <c r="J55" s="36">
        <v>67</v>
      </c>
      <c r="K55" s="117">
        <f t="shared" si="3"/>
        <v>39476.559999476463</v>
      </c>
      <c r="L55" s="118"/>
      <c r="M55" s="6">
        <f>IF(J55="","",(K55/J55)/LOOKUP(RIGHT($D$2,3),定数!$A$6:$A$13,定数!$B$6:$B$13))</f>
        <v>4.9100199004323963</v>
      </c>
      <c r="N55" s="36"/>
      <c r="O55" s="8">
        <v>43587</v>
      </c>
      <c r="P55" s="114">
        <v>1.1003000000000001</v>
      </c>
      <c r="Q55" s="114"/>
      <c r="R55" s="115">
        <f>IF(P55="","",T55*M55*LOOKUP(RIGHT($D$2,3),定数!$A$6:$A$13,定数!$B$6:$B$13))</f>
        <v>73650.298506485691</v>
      </c>
      <c r="S55" s="115"/>
      <c r="T55" s="116">
        <f t="shared" si="4"/>
        <v>124.99999999999956</v>
      </c>
      <c r="U55" s="116"/>
      <c r="V55" s="22">
        <f t="shared" si="1"/>
        <v>1</v>
      </c>
      <c r="W55">
        <f t="shared" si="2"/>
        <v>0</v>
      </c>
      <c r="X55" s="37">
        <f t="shared" si="5"/>
        <v>1583387.4219125621</v>
      </c>
      <c r="Y55" s="38">
        <f t="shared" si="6"/>
        <v>0.16894291624065461</v>
      </c>
    </row>
    <row r="56" spans="2:25">
      <c r="B56" s="36">
        <v>48</v>
      </c>
      <c r="C56" s="113">
        <f t="shared" si="0"/>
        <v>1389535.6318223679</v>
      </c>
      <c r="D56" s="113"/>
      <c r="E56" s="36"/>
      <c r="F56" s="8">
        <v>43589</v>
      </c>
      <c r="G56" s="62" t="s">
        <v>3</v>
      </c>
      <c r="H56" s="114">
        <v>1.0741000000000001</v>
      </c>
      <c r="I56" s="114"/>
      <c r="J56" s="36">
        <v>133</v>
      </c>
      <c r="K56" s="117">
        <f t="shared" si="3"/>
        <v>41686.068954671035</v>
      </c>
      <c r="L56" s="118"/>
      <c r="M56" s="6">
        <f>IF(J56="","",(K56/J56)/LOOKUP(RIGHT($D$2,3),定数!$A$6:$A$13,定数!$B$6:$B$13))</f>
        <v>2.6119090823728714</v>
      </c>
      <c r="N56" s="36"/>
      <c r="O56" s="8">
        <v>43590</v>
      </c>
      <c r="P56" s="114">
        <v>1.0576000000000001</v>
      </c>
      <c r="Q56" s="114"/>
      <c r="R56" s="115">
        <f>IF(P56="","",T56*M56*LOOKUP(RIGHT($D$2,3),定数!$A$6:$A$13,定数!$B$6:$B$13))</f>
        <v>51715.799830982731</v>
      </c>
      <c r="S56" s="115"/>
      <c r="T56" s="116">
        <f t="shared" si="4"/>
        <v>164.9999999999996</v>
      </c>
      <c r="U56" s="116"/>
      <c r="V56" s="22">
        <f t="shared" si="1"/>
        <v>2</v>
      </c>
      <c r="W56">
        <f t="shared" si="2"/>
        <v>0</v>
      </c>
      <c r="X56" s="37">
        <f t="shared" si="5"/>
        <v>1583387.4219125621</v>
      </c>
      <c r="Y56" s="38">
        <f t="shared" si="6"/>
        <v>0.12242852722427344</v>
      </c>
    </row>
    <row r="57" spans="2:25">
      <c r="B57" s="36">
        <v>49</v>
      </c>
      <c r="C57" s="113">
        <f t="shared" si="0"/>
        <v>1441251.4316533506</v>
      </c>
      <c r="D57" s="113"/>
      <c r="E57" s="36"/>
      <c r="F57" s="8">
        <v>43603</v>
      </c>
      <c r="G57" s="62" t="s">
        <v>4</v>
      </c>
      <c r="H57" s="114">
        <v>1.0628</v>
      </c>
      <c r="I57" s="114"/>
      <c r="J57" s="36">
        <v>60</v>
      </c>
      <c r="K57" s="117">
        <f t="shared" si="3"/>
        <v>43237.542949600516</v>
      </c>
      <c r="L57" s="118"/>
      <c r="M57" s="6">
        <f>IF(J57="","",(K57/J57)/LOOKUP(RIGHT($D$2,3),定数!$A$6:$A$13,定数!$B$6:$B$13))</f>
        <v>6.0052142985556269</v>
      </c>
      <c r="N57" s="36"/>
      <c r="O57" s="8">
        <v>43605</v>
      </c>
      <c r="P57" s="114">
        <v>1.0701000000000001</v>
      </c>
      <c r="Q57" s="114"/>
      <c r="R57" s="115">
        <f>IF(P57="","",T57*M57*LOOKUP(RIGHT($D$2,3),定数!$A$6:$A$13,定数!$B$6:$B$13))</f>
        <v>52605.677255347895</v>
      </c>
      <c r="S57" s="115"/>
      <c r="T57" s="116">
        <f t="shared" si="4"/>
        <v>73.000000000000838</v>
      </c>
      <c r="U57" s="116"/>
      <c r="V57" s="22">
        <f t="shared" si="1"/>
        <v>3</v>
      </c>
      <c r="W57">
        <f t="shared" si="2"/>
        <v>0</v>
      </c>
      <c r="X57" s="37">
        <f t="shared" si="5"/>
        <v>1583387.4219125621</v>
      </c>
      <c r="Y57" s="38">
        <f t="shared" si="6"/>
        <v>8.9767032560816085E-2</v>
      </c>
    </row>
    <row r="58" spans="2:25">
      <c r="B58" s="36">
        <v>50</v>
      </c>
      <c r="C58" s="113">
        <f t="shared" si="0"/>
        <v>1493857.1089086984</v>
      </c>
      <c r="D58" s="113"/>
      <c r="E58" s="36"/>
      <c r="F58" s="8">
        <v>43610</v>
      </c>
      <c r="G58" s="62" t="s">
        <v>3</v>
      </c>
      <c r="H58" s="114">
        <v>1.0527</v>
      </c>
      <c r="I58" s="114"/>
      <c r="J58" s="36">
        <v>35</v>
      </c>
      <c r="K58" s="117">
        <f t="shared" si="3"/>
        <v>44815.713267260951</v>
      </c>
      <c r="L58" s="118"/>
      <c r="M58" s="6">
        <f>IF(J58="","",(K58/J58)/LOOKUP(RIGHT($D$2,3),定数!$A$6:$A$13,定数!$B$6:$B$13))</f>
        <v>10.670407920776418</v>
      </c>
      <c r="N58" s="36"/>
      <c r="O58" s="8">
        <v>43610</v>
      </c>
      <c r="P58" s="114">
        <v>1.0474000000000001</v>
      </c>
      <c r="Q58" s="114"/>
      <c r="R58" s="115">
        <f>IF(P58="","",T58*M58*LOOKUP(RIGHT($D$2,3),定数!$A$6:$A$13,定数!$B$6:$B$13))</f>
        <v>67863.79437613624</v>
      </c>
      <c r="S58" s="115"/>
      <c r="T58" s="116">
        <f t="shared" si="4"/>
        <v>52.999999999998607</v>
      </c>
      <c r="U58" s="116"/>
      <c r="V58" s="22">
        <f t="shared" si="1"/>
        <v>4</v>
      </c>
      <c r="W58">
        <f t="shared" si="2"/>
        <v>0</v>
      </c>
      <c r="X58" s="37">
        <f t="shared" si="5"/>
        <v>1583387.4219125621</v>
      </c>
      <c r="Y58" s="38">
        <f t="shared" si="6"/>
        <v>5.6543529249285518E-2</v>
      </c>
    </row>
    <row r="59" spans="2:25">
      <c r="B59" s="36">
        <v>51</v>
      </c>
      <c r="C59" s="113">
        <f t="shared" si="0"/>
        <v>1561720.9032848347</v>
      </c>
      <c r="D59" s="113"/>
      <c r="E59" s="36"/>
      <c r="F59" s="8">
        <v>43629</v>
      </c>
      <c r="G59" s="62" t="s">
        <v>3</v>
      </c>
      <c r="H59" s="114">
        <v>1.0543</v>
      </c>
      <c r="I59" s="114"/>
      <c r="J59" s="36">
        <v>41</v>
      </c>
      <c r="K59" s="117">
        <f t="shared" si="3"/>
        <v>46851.627098545039</v>
      </c>
      <c r="L59" s="118"/>
      <c r="M59" s="6">
        <f>IF(J59="","",(K59/J59)/LOOKUP(RIGHT($D$2,3),定数!$A$6:$A$13,定数!$B$6:$B$13))</f>
        <v>9.5226884346636247</v>
      </c>
      <c r="N59" s="36"/>
      <c r="O59" s="8">
        <v>43629</v>
      </c>
      <c r="P59" s="114">
        <v>1.0584</v>
      </c>
      <c r="Q59" s="114"/>
      <c r="R59" s="115">
        <f>IF(P59="","",T59*M59*LOOKUP(RIGHT($D$2,3),定数!$A$6:$A$13,定数!$B$6:$B$13))</f>
        <v>-46851.627098544952</v>
      </c>
      <c r="S59" s="115"/>
      <c r="T59" s="116">
        <f t="shared" si="4"/>
        <v>-40.999999999999929</v>
      </c>
      <c r="U59" s="116"/>
      <c r="V59" s="22">
        <f t="shared" si="1"/>
        <v>0</v>
      </c>
      <c r="W59">
        <f t="shared" si="2"/>
        <v>1</v>
      </c>
      <c r="X59" s="37">
        <f t="shared" si="5"/>
        <v>1583387.4219125621</v>
      </c>
      <c r="Y59" s="38">
        <f t="shared" si="6"/>
        <v>1.3683649578039803E-2</v>
      </c>
    </row>
    <row r="60" spans="2:25">
      <c r="B60" s="36">
        <v>52</v>
      </c>
      <c r="C60" s="113">
        <f t="shared" si="0"/>
        <v>1514869.2761862897</v>
      </c>
      <c r="D60" s="113"/>
      <c r="E60" s="36"/>
      <c r="F60" s="8">
        <v>43647</v>
      </c>
      <c r="G60" s="62" t="s">
        <v>4</v>
      </c>
      <c r="H60" s="114">
        <v>1.0760000000000001</v>
      </c>
      <c r="I60" s="114"/>
      <c r="J60" s="36">
        <v>82</v>
      </c>
      <c r="K60" s="117">
        <f t="shared" si="3"/>
        <v>45446.078285588694</v>
      </c>
      <c r="L60" s="118"/>
      <c r="M60" s="6">
        <f>IF(J60="","",(K60/J60)/LOOKUP(RIGHT($D$2,3),定数!$A$6:$A$13,定数!$B$6:$B$13))</f>
        <v>4.6185038908118594</v>
      </c>
      <c r="N60" s="36"/>
      <c r="O60" s="8">
        <v>43651</v>
      </c>
      <c r="P60" s="114">
        <v>1.0678000000000001</v>
      </c>
      <c r="Q60" s="114"/>
      <c r="R60" s="115">
        <f>IF(P60="","",T60*M60*LOOKUP(RIGHT($D$2,3),定数!$A$6:$A$13,定数!$B$6:$B$13))</f>
        <v>-45446.078285588614</v>
      </c>
      <c r="S60" s="115"/>
      <c r="T60" s="116">
        <f t="shared" si="4"/>
        <v>-81.999999999999858</v>
      </c>
      <c r="U60" s="116"/>
      <c r="V60" s="22">
        <f t="shared" si="1"/>
        <v>0</v>
      </c>
      <c r="W60">
        <f t="shared" si="2"/>
        <v>2</v>
      </c>
      <c r="X60" s="37">
        <f t="shared" si="5"/>
        <v>1583387.4219125621</v>
      </c>
      <c r="Y60" s="38">
        <f t="shared" si="6"/>
        <v>4.3273140090698603E-2</v>
      </c>
    </row>
    <row r="61" spans="2:25">
      <c r="B61" s="36">
        <v>53</v>
      </c>
      <c r="C61" s="113">
        <f t="shared" si="0"/>
        <v>1469423.1979007011</v>
      </c>
      <c r="D61" s="113"/>
      <c r="E61" s="36"/>
      <c r="F61" s="8">
        <v>43659</v>
      </c>
      <c r="G61" s="62" t="s">
        <v>3</v>
      </c>
      <c r="H61" s="114">
        <v>1.0585</v>
      </c>
      <c r="I61" s="114"/>
      <c r="J61" s="36">
        <v>56</v>
      </c>
      <c r="K61" s="117">
        <f t="shared" si="3"/>
        <v>44082.695937021032</v>
      </c>
      <c r="L61" s="118"/>
      <c r="M61" s="6">
        <f>IF(J61="","",(K61/J61)/LOOKUP(RIGHT($D$2,3),定数!$A$6:$A$13,定数!$B$6:$B$13))</f>
        <v>6.5599249906281303</v>
      </c>
      <c r="N61" s="36"/>
      <c r="O61" s="8">
        <v>43659</v>
      </c>
      <c r="P61" s="114">
        <v>1.0641</v>
      </c>
      <c r="Q61" s="114"/>
      <c r="R61" s="115">
        <f>IF(P61="","",T61*M61*LOOKUP(RIGHT($D$2,3),定数!$A$6:$A$13,定数!$B$6:$B$13))</f>
        <v>-44082.695937021432</v>
      </c>
      <c r="S61" s="115"/>
      <c r="T61" s="116">
        <f t="shared" si="4"/>
        <v>-56.000000000000497</v>
      </c>
      <c r="U61" s="116"/>
      <c r="V61" s="22">
        <f t="shared" si="1"/>
        <v>0</v>
      </c>
      <c r="W61">
        <f t="shared" si="2"/>
        <v>3</v>
      </c>
      <c r="X61" s="37">
        <f t="shared" si="5"/>
        <v>1583387.4219125621</v>
      </c>
      <c r="Y61" s="38">
        <f t="shared" si="6"/>
        <v>7.1974945887977593E-2</v>
      </c>
    </row>
    <row r="62" spans="2:25">
      <c r="B62" s="36">
        <v>54</v>
      </c>
      <c r="C62" s="113">
        <f>IF(R61="","",C61+R61)</f>
        <v>1425340.5019636797</v>
      </c>
      <c r="D62" s="113"/>
      <c r="E62" s="36"/>
      <c r="F62" s="8">
        <v>43667</v>
      </c>
      <c r="G62" s="63" t="s">
        <v>4</v>
      </c>
      <c r="H62" s="114">
        <v>1.0769</v>
      </c>
      <c r="I62" s="114"/>
      <c r="J62" s="36">
        <v>77</v>
      </c>
      <c r="K62" s="117">
        <f t="shared" si="3"/>
        <v>42760.215058910391</v>
      </c>
      <c r="L62" s="118"/>
      <c r="M62" s="6">
        <f>IF(J62="","",(K62/J62)/LOOKUP(RIGHT($D$2,3),定数!$A$6:$A$13,定数!$B$6:$B$13))</f>
        <v>4.627728902479479</v>
      </c>
      <c r="N62" s="36"/>
      <c r="O62" s="8">
        <v>43668</v>
      </c>
      <c r="P62" s="114">
        <v>1.0864</v>
      </c>
      <c r="Q62" s="114"/>
      <c r="R62" s="115">
        <f>IF(P62="","",T62*M62*LOOKUP(RIGHT($D$2,3),定数!$A$6:$A$13,定数!$B$6:$B$13))</f>
        <v>52756.109488266418</v>
      </c>
      <c r="S62" s="115"/>
      <c r="T62" s="116">
        <f t="shared" si="4"/>
        <v>95.000000000000639</v>
      </c>
      <c r="U62" s="116"/>
      <c r="V62" s="22">
        <f t="shared" si="1"/>
        <v>1</v>
      </c>
      <c r="W62">
        <f t="shared" si="2"/>
        <v>0</v>
      </c>
      <c r="X62" s="37">
        <f t="shared" si="5"/>
        <v>1583387.4219125621</v>
      </c>
      <c r="Y62" s="38">
        <f t="shared" si="6"/>
        <v>9.9815697511338564E-2</v>
      </c>
    </row>
    <row r="63" spans="2:25">
      <c r="B63" s="36">
        <v>55</v>
      </c>
      <c r="C63" s="113">
        <f t="shared" si="0"/>
        <v>1478096.6114519462</v>
      </c>
      <c r="D63" s="113"/>
      <c r="E63" s="36"/>
      <c r="F63" s="8">
        <v>43700</v>
      </c>
      <c r="G63" s="63" t="s">
        <v>4</v>
      </c>
      <c r="H63" s="114">
        <v>1.0508999999999999</v>
      </c>
      <c r="I63" s="114"/>
      <c r="J63" s="36">
        <v>66</v>
      </c>
      <c r="K63" s="117">
        <f t="shared" si="3"/>
        <v>44342.898343558387</v>
      </c>
      <c r="L63" s="118"/>
      <c r="M63" s="6">
        <f>IF(J63="","",(K63/J63)/LOOKUP(RIGHT($D$2,3),定数!$A$6:$A$13,定数!$B$6:$B$13))</f>
        <v>5.5988508009543416</v>
      </c>
      <c r="N63" s="36"/>
      <c r="O63" s="8">
        <v>43702</v>
      </c>
      <c r="P63" s="114">
        <v>1.0443</v>
      </c>
      <c r="Q63" s="114"/>
      <c r="R63" s="115">
        <f>IF(P63="","",T63*M63*LOOKUP(RIGHT($D$2,3),定数!$A$6:$A$13,定数!$B$6:$B$13))</f>
        <v>-44342.898343557972</v>
      </c>
      <c r="S63" s="115"/>
      <c r="T63" s="116">
        <f t="shared" si="4"/>
        <v>-65.999999999999389</v>
      </c>
      <c r="U63" s="116"/>
      <c r="V63" s="22">
        <f t="shared" si="1"/>
        <v>0</v>
      </c>
      <c r="W63">
        <f t="shared" si="2"/>
        <v>1</v>
      </c>
      <c r="X63" s="37">
        <f t="shared" si="5"/>
        <v>1583387.4219125621</v>
      </c>
      <c r="Y63" s="38">
        <f t="shared" si="6"/>
        <v>6.6497187614030673E-2</v>
      </c>
    </row>
    <row r="64" spans="2:25">
      <c r="B64" s="36">
        <v>56</v>
      </c>
      <c r="C64" s="113">
        <f>IF(R63="","",C63+R63)</f>
        <v>1433753.7131083882</v>
      </c>
      <c r="D64" s="113"/>
      <c r="E64" s="36"/>
      <c r="F64" s="8">
        <v>43708</v>
      </c>
      <c r="G64" s="63" t="s">
        <v>4</v>
      </c>
      <c r="H64" s="114">
        <v>1.071</v>
      </c>
      <c r="I64" s="114"/>
      <c r="J64" s="36">
        <v>48</v>
      </c>
      <c r="K64" s="117">
        <f t="shared" si="3"/>
        <v>43012.611393251645</v>
      </c>
      <c r="L64" s="118"/>
      <c r="M64" s="6">
        <f>IF(J64="","",(K64/J64)/LOOKUP(RIGHT($D$2,3),定数!$A$6:$A$13,定数!$B$6:$B$13))</f>
        <v>7.4674672557728554</v>
      </c>
      <c r="N64" s="36"/>
      <c r="O64" s="8">
        <v>43709</v>
      </c>
      <c r="P64" s="114">
        <v>1.0662</v>
      </c>
      <c r="Q64" s="114"/>
      <c r="R64" s="115">
        <f>IF(P64="","",T64*M64*LOOKUP(RIGHT($D$2,3),定数!$A$6:$A$13,定数!$B$6:$B$13))</f>
        <v>-43012.611393250889</v>
      </c>
      <c r="S64" s="115"/>
      <c r="T64" s="116">
        <f t="shared" si="4"/>
        <v>-47.999999999999154</v>
      </c>
      <c r="U64" s="116"/>
      <c r="V64" s="22">
        <f t="shared" si="1"/>
        <v>0</v>
      </c>
      <c r="W64">
        <f t="shared" si="2"/>
        <v>2</v>
      </c>
      <c r="X64" s="37">
        <f t="shared" si="5"/>
        <v>1583387.4219125621</v>
      </c>
      <c r="Y64" s="38">
        <f t="shared" si="6"/>
        <v>9.4502271985609454E-2</v>
      </c>
    </row>
    <row r="65" spans="2:25">
      <c r="B65" s="36">
        <v>57</v>
      </c>
      <c r="C65" s="113">
        <f>IF(R64="","",C64+R64)</f>
        <v>1390741.1017151373</v>
      </c>
      <c r="D65" s="113"/>
      <c r="E65" s="36"/>
      <c r="F65" s="8">
        <v>43709</v>
      </c>
      <c r="G65" s="63" t="s">
        <v>4</v>
      </c>
      <c r="H65" s="114">
        <v>1.0726</v>
      </c>
      <c r="I65" s="114"/>
      <c r="J65" s="36">
        <v>40</v>
      </c>
      <c r="K65" s="117">
        <f t="shared" si="3"/>
        <v>41722.233051454117</v>
      </c>
      <c r="L65" s="118"/>
      <c r="M65" s="6">
        <f>IF(J65="","",(K65/J65)/LOOKUP(RIGHT($D$2,3),定数!$A$6:$A$13,定数!$B$6:$B$13))</f>
        <v>8.6921318857196077</v>
      </c>
      <c r="N65" s="36"/>
      <c r="O65" s="8">
        <v>43710</v>
      </c>
      <c r="P65" s="114">
        <v>1.0686</v>
      </c>
      <c r="Q65" s="114"/>
      <c r="R65" s="115">
        <f>IF(P65="","",T65*M65*LOOKUP(RIGHT($D$2,3),定数!$A$6:$A$13,定数!$B$6:$B$13))</f>
        <v>-41722.233051454154</v>
      </c>
      <c r="S65" s="115"/>
      <c r="T65" s="116">
        <f t="shared" si="4"/>
        <v>-40.000000000000036</v>
      </c>
      <c r="U65" s="116"/>
      <c r="V65" s="1">
        <f t="shared" si="1"/>
        <v>0</v>
      </c>
      <c r="W65">
        <f t="shared" si="2"/>
        <v>3</v>
      </c>
      <c r="X65" s="37">
        <f t="shared" si="5"/>
        <v>1583387.4219125621</v>
      </c>
      <c r="Y65" s="38">
        <f t="shared" si="6"/>
        <v>0.12166720382604068</v>
      </c>
    </row>
    <row r="66" spans="2:25">
      <c r="B66" s="36">
        <v>58</v>
      </c>
      <c r="C66" s="113">
        <f t="shared" si="0"/>
        <v>1349018.8686636831</v>
      </c>
      <c r="D66" s="113"/>
      <c r="E66" s="36"/>
      <c r="F66" s="8">
        <v>43722</v>
      </c>
      <c r="G66" s="62" t="s">
        <v>3</v>
      </c>
      <c r="H66" s="114">
        <v>1.0261</v>
      </c>
      <c r="I66" s="114"/>
      <c r="J66" s="36">
        <v>88</v>
      </c>
      <c r="K66" s="117">
        <f t="shared" si="3"/>
        <v>40470.566059910489</v>
      </c>
      <c r="L66" s="118"/>
      <c r="M66" s="6">
        <f>IF(J66="","",(K66/J66)/LOOKUP(RIGHT($D$2,3),定数!$A$6:$A$13,定数!$B$6:$B$13))</f>
        <v>3.8324399677945542</v>
      </c>
      <c r="N66" s="36"/>
      <c r="O66" s="8">
        <v>43724</v>
      </c>
      <c r="P66" s="114">
        <v>1.0368999999999999</v>
      </c>
      <c r="Q66" s="114"/>
      <c r="R66" s="115">
        <f>IF(P66="","",T66*M66*LOOKUP(RIGHT($D$2,3),定数!$A$6:$A$13,定数!$B$6:$B$13))</f>
        <v>-49668.421982617059</v>
      </c>
      <c r="S66" s="115"/>
      <c r="T66" s="116">
        <f t="shared" si="4"/>
        <v>-107.9999999999992</v>
      </c>
      <c r="U66" s="116"/>
      <c r="V66" s="22">
        <f t="shared" si="1"/>
        <v>0</v>
      </c>
      <c r="W66">
        <f t="shared" si="2"/>
        <v>4</v>
      </c>
      <c r="X66" s="37">
        <f t="shared" si="5"/>
        <v>1583387.4219125621</v>
      </c>
      <c r="Y66" s="38">
        <f t="shared" si="6"/>
        <v>0.1480171877112596</v>
      </c>
    </row>
    <row r="67" spans="2:25">
      <c r="B67" s="36">
        <v>59</v>
      </c>
      <c r="C67" s="113">
        <f t="shared" si="0"/>
        <v>1299350.446681066</v>
      </c>
      <c r="D67" s="113"/>
      <c r="E67" s="36"/>
      <c r="F67" s="8">
        <v>43736</v>
      </c>
      <c r="G67" s="63" t="s">
        <v>4</v>
      </c>
      <c r="H67" s="114">
        <v>0.99329999999999996</v>
      </c>
      <c r="I67" s="114"/>
      <c r="J67" s="36">
        <v>85</v>
      </c>
      <c r="K67" s="117">
        <f t="shared" si="3"/>
        <v>38980.513400431977</v>
      </c>
      <c r="L67" s="118"/>
      <c r="M67" s="6">
        <f>IF(J67="","",(K67/J67)/LOOKUP(RIGHT($D$2,3),定数!$A$6:$A$13,定数!$B$6:$B$13))</f>
        <v>3.8216189608266644</v>
      </c>
      <c r="N67" s="36"/>
      <c r="O67" s="8">
        <v>43736</v>
      </c>
      <c r="P67" s="114">
        <v>0.98480000000000001</v>
      </c>
      <c r="Q67" s="114"/>
      <c r="R67" s="115">
        <f>IF(P67="","",T67*M67*LOOKUP(RIGHT($D$2,3),定数!$A$6:$A$13,定数!$B$6:$B$13))</f>
        <v>-38980.513400431752</v>
      </c>
      <c r="S67" s="115"/>
      <c r="T67" s="116">
        <f t="shared" si="4"/>
        <v>-84.999999999999517</v>
      </c>
      <c r="U67" s="116"/>
      <c r="V67" s="22">
        <f t="shared" si="1"/>
        <v>0</v>
      </c>
      <c r="W67">
        <f t="shared" si="2"/>
        <v>5</v>
      </c>
      <c r="X67" s="37">
        <f t="shared" si="5"/>
        <v>1583387.4219125621</v>
      </c>
      <c r="Y67" s="38">
        <f t="shared" si="6"/>
        <v>0.1793856458000721</v>
      </c>
    </row>
    <row r="68" spans="2:25">
      <c r="B68" s="36">
        <v>60</v>
      </c>
      <c r="C68" s="113">
        <f>IF(R67="","",C67+R67)</f>
        <v>1260369.9332806342</v>
      </c>
      <c r="D68" s="113"/>
      <c r="E68" s="36"/>
      <c r="F68" s="8">
        <v>43750</v>
      </c>
      <c r="G68" s="63" t="s">
        <v>4</v>
      </c>
      <c r="H68" s="114">
        <v>1.0081</v>
      </c>
      <c r="I68" s="114"/>
      <c r="J68" s="36">
        <v>171</v>
      </c>
      <c r="K68" s="117">
        <f t="shared" si="3"/>
        <v>37811.097998419027</v>
      </c>
      <c r="L68" s="118"/>
      <c r="M68" s="6">
        <f>IF(J68="","",(K68/J68)/LOOKUP(RIGHT($D$2,3),定数!$A$6:$A$13,定数!$B$6:$B$13))</f>
        <v>1.8426461012874771</v>
      </c>
      <c r="N68" s="36"/>
      <c r="O68" s="8">
        <v>43755</v>
      </c>
      <c r="P68" s="114">
        <v>1.0354000000000001</v>
      </c>
      <c r="Q68" s="114"/>
      <c r="R68" s="115">
        <f>IF(P68="","",T68*M68*LOOKUP(RIGHT($D$2,3),定数!$A$6:$A$13,定数!$B$6:$B$13))</f>
        <v>60365.086278177972</v>
      </c>
      <c r="S68" s="115"/>
      <c r="T68" s="116">
        <f t="shared" si="4"/>
        <v>273.00000000000102</v>
      </c>
      <c r="U68" s="116"/>
      <c r="V68" s="22">
        <f t="shared" si="1"/>
        <v>1</v>
      </c>
      <c r="W68">
        <f t="shared" si="2"/>
        <v>0</v>
      </c>
      <c r="X68" s="37">
        <f t="shared" si="5"/>
        <v>1583387.4219125621</v>
      </c>
      <c r="Y68" s="38">
        <f t="shared" si="6"/>
        <v>0.20400407642606977</v>
      </c>
    </row>
    <row r="69" spans="2:25">
      <c r="B69" s="36">
        <v>61</v>
      </c>
      <c r="C69" s="113">
        <f>IF(R68="","",C68+R68)</f>
        <v>1320735.0195588123</v>
      </c>
      <c r="D69" s="113"/>
      <c r="E69" s="36"/>
      <c r="F69" s="8">
        <v>43776</v>
      </c>
      <c r="G69" s="63" t="s">
        <v>4</v>
      </c>
      <c r="H69" s="114">
        <v>1.0408999999999999</v>
      </c>
      <c r="I69" s="114"/>
      <c r="J69" s="36">
        <v>71</v>
      </c>
      <c r="K69" s="117">
        <f t="shared" si="3"/>
        <v>39622.050586764366</v>
      </c>
      <c r="L69" s="118"/>
      <c r="M69" s="6">
        <f>IF(J69="","",(K69/J69)/LOOKUP(RIGHT($D$2,3),定数!$A$6:$A$13,定数!$B$6:$B$13))</f>
        <v>4.6504754209817332</v>
      </c>
      <c r="N69" s="36"/>
      <c r="O69" s="8">
        <v>43776</v>
      </c>
      <c r="P69" s="114">
        <v>1.0338000000000001</v>
      </c>
      <c r="Q69" s="114"/>
      <c r="R69" s="115">
        <f>IF(P69="","",T69*M69*LOOKUP(RIGHT($D$2,3),定数!$A$6:$A$13,定数!$B$6:$B$13))</f>
        <v>-39622.050586763718</v>
      </c>
      <c r="S69" s="115"/>
      <c r="T69" s="116">
        <f t="shared" si="4"/>
        <v>-70.999999999998835</v>
      </c>
      <c r="U69" s="116"/>
      <c r="V69" s="22">
        <f t="shared" si="1"/>
        <v>0</v>
      </c>
      <c r="W69">
        <f t="shared" si="2"/>
        <v>1</v>
      </c>
      <c r="X69" s="37">
        <f t="shared" si="5"/>
        <v>1583387.4219125621</v>
      </c>
      <c r="Y69" s="38">
        <f t="shared" si="6"/>
        <v>0.16588006113910769</v>
      </c>
    </row>
    <row r="70" spans="2:25">
      <c r="B70" s="36">
        <v>62</v>
      </c>
      <c r="C70" s="113">
        <f t="shared" si="0"/>
        <v>1281112.9689720485</v>
      </c>
      <c r="D70" s="113"/>
      <c r="E70" s="36"/>
      <c r="F70" s="8">
        <v>43786</v>
      </c>
      <c r="G70" s="62" t="s">
        <v>3</v>
      </c>
      <c r="H70" s="114">
        <v>1.0083</v>
      </c>
      <c r="I70" s="114"/>
      <c r="J70" s="36">
        <v>86</v>
      </c>
      <c r="K70" s="117">
        <f t="shared" si="3"/>
        <v>38433.389069161451</v>
      </c>
      <c r="L70" s="118"/>
      <c r="M70" s="6">
        <f>IF(J70="","",(K70/J70)/LOOKUP(RIGHT($D$2,3),定数!$A$6:$A$13,定数!$B$6:$B$13))</f>
        <v>3.7241656074768845</v>
      </c>
      <c r="N70" s="36"/>
      <c r="O70" s="8">
        <v>43786</v>
      </c>
      <c r="P70" s="114">
        <v>0.99760000000000004</v>
      </c>
      <c r="Q70" s="114"/>
      <c r="R70" s="115">
        <f>IF(P70="","",T70*M70*LOOKUP(RIGHT($D$2,3),定数!$A$6:$A$13,定数!$B$6:$B$13))</f>
        <v>47818.286400002893</v>
      </c>
      <c r="S70" s="115"/>
      <c r="T70" s="116">
        <f t="shared" si="4"/>
        <v>106.99999999999932</v>
      </c>
      <c r="U70" s="116"/>
      <c r="V70" s="22">
        <f t="shared" si="1"/>
        <v>1</v>
      </c>
      <c r="W70">
        <f t="shared" si="2"/>
        <v>0</v>
      </c>
      <c r="X70" s="37">
        <f t="shared" si="5"/>
        <v>1583387.4219125621</v>
      </c>
      <c r="Y70" s="38">
        <f t="shared" si="6"/>
        <v>0.19090365930493403</v>
      </c>
    </row>
    <row r="71" spans="2:25">
      <c r="B71" s="36">
        <v>63</v>
      </c>
      <c r="C71" s="113">
        <f t="shared" si="0"/>
        <v>1328931.2553720514</v>
      </c>
      <c r="D71" s="113"/>
      <c r="E71" s="36"/>
      <c r="F71" s="8">
        <v>43794</v>
      </c>
      <c r="G71" s="62" t="s">
        <v>3</v>
      </c>
      <c r="H71" s="114">
        <v>0.97009999999999996</v>
      </c>
      <c r="I71" s="114"/>
      <c r="J71" s="36">
        <v>71</v>
      </c>
      <c r="K71" s="117">
        <f t="shared" si="3"/>
        <v>39867.937661161537</v>
      </c>
      <c r="L71" s="118"/>
      <c r="M71" s="6">
        <f>IF(J71="","",(K71/J71)/LOOKUP(RIGHT($D$2,3),定数!$A$6:$A$13,定数!$B$6:$B$13))</f>
        <v>4.6793354062396171</v>
      </c>
      <c r="N71" s="36"/>
      <c r="O71" s="8">
        <v>43794</v>
      </c>
      <c r="P71" s="114">
        <v>0.97719999999999996</v>
      </c>
      <c r="Q71" s="114"/>
      <c r="R71" s="115">
        <f>IF(P71="","",T71*M71*LOOKUP(RIGHT($D$2,3),定数!$A$6:$A$13,定数!$B$6:$B$13))</f>
        <v>-39867.937661161508</v>
      </c>
      <c r="S71" s="115"/>
      <c r="T71" s="116">
        <f t="shared" si="4"/>
        <v>-70.999999999999957</v>
      </c>
      <c r="U71" s="116"/>
      <c r="V71" s="22">
        <f t="shared" si="1"/>
        <v>0</v>
      </c>
      <c r="W71">
        <f t="shared" si="2"/>
        <v>1</v>
      </c>
      <c r="X71" s="37">
        <f t="shared" si="5"/>
        <v>1583387.4219125621</v>
      </c>
      <c r="Y71" s="38">
        <f t="shared" si="6"/>
        <v>0.16070366798364166</v>
      </c>
    </row>
    <row r="72" spans="2:25">
      <c r="B72" s="36">
        <v>64</v>
      </c>
      <c r="C72" s="113">
        <f t="shared" si="0"/>
        <v>1289063.31771089</v>
      </c>
      <c r="D72" s="113"/>
      <c r="E72" s="36"/>
      <c r="F72" s="8">
        <v>43799</v>
      </c>
      <c r="G72" s="63" t="s">
        <v>4</v>
      </c>
      <c r="H72" s="114">
        <v>1.0073000000000001</v>
      </c>
      <c r="I72" s="114"/>
      <c r="J72" s="36">
        <v>111</v>
      </c>
      <c r="K72" s="117">
        <f t="shared" si="3"/>
        <v>38671.899531326701</v>
      </c>
      <c r="L72" s="118"/>
      <c r="M72" s="6">
        <f>IF(J72="","",(K72/J72)/LOOKUP(RIGHT($D$2,3),定数!$A$6:$A$13,定数!$B$6:$B$13))</f>
        <v>2.9032957606101126</v>
      </c>
      <c r="N72" s="36"/>
      <c r="O72" s="8">
        <v>43799</v>
      </c>
      <c r="P72" s="114">
        <v>1.0236000000000001</v>
      </c>
      <c r="Q72" s="114"/>
      <c r="R72" s="115">
        <f>IF(P72="","",T72*M72*LOOKUP(RIGHT($D$2,3),定数!$A$6:$A$13,定数!$B$6:$B$13))</f>
        <v>56788.465077533729</v>
      </c>
      <c r="S72" s="115"/>
      <c r="T72" s="116">
        <f t="shared" si="4"/>
        <v>162.9999999999998</v>
      </c>
      <c r="U72" s="116"/>
      <c r="V72" s="22">
        <f t="shared" si="1"/>
        <v>1</v>
      </c>
      <c r="W72">
        <f t="shared" si="2"/>
        <v>0</v>
      </c>
      <c r="X72" s="37">
        <f t="shared" si="5"/>
        <v>1583387.4219125621</v>
      </c>
      <c r="Y72" s="38">
        <f t="shared" si="6"/>
        <v>0.18588255794413233</v>
      </c>
    </row>
    <row r="73" spans="2:25">
      <c r="B73" s="36">
        <v>65</v>
      </c>
      <c r="C73" s="113">
        <f t="shared" si="0"/>
        <v>1345851.7827884236</v>
      </c>
      <c r="D73" s="113"/>
      <c r="E73" s="36"/>
      <c r="F73" s="8">
        <v>43812</v>
      </c>
      <c r="G73" s="62" t="s">
        <v>3</v>
      </c>
      <c r="H73" s="114">
        <v>1.0054000000000001</v>
      </c>
      <c r="I73" s="114"/>
      <c r="J73" s="36">
        <v>107</v>
      </c>
      <c r="K73" s="117">
        <f t="shared" si="3"/>
        <v>40375.553483652708</v>
      </c>
      <c r="L73" s="118"/>
      <c r="M73" s="6">
        <f>IF(J73="","",(K73/J73)/LOOKUP(RIGHT($D$2,3),定数!$A$6:$A$13,定数!$B$6:$B$13))</f>
        <v>3.1445135111879052</v>
      </c>
      <c r="N73" s="36"/>
      <c r="O73" s="8">
        <v>43813</v>
      </c>
      <c r="P73" s="114">
        <v>0.99199999999999999</v>
      </c>
      <c r="Q73" s="114"/>
      <c r="R73" s="115">
        <f>IF(P73="","",T73*M73*LOOKUP(RIGHT($D$2,3),定数!$A$6:$A$13,定数!$B$6:$B$13))</f>
        <v>50563.777259901821</v>
      </c>
      <c r="S73" s="115"/>
      <c r="T73" s="116">
        <f t="shared" si="4"/>
        <v>134.0000000000008</v>
      </c>
      <c r="U73" s="116"/>
      <c r="V73" s="22">
        <f t="shared" si="1"/>
        <v>2</v>
      </c>
      <c r="W73">
        <f t="shared" si="2"/>
        <v>0</v>
      </c>
      <c r="X73" s="37">
        <f t="shared" si="5"/>
        <v>1583387.4219125621</v>
      </c>
      <c r="Y73" s="38">
        <f t="shared" si="6"/>
        <v>0.15001738414545507</v>
      </c>
    </row>
    <row r="74" spans="2:25">
      <c r="B74" s="36">
        <v>66</v>
      </c>
      <c r="C74" s="113">
        <f>IF(R73="","",C73+R73)</f>
        <v>1396415.5600483255</v>
      </c>
      <c r="D74" s="113"/>
      <c r="E74" s="36">
        <v>2012</v>
      </c>
      <c r="F74" s="8">
        <v>43469</v>
      </c>
      <c r="G74" s="63" t="s">
        <v>4</v>
      </c>
      <c r="H74" s="114">
        <v>1.0355000000000001</v>
      </c>
      <c r="I74" s="114"/>
      <c r="J74" s="36">
        <v>52</v>
      </c>
      <c r="K74" s="117">
        <f t="shared" si="3"/>
        <v>41892.466801449766</v>
      </c>
      <c r="L74" s="118"/>
      <c r="M74" s="6">
        <f>IF(J74="","",(K74/J74)/LOOKUP(RIGHT($D$2,3),定数!$A$6:$A$13,定数!$B$6:$B$13))</f>
        <v>6.7135363463861806</v>
      </c>
      <c r="N74" s="36">
        <v>2012</v>
      </c>
      <c r="O74" s="8">
        <v>43470</v>
      </c>
      <c r="P74" s="114">
        <v>1.0303</v>
      </c>
      <c r="Q74" s="114"/>
      <c r="R74" s="115">
        <f>IF(P74="","",T74*M74*LOOKUP(RIGHT($D$2,3),定数!$A$6:$A$13,定数!$B$6:$B$13))</f>
        <v>-41892.466801450522</v>
      </c>
      <c r="S74" s="115"/>
      <c r="T74" s="116">
        <f t="shared" si="4"/>
        <v>-52.000000000000938</v>
      </c>
      <c r="U74" s="116"/>
      <c r="V74" s="22">
        <f t="shared" ref="V74:V108" si="7">IF(T74&lt;&gt;"",IF(T74&gt;0,1+V73,0),"")</f>
        <v>0</v>
      </c>
      <c r="W74">
        <f t="shared" ref="V23:W74" si="8">IF(T74&lt;&gt;"",IF(T74&lt;0,1+W73,0),"")</f>
        <v>1</v>
      </c>
      <c r="X74" s="37">
        <f t="shared" si="5"/>
        <v>1583387.4219125621</v>
      </c>
      <c r="Y74" s="38">
        <f t="shared" si="6"/>
        <v>0.11808345783017193</v>
      </c>
    </row>
    <row r="75" spans="2:25">
      <c r="B75" s="36">
        <v>67</v>
      </c>
      <c r="C75" s="113">
        <f t="shared" ref="C75:C108" si="9">IF(R74="","",C74+R74)</f>
        <v>1354523.0932468749</v>
      </c>
      <c r="D75" s="113"/>
      <c r="E75" s="36"/>
      <c r="F75" s="8">
        <v>43477</v>
      </c>
      <c r="G75" s="70" t="s">
        <v>4</v>
      </c>
      <c r="H75" s="114">
        <v>1.0316000000000001</v>
      </c>
      <c r="I75" s="114"/>
      <c r="J75" s="36">
        <v>30</v>
      </c>
      <c r="K75" s="117">
        <f t="shared" ref="K75:K108" si="10">IF(J75="","",C75*0.03)</f>
        <v>40635.692797406242</v>
      </c>
      <c r="L75" s="118"/>
      <c r="M75" s="6">
        <f>IF(J75="","",(K75/J75)/LOOKUP(RIGHT($D$2,3),定数!$A$6:$A$13,定数!$B$6:$B$13))</f>
        <v>11.287692443723955</v>
      </c>
      <c r="N75" s="36"/>
      <c r="O75" s="8">
        <v>43477</v>
      </c>
      <c r="P75" s="114">
        <v>1.0353000000000001</v>
      </c>
      <c r="Q75" s="114"/>
      <c r="R75" s="115">
        <f>IF(P75="","",T75*M75*LOOKUP(RIGHT($D$2,3),定数!$A$6:$A$13,定数!$B$6:$B$13))</f>
        <v>50117.354450134866</v>
      </c>
      <c r="S75" s="115"/>
      <c r="T75" s="116">
        <f t="shared" si="4"/>
        <v>37.000000000000369</v>
      </c>
      <c r="U75" s="116"/>
      <c r="V75" s="22">
        <f t="shared" si="7"/>
        <v>1</v>
      </c>
      <c r="W75">
        <f t="shared" ref="V75:W90" si="11">IF(T75&lt;&gt;"",IF(T75&lt;0,1+W74,0),"")</f>
        <v>0</v>
      </c>
      <c r="X75" s="37">
        <f t="shared" si="5"/>
        <v>1583387.4219125621</v>
      </c>
      <c r="Y75" s="38">
        <f t="shared" si="6"/>
        <v>0.14454095409526724</v>
      </c>
    </row>
    <row r="76" spans="2:25">
      <c r="B76" s="36">
        <v>68</v>
      </c>
      <c r="C76" s="113">
        <f t="shared" si="9"/>
        <v>1404640.4476970097</v>
      </c>
      <c r="D76" s="113"/>
      <c r="E76" s="36"/>
      <c r="F76" s="8">
        <v>43478</v>
      </c>
      <c r="G76" s="70" t="s">
        <v>4</v>
      </c>
      <c r="H76" s="114">
        <v>1.0361</v>
      </c>
      <c r="I76" s="114"/>
      <c r="J76" s="36">
        <v>47</v>
      </c>
      <c r="K76" s="117">
        <f t="shared" si="10"/>
        <v>42139.213430910291</v>
      </c>
      <c r="L76" s="118"/>
      <c r="M76" s="6">
        <f>IF(J76="","",(K76/J76)/LOOKUP(RIGHT($D$2,3),定数!$A$6:$A$13,定数!$B$6:$B$13))</f>
        <v>7.4714917430692003</v>
      </c>
      <c r="N76" s="36"/>
      <c r="O76" s="8">
        <v>43478</v>
      </c>
      <c r="P76" s="114">
        <v>1.0314000000000001</v>
      </c>
      <c r="Q76" s="114"/>
      <c r="R76" s="115">
        <f>IF(P76="","",T76*M76*LOOKUP(RIGHT($D$2,3),定数!$A$6:$A$13,定数!$B$6:$B$13))</f>
        <v>-42139.213430909629</v>
      </c>
      <c r="S76" s="115"/>
      <c r="T76" s="116">
        <f t="shared" ref="T76:T108" si="12">IF(P76="","",IF(G76="買",(P76-H76),(H76-P76))*IF(RIGHT($D$2,3)="JPY",100,10000))</f>
        <v>-46.999999999999261</v>
      </c>
      <c r="U76" s="116"/>
      <c r="V76" s="22">
        <f t="shared" si="7"/>
        <v>0</v>
      </c>
      <c r="W76">
        <f t="shared" si="11"/>
        <v>1</v>
      </c>
      <c r="X76" s="37">
        <f t="shared" ref="X76:X108" si="13">IF(C76&lt;&gt;"",MAX(X75,C76),"")</f>
        <v>1583387.4219125621</v>
      </c>
      <c r="Y76" s="38">
        <f t="shared" ref="Y76:Y108" si="14">IF(X76&lt;&gt;"",1-(C76/X76),"")</f>
        <v>0.11288896939679194</v>
      </c>
    </row>
    <row r="77" spans="2:25">
      <c r="B77" s="36">
        <v>69</v>
      </c>
      <c r="C77" s="113">
        <f t="shared" si="9"/>
        <v>1362501.2342661</v>
      </c>
      <c r="D77" s="113"/>
      <c r="E77" s="36"/>
      <c r="F77" s="8">
        <v>43499</v>
      </c>
      <c r="G77" s="70" t="s">
        <v>4</v>
      </c>
      <c r="H77" s="114">
        <v>1.0718000000000001</v>
      </c>
      <c r="I77" s="114"/>
      <c r="J77" s="36">
        <v>48</v>
      </c>
      <c r="K77" s="117">
        <f t="shared" si="10"/>
        <v>40875.037027982995</v>
      </c>
      <c r="L77" s="118"/>
      <c r="M77" s="6">
        <f>IF(J77="","",(K77/J77)/LOOKUP(RIGHT($D$2,3),定数!$A$6:$A$13,定数!$B$6:$B$13))</f>
        <v>7.0963605951359368</v>
      </c>
      <c r="N77" s="36"/>
      <c r="O77" s="8">
        <v>43499</v>
      </c>
      <c r="P77" s="114">
        <v>1.0774999999999999</v>
      </c>
      <c r="Q77" s="114"/>
      <c r="R77" s="115">
        <f>IF(P77="","",T77*M77*LOOKUP(RIGHT($D$2,3),定数!$A$6:$A$13,定数!$B$6:$B$13))</f>
        <v>48539.106470728249</v>
      </c>
      <c r="S77" s="115"/>
      <c r="T77" s="116">
        <f t="shared" si="12"/>
        <v>56.999999999998167</v>
      </c>
      <c r="U77" s="116"/>
      <c r="V77" s="22">
        <f t="shared" si="7"/>
        <v>1</v>
      </c>
      <c r="W77">
        <f t="shared" si="11"/>
        <v>0</v>
      </c>
      <c r="X77" s="37">
        <f t="shared" si="13"/>
        <v>1583387.4219125621</v>
      </c>
      <c r="Y77" s="38">
        <f t="shared" si="14"/>
        <v>0.13950230031488775</v>
      </c>
    </row>
    <row r="78" spans="2:25">
      <c r="B78" s="36">
        <v>70</v>
      </c>
      <c r="C78" s="113">
        <f>IF(R77="","",C77+R77)</f>
        <v>1411040.3407368283</v>
      </c>
      <c r="D78" s="113"/>
      <c r="E78" s="36"/>
      <c r="F78" s="8">
        <v>43543</v>
      </c>
      <c r="G78" s="70" t="s">
        <v>4</v>
      </c>
      <c r="H78" s="114">
        <v>1.0618000000000001</v>
      </c>
      <c r="I78" s="114"/>
      <c r="J78" s="36">
        <v>61</v>
      </c>
      <c r="K78" s="117">
        <f t="shared" si="10"/>
        <v>42331.210222104848</v>
      </c>
      <c r="L78" s="118"/>
      <c r="M78" s="6">
        <f>IF(J78="","",(K78/J78)/LOOKUP(RIGHT($D$2,3),定数!$A$6:$A$13,定数!$B$6:$B$13))</f>
        <v>5.7829522161345421</v>
      </c>
      <c r="N78" s="36"/>
      <c r="O78" s="8">
        <v>43544</v>
      </c>
      <c r="P78" s="114">
        <v>1.0557000000000001</v>
      </c>
      <c r="Q78" s="114"/>
      <c r="R78" s="115">
        <f>IF(P78="","",T78*M78*LOOKUP(RIGHT($D$2,3),定数!$A$6:$A$13,定数!$B$6:$B$13))</f>
        <v>-42331.210222104804</v>
      </c>
      <c r="S78" s="115"/>
      <c r="T78" s="116">
        <f t="shared" si="12"/>
        <v>-60.999999999999943</v>
      </c>
      <c r="U78" s="116"/>
      <c r="V78" s="22">
        <f t="shared" si="7"/>
        <v>0</v>
      </c>
      <c r="W78">
        <f t="shared" si="11"/>
        <v>1</v>
      </c>
      <c r="X78" s="37">
        <f t="shared" si="13"/>
        <v>1583387.4219125621</v>
      </c>
      <c r="Y78" s="38">
        <f t="shared" si="14"/>
        <v>0.10884706976360659</v>
      </c>
    </row>
    <row r="79" spans="2:25">
      <c r="B79" s="36">
        <v>71</v>
      </c>
      <c r="C79" s="113">
        <f>IF(R78="","",C78+R78)</f>
        <v>1368709.1305147235</v>
      </c>
      <c r="D79" s="113"/>
      <c r="E79" s="36"/>
      <c r="F79" s="8">
        <v>43545</v>
      </c>
      <c r="G79" s="62" t="s">
        <v>3</v>
      </c>
      <c r="H79" s="114">
        <v>1.0442</v>
      </c>
      <c r="I79" s="114"/>
      <c r="J79" s="36">
        <v>75</v>
      </c>
      <c r="K79" s="117">
        <f t="shared" si="10"/>
        <v>41061.2739154417</v>
      </c>
      <c r="L79" s="118"/>
      <c r="M79" s="6">
        <f>IF(J79="","",(K79/J79)/LOOKUP(RIGHT($D$2,3),定数!$A$6:$A$13,定数!$B$6:$B$13))</f>
        <v>4.5623637683824114</v>
      </c>
      <c r="N79" s="36"/>
      <c r="O79" s="8">
        <v>43546</v>
      </c>
      <c r="P79" s="114">
        <v>1.034</v>
      </c>
      <c r="Q79" s="114"/>
      <c r="R79" s="115">
        <f>IF(P79="","",T79*M79*LOOKUP(RIGHT($D$2,3),定数!$A$6:$A$13,定数!$B$6:$B$13))</f>
        <v>55843.332525000646</v>
      </c>
      <c r="S79" s="115"/>
      <c r="T79" s="116">
        <f t="shared" si="12"/>
        <v>101.99999999999987</v>
      </c>
      <c r="U79" s="116"/>
      <c r="V79" s="1">
        <f t="shared" si="7"/>
        <v>1</v>
      </c>
      <c r="W79">
        <f t="shared" si="11"/>
        <v>0</v>
      </c>
      <c r="X79" s="37">
        <f t="shared" si="13"/>
        <v>1583387.4219125621</v>
      </c>
      <c r="Y79" s="38">
        <f t="shared" si="14"/>
        <v>0.13558165767069841</v>
      </c>
    </row>
    <row r="80" spans="2:25">
      <c r="B80" s="36">
        <v>72</v>
      </c>
      <c r="C80" s="113">
        <f>IF(R79="","",C79+R79)</f>
        <v>1424552.4630397242</v>
      </c>
      <c r="D80" s="113"/>
      <c r="E80" s="36"/>
      <c r="F80" s="8">
        <v>43557</v>
      </c>
      <c r="G80" s="70" t="s">
        <v>4</v>
      </c>
      <c r="H80" s="114">
        <v>1.0435000000000001</v>
      </c>
      <c r="I80" s="114"/>
      <c r="J80" s="36">
        <v>60</v>
      </c>
      <c r="K80" s="117">
        <f t="shared" si="10"/>
        <v>42736.573891191721</v>
      </c>
      <c r="L80" s="118"/>
      <c r="M80" s="6">
        <f>IF(J80="","",(K80/J80)/LOOKUP(RIGHT($D$2,3),定数!$A$6:$A$13,定数!$B$6:$B$13))</f>
        <v>5.9356352626655164</v>
      </c>
      <c r="N80" s="36"/>
      <c r="O80" s="8">
        <v>43558</v>
      </c>
      <c r="P80" s="114">
        <v>1.0375000000000001</v>
      </c>
      <c r="Q80" s="114"/>
      <c r="R80" s="115">
        <f>IF(P80="","",T80*M80*LOOKUP(RIGHT($D$2,3),定数!$A$6:$A$13,定数!$B$6:$B$13))</f>
        <v>-42736.573891191758</v>
      </c>
      <c r="S80" s="115"/>
      <c r="T80" s="116">
        <f t="shared" si="12"/>
        <v>-60.000000000000057</v>
      </c>
      <c r="U80" s="116"/>
      <c r="V80" s="22">
        <f t="shared" si="7"/>
        <v>0</v>
      </c>
      <c r="W80">
        <f t="shared" si="11"/>
        <v>1</v>
      </c>
      <c r="X80" s="37">
        <f t="shared" si="13"/>
        <v>1583387.4219125621</v>
      </c>
      <c r="Y80" s="38">
        <f t="shared" si="14"/>
        <v>0.10031338930366285</v>
      </c>
    </row>
    <row r="81" spans="2:25">
      <c r="B81" s="36">
        <v>73</v>
      </c>
      <c r="C81" s="113">
        <f t="shared" si="9"/>
        <v>1381815.8891485324</v>
      </c>
      <c r="D81" s="113"/>
      <c r="E81" s="36"/>
      <c r="F81" s="8">
        <v>43565</v>
      </c>
      <c r="G81" s="62" t="s">
        <v>3</v>
      </c>
      <c r="H81" s="114">
        <v>1.0247999999999999</v>
      </c>
      <c r="I81" s="114"/>
      <c r="J81" s="36">
        <v>54</v>
      </c>
      <c r="K81" s="117">
        <f t="shared" si="10"/>
        <v>41454.476674455967</v>
      </c>
      <c r="L81" s="118"/>
      <c r="M81" s="6">
        <f>IF(J81="","",(K81/J81)/LOOKUP(RIGHT($D$2,3),定数!$A$6:$A$13,定数!$B$6:$B$13))</f>
        <v>6.397295783095057</v>
      </c>
      <c r="N81" s="36"/>
      <c r="O81" s="8">
        <v>43566</v>
      </c>
      <c r="P81" s="114">
        <v>1.0302</v>
      </c>
      <c r="Q81" s="114"/>
      <c r="R81" s="115">
        <f>IF(P81="","",T81*M81*LOOKUP(RIGHT($D$2,3),定数!$A$6:$A$13,定数!$B$6:$B$13))</f>
        <v>-41454.476674456513</v>
      </c>
      <c r="S81" s="115"/>
      <c r="T81" s="116">
        <f t="shared" si="12"/>
        <v>-54.000000000000711</v>
      </c>
      <c r="U81" s="116"/>
      <c r="V81" s="22">
        <f t="shared" si="7"/>
        <v>0</v>
      </c>
      <c r="W81">
        <f t="shared" si="11"/>
        <v>2</v>
      </c>
      <c r="X81" s="37">
        <f t="shared" si="13"/>
        <v>1583387.4219125621</v>
      </c>
      <c r="Y81" s="38">
        <f t="shared" si="14"/>
        <v>0.12730398762455297</v>
      </c>
    </row>
    <row r="82" spans="2:25">
      <c r="B82" s="36">
        <v>74</v>
      </c>
      <c r="C82" s="113">
        <f t="shared" si="9"/>
        <v>1340361.4124740758</v>
      </c>
      <c r="D82" s="113"/>
      <c r="E82" s="36"/>
      <c r="F82" s="8">
        <v>43582</v>
      </c>
      <c r="G82" s="70" t="s">
        <v>4</v>
      </c>
      <c r="H82" s="114">
        <v>1.0401</v>
      </c>
      <c r="I82" s="114"/>
      <c r="J82" s="36">
        <v>49</v>
      </c>
      <c r="K82" s="117">
        <f t="shared" si="10"/>
        <v>40210.842374222273</v>
      </c>
      <c r="L82" s="118"/>
      <c r="M82" s="6">
        <f>IF(J82="","",(K82/J82)/LOOKUP(RIGHT($D$2,3),定数!$A$6:$A$13,定数!$B$6:$B$13))</f>
        <v>6.8385786350718147</v>
      </c>
      <c r="N82" s="36"/>
      <c r="O82" s="8">
        <v>43582</v>
      </c>
      <c r="P82" s="114">
        <v>1.0461</v>
      </c>
      <c r="Q82" s="114"/>
      <c r="R82" s="115">
        <f>IF(P82="","",T82*M82*LOOKUP(RIGHT($D$2,3),定数!$A$6:$A$13,定数!$B$6:$B$13))</f>
        <v>49237.766172517113</v>
      </c>
      <c r="S82" s="115"/>
      <c r="T82" s="116">
        <f t="shared" si="12"/>
        <v>60.000000000000057</v>
      </c>
      <c r="U82" s="116"/>
      <c r="V82" s="22">
        <f t="shared" si="7"/>
        <v>1</v>
      </c>
      <c r="W82">
        <f t="shared" si="11"/>
        <v>0</v>
      </c>
      <c r="X82" s="37">
        <f t="shared" si="13"/>
        <v>1583387.4219125621</v>
      </c>
      <c r="Y82" s="38">
        <f t="shared" si="14"/>
        <v>0.15348486799581684</v>
      </c>
    </row>
    <row r="83" spans="2:25">
      <c r="B83" s="36">
        <v>75</v>
      </c>
      <c r="C83" s="113">
        <f>IF(R82="","",C82+R82)</f>
        <v>1389599.1786465929</v>
      </c>
      <c r="D83" s="113"/>
      <c r="E83" s="36"/>
      <c r="F83" s="8">
        <v>43600</v>
      </c>
      <c r="G83" s="62" t="s">
        <v>3</v>
      </c>
      <c r="H83" s="114">
        <v>0.99709999999999999</v>
      </c>
      <c r="I83" s="114"/>
      <c r="J83" s="36">
        <v>45</v>
      </c>
      <c r="K83" s="117">
        <f t="shared" si="10"/>
        <v>41687.975359397788</v>
      </c>
      <c r="L83" s="118"/>
      <c r="M83" s="6">
        <f>IF(J83="","",(K83/J83)/LOOKUP(RIGHT($D$2,3),定数!$A$6:$A$13,定数!$B$6:$B$13))</f>
        <v>7.7199954369255162</v>
      </c>
      <c r="N83" s="36"/>
      <c r="O83" s="8">
        <v>43601</v>
      </c>
      <c r="P83" s="114">
        <v>0.99170000000000003</v>
      </c>
      <c r="Q83" s="114"/>
      <c r="R83" s="115">
        <f>IF(P83="","",T83*M83*LOOKUP(RIGHT($D$2,3),定数!$A$6:$A$13,定数!$B$6:$B$13))</f>
        <v>50025.570431276974</v>
      </c>
      <c r="S83" s="115"/>
      <c r="T83" s="116">
        <f t="shared" si="12"/>
        <v>53.999999999999602</v>
      </c>
      <c r="U83" s="116"/>
      <c r="V83" s="22">
        <f t="shared" si="7"/>
        <v>2</v>
      </c>
      <c r="W83">
        <f t="shared" si="11"/>
        <v>0</v>
      </c>
      <c r="X83" s="37">
        <f t="shared" si="13"/>
        <v>1583387.4219125621</v>
      </c>
      <c r="Y83" s="38">
        <f t="shared" si="14"/>
        <v>0.1223883937589284</v>
      </c>
    </row>
    <row r="84" spans="2:25">
      <c r="B84" s="36">
        <v>76</v>
      </c>
      <c r="C84" s="113">
        <f>IF(R83="","",C83+R83)</f>
        <v>1439624.7490778698</v>
      </c>
      <c r="D84" s="113"/>
      <c r="E84" s="36"/>
      <c r="F84" s="8">
        <v>43622</v>
      </c>
      <c r="G84" s="70" t="s">
        <v>4</v>
      </c>
      <c r="H84" s="114">
        <v>0.97489999999999999</v>
      </c>
      <c r="I84" s="114"/>
      <c r="J84" s="36">
        <v>34</v>
      </c>
      <c r="K84" s="117">
        <f t="shared" si="10"/>
        <v>43188.742472336096</v>
      </c>
      <c r="L84" s="118"/>
      <c r="M84" s="6">
        <f>IF(J84="","",(K84/J84)/LOOKUP(RIGHT($D$2,3),定数!$A$6:$A$13,定数!$B$6:$B$13))</f>
        <v>10.585476096160809</v>
      </c>
      <c r="N84" s="36"/>
      <c r="O84" s="8">
        <v>43622</v>
      </c>
      <c r="P84" s="114">
        <v>0.98099999999999998</v>
      </c>
      <c r="Q84" s="114"/>
      <c r="R84" s="115">
        <f>IF(P84="","",T84*M84*LOOKUP(RIGHT($D$2,3),定数!$A$6:$A$13,定数!$B$6:$B$13))</f>
        <v>77485.685023897051</v>
      </c>
      <c r="S84" s="115"/>
      <c r="T84" s="116">
        <f t="shared" si="12"/>
        <v>60.999999999999943</v>
      </c>
      <c r="U84" s="116"/>
      <c r="V84" s="22">
        <f t="shared" si="7"/>
        <v>3</v>
      </c>
      <c r="W84">
        <f t="shared" si="11"/>
        <v>0</v>
      </c>
      <c r="X84" s="37">
        <f t="shared" si="13"/>
        <v>1583387.4219125621</v>
      </c>
      <c r="Y84" s="38">
        <f t="shared" si="14"/>
        <v>9.0794375934250104E-2</v>
      </c>
    </row>
    <row r="85" spans="2:25">
      <c r="B85" s="36">
        <v>77</v>
      </c>
      <c r="C85" s="113">
        <f>IF(R84="","",C84+R84)</f>
        <v>1517110.4341017669</v>
      </c>
      <c r="D85" s="113"/>
      <c r="E85" s="36"/>
      <c r="F85" s="8">
        <v>43629</v>
      </c>
      <c r="G85" s="70" t="s">
        <v>4</v>
      </c>
      <c r="H85" s="114">
        <v>0.99670000000000003</v>
      </c>
      <c r="I85" s="114"/>
      <c r="J85" s="36">
        <v>55</v>
      </c>
      <c r="K85" s="117">
        <f t="shared" si="10"/>
        <v>45513.313023053008</v>
      </c>
      <c r="L85" s="118"/>
      <c r="M85" s="6">
        <f>IF(J85="","",(K85/J85)/LOOKUP(RIGHT($D$2,3),定数!$A$6:$A$13,定数!$B$6:$B$13))</f>
        <v>6.895956518644395</v>
      </c>
      <c r="N85" s="36"/>
      <c r="O85" s="8">
        <v>43631</v>
      </c>
      <c r="P85" s="114">
        <v>1.0064</v>
      </c>
      <c r="Q85" s="114"/>
      <c r="R85" s="115">
        <f>IF(P85="","",T85*M85*LOOKUP(RIGHT($D$2,3),定数!$A$6:$A$13,定数!$B$6:$B$13))</f>
        <v>80268.933877020187</v>
      </c>
      <c r="S85" s="115"/>
      <c r="T85" s="116">
        <f t="shared" si="12"/>
        <v>96.999999999999304</v>
      </c>
      <c r="U85" s="116"/>
      <c r="V85" s="22">
        <f t="shared" si="7"/>
        <v>4</v>
      </c>
      <c r="W85">
        <f t="shared" si="11"/>
        <v>0</v>
      </c>
      <c r="X85" s="37">
        <f t="shared" si="13"/>
        <v>1583387.4219125621</v>
      </c>
      <c r="Y85" s="38">
        <f t="shared" si="14"/>
        <v>4.1857720286005318E-2</v>
      </c>
    </row>
    <row r="86" spans="2:25">
      <c r="B86" s="36">
        <v>78</v>
      </c>
      <c r="C86" s="113">
        <f t="shared" si="9"/>
        <v>1597379.367978787</v>
      </c>
      <c r="D86" s="113"/>
      <c r="E86" s="36"/>
      <c r="F86" s="8">
        <v>43635</v>
      </c>
      <c r="G86" s="70" t="s">
        <v>4</v>
      </c>
      <c r="H86" s="114">
        <v>1.0142</v>
      </c>
      <c r="I86" s="114"/>
      <c r="J86" s="36">
        <v>86</v>
      </c>
      <c r="K86" s="117">
        <f t="shared" si="10"/>
        <v>47921.381039363609</v>
      </c>
      <c r="L86" s="118"/>
      <c r="M86" s="6">
        <f>IF(J86="","",(K86/J86)/LOOKUP(RIGHT($D$2,3),定数!$A$6:$A$13,定数!$B$6:$B$13))</f>
        <v>4.6435446743569395</v>
      </c>
      <c r="N86" s="36"/>
      <c r="O86" s="8">
        <v>43637</v>
      </c>
      <c r="P86" s="114">
        <v>1.0056</v>
      </c>
      <c r="Q86" s="114"/>
      <c r="R86" s="115">
        <f>IF(P86="","",T86*M86*LOOKUP(RIGHT($D$2,3),定数!$A$6:$A$13,定数!$B$6:$B$13))</f>
        <v>-47921.381039363281</v>
      </c>
      <c r="S86" s="115"/>
      <c r="T86" s="116">
        <f t="shared" si="12"/>
        <v>-85.999999999999403</v>
      </c>
      <c r="U86" s="116"/>
      <c r="V86" s="22">
        <f t="shared" si="7"/>
        <v>0</v>
      </c>
      <c r="W86">
        <f t="shared" si="11"/>
        <v>1</v>
      </c>
      <c r="X86" s="37">
        <f t="shared" si="13"/>
        <v>1597379.367978787</v>
      </c>
      <c r="Y86" s="38">
        <f t="shared" si="14"/>
        <v>0</v>
      </c>
    </row>
    <row r="87" spans="2:25">
      <c r="B87" s="36">
        <v>79</v>
      </c>
      <c r="C87" s="113">
        <f>IF(R86="","",C86+R86)</f>
        <v>1549457.9869394237</v>
      </c>
      <c r="D87" s="113"/>
      <c r="E87" s="36"/>
      <c r="F87" s="8">
        <v>43650</v>
      </c>
      <c r="G87" s="70" t="s">
        <v>4</v>
      </c>
      <c r="H87" s="114">
        <v>1.0297000000000001</v>
      </c>
      <c r="I87" s="114"/>
      <c r="J87" s="36">
        <v>47</v>
      </c>
      <c r="K87" s="117">
        <f t="shared" si="10"/>
        <v>46483.73960818271</v>
      </c>
      <c r="L87" s="118"/>
      <c r="M87" s="6">
        <f>IF(J87="","",(K87/J87)/LOOKUP(RIGHT($D$2,3),定数!$A$6:$A$13,定数!$B$6:$B$13))</f>
        <v>8.2417978028692751</v>
      </c>
      <c r="N87" s="36"/>
      <c r="O87" s="8">
        <v>43651</v>
      </c>
      <c r="P87" s="114">
        <v>1.0249999999999999</v>
      </c>
      <c r="Q87" s="114"/>
      <c r="R87" s="115">
        <f>IF(P87="","",T87*M87*LOOKUP(RIGHT($D$2,3),定数!$A$6:$A$13,定数!$B$6:$B$13))</f>
        <v>-46483.73960818418</v>
      </c>
      <c r="S87" s="115"/>
      <c r="T87" s="116">
        <f t="shared" si="12"/>
        <v>-47.000000000001485</v>
      </c>
      <c r="U87" s="116"/>
      <c r="V87" s="22">
        <f t="shared" si="7"/>
        <v>0</v>
      </c>
      <c r="W87">
        <f t="shared" si="11"/>
        <v>2</v>
      </c>
      <c r="X87" s="37">
        <f t="shared" si="13"/>
        <v>1597379.367978787</v>
      </c>
      <c r="Y87" s="38">
        <f t="shared" si="14"/>
        <v>2.9999999999999805E-2</v>
      </c>
    </row>
    <row r="88" spans="2:25">
      <c r="B88" s="36">
        <v>80</v>
      </c>
      <c r="C88" s="113">
        <f t="shared" si="9"/>
        <v>1502974.2473312395</v>
      </c>
      <c r="D88" s="113"/>
      <c r="E88" s="36"/>
      <c r="F88" s="8">
        <v>43652</v>
      </c>
      <c r="G88" s="62" t="s">
        <v>3</v>
      </c>
      <c r="H88" s="114">
        <v>1.0216000000000001</v>
      </c>
      <c r="I88" s="114"/>
      <c r="J88" s="36">
        <v>56</v>
      </c>
      <c r="K88" s="117">
        <f t="shared" si="10"/>
        <v>45089.227419937182</v>
      </c>
      <c r="L88" s="118"/>
      <c r="M88" s="6">
        <f>IF(J88="","",(K88/J88)/LOOKUP(RIGHT($D$2,3),定数!$A$6:$A$13,定数!$B$6:$B$13))</f>
        <v>6.7097064613001756</v>
      </c>
      <c r="N88" s="36"/>
      <c r="O88" s="8">
        <v>43657</v>
      </c>
      <c r="P88" s="114">
        <v>1.0271999999999999</v>
      </c>
      <c r="Q88" s="114"/>
      <c r="R88" s="115">
        <f>IF(P88="","",T88*M88*LOOKUP(RIGHT($D$2,3),定数!$A$6:$A$13,定数!$B$6:$B$13))</f>
        <v>-45089.227419935793</v>
      </c>
      <c r="S88" s="115"/>
      <c r="T88" s="116">
        <f t="shared" si="12"/>
        <v>-55.999999999998273</v>
      </c>
      <c r="U88" s="116"/>
      <c r="V88" s="22">
        <f t="shared" si="7"/>
        <v>0</v>
      </c>
      <c r="W88">
        <f t="shared" si="11"/>
        <v>3</v>
      </c>
      <c r="X88" s="37">
        <f t="shared" si="13"/>
        <v>1597379.367978787</v>
      </c>
      <c r="Y88" s="38">
        <f t="shared" si="14"/>
        <v>5.9100000000000819E-2</v>
      </c>
    </row>
    <row r="89" spans="2:25">
      <c r="B89" s="36">
        <v>81</v>
      </c>
      <c r="C89" s="113">
        <f>IF(R88="","",C88+R88)</f>
        <v>1457885.0199113037</v>
      </c>
      <c r="D89" s="113"/>
      <c r="E89" s="36"/>
      <c r="F89" s="8">
        <v>43664</v>
      </c>
      <c r="G89" s="70" t="s">
        <v>4</v>
      </c>
      <c r="H89" s="114">
        <v>1.0365</v>
      </c>
      <c r="I89" s="114"/>
      <c r="J89" s="36">
        <v>73</v>
      </c>
      <c r="K89" s="117">
        <f t="shared" si="10"/>
        <v>43736.550597339105</v>
      </c>
      <c r="L89" s="118"/>
      <c r="M89" s="6">
        <f>IF(J89="","",(K89/J89)/LOOKUP(RIGHT($D$2,3),定数!$A$6:$A$13,定数!$B$6:$B$13))</f>
        <v>4.9927569175044644</v>
      </c>
      <c r="N89" s="36"/>
      <c r="O89" s="8">
        <v>43669</v>
      </c>
      <c r="P89" s="114">
        <v>1.0291999999999999</v>
      </c>
      <c r="Q89" s="114"/>
      <c r="R89" s="115">
        <f>IF(P89="","",T89*M89*LOOKUP(RIGHT($D$2,3),定数!$A$6:$A$13,定数!$B$6:$B$13))</f>
        <v>-43736.550597339607</v>
      </c>
      <c r="S89" s="115"/>
      <c r="T89" s="116">
        <f t="shared" si="12"/>
        <v>-73.000000000000838</v>
      </c>
      <c r="U89" s="116"/>
      <c r="V89" s="22">
        <f t="shared" si="7"/>
        <v>0</v>
      </c>
      <c r="W89">
        <f t="shared" si="11"/>
        <v>4</v>
      </c>
      <c r="X89" s="37">
        <f t="shared" si="13"/>
        <v>1597379.367978787</v>
      </c>
      <c r="Y89" s="38">
        <f t="shared" si="14"/>
        <v>8.7326999999999932E-2</v>
      </c>
    </row>
    <row r="90" spans="2:25">
      <c r="B90" s="36">
        <v>82</v>
      </c>
      <c r="C90" s="113">
        <f t="shared" si="9"/>
        <v>1414148.469313964</v>
      </c>
      <c r="D90" s="113"/>
      <c r="E90" s="36"/>
      <c r="F90" s="8">
        <v>43684</v>
      </c>
      <c r="G90" s="70" t="s">
        <v>4</v>
      </c>
      <c r="H90" s="114">
        <v>1.0592999999999999</v>
      </c>
      <c r="I90" s="114"/>
      <c r="J90" s="36">
        <v>52</v>
      </c>
      <c r="K90" s="117">
        <f t="shared" si="10"/>
        <v>42424.454079418916</v>
      </c>
      <c r="L90" s="118"/>
      <c r="M90" s="6">
        <f>IF(J90="","",(K90/J90)/LOOKUP(RIGHT($D$2,3),定数!$A$6:$A$13,定数!$B$6:$B$13))</f>
        <v>6.7987907178555957</v>
      </c>
      <c r="N90" s="36"/>
      <c r="O90" s="8">
        <v>43685</v>
      </c>
      <c r="P90" s="114">
        <v>1.0541</v>
      </c>
      <c r="Q90" s="114"/>
      <c r="R90" s="115">
        <f>IF(P90="","",T90*M90*LOOKUP(RIGHT($D$2,3),定数!$A$6:$A$13,定数!$B$6:$B$13))</f>
        <v>-42424.454079417868</v>
      </c>
      <c r="S90" s="115"/>
      <c r="T90" s="116">
        <f t="shared" si="12"/>
        <v>-51.999999999998714</v>
      </c>
      <c r="U90" s="116"/>
      <c r="V90" s="22">
        <f t="shared" si="7"/>
        <v>0</v>
      </c>
      <c r="W90">
        <f t="shared" si="11"/>
        <v>5</v>
      </c>
      <c r="X90" s="37">
        <f t="shared" si="13"/>
        <v>1597379.367978787</v>
      </c>
      <c r="Y90" s="38">
        <f t="shared" si="14"/>
        <v>0.11470719000000029</v>
      </c>
    </row>
    <row r="91" spans="2:25">
      <c r="B91" s="36">
        <v>83</v>
      </c>
      <c r="C91" s="113">
        <f t="shared" si="9"/>
        <v>1371724.015234546</v>
      </c>
      <c r="D91" s="113"/>
      <c r="E91" s="36"/>
      <c r="F91" s="8">
        <v>43691</v>
      </c>
      <c r="G91" s="62" t="s">
        <v>3</v>
      </c>
      <c r="H91" s="114">
        <v>1.0495000000000001</v>
      </c>
      <c r="I91" s="114"/>
      <c r="J91" s="36">
        <v>55</v>
      </c>
      <c r="K91" s="117">
        <f t="shared" si="10"/>
        <v>41151.720457036383</v>
      </c>
      <c r="L91" s="118"/>
      <c r="M91" s="6">
        <f>IF(J91="","",(K91/J91)/LOOKUP(RIGHT($D$2,3),定数!$A$6:$A$13,定数!$B$6:$B$13))</f>
        <v>6.2351091601570277</v>
      </c>
      <c r="N91" s="36"/>
      <c r="O91" s="8">
        <v>43701</v>
      </c>
      <c r="P91" s="114">
        <v>1.0399</v>
      </c>
      <c r="Q91" s="114"/>
      <c r="R91" s="115">
        <f>IF(P91="","",T91*M91*LOOKUP(RIGHT($D$2,3),定数!$A$6:$A$13,定数!$B$6:$B$13))</f>
        <v>71828.457525009362</v>
      </c>
      <c r="S91" s="115"/>
      <c r="T91" s="116">
        <f t="shared" si="12"/>
        <v>96.000000000000526</v>
      </c>
      <c r="U91" s="116"/>
      <c r="V91" s="22">
        <f t="shared" si="7"/>
        <v>1</v>
      </c>
      <c r="W91">
        <f t="shared" ref="V91:W106" si="15">IF(T91&lt;&gt;"",IF(T91&lt;0,1+W90,0),"")</f>
        <v>0</v>
      </c>
      <c r="X91" s="37">
        <f t="shared" si="13"/>
        <v>1597379.367978787</v>
      </c>
      <c r="Y91" s="38">
        <f t="shared" si="14"/>
        <v>0.14126597429999965</v>
      </c>
    </row>
    <row r="92" spans="2:25">
      <c r="B92" s="36">
        <v>84</v>
      </c>
      <c r="C92" s="113">
        <f t="shared" si="9"/>
        <v>1443552.4727595553</v>
      </c>
      <c r="D92" s="113"/>
      <c r="E92" s="36"/>
      <c r="F92" s="8">
        <v>43785</v>
      </c>
      <c r="G92" s="62" t="s">
        <v>3</v>
      </c>
      <c r="H92" s="114">
        <v>1.0308999999999999</v>
      </c>
      <c r="I92" s="114"/>
      <c r="J92" s="36">
        <v>36</v>
      </c>
      <c r="K92" s="117">
        <f t="shared" si="10"/>
        <v>43306.574182786659</v>
      </c>
      <c r="L92" s="118"/>
      <c r="M92" s="6">
        <f>IF(J92="","",(K92/J92)/LOOKUP(RIGHT($D$2,3),定数!$A$6:$A$13,定数!$B$6:$B$13))</f>
        <v>10.024669949719135</v>
      </c>
      <c r="N92" s="36"/>
      <c r="O92" s="8">
        <v>43785</v>
      </c>
      <c r="P92" s="114">
        <v>1.0345</v>
      </c>
      <c r="Q92" s="114"/>
      <c r="R92" s="115">
        <f>IF(P92="","",T92*M92*LOOKUP(RIGHT($D$2,3),定数!$A$6:$A$13,定数!$B$6:$B$13))</f>
        <v>-43306.574182787241</v>
      </c>
      <c r="S92" s="115"/>
      <c r="T92" s="116">
        <f t="shared" si="12"/>
        <v>-36.000000000000476</v>
      </c>
      <c r="U92" s="116"/>
      <c r="V92" s="22">
        <f t="shared" si="7"/>
        <v>0</v>
      </c>
      <c r="W92">
        <f t="shared" si="15"/>
        <v>1</v>
      </c>
      <c r="X92" s="37">
        <f t="shared" si="13"/>
        <v>1597379.367978787</v>
      </c>
      <c r="Y92" s="38">
        <f t="shared" si="14"/>
        <v>9.6299538045163002E-2</v>
      </c>
    </row>
    <row r="93" spans="2:25">
      <c r="B93" s="36">
        <v>85</v>
      </c>
      <c r="C93" s="113">
        <f>IF(R92="","",C92+R92)</f>
        <v>1400245.8985767681</v>
      </c>
      <c r="D93" s="113"/>
      <c r="E93" s="36"/>
      <c r="F93" s="8">
        <v>43795</v>
      </c>
      <c r="G93" s="70" t="s">
        <v>4</v>
      </c>
      <c r="H93" s="114">
        <v>1.0458000000000001</v>
      </c>
      <c r="I93" s="114"/>
      <c r="J93" s="36">
        <v>21</v>
      </c>
      <c r="K93" s="117">
        <f t="shared" si="10"/>
        <v>42007.376957303044</v>
      </c>
      <c r="L93" s="118"/>
      <c r="M93" s="6">
        <f>IF(J93="","",(K93/J93)/LOOKUP(RIGHT($D$2,3),定数!$A$6:$A$13,定数!$B$6:$B$13))</f>
        <v>16.66959403067581</v>
      </c>
      <c r="N93" s="36"/>
      <c r="O93" s="8">
        <v>43796</v>
      </c>
      <c r="P93" s="114">
        <v>1.0482</v>
      </c>
      <c r="Q93" s="114"/>
      <c r="R93" s="115">
        <f>IF(P93="","",T93*M93*LOOKUP(RIGHT($D$2,3),定数!$A$6:$A$13,定数!$B$6:$B$13))</f>
        <v>48008.430808345489</v>
      </c>
      <c r="S93" s="115"/>
      <c r="T93" s="116">
        <f t="shared" si="12"/>
        <v>23.999999999999577</v>
      </c>
      <c r="U93" s="116"/>
      <c r="V93" s="1">
        <f t="shared" si="7"/>
        <v>1</v>
      </c>
      <c r="W93">
        <f t="shared" si="15"/>
        <v>0</v>
      </c>
      <c r="X93" s="37">
        <f t="shared" si="13"/>
        <v>1597379.367978787</v>
      </c>
      <c r="Y93" s="38">
        <f t="shared" si="14"/>
        <v>0.12341055190380856</v>
      </c>
    </row>
    <row r="94" spans="2:25">
      <c r="B94" s="36">
        <v>86</v>
      </c>
      <c r="C94" s="113">
        <f>IF(R93="","",C93+R93)</f>
        <v>1448254.3293851137</v>
      </c>
      <c r="D94" s="113"/>
      <c r="E94" s="36"/>
      <c r="F94" s="8">
        <v>43797</v>
      </c>
      <c r="G94" s="62" t="s">
        <v>3</v>
      </c>
      <c r="H94" s="114">
        <v>1.0437000000000001</v>
      </c>
      <c r="I94" s="114"/>
      <c r="J94" s="36">
        <v>25</v>
      </c>
      <c r="K94" s="117">
        <f t="shared" si="10"/>
        <v>43447.62988155341</v>
      </c>
      <c r="L94" s="118"/>
      <c r="M94" s="6">
        <f>IF(J94="","",(K94/J94)/LOOKUP(RIGHT($D$2,3),定数!$A$6:$A$13,定数!$B$6:$B$13))</f>
        <v>14.482543293851137</v>
      </c>
      <c r="N94" s="36"/>
      <c r="O94" s="8">
        <v>43797</v>
      </c>
      <c r="P94" s="114">
        <v>1.0462</v>
      </c>
      <c r="Q94" s="114"/>
      <c r="R94" s="115">
        <f>IF(P94="","",T94*M94*LOOKUP(RIGHT($D$2,3),定数!$A$6:$A$13,定数!$B$6:$B$13))</f>
        <v>-43447.629881552486</v>
      </c>
      <c r="S94" s="115"/>
      <c r="T94" s="116">
        <f t="shared" si="12"/>
        <v>-24.999999999999467</v>
      </c>
      <c r="U94" s="116"/>
      <c r="V94" s="22">
        <f t="shared" si="7"/>
        <v>0</v>
      </c>
      <c r="W94">
        <f t="shared" si="15"/>
        <v>1</v>
      </c>
      <c r="X94" s="37">
        <f t="shared" si="13"/>
        <v>1597379.367978787</v>
      </c>
      <c r="Y94" s="38">
        <f t="shared" si="14"/>
        <v>9.3356056540511045E-2</v>
      </c>
    </row>
    <row r="95" spans="2:25">
      <c r="B95" s="36">
        <v>87</v>
      </c>
      <c r="C95" s="113">
        <f t="shared" si="9"/>
        <v>1404806.6995035612</v>
      </c>
      <c r="D95" s="113"/>
      <c r="E95" s="36"/>
      <c r="F95" s="8">
        <v>43802</v>
      </c>
      <c r="G95" s="62" t="s">
        <v>3</v>
      </c>
      <c r="H95" s="114">
        <v>1.0418000000000001</v>
      </c>
      <c r="I95" s="114"/>
      <c r="J95" s="36">
        <v>20</v>
      </c>
      <c r="K95" s="117">
        <f t="shared" si="10"/>
        <v>42144.200985106836</v>
      </c>
      <c r="L95" s="118"/>
      <c r="M95" s="6">
        <f>IF(J95="","",(K95/J95)/LOOKUP(RIGHT($D$2,3),定数!$A$6:$A$13,定数!$B$6:$B$13))</f>
        <v>17.560083743794515</v>
      </c>
      <c r="N95" s="36"/>
      <c r="O95" s="8">
        <v>43802</v>
      </c>
      <c r="P95" s="114">
        <v>1.0391999999999999</v>
      </c>
      <c r="Q95" s="114"/>
      <c r="R95" s="115">
        <f>IF(P95="","",T95*M95*LOOKUP(RIGHT($D$2,3),定数!$A$6:$A$13,定数!$B$6:$B$13))</f>
        <v>54787.461280642216</v>
      </c>
      <c r="S95" s="115"/>
      <c r="T95" s="116">
        <f t="shared" si="12"/>
        <v>26.000000000001577</v>
      </c>
      <c r="U95" s="116"/>
      <c r="V95" s="22">
        <f t="shared" si="7"/>
        <v>1</v>
      </c>
      <c r="W95">
        <f t="shared" si="15"/>
        <v>0</v>
      </c>
      <c r="X95" s="37">
        <f t="shared" si="13"/>
        <v>1597379.367978787</v>
      </c>
      <c r="Y95" s="38">
        <f t="shared" si="14"/>
        <v>0.12055537484429502</v>
      </c>
    </row>
    <row r="96" spans="2:25">
      <c r="B96" s="36">
        <v>88</v>
      </c>
      <c r="C96" s="113">
        <f t="shared" si="9"/>
        <v>1459594.1607842036</v>
      </c>
      <c r="D96" s="113"/>
      <c r="E96" s="36"/>
      <c r="F96" s="8">
        <v>43805</v>
      </c>
      <c r="G96" s="70" t="s">
        <v>4</v>
      </c>
      <c r="H96" s="114">
        <v>1.0472999999999999</v>
      </c>
      <c r="I96" s="114"/>
      <c r="J96" s="36">
        <v>20</v>
      </c>
      <c r="K96" s="117">
        <f t="shared" si="10"/>
        <v>43787.824823526105</v>
      </c>
      <c r="L96" s="118"/>
      <c r="M96" s="6">
        <f>IF(J96="","",(K96/J96)/LOOKUP(RIGHT($D$2,3),定数!$A$6:$A$13,定数!$B$6:$B$13))</f>
        <v>18.244927009802545</v>
      </c>
      <c r="N96" s="36"/>
      <c r="O96" s="8">
        <v>43805</v>
      </c>
      <c r="P96" s="114">
        <v>1.0503</v>
      </c>
      <c r="Q96" s="114"/>
      <c r="R96" s="115">
        <f>IF(P96="","",T96*M96*LOOKUP(RIGHT($D$2,3),定数!$A$6:$A$13,定数!$B$6:$B$13))</f>
        <v>65681.737235291657</v>
      </c>
      <c r="S96" s="115"/>
      <c r="T96" s="116">
        <f t="shared" si="12"/>
        <v>30.000000000001137</v>
      </c>
      <c r="U96" s="116"/>
      <c r="V96" s="22">
        <f t="shared" si="7"/>
        <v>2</v>
      </c>
      <c r="W96">
        <f t="shared" si="15"/>
        <v>0</v>
      </c>
      <c r="X96" s="37">
        <f t="shared" si="13"/>
        <v>1597379.367978787</v>
      </c>
      <c r="Y96" s="38">
        <f t="shared" si="14"/>
        <v>8.6257034463220417E-2</v>
      </c>
    </row>
    <row r="97" spans="2:25">
      <c r="B97" s="36">
        <v>89</v>
      </c>
      <c r="C97" s="113">
        <f t="shared" si="9"/>
        <v>1525275.8980194952</v>
      </c>
      <c r="D97" s="113"/>
      <c r="E97" s="36"/>
      <c r="F97" s="8">
        <v>43818</v>
      </c>
      <c r="G97" s="62" t="s">
        <v>3</v>
      </c>
      <c r="H97" s="114">
        <v>1.0508</v>
      </c>
      <c r="I97" s="114"/>
      <c r="J97" s="36">
        <v>28</v>
      </c>
      <c r="K97" s="117">
        <f t="shared" si="10"/>
        <v>45758.276940584852</v>
      </c>
      <c r="L97" s="118"/>
      <c r="M97" s="6">
        <f>IF(J97="","",(K97/J97)/LOOKUP(RIGHT($D$2,3),定数!$A$6:$A$13,定数!$B$6:$B$13))</f>
        <v>13.618534803745492</v>
      </c>
      <c r="N97" s="36"/>
      <c r="O97" s="8">
        <v>43819</v>
      </c>
      <c r="P97" s="114">
        <v>1.0472999999999999</v>
      </c>
      <c r="Q97" s="114"/>
      <c r="R97" s="115">
        <f>IF(P97="","",T97*M97*LOOKUP(RIGHT($D$2,3),定数!$A$6:$A$13,定数!$B$6:$B$13))</f>
        <v>57197.846175732018</v>
      </c>
      <c r="S97" s="115"/>
      <c r="T97" s="116">
        <f t="shared" si="12"/>
        <v>35.000000000000583</v>
      </c>
      <c r="U97" s="116"/>
      <c r="V97" s="22">
        <f t="shared" si="7"/>
        <v>3</v>
      </c>
      <c r="W97">
        <f t="shared" si="15"/>
        <v>0</v>
      </c>
      <c r="X97" s="37">
        <f t="shared" si="13"/>
        <v>1597379.367978787</v>
      </c>
      <c r="Y97" s="38">
        <f t="shared" si="14"/>
        <v>4.5138601014063751E-2</v>
      </c>
    </row>
    <row r="98" spans="2:25">
      <c r="B98" s="36">
        <v>90</v>
      </c>
      <c r="C98" s="113">
        <f t="shared" si="9"/>
        <v>1582473.7441952273</v>
      </c>
      <c r="D98" s="113"/>
      <c r="E98" s="36"/>
      <c r="F98" s="8">
        <v>43826</v>
      </c>
      <c r="G98" s="62" t="s">
        <v>3</v>
      </c>
      <c r="H98" s="114">
        <v>1.0355000000000001</v>
      </c>
      <c r="I98" s="114"/>
      <c r="J98" s="36">
        <v>28</v>
      </c>
      <c r="K98" s="117">
        <f t="shared" si="10"/>
        <v>47474.212325856817</v>
      </c>
      <c r="L98" s="118"/>
      <c r="M98" s="6">
        <f>IF(J98="","",(K98/J98)/LOOKUP(RIGHT($D$2,3),定数!$A$6:$A$13,定数!$B$6:$B$13))</f>
        <v>14.129229858885958</v>
      </c>
      <c r="N98" s="36"/>
      <c r="O98" s="8">
        <v>43826</v>
      </c>
      <c r="P98" s="114">
        <v>1.0383</v>
      </c>
      <c r="Q98" s="114"/>
      <c r="R98" s="115">
        <f>IF(P98="","",T98*M98*LOOKUP(RIGHT($D$2,3),定数!$A$6:$A$13,定数!$B$6:$B$13))</f>
        <v>-47474.212325855355</v>
      </c>
      <c r="S98" s="115"/>
      <c r="T98" s="116">
        <f t="shared" si="12"/>
        <v>-27.999999999999137</v>
      </c>
      <c r="U98" s="116"/>
      <c r="V98" s="22">
        <f t="shared" si="7"/>
        <v>0</v>
      </c>
      <c r="W98">
        <f t="shared" si="15"/>
        <v>1</v>
      </c>
      <c r="X98" s="37">
        <f t="shared" si="13"/>
        <v>1597379.367978787</v>
      </c>
      <c r="Y98" s="38">
        <f t="shared" si="14"/>
        <v>9.3312985520905833E-3</v>
      </c>
    </row>
    <row r="99" spans="2:25">
      <c r="B99" s="36">
        <v>91</v>
      </c>
      <c r="C99" s="113">
        <f t="shared" si="9"/>
        <v>1534999.5318693719</v>
      </c>
      <c r="D99" s="113"/>
      <c r="E99" s="36">
        <v>2013</v>
      </c>
      <c r="F99" s="8">
        <v>43488</v>
      </c>
      <c r="G99" s="70" t="s">
        <v>4</v>
      </c>
      <c r="H99" s="114">
        <v>1.0559000000000001</v>
      </c>
      <c r="I99" s="114"/>
      <c r="J99" s="36">
        <v>28</v>
      </c>
      <c r="K99" s="117">
        <f t="shared" si="10"/>
        <v>46049.985956081153</v>
      </c>
      <c r="L99" s="118"/>
      <c r="M99" s="6">
        <f>IF(J99="","",(K99/J99)/LOOKUP(RIGHT($D$2,3),定数!$A$6:$A$13,定数!$B$6:$B$13))</f>
        <v>13.705352963119392</v>
      </c>
      <c r="N99" s="61">
        <v>2013</v>
      </c>
      <c r="O99" s="8">
        <v>43488</v>
      </c>
      <c r="P99" s="114">
        <v>1.0530999999999999</v>
      </c>
      <c r="Q99" s="114"/>
      <c r="R99" s="115">
        <f>IF(P99="","",T99*M99*LOOKUP(RIGHT($D$2,3),定数!$A$6:$A$13,定数!$B$6:$B$13))</f>
        <v>-46049.985956083387</v>
      </c>
      <c r="S99" s="115"/>
      <c r="T99" s="116">
        <f t="shared" si="12"/>
        <v>-28.000000000001357</v>
      </c>
      <c r="U99" s="116"/>
      <c r="V99" s="22">
        <f t="shared" si="7"/>
        <v>0</v>
      </c>
      <c r="W99">
        <f t="shared" si="15"/>
        <v>2</v>
      </c>
      <c r="X99" s="37">
        <f t="shared" si="13"/>
        <v>1597379.367978787</v>
      </c>
      <c r="Y99" s="38">
        <f t="shared" si="14"/>
        <v>3.9051359595526969E-2</v>
      </c>
    </row>
    <row r="100" spans="2:25">
      <c r="B100" s="36">
        <v>92</v>
      </c>
      <c r="C100" s="113">
        <f t="shared" si="9"/>
        <v>1488949.5459132886</v>
      </c>
      <c r="D100" s="113"/>
      <c r="E100" s="36"/>
      <c r="F100" s="8">
        <v>43503</v>
      </c>
      <c r="G100" s="62" t="s">
        <v>3</v>
      </c>
      <c r="H100" s="114">
        <v>1.0282</v>
      </c>
      <c r="I100" s="114"/>
      <c r="J100" s="36">
        <v>57</v>
      </c>
      <c r="K100" s="117">
        <f t="shared" si="10"/>
        <v>44668.486377398658</v>
      </c>
      <c r="L100" s="118"/>
      <c r="M100" s="6">
        <f>IF(J100="","",(K100/J100)/LOOKUP(RIGHT($D$2,3),定数!$A$6:$A$13,定数!$B$6:$B$13))</f>
        <v>6.5304804645319674</v>
      </c>
      <c r="N100" s="131"/>
      <c r="O100" s="8">
        <v>43504</v>
      </c>
      <c r="P100" s="114">
        <v>1.0339</v>
      </c>
      <c r="Q100" s="114"/>
      <c r="R100" s="115">
        <f>IF(P100="","",T100*M100*LOOKUP(RIGHT($D$2,3),定数!$A$6:$A$13,定数!$B$6:$B$13))</f>
        <v>-44668.486377398956</v>
      </c>
      <c r="S100" s="115"/>
      <c r="T100" s="116">
        <f t="shared" si="12"/>
        <v>-57.000000000000384</v>
      </c>
      <c r="U100" s="116"/>
      <c r="V100" s="22">
        <f t="shared" si="7"/>
        <v>0</v>
      </c>
      <c r="W100">
        <f t="shared" si="15"/>
        <v>3</v>
      </c>
      <c r="X100" s="37">
        <f t="shared" si="13"/>
        <v>1597379.367978787</v>
      </c>
      <c r="Y100" s="38">
        <f t="shared" si="14"/>
        <v>6.7879818807662473E-2</v>
      </c>
    </row>
    <row r="101" spans="2:25">
      <c r="B101" s="36">
        <v>93</v>
      </c>
      <c r="C101" s="113">
        <f t="shared" si="9"/>
        <v>1444281.0595358897</v>
      </c>
      <c r="D101" s="113"/>
      <c r="E101" s="36"/>
      <c r="F101" s="8">
        <v>43514</v>
      </c>
      <c r="G101" s="62" t="s">
        <v>3</v>
      </c>
      <c r="H101" s="114">
        <v>1.0291999999999999</v>
      </c>
      <c r="I101" s="114"/>
      <c r="J101" s="36">
        <v>23</v>
      </c>
      <c r="K101" s="117">
        <f t="shared" si="10"/>
        <v>43328.43178607669</v>
      </c>
      <c r="L101" s="118"/>
      <c r="M101" s="6">
        <f>IF(J101="","",(K101/J101)/LOOKUP(RIGHT($D$2,3),定数!$A$6:$A$13,定数!$B$6:$B$13))</f>
        <v>15.698707168868365</v>
      </c>
      <c r="N101" s="36"/>
      <c r="O101" s="8">
        <v>43515</v>
      </c>
      <c r="P101" s="114">
        <v>1.0315000000000001</v>
      </c>
      <c r="Q101" s="114"/>
      <c r="R101" s="115">
        <f>IF(P101="","",T101*M101*LOOKUP(RIGHT($D$2,3),定数!$A$6:$A$13,定数!$B$6:$B$13))</f>
        <v>-43328.431786080284</v>
      </c>
      <c r="S101" s="115"/>
      <c r="T101" s="116">
        <f t="shared" si="12"/>
        <v>-23.000000000001908</v>
      </c>
      <c r="U101" s="116"/>
      <c r="V101" s="22">
        <f t="shared" si="7"/>
        <v>0</v>
      </c>
      <c r="W101">
        <f t="shared" si="15"/>
        <v>4</v>
      </c>
      <c r="X101" s="37">
        <f t="shared" si="13"/>
        <v>1597379.367978787</v>
      </c>
      <c r="Y101" s="38">
        <f t="shared" si="14"/>
        <v>9.5843424243432729E-2</v>
      </c>
    </row>
    <row r="102" spans="2:25">
      <c r="B102" s="36">
        <v>94</v>
      </c>
      <c r="C102" s="113">
        <f t="shared" si="9"/>
        <v>1400952.6277498093</v>
      </c>
      <c r="D102" s="113"/>
      <c r="E102" s="36"/>
      <c r="F102" s="8">
        <v>43538</v>
      </c>
      <c r="G102" s="70" t="s">
        <v>4</v>
      </c>
      <c r="H102" s="114">
        <v>1.0379</v>
      </c>
      <c r="I102" s="114"/>
      <c r="J102" s="36">
        <v>92</v>
      </c>
      <c r="K102" s="117">
        <f t="shared" si="10"/>
        <v>42028.578832494277</v>
      </c>
      <c r="L102" s="118"/>
      <c r="M102" s="6">
        <f>IF(J102="","",(K102/J102)/LOOKUP(RIGHT($D$2,3),定数!$A$6:$A$13,定数!$B$6:$B$13))</f>
        <v>3.8069364884505683</v>
      </c>
      <c r="N102" s="36"/>
      <c r="O102" s="8">
        <v>43550</v>
      </c>
      <c r="P102" s="114">
        <v>1.0492999999999999</v>
      </c>
      <c r="Q102" s="114"/>
      <c r="R102" s="115">
        <f>IF(P102="","",T102*M102*LOOKUP(RIGHT($D$2,3),定数!$A$6:$A$13,定数!$B$6:$B$13))</f>
        <v>52078.891162003114</v>
      </c>
      <c r="S102" s="115"/>
      <c r="T102" s="116">
        <f t="shared" si="12"/>
        <v>113.99999999999855</v>
      </c>
      <c r="U102" s="116"/>
      <c r="V102" s="22">
        <f t="shared" si="7"/>
        <v>1</v>
      </c>
      <c r="W102">
        <f t="shared" si="15"/>
        <v>0</v>
      </c>
      <c r="X102" s="37">
        <f t="shared" si="13"/>
        <v>1597379.367978787</v>
      </c>
      <c r="Y102" s="38">
        <f t="shared" si="14"/>
        <v>0.12296812151613212</v>
      </c>
    </row>
    <row r="103" spans="2:25">
      <c r="B103" s="36">
        <v>95</v>
      </c>
      <c r="C103" s="113">
        <f>IF(R102="","",C102+R102)</f>
        <v>1453031.5189118125</v>
      </c>
      <c r="D103" s="113"/>
      <c r="E103" s="36"/>
      <c r="F103" s="8">
        <v>43572</v>
      </c>
      <c r="G103" s="62" t="s">
        <v>3</v>
      </c>
      <c r="H103" s="114">
        <v>1.0333000000000001</v>
      </c>
      <c r="I103" s="114"/>
      <c r="J103" s="36">
        <v>39</v>
      </c>
      <c r="K103" s="117">
        <f t="shared" si="10"/>
        <v>43590.945567354371</v>
      </c>
      <c r="L103" s="118"/>
      <c r="M103" s="6">
        <f>IF(J103="","",(K103/J103)/LOOKUP(RIGHT($D$2,3),定数!$A$6:$A$13,定数!$B$6:$B$13))</f>
        <v>9.3143046084090546</v>
      </c>
      <c r="N103" s="36"/>
      <c r="O103" s="8">
        <v>43572</v>
      </c>
      <c r="P103" s="114">
        <v>1.028</v>
      </c>
      <c r="Q103" s="114"/>
      <c r="R103" s="115">
        <f>IF(P103="","",T103*M103*LOOKUP(RIGHT($D$2,3),定数!$A$6:$A$13,定数!$B$6:$B$13))</f>
        <v>59238.977309482514</v>
      </c>
      <c r="S103" s="115"/>
      <c r="T103" s="116">
        <f t="shared" si="12"/>
        <v>53.000000000000824</v>
      </c>
      <c r="U103" s="116"/>
      <c r="V103" s="22">
        <f t="shared" si="7"/>
        <v>2</v>
      </c>
      <c r="W103">
        <f t="shared" si="15"/>
        <v>0</v>
      </c>
      <c r="X103" s="37">
        <f t="shared" si="13"/>
        <v>1597379.367978787</v>
      </c>
      <c r="Y103" s="38">
        <f t="shared" si="14"/>
        <v>9.0365414729014826E-2</v>
      </c>
    </row>
    <row r="104" spans="2:25">
      <c r="B104" s="36">
        <v>96</v>
      </c>
      <c r="C104" s="113">
        <f t="shared" si="9"/>
        <v>1512270.4962212949</v>
      </c>
      <c r="D104" s="113"/>
      <c r="E104" s="36"/>
      <c r="F104" s="8">
        <v>43578</v>
      </c>
      <c r="G104" s="62" t="s">
        <v>3</v>
      </c>
      <c r="H104" s="114">
        <v>1.0249999999999999</v>
      </c>
      <c r="I104" s="114"/>
      <c r="J104" s="36">
        <v>27</v>
      </c>
      <c r="K104" s="117">
        <f t="shared" si="10"/>
        <v>45368.114886638847</v>
      </c>
      <c r="L104" s="118"/>
      <c r="M104" s="6">
        <f>IF(J104="","",(K104/J104)/LOOKUP(RIGHT($D$2,3),定数!$A$6:$A$13,定数!$B$6:$B$13))</f>
        <v>14.002504594641618</v>
      </c>
      <c r="N104" s="36"/>
      <c r="O104" s="8">
        <v>43579</v>
      </c>
      <c r="P104" s="114">
        <v>1.0277000000000001</v>
      </c>
      <c r="Q104" s="114"/>
      <c r="R104" s="115">
        <f>IF(P104="","",T104*M104*LOOKUP(RIGHT($D$2,3),定数!$A$6:$A$13,定数!$B$6:$B$13))</f>
        <v>-45368.114886641313</v>
      </c>
      <c r="S104" s="115"/>
      <c r="T104" s="116">
        <f t="shared" si="12"/>
        <v>-27.000000000001467</v>
      </c>
      <c r="U104" s="116"/>
      <c r="V104" s="22">
        <f t="shared" si="7"/>
        <v>0</v>
      </c>
      <c r="W104">
        <f t="shared" si="15"/>
        <v>1</v>
      </c>
      <c r="X104" s="37">
        <f t="shared" si="13"/>
        <v>1597379.367978787</v>
      </c>
      <c r="Y104" s="38">
        <f t="shared" si="14"/>
        <v>5.3280312406427943E-2</v>
      </c>
    </row>
    <row r="105" spans="2:25">
      <c r="B105" s="36">
        <v>97</v>
      </c>
      <c r="C105" s="113">
        <f t="shared" si="9"/>
        <v>1466902.3813346536</v>
      </c>
      <c r="D105" s="113"/>
      <c r="E105" s="36"/>
      <c r="F105" s="8">
        <v>43581</v>
      </c>
      <c r="G105" s="70" t="s">
        <v>4</v>
      </c>
      <c r="H105" s="114">
        <v>1.0307999999999999</v>
      </c>
      <c r="I105" s="114"/>
      <c r="J105" s="36">
        <v>22</v>
      </c>
      <c r="K105" s="117">
        <f t="shared" si="10"/>
        <v>44007.071440039603</v>
      </c>
      <c r="L105" s="118"/>
      <c r="M105" s="6">
        <f>IF(J105="","",(K105/J105)/LOOKUP(RIGHT($D$2,3),定数!$A$6:$A$13,定数!$B$6:$B$13))</f>
        <v>16.669345242439242</v>
      </c>
      <c r="N105" s="36"/>
      <c r="O105" s="8">
        <v>43581</v>
      </c>
      <c r="P105" s="114">
        <v>1.0286</v>
      </c>
      <c r="Q105" s="114"/>
      <c r="R105" s="115">
        <f>IF(P105="","",T105*M105*LOOKUP(RIGHT($D$2,3),定数!$A$6:$A$13,定数!$B$6:$B$13))</f>
        <v>-44007.071440039195</v>
      </c>
      <c r="S105" s="115"/>
      <c r="T105" s="116">
        <f t="shared" si="12"/>
        <v>-21.999999999999797</v>
      </c>
      <c r="U105" s="116"/>
      <c r="V105" s="22">
        <f t="shared" si="7"/>
        <v>0</v>
      </c>
      <c r="W105">
        <f t="shared" si="15"/>
        <v>2</v>
      </c>
      <c r="X105" s="37">
        <f t="shared" si="13"/>
        <v>1597379.367978787</v>
      </c>
      <c r="Y105" s="38">
        <f t="shared" si="14"/>
        <v>8.1681903034236614E-2</v>
      </c>
    </row>
    <row r="106" spans="2:25">
      <c r="B106" s="36">
        <v>98</v>
      </c>
      <c r="C106" s="113">
        <f t="shared" si="9"/>
        <v>1422895.3098946144</v>
      </c>
      <c r="D106" s="113"/>
      <c r="E106" s="36"/>
      <c r="F106" s="8">
        <v>43599</v>
      </c>
      <c r="G106" s="62" t="s">
        <v>3</v>
      </c>
      <c r="H106" s="114">
        <v>0.99539999999999995</v>
      </c>
      <c r="I106" s="114"/>
      <c r="J106" s="36">
        <v>52</v>
      </c>
      <c r="K106" s="117">
        <f t="shared" si="10"/>
        <v>42686.859296838433</v>
      </c>
      <c r="L106" s="118"/>
      <c r="M106" s="6">
        <f>IF(J106="","",(K106/J106)/LOOKUP(RIGHT($D$2,3),定数!$A$6:$A$13,定数!$B$6:$B$13))</f>
        <v>6.8408428360317997</v>
      </c>
      <c r="N106" s="36"/>
      <c r="O106" s="8">
        <v>43599</v>
      </c>
      <c r="P106" s="114">
        <v>0.98929999999999996</v>
      </c>
      <c r="Q106" s="114"/>
      <c r="R106" s="115">
        <f>IF(P106="","",T106*M106*LOOKUP(RIGHT($D$2,3),定数!$A$6:$A$13,定数!$B$6:$B$13))</f>
        <v>50074.969559752732</v>
      </c>
      <c r="S106" s="115"/>
      <c r="T106" s="116">
        <f t="shared" si="12"/>
        <v>60.999999999999943</v>
      </c>
      <c r="U106" s="116"/>
      <c r="V106" s="22">
        <f t="shared" si="7"/>
        <v>1</v>
      </c>
      <c r="W106">
        <f t="shared" si="15"/>
        <v>0</v>
      </c>
      <c r="X106" s="37">
        <f t="shared" si="13"/>
        <v>1597379.367978787</v>
      </c>
      <c r="Y106" s="38">
        <f t="shared" si="14"/>
        <v>0.10923144594320922</v>
      </c>
    </row>
    <row r="107" spans="2:25">
      <c r="B107" s="36">
        <v>99</v>
      </c>
      <c r="C107" s="113">
        <f t="shared" si="9"/>
        <v>1472970.2794543672</v>
      </c>
      <c r="D107" s="113"/>
      <c r="E107" s="36"/>
      <c r="F107" s="8">
        <v>43612</v>
      </c>
      <c r="G107" s="62" t="s">
        <v>3</v>
      </c>
      <c r="H107" s="114">
        <v>0.96330000000000005</v>
      </c>
      <c r="I107" s="114"/>
      <c r="J107" s="36">
        <v>60</v>
      </c>
      <c r="K107" s="117">
        <f t="shared" si="10"/>
        <v>44189.108383631014</v>
      </c>
      <c r="L107" s="118"/>
      <c r="M107" s="6">
        <f>IF(J107="","",(K107/J107)/LOOKUP(RIGHT($D$2,3),定数!$A$6:$A$13,定数!$B$6:$B$13))</f>
        <v>6.1373761643931966</v>
      </c>
      <c r="N107" s="36"/>
      <c r="O107" s="8">
        <v>43613</v>
      </c>
      <c r="P107" s="114">
        <v>0.96930000000000005</v>
      </c>
      <c r="Q107" s="114"/>
      <c r="R107" s="115">
        <f>IF(P107="","",T107*M107*LOOKUP(RIGHT($D$2,3),定数!$A$6:$A$13,定数!$B$6:$B$13))</f>
        <v>-44189.108383631057</v>
      </c>
      <c r="S107" s="115"/>
      <c r="T107" s="116">
        <f t="shared" si="12"/>
        <v>-60.000000000000057</v>
      </c>
      <c r="U107" s="116"/>
      <c r="V107" s="1">
        <f t="shared" si="7"/>
        <v>0</v>
      </c>
      <c r="W107">
        <f>IF(T107&lt;&gt;"",IF(T107&lt;0,1+W106,0),"")</f>
        <v>1</v>
      </c>
      <c r="X107" s="37">
        <f t="shared" si="13"/>
        <v>1597379.367978787</v>
      </c>
      <c r="Y107" s="38">
        <f t="shared" si="14"/>
        <v>7.788324490621068E-2</v>
      </c>
    </row>
    <row r="108" spans="2:25">
      <c r="B108" s="36">
        <v>100</v>
      </c>
      <c r="C108" s="113">
        <f t="shared" si="9"/>
        <v>1428781.1710707361</v>
      </c>
      <c r="D108" s="113"/>
      <c r="E108" s="36"/>
      <c r="F108" s="8">
        <v>43626</v>
      </c>
      <c r="G108" s="62" t="s">
        <v>3</v>
      </c>
      <c r="H108" s="114">
        <v>0.94040000000000001</v>
      </c>
      <c r="I108" s="114"/>
      <c r="J108" s="36">
        <v>147</v>
      </c>
      <c r="K108" s="117">
        <f t="shared" si="10"/>
        <v>42863.435132122082</v>
      </c>
      <c r="L108" s="118"/>
      <c r="M108" s="6">
        <f>IF(J108="","",(K108/J108)/LOOKUP(RIGHT($D$2,3),定数!$A$6:$A$13,定数!$B$6:$B$13))</f>
        <v>2.4298999508005719</v>
      </c>
      <c r="N108" s="36"/>
      <c r="O108" s="8">
        <v>43629</v>
      </c>
      <c r="P108" s="114">
        <v>0.95740000000000003</v>
      </c>
      <c r="Q108" s="114"/>
      <c r="R108" s="115">
        <f>IF(P108="","",T108*M108*LOOKUP(RIGHT($D$2,3),定数!$A$6:$A$13,定数!$B$6:$B$13))</f>
        <v>-49569.958996331712</v>
      </c>
      <c r="S108" s="115"/>
      <c r="T108" s="116">
        <f t="shared" si="12"/>
        <v>-170.00000000000014</v>
      </c>
      <c r="U108" s="116"/>
      <c r="V108" s="22">
        <f t="shared" si="7"/>
        <v>0</v>
      </c>
      <c r="W108">
        <f>IF(T108&lt;&gt;"",IF(T108&lt;0,1+W107,0),"")</f>
        <v>2</v>
      </c>
      <c r="X108" s="37">
        <f t="shared" si="13"/>
        <v>1597379.367978787</v>
      </c>
      <c r="Y108" s="38">
        <f t="shared" si="14"/>
        <v>0.10554674755902438</v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7"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R4:S4"/>
    <mergeCell ref="T4:U4"/>
    <mergeCell ref="J5:K5"/>
    <mergeCell ref="L5:M5"/>
    <mergeCell ref="T5:U5"/>
    <mergeCell ref="N4:Q4"/>
    <mergeCell ref="J2:K2"/>
    <mergeCell ref="L2:M2"/>
    <mergeCell ref="R2:S2"/>
    <mergeCell ref="T2:U2"/>
    <mergeCell ref="B3:C3"/>
    <mergeCell ref="R3:S3"/>
    <mergeCell ref="B2:C2"/>
    <mergeCell ref="D2:E2"/>
    <mergeCell ref="F2:G2"/>
    <mergeCell ref="H2:I2"/>
    <mergeCell ref="T3:U3"/>
    <mergeCell ref="N2:Q2"/>
    <mergeCell ref="D3:Q3"/>
  </mergeCells>
  <phoneticPr fontId="2"/>
  <conditionalFormatting sqref="G9:G108">
    <cfRule type="cellIs" dxfId="13" priority="5" stopIfTrue="1" operator="equal">
      <formula>"買"</formula>
    </cfRule>
    <cfRule type="cellIs" dxfId="12" priority="6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2:Z109"/>
  <sheetViews>
    <sheetView zoomScale="115" zoomScaleNormal="115" workbookViewId="0">
      <pane ySplit="8" topLeftCell="A9" activePane="bottomLeft" state="frozen"/>
      <selection pane="bottomLeft" activeCell="B9" sqref="B9"/>
    </sheetView>
  </sheetViews>
  <sheetFormatPr defaultRowHeight="13.2"/>
  <cols>
    <col min="1" max="1" width="2.88671875" customWidth="1"/>
    <col min="2" max="18" width="6.6640625" customWidth="1"/>
    <col min="21" max="21" width="11" customWidth="1"/>
    <col min="22" max="22" width="2.33203125" style="22" hidden="1" customWidth="1"/>
    <col min="23" max="23" width="4.6640625" hidden="1" customWidth="1"/>
  </cols>
  <sheetData>
    <row r="2" spans="2:26">
      <c r="B2" s="71" t="s">
        <v>5</v>
      </c>
      <c r="C2" s="71"/>
      <c r="D2" s="73" t="s">
        <v>110</v>
      </c>
      <c r="E2" s="73"/>
      <c r="F2" s="71" t="s">
        <v>6</v>
      </c>
      <c r="G2" s="71"/>
      <c r="H2" s="75" t="s">
        <v>113</v>
      </c>
      <c r="I2" s="75"/>
      <c r="J2" s="71" t="s">
        <v>7</v>
      </c>
      <c r="K2" s="71"/>
      <c r="L2" s="72">
        <v>1000000</v>
      </c>
      <c r="M2" s="73"/>
      <c r="N2" s="77"/>
      <c r="O2" s="78"/>
      <c r="P2" s="78"/>
      <c r="Q2" s="79"/>
      <c r="R2" s="71" t="s">
        <v>8</v>
      </c>
      <c r="S2" s="71"/>
      <c r="T2" s="74">
        <f>SUM(L2,D4)</f>
        <v>1090061.357133358</v>
      </c>
      <c r="U2" s="75"/>
      <c r="V2" s="1"/>
      <c r="W2" s="1"/>
      <c r="X2" s="1"/>
      <c r="Z2" s="22"/>
    </row>
    <row r="3" spans="2:26" ht="60" customHeight="1">
      <c r="B3" s="71" t="s">
        <v>9</v>
      </c>
      <c r="C3" s="71"/>
      <c r="D3" s="80" t="s">
        <v>103</v>
      </c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2"/>
      <c r="R3" s="71" t="s">
        <v>10</v>
      </c>
      <c r="S3" s="71"/>
      <c r="T3" s="76" t="s">
        <v>114</v>
      </c>
      <c r="U3" s="76"/>
      <c r="V3" s="1"/>
      <c r="W3" s="1"/>
      <c r="Z3" s="22"/>
    </row>
    <row r="4" spans="2:26">
      <c r="B4" s="71" t="s">
        <v>11</v>
      </c>
      <c r="C4" s="71"/>
      <c r="D4" s="83">
        <f>SUM($R$9:$S$993)</f>
        <v>90061.35713335796</v>
      </c>
      <c r="E4" s="83"/>
      <c r="F4" s="71" t="s">
        <v>12</v>
      </c>
      <c r="G4" s="71"/>
      <c r="H4" s="84">
        <f>SUM($T$9:$U$108)</f>
        <v>378.00000000000057</v>
      </c>
      <c r="I4" s="75"/>
      <c r="J4" s="85"/>
      <c r="K4" s="85"/>
      <c r="L4" s="74"/>
      <c r="M4" s="74"/>
      <c r="N4" s="90"/>
      <c r="O4" s="91"/>
      <c r="P4" s="91"/>
      <c r="Q4" s="92"/>
      <c r="R4" s="85" t="s">
        <v>58</v>
      </c>
      <c r="S4" s="85"/>
      <c r="T4" s="86">
        <f>MAX(Y:Y)</f>
        <v>0.3283757444679597</v>
      </c>
      <c r="U4" s="86"/>
      <c r="V4" s="1"/>
      <c r="W4" s="1"/>
      <c r="X4" s="1"/>
      <c r="Z4" s="22"/>
    </row>
    <row r="5" spans="2:26">
      <c r="B5" s="67" t="s">
        <v>15</v>
      </c>
      <c r="C5" s="65">
        <f>COUNTIF($R$9:$R$990,"&gt;0")</f>
        <v>40</v>
      </c>
      <c r="D5" s="64" t="s">
        <v>16</v>
      </c>
      <c r="E5" s="69">
        <f>COUNTIF($R$9:$R$990,"&lt;0")</f>
        <v>60</v>
      </c>
      <c r="F5" s="64" t="s">
        <v>17</v>
      </c>
      <c r="G5" s="65">
        <f>COUNTIF($R$9:$R$990,"=0")</f>
        <v>0</v>
      </c>
      <c r="H5" s="64" t="s">
        <v>18</v>
      </c>
      <c r="I5" s="66">
        <f>C5/SUM(C5,E5,G5)</f>
        <v>0.4</v>
      </c>
      <c r="J5" s="87" t="s">
        <v>19</v>
      </c>
      <c r="K5" s="71"/>
      <c r="L5" s="88">
        <f>MAX(V9:V993)</f>
        <v>4</v>
      </c>
      <c r="M5" s="89"/>
      <c r="N5" s="13"/>
      <c r="O5" s="13"/>
      <c r="P5" s="13"/>
      <c r="Q5" s="13"/>
      <c r="R5" s="17" t="s">
        <v>20</v>
      </c>
      <c r="S5" s="9"/>
      <c r="T5" s="88">
        <f>MAX(W9:W993)</f>
        <v>6</v>
      </c>
      <c r="U5" s="89"/>
      <c r="V5" s="1"/>
      <c r="W5" s="1"/>
      <c r="X5" s="1"/>
      <c r="Z5" s="22"/>
    </row>
    <row r="6" spans="2:26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68"/>
      <c r="R6" s="1"/>
      <c r="S6" s="1"/>
      <c r="T6" s="1"/>
    </row>
    <row r="7" spans="2:26">
      <c r="B7" s="93" t="s">
        <v>21</v>
      </c>
      <c r="C7" s="95" t="s">
        <v>22</v>
      </c>
      <c r="D7" s="96"/>
      <c r="E7" s="99" t="s">
        <v>23</v>
      </c>
      <c r="F7" s="100"/>
      <c r="G7" s="100"/>
      <c r="H7" s="100"/>
      <c r="I7" s="101"/>
      <c r="J7" s="102" t="s">
        <v>24</v>
      </c>
      <c r="K7" s="103"/>
      <c r="L7" s="104"/>
      <c r="M7" s="105" t="s">
        <v>25</v>
      </c>
      <c r="N7" s="106" t="s">
        <v>26</v>
      </c>
      <c r="O7" s="107"/>
      <c r="P7" s="107"/>
      <c r="Q7" s="108"/>
      <c r="R7" s="109" t="s">
        <v>27</v>
      </c>
      <c r="S7" s="109"/>
      <c r="T7" s="109"/>
      <c r="U7" s="109"/>
    </row>
    <row r="8" spans="2:26">
      <c r="B8" s="94"/>
      <c r="C8" s="97"/>
      <c r="D8" s="98"/>
      <c r="E8" s="18" t="s">
        <v>28</v>
      </c>
      <c r="F8" s="18" t="s">
        <v>29</v>
      </c>
      <c r="G8" s="18" t="s">
        <v>30</v>
      </c>
      <c r="H8" s="110" t="s">
        <v>31</v>
      </c>
      <c r="I8" s="101"/>
      <c r="J8" s="4" t="s">
        <v>32</v>
      </c>
      <c r="K8" s="111" t="s">
        <v>33</v>
      </c>
      <c r="L8" s="104"/>
      <c r="M8" s="105"/>
      <c r="N8" s="5" t="s">
        <v>28</v>
      </c>
      <c r="O8" s="5" t="s">
        <v>29</v>
      </c>
      <c r="P8" s="112" t="s">
        <v>31</v>
      </c>
      <c r="Q8" s="108"/>
      <c r="R8" s="109" t="s">
        <v>34</v>
      </c>
      <c r="S8" s="109"/>
      <c r="T8" s="109" t="s">
        <v>32</v>
      </c>
      <c r="U8" s="109"/>
      <c r="Y8" t="s">
        <v>57</v>
      </c>
    </row>
    <row r="9" spans="2:26">
      <c r="B9" s="70">
        <v>1</v>
      </c>
      <c r="C9" s="113">
        <f>L2</f>
        <v>1000000</v>
      </c>
      <c r="D9" s="113"/>
      <c r="E9" s="70">
        <v>2010</v>
      </c>
      <c r="F9" s="8">
        <v>43486</v>
      </c>
      <c r="G9" s="70" t="s">
        <v>3</v>
      </c>
      <c r="H9" s="114">
        <v>0.90229999999999999</v>
      </c>
      <c r="I9" s="114"/>
      <c r="J9" s="70">
        <v>119</v>
      </c>
      <c r="K9" s="113">
        <f>IF(J9="","",C9*0.03)</f>
        <v>30000</v>
      </c>
      <c r="L9" s="113"/>
      <c r="M9" s="6">
        <f>IF(J9="","",(K9/J9)/LOOKUP(RIGHT($D$2,3),定数!$A$6:$A$13,定数!$B$6:$B$13))</f>
        <v>2.1008403361344539</v>
      </c>
      <c r="N9" s="70">
        <v>2010</v>
      </c>
      <c r="O9" s="8">
        <v>43494</v>
      </c>
      <c r="P9" s="114">
        <v>0.88490000000000002</v>
      </c>
      <c r="Q9" s="114"/>
      <c r="R9" s="115">
        <f>IF(P9="","",T9*M9*LOOKUP(RIGHT($D$2,3),定数!$A$6:$A$13,定数!$B$6:$B$13))</f>
        <v>43865.546218487325</v>
      </c>
      <c r="S9" s="115"/>
      <c r="T9" s="116">
        <f>IF(P9="","",IF(G9="買",(P9-H9),(H9-P9))*IF(RIGHT($D$2,3)="JPY",100,10000))</f>
        <v>173.99999999999972</v>
      </c>
      <c r="U9" s="116"/>
      <c r="V9" s="1">
        <f>IF(T9&lt;&gt;"",IF(T9&gt;0,1+V8,0),"")</f>
        <v>1</v>
      </c>
      <c r="W9">
        <f>IF(T9&lt;&gt;"",IF(T9&lt;0,1+W8,0),"")</f>
        <v>0</v>
      </c>
    </row>
    <row r="10" spans="2:26">
      <c r="B10" s="70">
        <v>2</v>
      </c>
      <c r="C10" s="113">
        <f t="shared" ref="C10:C73" si="0">IF(R9="","",C9+R9)</f>
        <v>1043865.5462184873</v>
      </c>
      <c r="D10" s="113"/>
      <c r="E10" s="70"/>
      <c r="F10" s="8">
        <v>43501</v>
      </c>
      <c r="G10" s="70" t="s">
        <v>3</v>
      </c>
      <c r="H10" s="114">
        <v>0.85950000000000004</v>
      </c>
      <c r="I10" s="114"/>
      <c r="J10" s="70">
        <v>123</v>
      </c>
      <c r="K10" s="117">
        <f>IF(J10="","",C10*0.03)</f>
        <v>31315.966386554617</v>
      </c>
      <c r="L10" s="118"/>
      <c r="M10" s="6">
        <f>IF(J10="","",(K10/J10)/LOOKUP(RIGHT($D$2,3),定数!$A$6:$A$13,定数!$B$6:$B$13))</f>
        <v>2.1216779394684702</v>
      </c>
      <c r="N10" s="70"/>
      <c r="O10" s="8">
        <v>43505</v>
      </c>
      <c r="P10" s="114">
        <v>0.87180000000000002</v>
      </c>
      <c r="Q10" s="114"/>
      <c r="R10" s="115">
        <f>IF(P10="","",T10*M10*LOOKUP(RIGHT($D$2,3),定数!$A$6:$A$13,定数!$B$6:$B$13))</f>
        <v>-31315.966386554563</v>
      </c>
      <c r="S10" s="115"/>
      <c r="T10" s="116">
        <f>IF(P10="","",IF(G10="買",(P10-H10),(H10-P10))*IF(RIGHT($D$2,3)="JPY",100,10000))</f>
        <v>-122.99999999999977</v>
      </c>
      <c r="U10" s="116"/>
      <c r="V10" s="22">
        <f t="shared" ref="V10:V73" si="1">IF(T10&lt;&gt;"",IF(T10&gt;0,1+V9,0),"")</f>
        <v>0</v>
      </c>
      <c r="W10">
        <f t="shared" ref="W10:W73" si="2">IF(T10&lt;&gt;"",IF(T10&lt;0,1+W9,0),"")</f>
        <v>1</v>
      </c>
      <c r="X10" s="37">
        <f>IF(C10&lt;&gt;"",MAX(C10,C9),"")</f>
        <v>1043865.5462184873</v>
      </c>
    </row>
    <row r="11" spans="2:26">
      <c r="B11" s="70">
        <v>3</v>
      </c>
      <c r="C11" s="113">
        <f t="shared" si="0"/>
        <v>1012549.5798319328</v>
      </c>
      <c r="D11" s="113"/>
      <c r="E11" s="70"/>
      <c r="F11" s="8">
        <v>43521</v>
      </c>
      <c r="G11" s="70" t="s">
        <v>3</v>
      </c>
      <c r="H11" s="114">
        <v>0.88749999999999996</v>
      </c>
      <c r="I11" s="114"/>
      <c r="J11" s="70">
        <v>40</v>
      </c>
      <c r="K11" s="117">
        <f t="shared" ref="K11:K74" si="3">IF(J11="","",C11*0.03)</f>
        <v>30376.487394957981</v>
      </c>
      <c r="L11" s="118"/>
      <c r="M11" s="6">
        <f>IF(J11="","",(K11/J11)/LOOKUP(RIGHT($D$2,3),定数!$A$6:$A$13,定数!$B$6:$B$13))</f>
        <v>6.328434873949579</v>
      </c>
      <c r="N11" s="70"/>
      <c r="O11" s="8">
        <v>43522</v>
      </c>
      <c r="P11" s="114">
        <v>0.89149999999999996</v>
      </c>
      <c r="Q11" s="114"/>
      <c r="R11" s="115">
        <f>IF(P11="","",T11*M11*LOOKUP(RIGHT($D$2,3),定数!$A$6:$A$13,定数!$B$6:$B$13))</f>
        <v>-30376.487394958007</v>
      </c>
      <c r="S11" s="115"/>
      <c r="T11" s="116">
        <f>IF(P11="","",IF(G11="買",(P11-H11),(H11-P11))*IF(RIGHT($D$2,3)="JPY",100,10000))</f>
        <v>-40.000000000000036</v>
      </c>
      <c r="U11" s="116"/>
      <c r="V11" s="22">
        <f t="shared" si="1"/>
        <v>0</v>
      </c>
      <c r="W11">
        <f t="shared" si="2"/>
        <v>2</v>
      </c>
      <c r="X11" s="37">
        <f>IF(C11&lt;&gt;"",MAX(X10,C11),"")</f>
        <v>1043865.5462184873</v>
      </c>
      <c r="Y11" s="38">
        <f>IF(X11&lt;&gt;"",1-(C11/X11),"")</f>
        <v>2.9999999999999916E-2</v>
      </c>
    </row>
    <row r="12" spans="2:26">
      <c r="B12" s="70">
        <v>4</v>
      </c>
      <c r="C12" s="113">
        <f t="shared" si="0"/>
        <v>982173.09243697475</v>
      </c>
      <c r="D12" s="113"/>
      <c r="E12" s="70"/>
      <c r="F12" s="8">
        <v>43525</v>
      </c>
      <c r="G12" s="70" t="s">
        <v>4</v>
      </c>
      <c r="H12" s="114">
        <v>0.90059999999999996</v>
      </c>
      <c r="I12" s="114"/>
      <c r="J12" s="70">
        <v>66</v>
      </c>
      <c r="K12" s="117">
        <f t="shared" si="3"/>
        <v>29465.19277310924</v>
      </c>
      <c r="L12" s="118"/>
      <c r="M12" s="6">
        <f>IF(J12="","",(K12/J12)/LOOKUP(RIGHT($D$2,3),定数!$A$6:$A$13,定数!$B$6:$B$13))</f>
        <v>3.7203526228673285</v>
      </c>
      <c r="N12" s="70"/>
      <c r="O12" s="8">
        <v>43532</v>
      </c>
      <c r="P12" s="114">
        <v>0.91110000000000002</v>
      </c>
      <c r="Q12" s="114"/>
      <c r="R12" s="115">
        <f>IF(P12="","",T12*M12*LOOKUP(RIGHT($D$2,3),定数!$A$6:$A$13,定数!$B$6:$B$13))</f>
        <v>46876.443048128633</v>
      </c>
      <c r="S12" s="115"/>
      <c r="T12" s="116">
        <f t="shared" ref="T12:T75" si="4">IF(P12="","",IF(G12="買",(P12-H12),(H12-P12))*IF(RIGHT($D$2,3)="JPY",100,10000))</f>
        <v>105.00000000000065</v>
      </c>
      <c r="U12" s="116"/>
      <c r="V12" s="22">
        <f t="shared" si="1"/>
        <v>1</v>
      </c>
      <c r="W12">
        <f t="shared" si="2"/>
        <v>0</v>
      </c>
      <c r="X12" s="37">
        <f t="shared" ref="X12:X75" si="5">IF(C12&lt;&gt;"",MAX(X11,C12),"")</f>
        <v>1043865.5462184873</v>
      </c>
      <c r="Y12" s="38">
        <f t="shared" ref="Y12:Y75" si="6">IF(X12&lt;&gt;"",1-(C12/X12),"")</f>
        <v>5.909999999999993E-2</v>
      </c>
    </row>
    <row r="13" spans="2:26">
      <c r="B13" s="70">
        <v>5</v>
      </c>
      <c r="C13" s="113">
        <f t="shared" si="0"/>
        <v>1029049.5354851034</v>
      </c>
      <c r="D13" s="113"/>
      <c r="E13" s="70"/>
      <c r="F13" s="8">
        <v>43550</v>
      </c>
      <c r="G13" s="70" t="s">
        <v>3</v>
      </c>
      <c r="H13" s="114">
        <v>0.90649999999999997</v>
      </c>
      <c r="I13" s="114"/>
      <c r="J13" s="70">
        <v>52</v>
      </c>
      <c r="K13" s="117">
        <f t="shared" si="3"/>
        <v>30871.486064553101</v>
      </c>
      <c r="L13" s="118"/>
      <c r="M13" s="6">
        <f>IF(J13="","",(K13/J13)/LOOKUP(RIGHT($D$2,3),定数!$A$6:$A$13,定数!$B$6:$B$13))</f>
        <v>4.9473535359860739</v>
      </c>
      <c r="N13" s="70"/>
      <c r="O13" s="8">
        <v>43550</v>
      </c>
      <c r="P13" s="114">
        <v>0.91169999999999995</v>
      </c>
      <c r="Q13" s="114"/>
      <c r="R13" s="115">
        <f>IF(P13="","",T13*M13*LOOKUP(RIGHT($D$2,3),定数!$A$6:$A$13,定数!$B$6:$B$13))</f>
        <v>-30871.486064552995</v>
      </c>
      <c r="S13" s="115"/>
      <c r="T13" s="116">
        <f t="shared" si="4"/>
        <v>-51.999999999999822</v>
      </c>
      <c r="U13" s="116"/>
      <c r="V13" s="22">
        <f t="shared" si="1"/>
        <v>0</v>
      </c>
      <c r="W13">
        <f t="shared" si="2"/>
        <v>1</v>
      </c>
      <c r="X13" s="37">
        <f t="shared" si="5"/>
        <v>1043865.5462184873</v>
      </c>
      <c r="Y13" s="38">
        <f t="shared" si="6"/>
        <v>1.4193409090908826E-2</v>
      </c>
    </row>
    <row r="14" spans="2:26">
      <c r="B14" s="70">
        <v>6</v>
      </c>
      <c r="C14" s="113">
        <f t="shared" si="0"/>
        <v>998178.04942055035</v>
      </c>
      <c r="D14" s="113"/>
      <c r="E14" s="70"/>
      <c r="F14" s="8">
        <v>43556</v>
      </c>
      <c r="G14" s="70" t="s">
        <v>4</v>
      </c>
      <c r="H14" s="114">
        <v>0.91830000000000001</v>
      </c>
      <c r="I14" s="114"/>
      <c r="J14" s="70">
        <v>37</v>
      </c>
      <c r="K14" s="117">
        <f t="shared" si="3"/>
        <v>29945.34148261651</v>
      </c>
      <c r="L14" s="118"/>
      <c r="M14" s="6">
        <f>IF(J14="","",(K14/J14)/LOOKUP(RIGHT($D$2,3),定数!$A$6:$A$13,定数!$B$6:$B$13))</f>
        <v>6.7444462798685834</v>
      </c>
      <c r="N14" s="70"/>
      <c r="O14" s="8">
        <v>43561</v>
      </c>
      <c r="P14" s="114">
        <v>0.92589999999999995</v>
      </c>
      <c r="Q14" s="114"/>
      <c r="R14" s="115">
        <f>IF(P14="","",T14*M14*LOOKUP(RIGHT($D$2,3),定数!$A$6:$A$13,定数!$B$6:$B$13))</f>
        <v>61509.350072401001</v>
      </c>
      <c r="S14" s="115"/>
      <c r="T14" s="116">
        <f t="shared" si="4"/>
        <v>75.999999999999403</v>
      </c>
      <c r="U14" s="116"/>
      <c r="V14" s="22">
        <f t="shared" si="1"/>
        <v>1</v>
      </c>
      <c r="W14">
        <f t="shared" si="2"/>
        <v>0</v>
      </c>
      <c r="X14" s="37">
        <f t="shared" si="5"/>
        <v>1043865.5462184873</v>
      </c>
      <c r="Y14" s="38">
        <f t="shared" si="6"/>
        <v>4.3767606818181481E-2</v>
      </c>
    </row>
    <row r="15" spans="2:26">
      <c r="B15" s="70">
        <v>7</v>
      </c>
      <c r="C15" s="113">
        <f t="shared" si="0"/>
        <v>1059687.3994929513</v>
      </c>
      <c r="D15" s="113"/>
      <c r="E15" s="70"/>
      <c r="F15" s="8">
        <v>43564</v>
      </c>
      <c r="G15" s="70" t="s">
        <v>4</v>
      </c>
      <c r="H15" s="114">
        <v>0.93130000000000002</v>
      </c>
      <c r="I15" s="114"/>
      <c r="J15" s="70">
        <v>48</v>
      </c>
      <c r="K15" s="117">
        <f t="shared" si="3"/>
        <v>31790.62198478854</v>
      </c>
      <c r="L15" s="118"/>
      <c r="M15" s="6">
        <f>IF(J15="","",(K15/J15)/LOOKUP(RIGHT($D$2,3),定数!$A$6:$A$13,定数!$B$6:$B$13))</f>
        <v>5.5192052056924554</v>
      </c>
      <c r="N15" s="70"/>
      <c r="O15" s="8">
        <v>43567</v>
      </c>
      <c r="P15" s="114">
        <v>0.92649999999999999</v>
      </c>
      <c r="Q15" s="114"/>
      <c r="R15" s="115">
        <f>IF(P15="","",T15*M15*LOOKUP(RIGHT($D$2,3),定数!$A$6:$A$13,定数!$B$6:$B$13))</f>
        <v>-31790.621984788715</v>
      </c>
      <c r="S15" s="115"/>
      <c r="T15" s="116">
        <f t="shared" si="4"/>
        <v>-48.000000000000263</v>
      </c>
      <c r="U15" s="116"/>
      <c r="V15" s="22">
        <f t="shared" si="1"/>
        <v>0</v>
      </c>
      <c r="W15">
        <f t="shared" si="2"/>
        <v>1</v>
      </c>
      <c r="X15" s="37">
        <f t="shared" si="5"/>
        <v>1059687.3994929513</v>
      </c>
      <c r="Y15" s="38">
        <f t="shared" si="6"/>
        <v>0</v>
      </c>
    </row>
    <row r="16" spans="2:26">
      <c r="B16" s="70">
        <v>8</v>
      </c>
      <c r="C16" s="113">
        <f>IF(R15="","",C15+R15)</f>
        <v>1027896.7775081627</v>
      </c>
      <c r="D16" s="113"/>
      <c r="E16" s="70"/>
      <c r="F16" s="8">
        <v>43578</v>
      </c>
      <c r="G16" s="70" t="s">
        <v>3</v>
      </c>
      <c r="H16" s="114">
        <v>0.92359999999999998</v>
      </c>
      <c r="I16" s="114"/>
      <c r="J16" s="70">
        <v>41</v>
      </c>
      <c r="K16" s="117">
        <f t="shared" si="3"/>
        <v>30836.903325244879</v>
      </c>
      <c r="L16" s="118"/>
      <c r="M16" s="6">
        <f>IF(J16="","",(K16/J16)/LOOKUP(RIGHT($D$2,3),定数!$A$6:$A$13,定数!$B$6:$B$13))</f>
        <v>6.2676632774887961</v>
      </c>
      <c r="N16" s="70"/>
      <c r="O16" s="8">
        <v>43581</v>
      </c>
      <c r="P16" s="114">
        <v>0.92769999999999997</v>
      </c>
      <c r="Q16" s="114"/>
      <c r="R16" s="115">
        <f>IF(P16="","",T16*M16*LOOKUP(RIGHT($D$2,3),定数!$A$6:$A$13,定数!$B$6:$B$13))</f>
        <v>-30836.903325244824</v>
      </c>
      <c r="S16" s="115"/>
      <c r="T16" s="116">
        <f t="shared" si="4"/>
        <v>-40.999999999999929</v>
      </c>
      <c r="U16" s="116"/>
      <c r="V16" s="22">
        <f t="shared" si="1"/>
        <v>0</v>
      </c>
      <c r="W16">
        <f t="shared" si="2"/>
        <v>2</v>
      </c>
      <c r="X16" s="37">
        <f t="shared" si="5"/>
        <v>1059687.3994929513</v>
      </c>
      <c r="Y16" s="38">
        <f t="shared" si="6"/>
        <v>3.0000000000000138E-2</v>
      </c>
    </row>
    <row r="17" spans="2:25">
      <c r="B17" s="70">
        <v>9</v>
      </c>
      <c r="C17" s="113">
        <f t="shared" si="0"/>
        <v>997059.87418291788</v>
      </c>
      <c r="D17" s="113"/>
      <c r="E17" s="70"/>
      <c r="F17" s="8">
        <v>43591</v>
      </c>
      <c r="G17" s="70" t="s">
        <v>3</v>
      </c>
      <c r="H17" s="114">
        <v>0.90029999999999999</v>
      </c>
      <c r="I17" s="114"/>
      <c r="J17" s="70">
        <v>73</v>
      </c>
      <c r="K17" s="117">
        <f t="shared" si="3"/>
        <v>29911.796225487535</v>
      </c>
      <c r="L17" s="118"/>
      <c r="M17" s="6">
        <f>IF(J17="","",(K17/J17)/LOOKUP(RIGHT($D$2,3),定数!$A$6:$A$13,定数!$B$6:$B$13))</f>
        <v>3.4145886102154721</v>
      </c>
      <c r="N17" s="70"/>
      <c r="O17" s="8">
        <v>43591</v>
      </c>
      <c r="P17" s="114">
        <v>0.88660000000000005</v>
      </c>
      <c r="Q17" s="114"/>
      <c r="R17" s="115">
        <f>IF(P17="","",T17*M17*LOOKUP(RIGHT($D$2,3),定数!$A$6:$A$13,定数!$B$6:$B$13))</f>
        <v>56135.836751942094</v>
      </c>
      <c r="S17" s="115"/>
      <c r="T17" s="116">
        <f t="shared" si="4"/>
        <v>136.99999999999935</v>
      </c>
      <c r="U17" s="116"/>
      <c r="V17" s="22">
        <f t="shared" si="1"/>
        <v>1</v>
      </c>
      <c r="W17">
        <f t="shared" si="2"/>
        <v>0</v>
      </c>
      <c r="X17" s="37">
        <f t="shared" si="5"/>
        <v>1059687.3994929513</v>
      </c>
      <c r="Y17" s="38">
        <f t="shared" si="6"/>
        <v>5.9100000000000041E-2</v>
      </c>
    </row>
    <row r="18" spans="2:25">
      <c r="B18" s="70">
        <v>10</v>
      </c>
      <c r="C18" s="113">
        <f t="shared" si="0"/>
        <v>1053195.7109348599</v>
      </c>
      <c r="D18" s="113"/>
      <c r="E18" s="70"/>
      <c r="F18" s="8">
        <v>43597</v>
      </c>
      <c r="G18" s="70" t="s">
        <v>3</v>
      </c>
      <c r="H18" s="114">
        <v>0.8911</v>
      </c>
      <c r="I18" s="114"/>
      <c r="J18" s="70">
        <v>58</v>
      </c>
      <c r="K18" s="117">
        <f t="shared" si="3"/>
        <v>31595.871328045796</v>
      </c>
      <c r="L18" s="118"/>
      <c r="M18" s="6">
        <f>IF(J18="","",(K18/J18)/LOOKUP(RIGHT($D$2,3),定数!$A$6:$A$13,定数!$B$6:$B$13))</f>
        <v>4.5396366850640515</v>
      </c>
      <c r="N18" s="70"/>
      <c r="O18" s="8">
        <v>43598</v>
      </c>
      <c r="P18" s="114">
        <v>0.89690000000000003</v>
      </c>
      <c r="Q18" s="114"/>
      <c r="R18" s="115">
        <f>IF(P18="","",T18*M18*LOOKUP(RIGHT($D$2,3),定数!$A$6:$A$13,定数!$B$6:$B$13))</f>
        <v>-31595.871328045945</v>
      </c>
      <c r="S18" s="115"/>
      <c r="T18" s="116">
        <f t="shared" si="4"/>
        <v>-58.00000000000027</v>
      </c>
      <c r="U18" s="116"/>
      <c r="V18" s="22">
        <f t="shared" si="1"/>
        <v>0</v>
      </c>
      <c r="W18">
        <f t="shared" si="2"/>
        <v>1</v>
      </c>
      <c r="X18" s="37">
        <f t="shared" si="5"/>
        <v>1059687.3994929513</v>
      </c>
      <c r="Y18" s="38">
        <f t="shared" si="6"/>
        <v>6.1260410958907663E-3</v>
      </c>
    </row>
    <row r="19" spans="2:25">
      <c r="B19" s="70">
        <v>11</v>
      </c>
      <c r="C19" s="113">
        <f t="shared" si="0"/>
        <v>1021599.839606814</v>
      </c>
      <c r="D19" s="113"/>
      <c r="E19" s="70"/>
      <c r="F19" s="8">
        <v>43603</v>
      </c>
      <c r="G19" s="70" t="s">
        <v>3</v>
      </c>
      <c r="H19" s="114">
        <v>0.87060000000000004</v>
      </c>
      <c r="I19" s="114"/>
      <c r="J19" s="70">
        <v>83</v>
      </c>
      <c r="K19" s="117">
        <f t="shared" si="3"/>
        <v>30647.995188204419</v>
      </c>
      <c r="L19" s="118"/>
      <c r="M19" s="6">
        <f>IF(J19="","",(K19/J19)/LOOKUP(RIGHT($D$2,3),定数!$A$6:$A$13,定数!$B$6:$B$13))</f>
        <v>3.0771079506229335</v>
      </c>
      <c r="N19" s="70"/>
      <c r="O19" s="8">
        <v>43604</v>
      </c>
      <c r="P19" s="114">
        <v>0.85840000000000005</v>
      </c>
      <c r="Q19" s="114"/>
      <c r="R19" s="115">
        <f>IF(P19="","",T19*M19*LOOKUP(RIGHT($D$2,3),定数!$A$6:$A$13,定数!$B$6:$B$13))</f>
        <v>45048.860397119701</v>
      </c>
      <c r="S19" s="115"/>
      <c r="T19" s="116">
        <f t="shared" si="4"/>
        <v>121.99999999999989</v>
      </c>
      <c r="U19" s="116"/>
      <c r="V19" s="22">
        <f t="shared" si="1"/>
        <v>1</v>
      </c>
      <c r="W19">
        <f t="shared" si="2"/>
        <v>0</v>
      </c>
      <c r="X19" s="37">
        <f t="shared" si="5"/>
        <v>1059687.3994929513</v>
      </c>
      <c r="Y19" s="38">
        <f t="shared" si="6"/>
        <v>3.5942259863014137E-2</v>
      </c>
    </row>
    <row r="20" spans="2:25">
      <c r="B20" s="70">
        <v>12</v>
      </c>
      <c r="C20" s="113">
        <f t="shared" si="0"/>
        <v>1066648.7000039336</v>
      </c>
      <c r="D20" s="113"/>
      <c r="E20" s="70"/>
      <c r="F20" s="8">
        <v>43618</v>
      </c>
      <c r="G20" s="70" t="s">
        <v>3</v>
      </c>
      <c r="H20" s="114">
        <v>0.83009999999999995</v>
      </c>
      <c r="I20" s="114"/>
      <c r="J20" s="70">
        <v>125</v>
      </c>
      <c r="K20" s="117">
        <f t="shared" si="3"/>
        <v>31999.461000118008</v>
      </c>
      <c r="L20" s="118"/>
      <c r="M20" s="6">
        <f>IF(J20="","",(K20/J20)/LOOKUP(RIGHT($D$2,3),定数!$A$6:$A$13,定数!$B$6:$B$13))</f>
        <v>2.1332974000078671</v>
      </c>
      <c r="N20" s="70"/>
      <c r="O20" s="8">
        <v>43619</v>
      </c>
      <c r="P20" s="114">
        <v>0.84260000000000002</v>
      </c>
      <c r="Q20" s="114"/>
      <c r="R20" s="115">
        <f>IF(P20="","",T20*M20*LOOKUP(RIGHT($D$2,3),定数!$A$6:$A$13,定数!$B$6:$B$13))</f>
        <v>-31999.461000118175</v>
      </c>
      <c r="S20" s="115"/>
      <c r="T20" s="116">
        <f t="shared" si="4"/>
        <v>-125.00000000000067</v>
      </c>
      <c r="U20" s="116"/>
      <c r="V20" s="22">
        <f t="shared" si="1"/>
        <v>0</v>
      </c>
      <c r="W20">
        <f t="shared" si="2"/>
        <v>1</v>
      </c>
      <c r="X20" s="37">
        <f t="shared" si="5"/>
        <v>1066648.7000039336</v>
      </c>
      <c r="Y20" s="38">
        <f t="shared" si="6"/>
        <v>0</v>
      </c>
    </row>
    <row r="21" spans="2:25">
      <c r="B21" s="70">
        <v>13</v>
      </c>
      <c r="C21" s="113">
        <f>IF(R20="","",C20+R20)</f>
        <v>1034649.2390038155</v>
      </c>
      <c r="D21" s="113"/>
      <c r="E21" s="70"/>
      <c r="F21" s="8">
        <v>43624</v>
      </c>
      <c r="G21" s="70" t="s">
        <v>3</v>
      </c>
      <c r="H21" s="114">
        <v>0.81359999999999999</v>
      </c>
      <c r="I21" s="114"/>
      <c r="J21" s="70">
        <v>81</v>
      </c>
      <c r="K21" s="117">
        <f t="shared" si="3"/>
        <v>31039.477170114464</v>
      </c>
      <c r="L21" s="118"/>
      <c r="M21" s="6">
        <f>IF(J21="","",(K21/J21)/LOOKUP(RIGHT($D$2,3),定数!$A$6:$A$13,定数!$B$6:$B$13))</f>
        <v>3.193361848777208</v>
      </c>
      <c r="N21" s="70"/>
      <c r="O21" s="8">
        <v>43624</v>
      </c>
      <c r="P21" s="114">
        <v>0.82169999999999999</v>
      </c>
      <c r="Q21" s="114"/>
      <c r="R21" s="115">
        <f>IF(P21="","",T21*M21*LOOKUP(RIGHT($D$2,3),定数!$A$6:$A$13,定数!$B$6:$B$13))</f>
        <v>-31039.477170114442</v>
      </c>
      <c r="S21" s="115"/>
      <c r="T21" s="116">
        <f t="shared" si="4"/>
        <v>-80.999999999999957</v>
      </c>
      <c r="U21" s="116"/>
      <c r="V21" s="22">
        <f t="shared" si="1"/>
        <v>0</v>
      </c>
      <c r="W21">
        <f t="shared" si="2"/>
        <v>2</v>
      </c>
      <c r="X21" s="37">
        <f t="shared" si="5"/>
        <v>1066648.7000039336</v>
      </c>
      <c r="Y21" s="38">
        <f t="shared" si="6"/>
        <v>3.0000000000000138E-2</v>
      </c>
    </row>
    <row r="22" spans="2:25">
      <c r="B22" s="70">
        <v>14</v>
      </c>
      <c r="C22" s="113">
        <f t="shared" si="0"/>
        <v>1003609.761833701</v>
      </c>
      <c r="D22" s="113"/>
      <c r="E22" s="70"/>
      <c r="F22" s="8">
        <v>43630</v>
      </c>
      <c r="G22" s="70" t="s">
        <v>4</v>
      </c>
      <c r="H22" s="114">
        <v>0.85160000000000002</v>
      </c>
      <c r="I22" s="114"/>
      <c r="J22" s="70">
        <v>80</v>
      </c>
      <c r="K22" s="117">
        <f t="shared" si="3"/>
        <v>30108.29285501103</v>
      </c>
      <c r="L22" s="118"/>
      <c r="M22" s="6">
        <f>IF(J22="","",(K22/J22)/LOOKUP(RIGHT($D$2,3),定数!$A$6:$A$13,定数!$B$6:$B$13))</f>
        <v>3.136280505730316</v>
      </c>
      <c r="N22" s="70"/>
      <c r="O22" s="8">
        <v>43630</v>
      </c>
      <c r="P22" s="114">
        <v>0.86219999999999997</v>
      </c>
      <c r="Q22" s="114"/>
      <c r="R22" s="115">
        <f>IF(P22="","",T22*M22*LOOKUP(RIGHT($D$2,3),定数!$A$6:$A$13,定数!$B$6:$B$13))</f>
        <v>39893.488032889407</v>
      </c>
      <c r="S22" s="115"/>
      <c r="T22" s="116">
        <f t="shared" si="4"/>
        <v>105.99999999999943</v>
      </c>
      <c r="U22" s="116"/>
      <c r="V22" s="22">
        <f t="shared" si="1"/>
        <v>1</v>
      </c>
      <c r="W22">
        <f t="shared" si="2"/>
        <v>0</v>
      </c>
      <c r="X22" s="37">
        <f t="shared" si="5"/>
        <v>1066648.7000039336</v>
      </c>
      <c r="Y22" s="38">
        <f t="shared" si="6"/>
        <v>5.9100000000000041E-2</v>
      </c>
    </row>
    <row r="23" spans="2:25">
      <c r="B23" s="70">
        <v>15</v>
      </c>
      <c r="C23" s="113">
        <f t="shared" si="0"/>
        <v>1043503.2498665905</v>
      </c>
      <c r="D23" s="113"/>
      <c r="E23" s="70"/>
      <c r="F23" s="8">
        <v>43631</v>
      </c>
      <c r="G23" s="70" t="s">
        <v>4</v>
      </c>
      <c r="H23" s="114">
        <v>0.85980000000000001</v>
      </c>
      <c r="I23" s="114"/>
      <c r="J23" s="70">
        <v>76</v>
      </c>
      <c r="K23" s="117">
        <f t="shared" si="3"/>
        <v>31305.097495997714</v>
      </c>
      <c r="L23" s="118"/>
      <c r="M23" s="6">
        <f>IF(J23="","",(K23/J23)/LOOKUP(RIGHT($D$2,3),定数!$A$6:$A$13,定数!$B$6:$B$13))</f>
        <v>3.432576479824311</v>
      </c>
      <c r="N23" s="70"/>
      <c r="O23" s="8">
        <v>43637</v>
      </c>
      <c r="P23" s="114">
        <v>0.88060000000000005</v>
      </c>
      <c r="Q23" s="114"/>
      <c r="R23" s="115">
        <f>IF(P23="","",T23*M23*LOOKUP(RIGHT($D$2,3),定数!$A$6:$A$13,定数!$B$6:$B$13))</f>
        <v>85677.108936414967</v>
      </c>
      <c r="S23" s="115"/>
      <c r="T23" s="116">
        <f t="shared" si="4"/>
        <v>208.0000000000004</v>
      </c>
      <c r="U23" s="116"/>
      <c r="V23" s="1">
        <f t="shared" si="1"/>
        <v>2</v>
      </c>
      <c r="W23">
        <f t="shared" si="2"/>
        <v>0</v>
      </c>
      <c r="X23" s="37">
        <f t="shared" si="5"/>
        <v>1066648.7000039336</v>
      </c>
      <c r="Y23" s="38">
        <f t="shared" si="6"/>
        <v>2.1699225000000322E-2</v>
      </c>
    </row>
    <row r="24" spans="2:25">
      <c r="B24" s="70">
        <v>16</v>
      </c>
      <c r="C24" s="113">
        <f t="shared" si="0"/>
        <v>1129180.3588030054</v>
      </c>
      <c r="D24" s="113"/>
      <c r="E24" s="70"/>
      <c r="F24" s="8">
        <v>43641</v>
      </c>
      <c r="G24" s="70" t="s">
        <v>3</v>
      </c>
      <c r="H24" s="114">
        <v>0.86509999999999998</v>
      </c>
      <c r="I24" s="114"/>
      <c r="J24" s="70">
        <v>80</v>
      </c>
      <c r="K24" s="117">
        <f t="shared" si="3"/>
        <v>33875.410764090164</v>
      </c>
      <c r="L24" s="118"/>
      <c r="M24" s="6">
        <f>IF(J24="","",(K24/J24)/LOOKUP(RIGHT($D$2,3),定数!$A$6:$A$13,定数!$B$6:$B$13))</f>
        <v>3.5286886212593922</v>
      </c>
      <c r="N24" s="70"/>
      <c r="O24" s="8">
        <v>43641</v>
      </c>
      <c r="P24" s="114">
        <v>0.87309999999999999</v>
      </c>
      <c r="Q24" s="114"/>
      <c r="R24" s="115">
        <f>IF(P24="","",T24*M24*LOOKUP(RIGHT($D$2,3),定数!$A$6:$A$13,定数!$B$6:$B$13))</f>
        <v>-33875.4107640902</v>
      </c>
      <c r="S24" s="115"/>
      <c r="T24" s="116">
        <f t="shared" si="4"/>
        <v>-80.000000000000071</v>
      </c>
      <c r="U24" s="116"/>
      <c r="V24" s="22">
        <f t="shared" si="1"/>
        <v>0</v>
      </c>
      <c r="W24">
        <f t="shared" si="2"/>
        <v>1</v>
      </c>
      <c r="X24" s="37">
        <f t="shared" si="5"/>
        <v>1129180.3588030054</v>
      </c>
      <c r="Y24" s="38">
        <f t="shared" si="6"/>
        <v>0</v>
      </c>
    </row>
    <row r="25" spans="2:25">
      <c r="B25" s="70">
        <v>17</v>
      </c>
      <c r="C25" s="113">
        <f t="shared" si="0"/>
        <v>1095304.9480389152</v>
      </c>
      <c r="D25" s="113"/>
      <c r="E25" s="70"/>
      <c r="F25" s="8">
        <v>43646</v>
      </c>
      <c r="G25" s="70" t="s">
        <v>3</v>
      </c>
      <c r="H25" s="114">
        <v>0.84770000000000001</v>
      </c>
      <c r="I25" s="114"/>
      <c r="J25" s="70">
        <v>89</v>
      </c>
      <c r="K25" s="117">
        <f t="shared" si="3"/>
        <v>32859.148441167454</v>
      </c>
      <c r="L25" s="118"/>
      <c r="M25" s="6">
        <f>IF(J25="","",(K25/J25)/LOOKUP(RIGHT($D$2,3),定数!$A$6:$A$13,定数!$B$6:$B$13))</f>
        <v>3.0766992922441436</v>
      </c>
      <c r="N25" s="70"/>
      <c r="O25" s="8">
        <v>43647</v>
      </c>
      <c r="P25" s="114">
        <v>0.8347</v>
      </c>
      <c r="Q25" s="114"/>
      <c r="R25" s="115">
        <f>IF(P25="","",T25*M25*LOOKUP(RIGHT($D$2,3),定数!$A$6:$A$13,定数!$B$6:$B$13))</f>
        <v>47996.508959008679</v>
      </c>
      <c r="S25" s="115"/>
      <c r="T25" s="116">
        <f t="shared" si="4"/>
        <v>130.00000000000011</v>
      </c>
      <c r="U25" s="116"/>
      <c r="V25" s="22">
        <f t="shared" si="1"/>
        <v>1</v>
      </c>
      <c r="W25">
        <f t="shared" si="2"/>
        <v>0</v>
      </c>
      <c r="X25" s="37">
        <f t="shared" si="5"/>
        <v>1129180.3588030054</v>
      </c>
      <c r="Y25" s="38">
        <f t="shared" si="6"/>
        <v>3.0000000000000027E-2</v>
      </c>
    </row>
    <row r="26" spans="2:25">
      <c r="B26" s="70">
        <v>18</v>
      </c>
      <c r="C26" s="113">
        <f t="shared" si="0"/>
        <v>1143301.4569979238</v>
      </c>
      <c r="D26" s="113"/>
      <c r="E26" s="70"/>
      <c r="F26" s="8">
        <v>43653</v>
      </c>
      <c r="G26" s="70" t="s">
        <v>4</v>
      </c>
      <c r="H26" s="114">
        <v>0.85119999999999996</v>
      </c>
      <c r="I26" s="114"/>
      <c r="J26" s="70">
        <v>62</v>
      </c>
      <c r="K26" s="117">
        <f t="shared" si="3"/>
        <v>34299.043709937716</v>
      </c>
      <c r="L26" s="118"/>
      <c r="M26" s="6">
        <f>IF(J26="","",(K26/J26)/LOOKUP(RIGHT($D$2,3),定数!$A$6:$A$13,定数!$B$6:$B$13))</f>
        <v>4.6100865201529189</v>
      </c>
      <c r="N26" s="70"/>
      <c r="O26" s="8">
        <v>43653</v>
      </c>
      <c r="P26" s="114">
        <v>0.86040000000000005</v>
      </c>
      <c r="Q26" s="114"/>
      <c r="R26" s="115">
        <f>IF(P26="","",T26*M26*LOOKUP(RIGHT($D$2,3),定数!$A$6:$A$13,定数!$B$6:$B$13))</f>
        <v>50895.355182488755</v>
      </c>
      <c r="S26" s="115"/>
      <c r="T26" s="116">
        <f t="shared" si="4"/>
        <v>92.000000000000966</v>
      </c>
      <c r="U26" s="116"/>
      <c r="V26" s="22">
        <f t="shared" si="1"/>
        <v>2</v>
      </c>
      <c r="W26">
        <f t="shared" si="2"/>
        <v>0</v>
      </c>
      <c r="X26" s="37">
        <f t="shared" si="5"/>
        <v>1143301.4569979238</v>
      </c>
      <c r="Y26" s="38">
        <f t="shared" si="6"/>
        <v>0</v>
      </c>
    </row>
    <row r="27" spans="2:25">
      <c r="B27" s="70">
        <v>19</v>
      </c>
      <c r="C27" s="113">
        <f>IF(R26="","",C26+R26)</f>
        <v>1194196.8121804125</v>
      </c>
      <c r="D27" s="113"/>
      <c r="E27" s="70"/>
      <c r="F27" s="8">
        <v>43662</v>
      </c>
      <c r="G27" s="70" t="s">
        <v>3</v>
      </c>
      <c r="H27" s="114">
        <v>0.86970000000000003</v>
      </c>
      <c r="I27" s="114"/>
      <c r="J27" s="70">
        <v>78</v>
      </c>
      <c r="K27" s="117">
        <f t="shared" si="3"/>
        <v>35825.904365412374</v>
      </c>
      <c r="L27" s="118"/>
      <c r="M27" s="6">
        <f>IF(J27="","",(K27/J27)/LOOKUP(RIGHT($D$2,3),定数!$A$6:$A$13,定数!$B$6:$B$13))</f>
        <v>3.8275538851936299</v>
      </c>
      <c r="N27" s="70"/>
      <c r="O27" s="8">
        <v>43666</v>
      </c>
      <c r="P27" s="114">
        <v>0.87749999999999995</v>
      </c>
      <c r="Q27" s="114"/>
      <c r="R27" s="115">
        <f>IF(P27="","",T27*M27*LOOKUP(RIGHT($D$2,3),定数!$A$6:$A$13,定数!$B$6:$B$13))</f>
        <v>-35825.904365412003</v>
      </c>
      <c r="S27" s="115"/>
      <c r="T27" s="116">
        <f t="shared" si="4"/>
        <v>-77.999999999999176</v>
      </c>
      <c r="U27" s="116"/>
      <c r="V27" s="22">
        <f t="shared" si="1"/>
        <v>0</v>
      </c>
      <c r="W27">
        <f t="shared" si="2"/>
        <v>1</v>
      </c>
      <c r="X27" s="37">
        <f t="shared" si="5"/>
        <v>1194196.8121804125</v>
      </c>
      <c r="Y27" s="38">
        <f t="shared" si="6"/>
        <v>0</v>
      </c>
    </row>
    <row r="28" spans="2:25">
      <c r="B28" s="70">
        <v>20</v>
      </c>
      <c r="C28" s="113">
        <f>IF(R27="","",C27+R27)</f>
        <v>1158370.9078150005</v>
      </c>
      <c r="D28" s="113"/>
      <c r="E28" s="70"/>
      <c r="F28" s="8">
        <v>43672</v>
      </c>
      <c r="G28" s="70" t="s">
        <v>4</v>
      </c>
      <c r="H28" s="114">
        <v>0.89890000000000003</v>
      </c>
      <c r="I28" s="114"/>
      <c r="J28" s="70">
        <v>48</v>
      </c>
      <c r="K28" s="117">
        <f t="shared" si="3"/>
        <v>34751.127234450018</v>
      </c>
      <c r="L28" s="118"/>
      <c r="M28" s="6">
        <f>IF(J28="","",(K28/J28)/LOOKUP(RIGHT($D$2,3),定数!$A$6:$A$13,定数!$B$6:$B$13))</f>
        <v>6.0331818115364619</v>
      </c>
      <c r="N28" s="70"/>
      <c r="O28" s="8">
        <v>43673</v>
      </c>
      <c r="P28" s="114">
        <v>0.90600000000000003</v>
      </c>
      <c r="Q28" s="114"/>
      <c r="R28" s="115">
        <f>IF(P28="","",T28*M28*LOOKUP(RIGHT($D$2,3),定数!$A$6:$A$13,定数!$B$6:$B$13))</f>
        <v>51402.709034290623</v>
      </c>
      <c r="S28" s="115"/>
      <c r="T28" s="116">
        <f t="shared" si="4"/>
        <v>70.999999999999957</v>
      </c>
      <c r="U28" s="116"/>
      <c r="V28" s="22">
        <f t="shared" si="1"/>
        <v>1</v>
      </c>
      <c r="W28">
        <f t="shared" si="2"/>
        <v>0</v>
      </c>
      <c r="X28" s="37">
        <f t="shared" si="5"/>
        <v>1194196.8121804125</v>
      </c>
      <c r="Y28" s="38">
        <f t="shared" si="6"/>
        <v>2.9999999999999694E-2</v>
      </c>
    </row>
    <row r="29" spans="2:25">
      <c r="B29" s="70">
        <v>21</v>
      </c>
      <c r="C29" s="113">
        <f t="shared" si="0"/>
        <v>1209773.6168492911</v>
      </c>
      <c r="D29" s="113"/>
      <c r="E29" s="70"/>
      <c r="F29" s="8">
        <v>43676</v>
      </c>
      <c r="G29" s="70" t="s">
        <v>4</v>
      </c>
      <c r="H29" s="114">
        <v>0.90200000000000002</v>
      </c>
      <c r="I29" s="114"/>
      <c r="J29" s="70">
        <v>56</v>
      </c>
      <c r="K29" s="117">
        <f t="shared" si="3"/>
        <v>36293.208505478731</v>
      </c>
      <c r="L29" s="118"/>
      <c r="M29" s="6">
        <f>IF(J29="","",(K29/J29)/LOOKUP(RIGHT($D$2,3),定数!$A$6:$A$13,定数!$B$6:$B$13))</f>
        <v>5.4007750752200492</v>
      </c>
      <c r="N29" s="70"/>
      <c r="O29" s="8">
        <v>43679</v>
      </c>
      <c r="P29" s="114">
        <v>0.91</v>
      </c>
      <c r="Q29" s="114"/>
      <c r="R29" s="115">
        <f>IF(P29="","",T29*M29*LOOKUP(RIGHT($D$2,3),定数!$A$6:$A$13,定数!$B$6:$B$13))</f>
        <v>51847.440722112522</v>
      </c>
      <c r="S29" s="115"/>
      <c r="T29" s="116">
        <f t="shared" si="4"/>
        <v>80.000000000000071</v>
      </c>
      <c r="U29" s="116"/>
      <c r="V29" s="22">
        <f t="shared" si="1"/>
        <v>2</v>
      </c>
      <c r="W29">
        <f t="shared" si="2"/>
        <v>0</v>
      </c>
      <c r="X29" s="37">
        <f t="shared" si="5"/>
        <v>1209773.6168492911</v>
      </c>
      <c r="Y29" s="38">
        <f t="shared" si="6"/>
        <v>0</v>
      </c>
    </row>
    <row r="30" spans="2:25">
      <c r="B30" s="70">
        <v>22</v>
      </c>
      <c r="C30" s="113">
        <f>IF(R29="","",C29+R29)</f>
        <v>1261621.0575714037</v>
      </c>
      <c r="D30" s="113"/>
      <c r="E30" s="70"/>
      <c r="F30" s="8">
        <v>43681</v>
      </c>
      <c r="G30" s="70" t="s">
        <v>4</v>
      </c>
      <c r="H30" s="114">
        <v>0.91759999999999997</v>
      </c>
      <c r="I30" s="114"/>
      <c r="J30" s="70">
        <v>62</v>
      </c>
      <c r="K30" s="117">
        <f t="shared" si="3"/>
        <v>37848.631727142107</v>
      </c>
      <c r="L30" s="118"/>
      <c r="M30" s="6">
        <f>IF(J30="","",(K30/J30)/LOOKUP(RIGHT($D$2,3),定数!$A$6:$A$13,定数!$B$6:$B$13))</f>
        <v>5.0871816837556594</v>
      </c>
      <c r="N30" s="70"/>
      <c r="O30" s="8">
        <v>43687</v>
      </c>
      <c r="P30" s="114">
        <v>0.91139999999999999</v>
      </c>
      <c r="Q30" s="114"/>
      <c r="R30" s="115">
        <f>IF(P30="","",T30*M30*LOOKUP(RIGHT($D$2,3),定数!$A$6:$A$13,定数!$B$6:$B$13))</f>
        <v>-37848.631727142005</v>
      </c>
      <c r="S30" s="115"/>
      <c r="T30" s="116">
        <f t="shared" si="4"/>
        <v>-61.999999999999829</v>
      </c>
      <c r="U30" s="116"/>
      <c r="V30" s="22">
        <f t="shared" si="1"/>
        <v>0</v>
      </c>
      <c r="W30">
        <f t="shared" si="2"/>
        <v>1</v>
      </c>
      <c r="X30" s="37">
        <f t="shared" si="5"/>
        <v>1261621.0575714037</v>
      </c>
      <c r="Y30" s="38">
        <f t="shared" si="6"/>
        <v>0</v>
      </c>
    </row>
    <row r="31" spans="2:25">
      <c r="B31" s="70">
        <v>23</v>
      </c>
      <c r="C31" s="113">
        <f t="shared" si="0"/>
        <v>1223772.4258442617</v>
      </c>
      <c r="D31" s="113"/>
      <c r="E31" s="70"/>
      <c r="F31" s="8">
        <v>43688</v>
      </c>
      <c r="G31" s="70" t="s">
        <v>3</v>
      </c>
      <c r="H31" s="114">
        <v>0.90639999999999998</v>
      </c>
      <c r="I31" s="114"/>
      <c r="J31" s="70">
        <v>76</v>
      </c>
      <c r="K31" s="117">
        <f t="shared" si="3"/>
        <v>36713.172775327846</v>
      </c>
      <c r="L31" s="118"/>
      <c r="M31" s="6">
        <f>IF(J31="","",(K31/J31)/LOOKUP(RIGHT($D$2,3),定数!$A$6:$A$13,定数!$B$6:$B$13))</f>
        <v>4.0255671902771759</v>
      </c>
      <c r="N31" s="70"/>
      <c r="O31" s="8">
        <v>43689</v>
      </c>
      <c r="P31" s="114">
        <v>0.89190000000000003</v>
      </c>
      <c r="Q31" s="114"/>
      <c r="R31" s="115">
        <f>IF(P31="","",T31*M31*LOOKUP(RIGHT($D$2,3),定数!$A$6:$A$13,定数!$B$6:$B$13))</f>
        <v>70044.869110822649</v>
      </c>
      <c r="S31" s="115"/>
      <c r="T31" s="116">
        <f t="shared" si="4"/>
        <v>144.99999999999957</v>
      </c>
      <c r="U31" s="116"/>
      <c r="V31" s="22">
        <f t="shared" si="1"/>
        <v>1</v>
      </c>
      <c r="W31">
        <f t="shared" si="2"/>
        <v>0</v>
      </c>
      <c r="X31" s="37">
        <f t="shared" si="5"/>
        <v>1261621.0575714037</v>
      </c>
      <c r="Y31" s="38">
        <f t="shared" si="6"/>
        <v>2.9999999999999916E-2</v>
      </c>
    </row>
    <row r="32" spans="2:25">
      <c r="B32" s="70">
        <v>24</v>
      </c>
      <c r="C32" s="113">
        <f t="shared" si="0"/>
        <v>1293817.2949550843</v>
      </c>
      <c r="D32" s="113"/>
      <c r="E32" s="70"/>
      <c r="F32" s="8">
        <v>43702</v>
      </c>
      <c r="G32" s="70" t="s">
        <v>3</v>
      </c>
      <c r="H32" s="114">
        <v>0.87790000000000001</v>
      </c>
      <c r="I32" s="114"/>
      <c r="J32" s="70">
        <v>105</v>
      </c>
      <c r="K32" s="117">
        <f t="shared" si="3"/>
        <v>38814.518848652529</v>
      </c>
      <c r="L32" s="118"/>
      <c r="M32" s="6">
        <f>IF(J32="","",(K32/J32)/LOOKUP(RIGHT($D$2,3),定数!$A$6:$A$13,定数!$B$6:$B$13))</f>
        <v>3.0805173689406771</v>
      </c>
      <c r="N32" s="70"/>
      <c r="O32" s="8">
        <v>43703</v>
      </c>
      <c r="P32" s="114">
        <v>0.88839999999999997</v>
      </c>
      <c r="Q32" s="114"/>
      <c r="R32" s="115">
        <f>IF(P32="","",T32*M32*LOOKUP(RIGHT($D$2,3),定数!$A$6:$A$13,定数!$B$6:$B$13))</f>
        <v>-38814.518848652362</v>
      </c>
      <c r="S32" s="115"/>
      <c r="T32" s="116">
        <f t="shared" si="4"/>
        <v>-104.99999999999955</v>
      </c>
      <c r="U32" s="116"/>
      <c r="V32" s="22">
        <f t="shared" si="1"/>
        <v>0</v>
      </c>
      <c r="W32">
        <f t="shared" si="2"/>
        <v>1</v>
      </c>
      <c r="X32" s="37">
        <f t="shared" si="5"/>
        <v>1293817.2949550843</v>
      </c>
      <c r="Y32" s="38">
        <f t="shared" si="6"/>
        <v>0</v>
      </c>
    </row>
    <row r="33" spans="2:25">
      <c r="B33" s="70">
        <v>25</v>
      </c>
      <c r="C33" s="113">
        <f>IF(R32="","",C32+R32)</f>
        <v>1255002.7761064321</v>
      </c>
      <c r="D33" s="113"/>
      <c r="E33" s="70"/>
      <c r="F33" s="8">
        <v>43704</v>
      </c>
      <c r="G33" s="70" t="s">
        <v>4</v>
      </c>
      <c r="H33" s="114">
        <v>0.89129999999999998</v>
      </c>
      <c r="I33" s="114"/>
      <c r="J33" s="70">
        <v>54</v>
      </c>
      <c r="K33" s="117">
        <f t="shared" si="3"/>
        <v>37650.083283192958</v>
      </c>
      <c r="L33" s="118"/>
      <c r="M33" s="6">
        <f>IF(J33="","",(K33/J33)/LOOKUP(RIGHT($D$2,3),定数!$A$6:$A$13,定数!$B$6:$B$13))</f>
        <v>5.8101980375297773</v>
      </c>
      <c r="N33" s="70"/>
      <c r="O33" s="8">
        <v>43704</v>
      </c>
      <c r="P33" s="114">
        <v>0.89890000000000003</v>
      </c>
      <c r="Q33" s="114"/>
      <c r="R33" s="115">
        <f>IF(P33="","",T33*M33*LOOKUP(RIGHT($D$2,3),定数!$A$6:$A$13,定数!$B$6:$B$13))</f>
        <v>52989.006102271924</v>
      </c>
      <c r="S33" s="115"/>
      <c r="T33" s="116">
        <f t="shared" si="4"/>
        <v>76.000000000000512</v>
      </c>
      <c r="U33" s="116"/>
      <c r="V33" s="22">
        <f t="shared" si="1"/>
        <v>1</v>
      </c>
      <c r="W33">
        <f t="shared" si="2"/>
        <v>0</v>
      </c>
      <c r="X33" s="37">
        <f t="shared" si="5"/>
        <v>1293817.2949550843</v>
      </c>
      <c r="Y33" s="38">
        <f t="shared" si="6"/>
        <v>2.9999999999999805E-2</v>
      </c>
    </row>
    <row r="34" spans="2:25">
      <c r="B34" s="70">
        <v>26</v>
      </c>
      <c r="C34" s="113">
        <f>IF(R33="","",C33+R33)</f>
        <v>1307991.7822087039</v>
      </c>
      <c r="D34" s="113"/>
      <c r="E34" s="70"/>
      <c r="F34" s="8">
        <v>43711</v>
      </c>
      <c r="G34" s="70" t="s">
        <v>4</v>
      </c>
      <c r="H34" s="114">
        <v>0.91049999999999998</v>
      </c>
      <c r="I34" s="114"/>
      <c r="J34" s="70">
        <v>40</v>
      </c>
      <c r="K34" s="117">
        <f t="shared" si="3"/>
        <v>39239.753466261114</v>
      </c>
      <c r="L34" s="118"/>
      <c r="M34" s="6">
        <f>IF(J34="","",(K34/J34)/LOOKUP(RIGHT($D$2,3),定数!$A$6:$A$13,定数!$B$6:$B$13))</f>
        <v>8.1749486388043984</v>
      </c>
      <c r="N34" s="70"/>
      <c r="O34" s="8">
        <v>43715</v>
      </c>
      <c r="P34" s="114">
        <v>0.9103</v>
      </c>
      <c r="Q34" s="114"/>
      <c r="R34" s="115">
        <f>IF(P34="","",T34*M34*LOOKUP(RIGHT($D$2,3),定数!$A$6:$A$13,定数!$B$6:$B$13))</f>
        <v>-1961.9876733128394</v>
      </c>
      <c r="S34" s="115"/>
      <c r="T34" s="116">
        <f t="shared" si="4"/>
        <v>-1.9999999999997797</v>
      </c>
      <c r="U34" s="116"/>
      <c r="V34" s="22">
        <f t="shared" si="1"/>
        <v>0</v>
      </c>
      <c r="W34">
        <f t="shared" si="2"/>
        <v>1</v>
      </c>
      <c r="X34" s="37">
        <f t="shared" si="5"/>
        <v>1307991.7822087039</v>
      </c>
      <c r="Y34" s="38">
        <f t="shared" si="6"/>
        <v>0</v>
      </c>
    </row>
    <row r="35" spans="2:25">
      <c r="B35" s="70">
        <v>27</v>
      </c>
      <c r="C35" s="113">
        <f>IF(R34="","",C34+R34)</f>
        <v>1306029.794535391</v>
      </c>
      <c r="D35" s="113"/>
      <c r="E35" s="70"/>
      <c r="F35" s="8">
        <v>43718</v>
      </c>
      <c r="G35" s="70" t="s">
        <v>4</v>
      </c>
      <c r="H35" s="114">
        <v>0.92449999999999999</v>
      </c>
      <c r="I35" s="114"/>
      <c r="J35" s="70">
        <v>28</v>
      </c>
      <c r="K35" s="117">
        <f t="shared" si="3"/>
        <v>39180.893836061732</v>
      </c>
      <c r="L35" s="118"/>
      <c r="M35" s="6">
        <f>IF(J35="","",(K35/J35)/LOOKUP(RIGHT($D$2,3),定数!$A$6:$A$13,定数!$B$6:$B$13))</f>
        <v>11.660980308351705</v>
      </c>
      <c r="N35" s="70"/>
      <c r="O35" s="8">
        <v>43721</v>
      </c>
      <c r="P35" s="114">
        <v>0.93030000000000002</v>
      </c>
      <c r="Q35" s="114"/>
      <c r="R35" s="115">
        <f>IF(P35="","",T35*M35*LOOKUP(RIGHT($D$2,3),定数!$A$6:$A$13,定数!$B$6:$B$13))</f>
        <v>81160.422946128252</v>
      </c>
      <c r="S35" s="115"/>
      <c r="T35" s="116">
        <f t="shared" si="4"/>
        <v>58.00000000000027</v>
      </c>
      <c r="U35" s="116"/>
      <c r="V35" s="22">
        <f t="shared" si="1"/>
        <v>1</v>
      </c>
      <c r="W35">
        <f t="shared" si="2"/>
        <v>0</v>
      </c>
      <c r="X35" s="37">
        <f t="shared" si="5"/>
        <v>1307991.7822087039</v>
      </c>
      <c r="Y35" s="38">
        <f t="shared" si="6"/>
        <v>1.4999999999998348E-3</v>
      </c>
    </row>
    <row r="36" spans="2:25">
      <c r="B36" s="70">
        <v>28</v>
      </c>
      <c r="C36" s="113">
        <f>IF(R35="","",C35+R35)</f>
        <v>1387190.2174815193</v>
      </c>
      <c r="D36" s="113"/>
      <c r="E36" s="70"/>
      <c r="F36" s="8">
        <v>43730</v>
      </c>
      <c r="G36" s="70" t="s">
        <v>4</v>
      </c>
      <c r="H36" s="114">
        <v>0.95640000000000003</v>
      </c>
      <c r="I36" s="114"/>
      <c r="J36" s="70">
        <v>113</v>
      </c>
      <c r="K36" s="117">
        <f t="shared" si="3"/>
        <v>41615.706524445581</v>
      </c>
      <c r="L36" s="118"/>
      <c r="M36" s="6">
        <f>IF(J36="","",(K36/J36)/LOOKUP(RIGHT($D$2,3),定数!$A$6:$A$13,定数!$B$6:$B$13))</f>
        <v>3.069004905932565</v>
      </c>
      <c r="N36" s="70"/>
      <c r="O36" s="8">
        <v>43738</v>
      </c>
      <c r="P36" s="114">
        <v>0.97309999999999997</v>
      </c>
      <c r="Q36" s="114"/>
      <c r="R36" s="115">
        <f>IF(P36="","",T36*M36*LOOKUP(RIGHT($D$2,3),定数!$A$6:$A$13,定数!$B$6:$B$13))</f>
        <v>61502.858314888377</v>
      </c>
      <c r="S36" s="115"/>
      <c r="T36" s="116">
        <f t="shared" si="4"/>
        <v>166.99999999999937</v>
      </c>
      <c r="U36" s="116"/>
      <c r="V36" s="22">
        <f t="shared" si="1"/>
        <v>2</v>
      </c>
      <c r="W36">
        <f t="shared" si="2"/>
        <v>0</v>
      </c>
      <c r="X36" s="37">
        <f t="shared" si="5"/>
        <v>1387190.2174815193</v>
      </c>
      <c r="Y36" s="38">
        <f t="shared" si="6"/>
        <v>0</v>
      </c>
    </row>
    <row r="37" spans="2:25">
      <c r="B37" s="70">
        <v>29</v>
      </c>
      <c r="C37" s="113">
        <f t="shared" si="0"/>
        <v>1448693.0757964076</v>
      </c>
      <c r="D37" s="113"/>
      <c r="E37" s="70"/>
      <c r="F37" s="8">
        <v>43751</v>
      </c>
      <c r="G37" s="70" t="s">
        <v>4</v>
      </c>
      <c r="H37" s="114">
        <v>0.98880000000000001</v>
      </c>
      <c r="I37" s="114"/>
      <c r="J37" s="70">
        <v>55</v>
      </c>
      <c r="K37" s="117">
        <f t="shared" si="3"/>
        <v>43460.792273892228</v>
      </c>
      <c r="L37" s="118"/>
      <c r="M37" s="6">
        <f>IF(J37="","",(K37/J37)/LOOKUP(RIGHT($D$2,3),定数!$A$6:$A$13,定数!$B$6:$B$13))</f>
        <v>6.5849685263473079</v>
      </c>
      <c r="N37" s="70"/>
      <c r="O37" s="8">
        <v>43752</v>
      </c>
      <c r="P37" s="114">
        <v>0.99670000000000003</v>
      </c>
      <c r="Q37" s="114"/>
      <c r="R37" s="115">
        <f>IF(P37="","",T37*M37*LOOKUP(RIGHT($D$2,3),定数!$A$6:$A$13,定数!$B$6:$B$13))</f>
        <v>62425.501629772625</v>
      </c>
      <c r="S37" s="115"/>
      <c r="T37" s="116">
        <f t="shared" si="4"/>
        <v>79.000000000000185</v>
      </c>
      <c r="U37" s="116"/>
      <c r="V37" s="1">
        <f t="shared" si="1"/>
        <v>3</v>
      </c>
      <c r="W37">
        <f t="shared" si="2"/>
        <v>0</v>
      </c>
      <c r="X37" s="37">
        <f t="shared" si="5"/>
        <v>1448693.0757964076</v>
      </c>
      <c r="Y37" s="38">
        <f t="shared" si="6"/>
        <v>0</v>
      </c>
    </row>
    <row r="38" spans="2:25">
      <c r="B38" s="70">
        <v>30</v>
      </c>
      <c r="C38" s="113">
        <f>IF(R37="","",C37+R37)</f>
        <v>1511118.5774261802</v>
      </c>
      <c r="D38" s="113"/>
      <c r="E38" s="70"/>
      <c r="F38" s="8">
        <v>43757</v>
      </c>
      <c r="G38" s="70" t="s">
        <v>3</v>
      </c>
      <c r="H38" s="114">
        <v>0.97619999999999996</v>
      </c>
      <c r="I38" s="114"/>
      <c r="J38" s="70">
        <v>140</v>
      </c>
      <c r="K38" s="117">
        <f t="shared" si="3"/>
        <v>45333.557322785404</v>
      </c>
      <c r="L38" s="118"/>
      <c r="M38" s="6">
        <f>IF(J38="","",(K38/J38)/LOOKUP(RIGHT($D$2,3),定数!$A$6:$A$13,定数!$B$6:$B$13))</f>
        <v>2.6984260311181791</v>
      </c>
      <c r="N38" s="70"/>
      <c r="O38" s="8">
        <v>43763</v>
      </c>
      <c r="P38" s="114">
        <v>0.99019999999999997</v>
      </c>
      <c r="Q38" s="114"/>
      <c r="R38" s="115">
        <f>IF(P38="","",T38*M38*LOOKUP(RIGHT($D$2,3),定数!$A$6:$A$13,定数!$B$6:$B$13))</f>
        <v>-45333.55732278544</v>
      </c>
      <c r="S38" s="115"/>
      <c r="T38" s="116">
        <f t="shared" si="4"/>
        <v>-140.00000000000011</v>
      </c>
      <c r="U38" s="116"/>
      <c r="V38" s="22">
        <f t="shared" si="1"/>
        <v>0</v>
      </c>
      <c r="W38">
        <f t="shared" si="2"/>
        <v>1</v>
      </c>
      <c r="X38" s="37">
        <f t="shared" si="5"/>
        <v>1511118.5774261802</v>
      </c>
      <c r="Y38" s="38">
        <f t="shared" si="6"/>
        <v>0</v>
      </c>
    </row>
    <row r="39" spans="2:25">
      <c r="B39" s="70">
        <v>31</v>
      </c>
      <c r="C39" s="113">
        <f>IF(R38="","",C38+R38)</f>
        <v>1465785.0201033948</v>
      </c>
      <c r="D39" s="113"/>
      <c r="E39" s="70"/>
      <c r="F39" s="8">
        <v>43764</v>
      </c>
      <c r="G39" s="70" t="s">
        <v>4</v>
      </c>
      <c r="H39" s="114">
        <v>0.99180000000000001</v>
      </c>
      <c r="I39" s="114"/>
      <c r="J39" s="70">
        <v>39</v>
      </c>
      <c r="K39" s="117">
        <f t="shared" si="3"/>
        <v>43973.550603101838</v>
      </c>
      <c r="L39" s="118"/>
      <c r="M39" s="6">
        <f>IF(J39="","",(K39/J39)/LOOKUP(RIGHT($D$2,3),定数!$A$6:$A$13,定数!$B$6:$B$13))</f>
        <v>9.3960578211756065</v>
      </c>
      <c r="N39" s="70"/>
      <c r="O39" s="8">
        <v>43764</v>
      </c>
      <c r="P39" s="114">
        <v>0.9879</v>
      </c>
      <c r="Q39" s="114"/>
      <c r="R39" s="115">
        <f>IF(P39="","",T39*M39*LOOKUP(RIGHT($D$2,3),定数!$A$6:$A$13,定数!$B$6:$B$13))</f>
        <v>-43973.550603101998</v>
      </c>
      <c r="S39" s="115"/>
      <c r="T39" s="116">
        <f t="shared" si="4"/>
        <v>-39.000000000000142</v>
      </c>
      <c r="U39" s="116"/>
      <c r="V39" s="22">
        <f t="shared" si="1"/>
        <v>0</v>
      </c>
      <c r="W39">
        <f t="shared" si="2"/>
        <v>2</v>
      </c>
      <c r="X39" s="37">
        <f t="shared" si="5"/>
        <v>1511118.5774261802</v>
      </c>
      <c r="Y39" s="38">
        <f t="shared" si="6"/>
        <v>3.0000000000000027E-2</v>
      </c>
    </row>
    <row r="40" spans="2:25">
      <c r="B40" s="70">
        <v>32</v>
      </c>
      <c r="C40" s="113">
        <f t="shared" si="0"/>
        <v>1421811.4695002928</v>
      </c>
      <c r="D40" s="113"/>
      <c r="E40" s="70"/>
      <c r="F40" s="8">
        <v>43773</v>
      </c>
      <c r="G40" s="70" t="s">
        <v>4</v>
      </c>
      <c r="H40" s="114">
        <v>1.0064</v>
      </c>
      <c r="I40" s="114"/>
      <c r="J40" s="70">
        <v>168</v>
      </c>
      <c r="K40" s="117">
        <f t="shared" si="3"/>
        <v>42654.344085008779</v>
      </c>
      <c r="L40" s="118"/>
      <c r="M40" s="6">
        <f>IF(J40="","",(K40/J40)/LOOKUP(RIGHT($D$2,3),定数!$A$6:$A$13,定数!$B$6:$B$13))</f>
        <v>2.1157908772325782</v>
      </c>
      <c r="N40" s="70"/>
      <c r="O40" s="8">
        <v>43781</v>
      </c>
      <c r="P40" s="114">
        <v>0.98960000000000004</v>
      </c>
      <c r="Q40" s="114"/>
      <c r="R40" s="115">
        <f>IF(P40="","",T40*M40*LOOKUP(RIGHT($D$2,3),定数!$A$6:$A$13,定数!$B$6:$B$13))</f>
        <v>-42654.344085008583</v>
      </c>
      <c r="S40" s="115"/>
      <c r="T40" s="116">
        <f t="shared" si="4"/>
        <v>-167.99999999999926</v>
      </c>
      <c r="U40" s="116"/>
      <c r="V40" s="22">
        <f t="shared" si="1"/>
        <v>0</v>
      </c>
      <c r="W40">
        <f t="shared" si="2"/>
        <v>3</v>
      </c>
      <c r="X40" s="37">
        <f t="shared" si="5"/>
        <v>1511118.5774261802</v>
      </c>
      <c r="Y40" s="38">
        <f t="shared" si="6"/>
        <v>5.9100000000000152E-2</v>
      </c>
    </row>
    <row r="41" spans="2:25">
      <c r="B41" s="70">
        <v>33</v>
      </c>
      <c r="C41" s="113">
        <f t="shared" si="0"/>
        <v>1379157.1254152842</v>
      </c>
      <c r="D41" s="113"/>
      <c r="E41" s="70"/>
      <c r="F41" s="8">
        <v>43785</v>
      </c>
      <c r="G41" s="70" t="s">
        <v>3</v>
      </c>
      <c r="H41" s="114">
        <v>0.98340000000000005</v>
      </c>
      <c r="I41" s="114"/>
      <c r="J41" s="70">
        <v>86</v>
      </c>
      <c r="K41" s="117">
        <f t="shared" si="3"/>
        <v>41374.713762458523</v>
      </c>
      <c r="L41" s="118"/>
      <c r="M41" s="6">
        <f>IF(J41="","",(K41/J41)/LOOKUP(RIGHT($D$2,3),定数!$A$6:$A$13,定数!$B$6:$B$13))</f>
        <v>4.0091776901607092</v>
      </c>
      <c r="N41" s="70"/>
      <c r="O41" s="8">
        <v>43791</v>
      </c>
      <c r="P41" s="114">
        <v>0.99199999999999999</v>
      </c>
      <c r="Q41" s="114"/>
      <c r="R41" s="115">
        <f>IF(P41="","",T41*M41*LOOKUP(RIGHT($D$2,3),定数!$A$6:$A$13,定数!$B$6:$B$13))</f>
        <v>-41374.713762458232</v>
      </c>
      <c r="S41" s="115"/>
      <c r="T41" s="116">
        <f t="shared" si="4"/>
        <v>-85.999999999999403</v>
      </c>
      <c r="U41" s="116"/>
      <c r="V41" s="22">
        <f t="shared" si="1"/>
        <v>0</v>
      </c>
      <c r="W41">
        <f t="shared" si="2"/>
        <v>4</v>
      </c>
      <c r="X41" s="37">
        <f t="shared" si="5"/>
        <v>1511118.5774261802</v>
      </c>
      <c r="Y41" s="38">
        <f t="shared" si="6"/>
        <v>8.7327000000000043E-2</v>
      </c>
    </row>
    <row r="42" spans="2:25">
      <c r="B42" s="70">
        <v>34</v>
      </c>
      <c r="C42" s="113">
        <f t="shared" si="0"/>
        <v>1337782.411652826</v>
      </c>
      <c r="D42" s="113"/>
      <c r="E42" s="70"/>
      <c r="F42" s="8">
        <v>43793</v>
      </c>
      <c r="G42" s="70" t="s">
        <v>3</v>
      </c>
      <c r="H42" s="114">
        <v>0.97619999999999996</v>
      </c>
      <c r="I42" s="114"/>
      <c r="J42" s="70">
        <v>56</v>
      </c>
      <c r="K42" s="117">
        <f>IF(J42="","",C42*0.03)</f>
        <v>40133.472349584779</v>
      </c>
      <c r="L42" s="118"/>
      <c r="M42" s="6">
        <f>IF(J42="","",(K42/J42)/LOOKUP(RIGHT($D$2,3),定数!$A$6:$A$13,定数!$B$6:$B$13))</f>
        <v>5.972242909164402</v>
      </c>
      <c r="N42" s="70"/>
      <c r="O42" s="8">
        <v>43793</v>
      </c>
      <c r="P42" s="114">
        <v>0.98180000000000001</v>
      </c>
      <c r="Q42" s="114"/>
      <c r="R42" s="115">
        <f>IF(P42="","",T42*M42*LOOKUP(RIGHT($D$2,3),定数!$A$6:$A$13,定数!$B$6:$B$13))</f>
        <v>-40133.472349585136</v>
      </c>
      <c r="S42" s="115"/>
      <c r="T42" s="116">
        <f t="shared" si="4"/>
        <v>-56.000000000000497</v>
      </c>
      <c r="U42" s="116"/>
      <c r="V42" s="22">
        <f t="shared" si="1"/>
        <v>0</v>
      </c>
      <c r="W42">
        <f t="shared" si="2"/>
        <v>5</v>
      </c>
      <c r="X42" s="37">
        <f t="shared" si="5"/>
        <v>1511118.5774261802</v>
      </c>
      <c r="Y42" s="38">
        <f t="shared" si="6"/>
        <v>0.11470718999999974</v>
      </c>
    </row>
    <row r="43" spans="2:25">
      <c r="B43" s="70">
        <v>35</v>
      </c>
      <c r="C43" s="113">
        <f t="shared" si="0"/>
        <v>1297648.939303241</v>
      </c>
      <c r="D43" s="113"/>
      <c r="E43" s="70"/>
      <c r="F43" s="8">
        <v>43798</v>
      </c>
      <c r="G43" s="70" t="s">
        <v>3</v>
      </c>
      <c r="H43" s="114">
        <v>0.9617</v>
      </c>
      <c r="I43" s="114"/>
      <c r="J43" s="70">
        <v>82</v>
      </c>
      <c r="K43" s="117">
        <f t="shared" si="3"/>
        <v>38929.468179097224</v>
      </c>
      <c r="L43" s="118"/>
      <c r="M43" s="6">
        <f>IF(J43="","",(K43/J43)/LOOKUP(RIGHT($D$2,3),定数!$A$6:$A$13,定数!$B$6:$B$13))</f>
        <v>3.9562467661684173</v>
      </c>
      <c r="N43" s="70"/>
      <c r="O43" s="8">
        <v>43800</v>
      </c>
      <c r="P43" s="114">
        <v>0.96889999999999998</v>
      </c>
      <c r="Q43" s="114"/>
      <c r="R43" s="115">
        <f>IF(P43="","",T43*M43*LOOKUP(RIGHT($D$2,3),定数!$A$6:$A$13,定数!$B$6:$B$13))</f>
        <v>-34181.97205969505</v>
      </c>
      <c r="S43" s="115"/>
      <c r="T43" s="116">
        <f t="shared" si="4"/>
        <v>-71.999999999999844</v>
      </c>
      <c r="U43" s="116"/>
      <c r="V43" s="22">
        <f t="shared" si="1"/>
        <v>0</v>
      </c>
      <c r="W43">
        <f t="shared" si="2"/>
        <v>6</v>
      </c>
      <c r="X43" s="37">
        <f t="shared" si="5"/>
        <v>1511118.5774261802</v>
      </c>
      <c r="Y43" s="38">
        <f t="shared" si="6"/>
        <v>0.14126597429999999</v>
      </c>
    </row>
    <row r="44" spans="2:25">
      <c r="B44" s="70">
        <v>36</v>
      </c>
      <c r="C44" s="113">
        <f t="shared" si="0"/>
        <v>1263466.9672435459</v>
      </c>
      <c r="D44" s="113"/>
      <c r="E44" s="70"/>
      <c r="F44" s="8">
        <v>43812</v>
      </c>
      <c r="G44" s="70" t="s">
        <v>4</v>
      </c>
      <c r="H44" s="114">
        <v>0.98699999999999999</v>
      </c>
      <c r="I44" s="114"/>
      <c r="J44" s="70">
        <v>31</v>
      </c>
      <c r="K44" s="117">
        <f t="shared" si="3"/>
        <v>37904.009017306373</v>
      </c>
      <c r="L44" s="118"/>
      <c r="M44" s="6">
        <f>IF(J44="","",(K44/J44)/LOOKUP(RIGHT($D$2,3),定数!$A$6:$A$13,定数!$B$6:$B$13))</f>
        <v>10.189249735835046</v>
      </c>
      <c r="N44" s="70"/>
      <c r="O44" s="8">
        <v>43812</v>
      </c>
      <c r="P44" s="114">
        <v>0.99139999999999995</v>
      </c>
      <c r="Q44" s="114"/>
      <c r="R44" s="115">
        <f>IF(P44="","",T44*M44*LOOKUP(RIGHT($D$2,3),定数!$A$6:$A$13,定数!$B$6:$B$13))</f>
        <v>53799.238605208549</v>
      </c>
      <c r="S44" s="115"/>
      <c r="T44" s="116">
        <f t="shared" si="4"/>
        <v>43.999999999999595</v>
      </c>
      <c r="U44" s="116"/>
      <c r="V44" s="22">
        <f t="shared" si="1"/>
        <v>1</v>
      </c>
      <c r="W44">
        <f t="shared" si="2"/>
        <v>0</v>
      </c>
      <c r="X44" s="37">
        <f t="shared" si="5"/>
        <v>1511118.5774261802</v>
      </c>
      <c r="Y44" s="38">
        <f t="shared" si="6"/>
        <v>0.163886285220878</v>
      </c>
    </row>
    <row r="45" spans="2:25">
      <c r="B45" s="70">
        <v>37</v>
      </c>
      <c r="C45" s="113">
        <f t="shared" si="0"/>
        <v>1317266.2058487544</v>
      </c>
      <c r="D45" s="113"/>
      <c r="E45" s="70"/>
      <c r="F45" s="8">
        <v>43830</v>
      </c>
      <c r="G45" s="70" t="s">
        <v>4</v>
      </c>
      <c r="H45" s="114">
        <v>1.0165999999999999</v>
      </c>
      <c r="I45" s="114"/>
      <c r="J45" s="70">
        <v>49</v>
      </c>
      <c r="K45" s="117">
        <f t="shared" si="3"/>
        <v>39517.986175462633</v>
      </c>
      <c r="L45" s="118"/>
      <c r="M45" s="6">
        <f>IF(J45="","",(K45/J45)/LOOKUP(RIGHT($D$2,3),定数!$A$6:$A$13,定数!$B$6:$B$13))</f>
        <v>6.7207459482079308</v>
      </c>
      <c r="N45" s="70"/>
      <c r="O45" s="8">
        <v>43830</v>
      </c>
      <c r="P45" s="114">
        <v>1.0236000000000001</v>
      </c>
      <c r="Q45" s="114"/>
      <c r="R45" s="115">
        <f>IF(P45="","",T45*M45*LOOKUP(RIGHT($D$2,3),定数!$A$6:$A$13,定数!$B$6:$B$13))</f>
        <v>56454.265964947554</v>
      </c>
      <c r="S45" s="115"/>
      <c r="T45" s="116">
        <f t="shared" si="4"/>
        <v>70.000000000001165</v>
      </c>
      <c r="U45" s="116"/>
      <c r="V45" s="22">
        <f t="shared" si="1"/>
        <v>2</v>
      </c>
      <c r="W45">
        <f t="shared" si="2"/>
        <v>0</v>
      </c>
      <c r="X45" s="37">
        <f t="shared" si="5"/>
        <v>1511118.5774261802</v>
      </c>
      <c r="Y45" s="38">
        <f t="shared" si="6"/>
        <v>0.12828402381738024</v>
      </c>
    </row>
    <row r="46" spans="2:25">
      <c r="B46" s="70">
        <v>38</v>
      </c>
      <c r="C46" s="113">
        <f t="shared" si="0"/>
        <v>1373720.471813702</v>
      </c>
      <c r="D46" s="113"/>
      <c r="E46" s="70">
        <v>2011</v>
      </c>
      <c r="F46" s="8">
        <v>43492</v>
      </c>
      <c r="G46" s="70" t="s">
        <v>4</v>
      </c>
      <c r="H46" s="114">
        <v>0.99890000000000001</v>
      </c>
      <c r="I46" s="114"/>
      <c r="J46" s="70">
        <v>58</v>
      </c>
      <c r="K46" s="117">
        <f t="shared" si="3"/>
        <v>41211.614154411058</v>
      </c>
      <c r="L46" s="118"/>
      <c r="M46" s="6">
        <f>IF(J46="","",(K46/J46)/LOOKUP(RIGHT($D$2,3),定数!$A$6:$A$13,定数!$B$6:$B$13))</f>
        <v>5.9212089302314741</v>
      </c>
      <c r="N46" s="70">
        <v>2011</v>
      </c>
      <c r="O46" s="8">
        <v>43492</v>
      </c>
      <c r="P46" s="114">
        <v>0.99309999999999998</v>
      </c>
      <c r="Q46" s="114"/>
      <c r="R46" s="115">
        <f>IF(P46="","",T46*M46*LOOKUP(RIGHT($D$2,3),定数!$A$6:$A$13,定数!$B$6:$B$13))</f>
        <v>-41211.614154411254</v>
      </c>
      <c r="S46" s="115"/>
      <c r="T46" s="116">
        <f t="shared" si="4"/>
        <v>-58.00000000000027</v>
      </c>
      <c r="U46" s="116"/>
      <c r="V46" s="22">
        <f t="shared" si="1"/>
        <v>0</v>
      </c>
      <c r="W46">
        <f t="shared" si="2"/>
        <v>1</v>
      </c>
      <c r="X46" s="37">
        <f t="shared" si="5"/>
        <v>1511118.5774261802</v>
      </c>
      <c r="Y46" s="38">
        <f t="shared" si="6"/>
        <v>9.092476769526725E-2</v>
      </c>
    </row>
    <row r="47" spans="2:25">
      <c r="B47" s="70">
        <v>39</v>
      </c>
      <c r="C47" s="113">
        <f t="shared" si="0"/>
        <v>1332508.8576592908</v>
      </c>
      <c r="D47" s="113"/>
      <c r="E47" s="70"/>
      <c r="F47" s="8">
        <v>43506</v>
      </c>
      <c r="G47" s="70" t="s">
        <v>3</v>
      </c>
      <c r="H47" s="114">
        <v>1.0075000000000001</v>
      </c>
      <c r="I47" s="114"/>
      <c r="J47" s="70">
        <v>58</v>
      </c>
      <c r="K47" s="117">
        <f t="shared" si="3"/>
        <v>39975.265729778723</v>
      </c>
      <c r="L47" s="118"/>
      <c r="M47" s="6">
        <f>IF(J47="","",(K47/J47)/LOOKUP(RIGHT($D$2,3),定数!$A$6:$A$13,定数!$B$6:$B$13))</f>
        <v>5.7435726623245289</v>
      </c>
      <c r="N47" s="70"/>
      <c r="O47" s="8">
        <v>43507</v>
      </c>
      <c r="P47" s="114">
        <v>0.99919999999999998</v>
      </c>
      <c r="Q47" s="114"/>
      <c r="R47" s="115">
        <f>IF(P47="","",T47*M47*LOOKUP(RIGHT($D$2,3),定数!$A$6:$A$13,定数!$B$6:$B$13))</f>
        <v>57205.983716752897</v>
      </c>
      <c r="S47" s="115"/>
      <c r="T47" s="116">
        <f t="shared" si="4"/>
        <v>83.000000000000853</v>
      </c>
      <c r="U47" s="116"/>
      <c r="V47" s="22">
        <f t="shared" si="1"/>
        <v>1</v>
      </c>
      <c r="W47">
        <f t="shared" si="2"/>
        <v>0</v>
      </c>
      <c r="X47" s="37">
        <f t="shared" si="5"/>
        <v>1511118.5774261802</v>
      </c>
      <c r="Y47" s="38">
        <f t="shared" si="6"/>
        <v>0.1181970246644094</v>
      </c>
    </row>
    <row r="48" spans="2:25">
      <c r="B48" s="70">
        <v>40</v>
      </c>
      <c r="C48" s="113">
        <f t="shared" si="0"/>
        <v>1389714.8413760436</v>
      </c>
      <c r="D48" s="113"/>
      <c r="E48" s="70"/>
      <c r="F48" s="8">
        <v>43514</v>
      </c>
      <c r="G48" s="70" t="s">
        <v>4</v>
      </c>
      <c r="H48" s="114">
        <v>1.0143</v>
      </c>
      <c r="I48" s="114"/>
      <c r="J48" s="70">
        <v>49</v>
      </c>
      <c r="K48" s="117">
        <f t="shared" si="3"/>
        <v>41691.445241281304</v>
      </c>
      <c r="L48" s="118"/>
      <c r="M48" s="6">
        <f>IF(J48="","",(K48/J48)/LOOKUP(RIGHT($D$2,3),定数!$A$6:$A$13,定数!$B$6:$B$13))</f>
        <v>7.0903818437553241</v>
      </c>
      <c r="N48" s="70"/>
      <c r="O48" s="8">
        <v>43517</v>
      </c>
      <c r="P48" s="114">
        <v>1.0094000000000001</v>
      </c>
      <c r="Q48" s="114"/>
      <c r="R48" s="115">
        <f>IF(P48="","",T48*M48*LOOKUP(RIGHT($D$2,3),定数!$A$6:$A$13,定数!$B$6:$B$13))</f>
        <v>-41691.445241280497</v>
      </c>
      <c r="S48" s="115"/>
      <c r="T48" s="116">
        <f t="shared" si="4"/>
        <v>-48.999999999999048</v>
      </c>
      <c r="U48" s="116"/>
      <c r="V48" s="22">
        <f t="shared" si="1"/>
        <v>0</v>
      </c>
      <c r="W48">
        <f t="shared" si="2"/>
        <v>1</v>
      </c>
      <c r="X48" s="37">
        <f t="shared" si="5"/>
        <v>1511118.5774261802</v>
      </c>
      <c r="Y48" s="38">
        <f t="shared" si="6"/>
        <v>8.034031072327763E-2</v>
      </c>
    </row>
    <row r="49" spans="2:25">
      <c r="B49" s="70">
        <v>41</v>
      </c>
      <c r="C49" s="113">
        <f>IF(R48="","",C48+R48)</f>
        <v>1348023.396134763</v>
      </c>
      <c r="D49" s="113"/>
      <c r="E49" s="70"/>
      <c r="F49" s="8">
        <v>43524</v>
      </c>
      <c r="G49" s="70" t="s">
        <v>4</v>
      </c>
      <c r="H49" s="114">
        <v>1.0176000000000001</v>
      </c>
      <c r="I49" s="114"/>
      <c r="J49" s="70">
        <v>42</v>
      </c>
      <c r="K49" s="117">
        <f t="shared" si="3"/>
        <v>40440.701884042886</v>
      </c>
      <c r="L49" s="118"/>
      <c r="M49" s="6">
        <f>IF(J49="","",(K49/J49)/LOOKUP(RIGHT($D$2,3),定数!$A$6:$A$13,定数!$B$6:$B$13))</f>
        <v>8.0239487865164456</v>
      </c>
      <c r="N49" s="70"/>
      <c r="O49" s="8">
        <v>43525</v>
      </c>
      <c r="P49" s="114">
        <v>1.0134000000000001</v>
      </c>
      <c r="Q49" s="114"/>
      <c r="R49" s="115">
        <f>IF(P49="","",T49*M49*LOOKUP(RIGHT($D$2,3),定数!$A$6:$A$13,定数!$B$6:$B$13))</f>
        <v>-40440.701884042704</v>
      </c>
      <c r="S49" s="115"/>
      <c r="T49" s="116">
        <f t="shared" si="4"/>
        <v>-41.999999999999815</v>
      </c>
      <c r="U49" s="116"/>
      <c r="V49" s="22">
        <f t="shared" si="1"/>
        <v>0</v>
      </c>
      <c r="W49">
        <f t="shared" si="2"/>
        <v>2</v>
      </c>
      <c r="X49" s="37">
        <f t="shared" si="5"/>
        <v>1511118.5774261802</v>
      </c>
      <c r="Y49" s="38">
        <f t="shared" si="6"/>
        <v>0.10793010140157888</v>
      </c>
    </row>
    <row r="50" spans="2:25">
      <c r="B50" s="70">
        <v>42</v>
      </c>
      <c r="C50" s="113">
        <f t="shared" si="0"/>
        <v>1307582.6942507203</v>
      </c>
      <c r="D50" s="113"/>
      <c r="E50" s="70"/>
      <c r="F50" s="8">
        <v>43548</v>
      </c>
      <c r="G50" s="70" t="s">
        <v>4</v>
      </c>
      <c r="H50" s="114">
        <v>1.0148999999999999</v>
      </c>
      <c r="I50" s="114"/>
      <c r="J50" s="70">
        <v>38</v>
      </c>
      <c r="K50" s="117">
        <f t="shared" si="3"/>
        <v>39227.480827521606</v>
      </c>
      <c r="L50" s="118"/>
      <c r="M50" s="6">
        <f>IF(J50="","",(K50/J50)/LOOKUP(RIGHT($D$2,3),定数!$A$6:$A$13,定数!$B$6:$B$13))</f>
        <v>8.6025177253336853</v>
      </c>
      <c r="N50" s="70"/>
      <c r="O50" s="8">
        <v>43548</v>
      </c>
      <c r="P50" s="114">
        <v>1.0203</v>
      </c>
      <c r="Q50" s="114"/>
      <c r="R50" s="115">
        <f>IF(P50="","",T50*M50*LOOKUP(RIGHT($D$2,3),定数!$A$6:$A$13,定数!$B$6:$B$13))</f>
        <v>55744.314860163009</v>
      </c>
      <c r="S50" s="115"/>
      <c r="T50" s="116">
        <f t="shared" si="4"/>
        <v>54.000000000000711</v>
      </c>
      <c r="U50" s="116"/>
      <c r="V50" s="22">
        <f t="shared" si="1"/>
        <v>1</v>
      </c>
      <c r="W50">
        <f t="shared" si="2"/>
        <v>0</v>
      </c>
      <c r="X50" s="37">
        <f t="shared" si="5"/>
        <v>1511118.5774261802</v>
      </c>
      <c r="Y50" s="38">
        <f t="shared" si="6"/>
        <v>0.13469219835953139</v>
      </c>
    </row>
    <row r="51" spans="2:25">
      <c r="B51" s="70">
        <v>43</v>
      </c>
      <c r="C51" s="113">
        <f t="shared" si="0"/>
        <v>1363327.0091108833</v>
      </c>
      <c r="D51" s="113"/>
      <c r="E51" s="70"/>
      <c r="F51" s="8">
        <v>43555</v>
      </c>
      <c r="G51" s="70" t="s">
        <v>4</v>
      </c>
      <c r="H51" s="114">
        <v>1.0364</v>
      </c>
      <c r="I51" s="114"/>
      <c r="J51" s="70">
        <v>47</v>
      </c>
      <c r="K51" s="117">
        <f t="shared" si="3"/>
        <v>40899.810273326497</v>
      </c>
      <c r="L51" s="118"/>
      <c r="M51" s="6">
        <f>IF(J51="","",(K51/J51)/LOOKUP(RIGHT($D$2,3),定数!$A$6:$A$13,定数!$B$6:$B$13))</f>
        <v>7.2517394101642729</v>
      </c>
      <c r="N51" s="70"/>
      <c r="O51" s="8">
        <v>43556</v>
      </c>
      <c r="P51" s="114">
        <v>1.0317000000000001</v>
      </c>
      <c r="Q51" s="114"/>
      <c r="R51" s="115">
        <f>IF(P51="","",T51*M51*LOOKUP(RIGHT($D$2,3),定数!$A$6:$A$13,定数!$B$6:$B$13))</f>
        <v>-40899.810273325857</v>
      </c>
      <c r="S51" s="115"/>
      <c r="T51" s="116">
        <f t="shared" si="4"/>
        <v>-46.999999999999261</v>
      </c>
      <c r="U51" s="116"/>
      <c r="V51" s="1">
        <f t="shared" si="1"/>
        <v>0</v>
      </c>
      <c r="W51">
        <f t="shared" si="2"/>
        <v>1</v>
      </c>
      <c r="X51" s="37">
        <f t="shared" si="5"/>
        <v>1511118.5774261802</v>
      </c>
      <c r="Y51" s="38">
        <f t="shared" si="6"/>
        <v>9.7802760500121377E-2</v>
      </c>
    </row>
    <row r="52" spans="2:25">
      <c r="B52" s="70">
        <v>44</v>
      </c>
      <c r="C52" s="113">
        <f t="shared" si="0"/>
        <v>1322427.1988375576</v>
      </c>
      <c r="D52" s="113"/>
      <c r="E52" s="70"/>
      <c r="F52" s="8">
        <v>43567</v>
      </c>
      <c r="G52" s="70" t="s">
        <v>3</v>
      </c>
      <c r="H52" s="114">
        <v>1.0444</v>
      </c>
      <c r="I52" s="114"/>
      <c r="J52" s="70">
        <v>75</v>
      </c>
      <c r="K52" s="117">
        <f t="shared" si="3"/>
        <v>39672.815965126727</v>
      </c>
      <c r="L52" s="118"/>
      <c r="M52" s="6">
        <f>IF(J52="","",(K52/J52)/LOOKUP(RIGHT($D$2,3),定数!$A$6:$A$13,定数!$B$6:$B$13))</f>
        <v>4.4080906627918592</v>
      </c>
      <c r="N52" s="70"/>
      <c r="O52" s="8">
        <v>43568</v>
      </c>
      <c r="P52" s="114">
        <v>1.0519000000000001</v>
      </c>
      <c r="Q52" s="114"/>
      <c r="R52" s="115">
        <f>IF(P52="","",T52*M52*LOOKUP(RIGHT($D$2,3),定数!$A$6:$A$13,定数!$B$6:$B$13))</f>
        <v>-39672.815965127062</v>
      </c>
      <c r="S52" s="115"/>
      <c r="T52" s="116">
        <f t="shared" si="4"/>
        <v>-75.000000000000625</v>
      </c>
      <c r="U52" s="116"/>
      <c r="V52" s="22">
        <f t="shared" si="1"/>
        <v>0</v>
      </c>
      <c r="W52">
        <f t="shared" si="2"/>
        <v>2</v>
      </c>
      <c r="X52" s="37">
        <f t="shared" si="5"/>
        <v>1511118.5774261802</v>
      </c>
      <c r="Y52" s="38">
        <f t="shared" si="6"/>
        <v>0.12486867768511734</v>
      </c>
    </row>
    <row r="53" spans="2:25">
      <c r="B53" s="70">
        <v>45</v>
      </c>
      <c r="C53" s="113">
        <f t="shared" si="0"/>
        <v>1282754.3828724306</v>
      </c>
      <c r="D53" s="113"/>
      <c r="E53" s="70"/>
      <c r="F53" s="8">
        <v>43570</v>
      </c>
      <c r="G53" s="70" t="s">
        <v>4</v>
      </c>
      <c r="H53" s="114">
        <v>1.0548999999999999</v>
      </c>
      <c r="I53" s="114"/>
      <c r="J53" s="70">
        <v>59</v>
      </c>
      <c r="K53" s="117">
        <f t="shared" si="3"/>
        <v>38482.631486172919</v>
      </c>
      <c r="L53" s="118"/>
      <c r="M53" s="6">
        <f>IF(J53="","",(K53/J53)/LOOKUP(RIGHT($D$2,3),定数!$A$6:$A$13,定数!$B$6:$B$13))</f>
        <v>5.4353999274255536</v>
      </c>
      <c r="N53" s="70"/>
      <c r="O53" s="8">
        <v>43573</v>
      </c>
      <c r="P53" s="114">
        <v>1.0489999999999999</v>
      </c>
      <c r="Q53" s="114"/>
      <c r="R53" s="115">
        <f>IF(P53="","",T53*M53*LOOKUP(RIGHT($D$2,3),定数!$A$6:$A$13,定数!$B$6:$B$13))</f>
        <v>-38482.631486173028</v>
      </c>
      <c r="S53" s="115"/>
      <c r="T53" s="116">
        <f t="shared" si="4"/>
        <v>-59.000000000000163</v>
      </c>
      <c r="U53" s="116"/>
      <c r="V53" s="22">
        <f t="shared" si="1"/>
        <v>0</v>
      </c>
      <c r="W53">
        <f t="shared" si="2"/>
        <v>3</v>
      </c>
      <c r="X53" s="37">
        <f t="shared" si="5"/>
        <v>1511118.5774261802</v>
      </c>
      <c r="Y53" s="38">
        <f t="shared" si="6"/>
        <v>0.15112261735456389</v>
      </c>
    </row>
    <row r="54" spans="2:25">
      <c r="B54" s="70">
        <v>46</v>
      </c>
      <c r="C54" s="113">
        <f t="shared" si="0"/>
        <v>1244271.7513862576</v>
      </c>
      <c r="D54" s="113"/>
      <c r="E54" s="70"/>
      <c r="F54" s="8">
        <v>43581</v>
      </c>
      <c r="G54" s="70" t="s">
        <v>3</v>
      </c>
      <c r="H54" s="114">
        <v>1.0684</v>
      </c>
      <c r="I54" s="114"/>
      <c r="J54" s="70">
        <v>47</v>
      </c>
      <c r="K54" s="117">
        <f t="shared" si="3"/>
        <v>37328.152541587726</v>
      </c>
      <c r="L54" s="118"/>
      <c r="M54" s="6">
        <f>IF(J54="","",(K54/J54)/LOOKUP(RIGHT($D$2,3),定数!$A$6:$A$13,定数!$B$6:$B$13))</f>
        <v>6.6184667626928597</v>
      </c>
      <c r="N54" s="70"/>
      <c r="O54" s="8">
        <v>43581</v>
      </c>
      <c r="P54" s="114">
        <v>1.0730999999999999</v>
      </c>
      <c r="Q54" s="114"/>
      <c r="R54" s="115">
        <f>IF(P54="","",T54*M54*LOOKUP(RIGHT($D$2,3),定数!$A$6:$A$13,定数!$B$6:$B$13))</f>
        <v>-37328.152541587144</v>
      </c>
      <c r="S54" s="115"/>
      <c r="T54" s="116">
        <f t="shared" si="4"/>
        <v>-46.999999999999261</v>
      </c>
      <c r="U54" s="116"/>
      <c r="V54" s="22">
        <f t="shared" si="1"/>
        <v>0</v>
      </c>
      <c r="W54">
        <f t="shared" si="2"/>
        <v>4</v>
      </c>
      <c r="X54" s="37">
        <f t="shared" si="5"/>
        <v>1511118.5774261802</v>
      </c>
      <c r="Y54" s="38">
        <f t="shared" si="6"/>
        <v>0.17658893883392712</v>
      </c>
    </row>
    <row r="55" spans="2:25">
      <c r="B55" s="70">
        <v>47</v>
      </c>
      <c r="C55" s="113">
        <f t="shared" si="0"/>
        <v>1206943.5988446705</v>
      </c>
      <c r="D55" s="113"/>
      <c r="E55" s="70"/>
      <c r="F55" s="8">
        <v>43583</v>
      </c>
      <c r="G55" s="70" t="s">
        <v>4</v>
      </c>
      <c r="H55" s="114">
        <v>1.0878000000000001</v>
      </c>
      <c r="I55" s="114"/>
      <c r="J55" s="70">
        <v>67</v>
      </c>
      <c r="K55" s="117">
        <f t="shared" si="3"/>
        <v>36208.307965340115</v>
      </c>
      <c r="L55" s="118"/>
      <c r="M55" s="6">
        <f>IF(J55="","",(K55/J55)/LOOKUP(RIGHT($D$2,3),定数!$A$6:$A$13,定数!$B$6:$B$13))</f>
        <v>4.5035208912114566</v>
      </c>
      <c r="N55" s="70"/>
      <c r="O55" s="8">
        <v>43589</v>
      </c>
      <c r="P55" s="114">
        <v>1.0810999999999999</v>
      </c>
      <c r="Q55" s="114"/>
      <c r="R55" s="115">
        <f>IF(P55="","",T55*M55*LOOKUP(RIGHT($D$2,3),定数!$A$6:$A$13,定数!$B$6:$B$13))</f>
        <v>-36208.30796534093</v>
      </c>
      <c r="S55" s="115"/>
      <c r="T55" s="116">
        <f t="shared" si="4"/>
        <v>-67.000000000001506</v>
      </c>
      <c r="U55" s="116"/>
      <c r="V55" s="22">
        <f t="shared" si="1"/>
        <v>0</v>
      </c>
      <c r="W55">
        <f t="shared" si="2"/>
        <v>5</v>
      </c>
      <c r="X55" s="37">
        <f t="shared" si="5"/>
        <v>1511118.5774261802</v>
      </c>
      <c r="Y55" s="38">
        <f t="shared" si="6"/>
        <v>0.20129127066890884</v>
      </c>
    </row>
    <row r="56" spans="2:25">
      <c r="B56" s="70">
        <v>48</v>
      </c>
      <c r="C56" s="113">
        <f t="shared" si="0"/>
        <v>1170735.2908793294</v>
      </c>
      <c r="D56" s="113"/>
      <c r="E56" s="70"/>
      <c r="F56" s="8">
        <v>43589</v>
      </c>
      <c r="G56" s="70" t="s">
        <v>3</v>
      </c>
      <c r="H56" s="114">
        <v>1.0741000000000001</v>
      </c>
      <c r="I56" s="114"/>
      <c r="J56" s="70">
        <v>133</v>
      </c>
      <c r="K56" s="117">
        <f t="shared" si="3"/>
        <v>35122.058726379881</v>
      </c>
      <c r="L56" s="118"/>
      <c r="M56" s="6">
        <f>IF(J56="","",(K56/J56)/LOOKUP(RIGHT($D$2,3),定数!$A$6:$A$13,定数!$B$6:$B$13))</f>
        <v>2.2006302460137772</v>
      </c>
      <c r="N56" s="70"/>
      <c r="O56" s="8">
        <v>43590</v>
      </c>
      <c r="P56" s="114">
        <v>1.0546</v>
      </c>
      <c r="Q56" s="114"/>
      <c r="R56" s="115">
        <f>IF(P56="","",T56*M56*LOOKUP(RIGHT($D$2,3),定数!$A$6:$A$13,定数!$B$6:$B$13))</f>
        <v>51494.74775672258</v>
      </c>
      <c r="S56" s="115"/>
      <c r="T56" s="116">
        <f t="shared" si="4"/>
        <v>195.00000000000074</v>
      </c>
      <c r="U56" s="116"/>
      <c r="V56" s="22">
        <f t="shared" si="1"/>
        <v>1</v>
      </c>
      <c r="W56">
        <f t="shared" si="2"/>
        <v>0</v>
      </c>
      <c r="X56" s="37">
        <f t="shared" si="5"/>
        <v>1511118.5774261802</v>
      </c>
      <c r="Y56" s="38">
        <f t="shared" si="6"/>
        <v>0.22525253254884225</v>
      </c>
    </row>
    <row r="57" spans="2:25">
      <c r="B57" s="70">
        <v>49</v>
      </c>
      <c r="C57" s="113">
        <f t="shared" si="0"/>
        <v>1222230.038636052</v>
      </c>
      <c r="D57" s="113"/>
      <c r="E57" s="70"/>
      <c r="F57" s="8">
        <v>43603</v>
      </c>
      <c r="G57" s="70" t="s">
        <v>4</v>
      </c>
      <c r="H57" s="114">
        <v>1.0628</v>
      </c>
      <c r="I57" s="114"/>
      <c r="J57" s="70">
        <v>60</v>
      </c>
      <c r="K57" s="117">
        <f t="shared" si="3"/>
        <v>36666.901159081557</v>
      </c>
      <c r="L57" s="118"/>
      <c r="M57" s="6">
        <f>IF(J57="","",(K57/J57)/LOOKUP(RIGHT($D$2,3),定数!$A$6:$A$13,定数!$B$6:$B$13))</f>
        <v>5.0926251609835491</v>
      </c>
      <c r="N57" s="70"/>
      <c r="O57" s="8">
        <v>43608</v>
      </c>
      <c r="P57" s="114">
        <v>1.0568</v>
      </c>
      <c r="Q57" s="114"/>
      <c r="R57" s="115">
        <f>IF(P57="","",T57*M57*LOOKUP(RIGHT($D$2,3),定数!$A$6:$A$13,定数!$B$6:$B$13))</f>
        <v>-36666.901159081594</v>
      </c>
      <c r="S57" s="115"/>
      <c r="T57" s="116">
        <f t="shared" si="4"/>
        <v>-60.000000000000057</v>
      </c>
      <c r="U57" s="116"/>
      <c r="V57" s="22">
        <f t="shared" si="1"/>
        <v>0</v>
      </c>
      <c r="W57">
        <f t="shared" si="2"/>
        <v>1</v>
      </c>
      <c r="X57" s="37">
        <f t="shared" si="5"/>
        <v>1511118.5774261802</v>
      </c>
      <c r="Y57" s="38">
        <f t="shared" si="6"/>
        <v>0.1911752943188475</v>
      </c>
    </row>
    <row r="58" spans="2:25">
      <c r="B58" s="70">
        <v>50</v>
      </c>
      <c r="C58" s="113">
        <f t="shared" si="0"/>
        <v>1185563.1374769704</v>
      </c>
      <c r="D58" s="113"/>
      <c r="E58" s="70"/>
      <c r="F58" s="8">
        <v>43610</v>
      </c>
      <c r="G58" s="70" t="s">
        <v>3</v>
      </c>
      <c r="H58" s="114">
        <v>1.0527</v>
      </c>
      <c r="I58" s="114"/>
      <c r="J58" s="70">
        <v>35</v>
      </c>
      <c r="K58" s="117">
        <f t="shared" si="3"/>
        <v>35566.89412430911</v>
      </c>
      <c r="L58" s="118"/>
      <c r="M58" s="6">
        <f>IF(J58="","",(K58/J58)/LOOKUP(RIGHT($D$2,3),定数!$A$6:$A$13,定数!$B$6:$B$13))</f>
        <v>8.4683081248355023</v>
      </c>
      <c r="N58" s="70"/>
      <c r="O58" s="8">
        <v>43610</v>
      </c>
      <c r="P58" s="114">
        <v>1.0464</v>
      </c>
      <c r="Q58" s="114"/>
      <c r="R58" s="115">
        <f>IF(P58="","",T58*M58*LOOKUP(RIGHT($D$2,3),定数!$A$6:$A$13,定数!$B$6:$B$13))</f>
        <v>64020.409423756108</v>
      </c>
      <c r="S58" s="115"/>
      <c r="T58" s="116">
        <f t="shared" si="4"/>
        <v>62.999999999999723</v>
      </c>
      <c r="U58" s="116"/>
      <c r="V58" s="22">
        <f t="shared" si="1"/>
        <v>1</v>
      </c>
      <c r="W58">
        <f t="shared" si="2"/>
        <v>0</v>
      </c>
      <c r="X58" s="37">
        <f t="shared" si="5"/>
        <v>1511118.5774261802</v>
      </c>
      <c r="Y58" s="38">
        <f t="shared" si="6"/>
        <v>0.21544003548928214</v>
      </c>
    </row>
    <row r="59" spans="2:25">
      <c r="B59" s="70">
        <v>51</v>
      </c>
      <c r="C59" s="113">
        <f t="shared" si="0"/>
        <v>1249583.5469007266</v>
      </c>
      <c r="D59" s="113"/>
      <c r="E59" s="70"/>
      <c r="F59" s="8">
        <v>43629</v>
      </c>
      <c r="G59" s="70" t="s">
        <v>3</v>
      </c>
      <c r="H59" s="114">
        <v>1.0543</v>
      </c>
      <c r="I59" s="114"/>
      <c r="J59" s="70">
        <v>41</v>
      </c>
      <c r="K59" s="117">
        <f t="shared" si="3"/>
        <v>37487.5064070218</v>
      </c>
      <c r="L59" s="118"/>
      <c r="M59" s="6">
        <f>IF(J59="","",(K59/J59)/LOOKUP(RIGHT($D$2,3),定数!$A$6:$A$13,定数!$B$6:$B$13))</f>
        <v>7.6194118713458936</v>
      </c>
      <c r="N59" s="70"/>
      <c r="O59" s="8">
        <v>43629</v>
      </c>
      <c r="P59" s="114">
        <v>1.0584</v>
      </c>
      <c r="Q59" s="114"/>
      <c r="R59" s="115">
        <f>IF(P59="","",T59*M59*LOOKUP(RIGHT($D$2,3),定数!$A$6:$A$13,定数!$B$6:$B$13))</f>
        <v>-37487.506407021727</v>
      </c>
      <c r="S59" s="115"/>
      <c r="T59" s="116">
        <f t="shared" si="4"/>
        <v>-40.999999999999929</v>
      </c>
      <c r="U59" s="116"/>
      <c r="V59" s="22">
        <f t="shared" si="1"/>
        <v>0</v>
      </c>
      <c r="W59">
        <f t="shared" si="2"/>
        <v>1</v>
      </c>
      <c r="X59" s="37">
        <f t="shared" si="5"/>
        <v>1511118.5774261802</v>
      </c>
      <c r="Y59" s="38">
        <f t="shared" si="6"/>
        <v>0.1730737974057035</v>
      </c>
    </row>
    <row r="60" spans="2:25">
      <c r="B60" s="70">
        <v>52</v>
      </c>
      <c r="C60" s="113">
        <f t="shared" si="0"/>
        <v>1212096.0404937048</v>
      </c>
      <c r="D60" s="113"/>
      <c r="E60" s="70"/>
      <c r="F60" s="8">
        <v>43647</v>
      </c>
      <c r="G60" s="70" t="s">
        <v>4</v>
      </c>
      <c r="H60" s="114">
        <v>1.0760000000000001</v>
      </c>
      <c r="I60" s="114"/>
      <c r="J60" s="70">
        <v>82</v>
      </c>
      <c r="K60" s="117">
        <f t="shared" si="3"/>
        <v>36362.881214811146</v>
      </c>
      <c r="L60" s="118"/>
      <c r="M60" s="6">
        <f>IF(J60="","",(K60/J60)/LOOKUP(RIGHT($D$2,3),定数!$A$6:$A$13,定数!$B$6:$B$13))</f>
        <v>3.6954147576027592</v>
      </c>
      <c r="N60" s="70"/>
      <c r="O60" s="8">
        <v>43651</v>
      </c>
      <c r="P60" s="114">
        <v>1.0678000000000001</v>
      </c>
      <c r="Q60" s="114"/>
      <c r="R60" s="115">
        <f>IF(P60="","",T60*M60*LOOKUP(RIGHT($D$2,3),定数!$A$6:$A$13,定数!$B$6:$B$13))</f>
        <v>-36362.881214811088</v>
      </c>
      <c r="S60" s="115"/>
      <c r="T60" s="116">
        <f t="shared" si="4"/>
        <v>-81.999999999999858</v>
      </c>
      <c r="U60" s="116"/>
      <c r="V60" s="22">
        <f t="shared" si="1"/>
        <v>0</v>
      </c>
      <c r="W60">
        <f t="shared" si="2"/>
        <v>2</v>
      </c>
      <c r="X60" s="37">
        <f t="shared" si="5"/>
        <v>1511118.5774261802</v>
      </c>
      <c r="Y60" s="38">
        <f t="shared" si="6"/>
        <v>0.19788158348353235</v>
      </c>
    </row>
    <row r="61" spans="2:25">
      <c r="B61" s="70">
        <v>53</v>
      </c>
      <c r="C61" s="113">
        <f t="shared" si="0"/>
        <v>1175733.1592788938</v>
      </c>
      <c r="D61" s="113"/>
      <c r="E61" s="70"/>
      <c r="F61" s="8">
        <v>43659</v>
      </c>
      <c r="G61" s="70" t="s">
        <v>3</v>
      </c>
      <c r="H61" s="114">
        <v>1.0585</v>
      </c>
      <c r="I61" s="114"/>
      <c r="J61" s="70">
        <v>56</v>
      </c>
      <c r="K61" s="117">
        <f t="shared" si="3"/>
        <v>35271.994778366818</v>
      </c>
      <c r="L61" s="118"/>
      <c r="M61" s="6">
        <f>IF(J61="","",(K61/J61)/LOOKUP(RIGHT($D$2,3),定数!$A$6:$A$13,定数!$B$6:$B$13))</f>
        <v>5.2488087467807771</v>
      </c>
      <c r="N61" s="70"/>
      <c r="O61" s="8">
        <v>43659</v>
      </c>
      <c r="P61" s="114">
        <v>1.0641</v>
      </c>
      <c r="Q61" s="114"/>
      <c r="R61" s="115">
        <f>IF(P61="","",T61*M61*LOOKUP(RIGHT($D$2,3),定数!$A$6:$A$13,定数!$B$6:$B$13))</f>
        <v>-35271.994778367138</v>
      </c>
      <c r="S61" s="115"/>
      <c r="T61" s="116">
        <f t="shared" si="4"/>
        <v>-56.000000000000497</v>
      </c>
      <c r="U61" s="116"/>
      <c r="V61" s="22">
        <f t="shared" si="1"/>
        <v>0</v>
      </c>
      <c r="W61">
        <f t="shared" si="2"/>
        <v>3</v>
      </c>
      <c r="X61" s="37">
        <f t="shared" si="5"/>
        <v>1511118.5774261802</v>
      </c>
      <c r="Y61" s="38">
        <f t="shared" si="6"/>
        <v>0.22194513597902632</v>
      </c>
    </row>
    <row r="62" spans="2:25">
      <c r="B62" s="70">
        <v>54</v>
      </c>
      <c r="C62" s="113">
        <f>IF(R61="","",C61+R61)</f>
        <v>1140461.1645005266</v>
      </c>
      <c r="D62" s="113"/>
      <c r="E62" s="70"/>
      <c r="F62" s="8">
        <v>43667</v>
      </c>
      <c r="G62" s="70" t="s">
        <v>4</v>
      </c>
      <c r="H62" s="114">
        <v>1.0769</v>
      </c>
      <c r="I62" s="114"/>
      <c r="J62" s="70">
        <v>77</v>
      </c>
      <c r="K62" s="117">
        <f t="shared" si="3"/>
        <v>34213.834935015795</v>
      </c>
      <c r="L62" s="118"/>
      <c r="M62" s="6">
        <f>IF(J62="","",(K62/J62)/LOOKUP(RIGHT($D$2,3),定数!$A$6:$A$13,定数!$B$6:$B$13))</f>
        <v>3.7027959886380732</v>
      </c>
      <c r="N62" s="70"/>
      <c r="O62" s="8">
        <v>43672</v>
      </c>
      <c r="P62" s="114">
        <v>1.0881000000000001</v>
      </c>
      <c r="Q62" s="114"/>
      <c r="R62" s="115">
        <f>IF(P62="","",T62*M62*LOOKUP(RIGHT($D$2,3),定数!$A$6:$A$13,定数!$B$6:$B$13))</f>
        <v>49765.578087296148</v>
      </c>
      <c r="S62" s="115"/>
      <c r="T62" s="116">
        <f t="shared" si="4"/>
        <v>112.00000000000099</v>
      </c>
      <c r="U62" s="116"/>
      <c r="V62" s="22">
        <f t="shared" si="1"/>
        <v>1</v>
      </c>
      <c r="W62">
        <f t="shared" si="2"/>
        <v>0</v>
      </c>
      <c r="X62" s="37">
        <f t="shared" si="5"/>
        <v>1511118.5774261802</v>
      </c>
      <c r="Y62" s="38">
        <f t="shared" si="6"/>
        <v>0.2452867818996558</v>
      </c>
    </row>
    <row r="63" spans="2:25">
      <c r="B63" s="70">
        <v>55</v>
      </c>
      <c r="C63" s="113">
        <f t="shared" si="0"/>
        <v>1190226.7425878227</v>
      </c>
      <c r="D63" s="113"/>
      <c r="E63" s="70"/>
      <c r="F63" s="8">
        <v>43700</v>
      </c>
      <c r="G63" s="70" t="s">
        <v>4</v>
      </c>
      <c r="H63" s="114">
        <v>1.0508999999999999</v>
      </c>
      <c r="I63" s="114"/>
      <c r="J63" s="70">
        <v>66</v>
      </c>
      <c r="K63" s="117">
        <f t="shared" si="3"/>
        <v>35706.802277634677</v>
      </c>
      <c r="L63" s="118"/>
      <c r="M63" s="6">
        <f>IF(J63="","",(K63/J63)/LOOKUP(RIGHT($D$2,3),定数!$A$6:$A$13,定数!$B$6:$B$13))</f>
        <v>4.5084346310144792</v>
      </c>
      <c r="N63" s="70"/>
      <c r="O63" s="8">
        <v>43702</v>
      </c>
      <c r="P63" s="114">
        <v>1.0443</v>
      </c>
      <c r="Q63" s="114"/>
      <c r="R63" s="115">
        <f>IF(P63="","",T63*M63*LOOKUP(RIGHT($D$2,3),定数!$A$6:$A$13,定数!$B$6:$B$13))</f>
        <v>-35706.802277634342</v>
      </c>
      <c r="S63" s="115"/>
      <c r="T63" s="116">
        <f t="shared" si="4"/>
        <v>-65.999999999999389</v>
      </c>
      <c r="U63" s="116"/>
      <c r="V63" s="22">
        <f t="shared" si="1"/>
        <v>0</v>
      </c>
      <c r="W63">
        <f t="shared" si="2"/>
        <v>1</v>
      </c>
      <c r="X63" s="37">
        <f t="shared" si="5"/>
        <v>1511118.5774261802</v>
      </c>
      <c r="Y63" s="38">
        <f t="shared" si="6"/>
        <v>0.2123538414734587</v>
      </c>
    </row>
    <row r="64" spans="2:25">
      <c r="B64" s="70">
        <v>56</v>
      </c>
      <c r="C64" s="113">
        <f>IF(R63="","",C63+R63)</f>
        <v>1154519.9403101883</v>
      </c>
      <c r="D64" s="113"/>
      <c r="E64" s="70"/>
      <c r="F64" s="8">
        <v>43708</v>
      </c>
      <c r="G64" s="70" t="s">
        <v>4</v>
      </c>
      <c r="H64" s="114">
        <v>1.071</v>
      </c>
      <c r="I64" s="114"/>
      <c r="J64" s="70">
        <v>48</v>
      </c>
      <c r="K64" s="117">
        <f t="shared" si="3"/>
        <v>34635.598209305652</v>
      </c>
      <c r="L64" s="118"/>
      <c r="M64" s="6">
        <f>IF(J64="","",(K64/J64)/LOOKUP(RIGHT($D$2,3),定数!$A$6:$A$13,定数!$B$6:$B$13))</f>
        <v>6.013124689115565</v>
      </c>
      <c r="N64" s="70"/>
      <c r="O64" s="8">
        <v>43709</v>
      </c>
      <c r="P64" s="114">
        <v>1.0662</v>
      </c>
      <c r="Q64" s="114"/>
      <c r="R64" s="115">
        <f>IF(P64="","",T64*M64*LOOKUP(RIGHT($D$2,3),定数!$A$6:$A$13,定数!$B$6:$B$13))</f>
        <v>-34635.598209305041</v>
      </c>
      <c r="S64" s="115"/>
      <c r="T64" s="116">
        <f t="shared" si="4"/>
        <v>-47.999999999999154</v>
      </c>
      <c r="U64" s="116"/>
      <c r="V64" s="22">
        <f t="shared" si="1"/>
        <v>0</v>
      </c>
      <c r="W64">
        <f t="shared" si="2"/>
        <v>2</v>
      </c>
      <c r="X64" s="37">
        <f t="shared" si="5"/>
        <v>1511118.5774261802</v>
      </c>
      <c r="Y64" s="38">
        <f t="shared" si="6"/>
        <v>0.23598322622925472</v>
      </c>
    </row>
    <row r="65" spans="2:25">
      <c r="B65" s="70">
        <v>57</v>
      </c>
      <c r="C65" s="113">
        <f>IF(R64="","",C64+R64)</f>
        <v>1119884.3421008834</v>
      </c>
      <c r="D65" s="113"/>
      <c r="E65" s="70"/>
      <c r="F65" s="8">
        <v>43709</v>
      </c>
      <c r="G65" s="70" t="s">
        <v>4</v>
      </c>
      <c r="H65" s="114">
        <v>1.0726</v>
      </c>
      <c r="I65" s="114"/>
      <c r="J65" s="70">
        <v>40</v>
      </c>
      <c r="K65" s="117">
        <f t="shared" si="3"/>
        <v>33596.5302630265</v>
      </c>
      <c r="L65" s="118"/>
      <c r="M65" s="6">
        <f>IF(J65="","",(K65/J65)/LOOKUP(RIGHT($D$2,3),定数!$A$6:$A$13,定数!$B$6:$B$13))</f>
        <v>6.9992771381305205</v>
      </c>
      <c r="N65" s="70"/>
      <c r="O65" s="8">
        <v>43710</v>
      </c>
      <c r="P65" s="114">
        <v>1.0686</v>
      </c>
      <c r="Q65" s="114"/>
      <c r="R65" s="115">
        <f>IF(P65="","",T65*M65*LOOKUP(RIGHT($D$2,3),定数!$A$6:$A$13,定数!$B$6:$B$13))</f>
        <v>-33596.530263026521</v>
      </c>
      <c r="S65" s="115"/>
      <c r="T65" s="116">
        <f t="shared" si="4"/>
        <v>-40.000000000000036</v>
      </c>
      <c r="U65" s="116"/>
      <c r="V65" s="1">
        <f t="shared" si="1"/>
        <v>0</v>
      </c>
      <c r="W65">
        <f t="shared" si="2"/>
        <v>3</v>
      </c>
      <c r="X65" s="37">
        <f t="shared" si="5"/>
        <v>1511118.5774261802</v>
      </c>
      <c r="Y65" s="38">
        <f t="shared" si="6"/>
        <v>0.25890372944237661</v>
      </c>
    </row>
    <row r="66" spans="2:25">
      <c r="B66" s="70">
        <v>58</v>
      </c>
      <c r="C66" s="113">
        <f t="shared" si="0"/>
        <v>1086287.8118378569</v>
      </c>
      <c r="D66" s="113"/>
      <c r="E66" s="70"/>
      <c r="F66" s="8">
        <v>43722</v>
      </c>
      <c r="G66" s="70" t="s">
        <v>3</v>
      </c>
      <c r="H66" s="114">
        <v>1.0261</v>
      </c>
      <c r="I66" s="114"/>
      <c r="J66" s="70">
        <v>88</v>
      </c>
      <c r="K66" s="117">
        <f t="shared" si="3"/>
        <v>32588.634355135706</v>
      </c>
      <c r="L66" s="118"/>
      <c r="M66" s="6">
        <f>IF(J66="","",(K66/J66)/LOOKUP(RIGHT($D$2,3),定数!$A$6:$A$13,定数!$B$6:$B$13))</f>
        <v>3.0860449199939115</v>
      </c>
      <c r="N66" s="70"/>
      <c r="O66" s="8">
        <v>43724</v>
      </c>
      <c r="P66" s="114">
        <v>1.0368999999999999</v>
      </c>
      <c r="Q66" s="114"/>
      <c r="R66" s="115">
        <f>IF(P66="","",T66*M66*LOOKUP(RIGHT($D$2,3),定数!$A$6:$A$13,定数!$B$6:$B$13))</f>
        <v>-39995.1421631208</v>
      </c>
      <c r="S66" s="115"/>
      <c r="T66" s="116">
        <f t="shared" si="4"/>
        <v>-107.9999999999992</v>
      </c>
      <c r="U66" s="116"/>
      <c r="V66" s="22">
        <f t="shared" si="1"/>
        <v>0</v>
      </c>
      <c r="W66">
        <f t="shared" si="2"/>
        <v>4</v>
      </c>
      <c r="X66" s="37">
        <f t="shared" si="5"/>
        <v>1511118.5774261802</v>
      </c>
      <c r="Y66" s="38">
        <f t="shared" si="6"/>
        <v>0.28113661755910535</v>
      </c>
    </row>
    <row r="67" spans="2:25">
      <c r="B67" s="70">
        <v>59</v>
      </c>
      <c r="C67" s="113">
        <f t="shared" si="0"/>
        <v>1046292.6696747361</v>
      </c>
      <c r="D67" s="113"/>
      <c r="E67" s="70"/>
      <c r="F67" s="8">
        <v>43736</v>
      </c>
      <c r="G67" s="70" t="s">
        <v>4</v>
      </c>
      <c r="H67" s="114">
        <v>0.99329999999999996</v>
      </c>
      <c r="I67" s="114"/>
      <c r="J67" s="70">
        <v>85</v>
      </c>
      <c r="K67" s="117">
        <f t="shared" si="3"/>
        <v>31388.780090242082</v>
      </c>
      <c r="L67" s="118"/>
      <c r="M67" s="6">
        <f>IF(J67="","",(K67/J67)/LOOKUP(RIGHT($D$2,3),定数!$A$6:$A$13,定数!$B$6:$B$13))</f>
        <v>3.0773313813962826</v>
      </c>
      <c r="N67" s="70"/>
      <c r="O67" s="8">
        <v>43736</v>
      </c>
      <c r="P67" s="114">
        <v>0.98480000000000001</v>
      </c>
      <c r="Q67" s="114"/>
      <c r="R67" s="115">
        <f>IF(P67="","",T67*M67*LOOKUP(RIGHT($D$2,3),定数!$A$6:$A$13,定数!$B$6:$B$13))</f>
        <v>-31388.780090241904</v>
      </c>
      <c r="S67" s="115"/>
      <c r="T67" s="116">
        <f t="shared" si="4"/>
        <v>-84.999999999999517</v>
      </c>
      <c r="U67" s="116"/>
      <c r="V67" s="22">
        <f t="shared" si="1"/>
        <v>0</v>
      </c>
      <c r="W67">
        <f t="shared" si="2"/>
        <v>5</v>
      </c>
      <c r="X67" s="37">
        <f t="shared" si="5"/>
        <v>1511118.5774261802</v>
      </c>
      <c r="Y67" s="38">
        <f t="shared" si="6"/>
        <v>0.3076038602762472</v>
      </c>
    </row>
    <row r="68" spans="2:25">
      <c r="B68" s="70">
        <v>60</v>
      </c>
      <c r="C68" s="113">
        <f>IF(R67="","",C67+R67)</f>
        <v>1014903.8895844942</v>
      </c>
      <c r="D68" s="113"/>
      <c r="E68" s="70"/>
      <c r="F68" s="8">
        <v>43750</v>
      </c>
      <c r="G68" s="70" t="s">
        <v>4</v>
      </c>
      <c r="H68" s="114">
        <v>1.0081</v>
      </c>
      <c r="I68" s="114"/>
      <c r="J68" s="70">
        <v>171</v>
      </c>
      <c r="K68" s="117">
        <f t="shared" si="3"/>
        <v>30447.116687534824</v>
      </c>
      <c r="L68" s="118"/>
      <c r="M68" s="6">
        <f>IF(J68="","",(K68/J68)/LOOKUP(RIGHT($D$2,3),定数!$A$6:$A$13,定数!$B$6:$B$13))</f>
        <v>1.4837776163515997</v>
      </c>
      <c r="N68" s="70"/>
      <c r="O68" s="8">
        <v>43762</v>
      </c>
      <c r="P68" s="114">
        <v>1.0403</v>
      </c>
      <c r="Q68" s="114"/>
      <c r="R68" s="115">
        <f>IF(P68="","",T68*M68*LOOKUP(RIGHT($D$2,3),定数!$A$6:$A$13,定数!$B$6:$B$13))</f>
        <v>57333.167095825818</v>
      </c>
      <c r="S68" s="115"/>
      <c r="T68" s="116">
        <f t="shared" si="4"/>
        <v>322.00000000000006</v>
      </c>
      <c r="U68" s="116"/>
      <c r="V68" s="22">
        <f t="shared" si="1"/>
        <v>1</v>
      </c>
      <c r="W68">
        <f t="shared" si="2"/>
        <v>0</v>
      </c>
      <c r="X68" s="37">
        <f t="shared" si="5"/>
        <v>1511118.5774261802</v>
      </c>
      <c r="Y68" s="38">
        <f t="shared" si="6"/>
        <v>0.3283757444679597</v>
      </c>
    </row>
    <row r="69" spans="2:25">
      <c r="B69" s="70">
        <v>61</v>
      </c>
      <c r="C69" s="113">
        <f>IF(R68="","",C68+R68)</f>
        <v>1072237.0566803201</v>
      </c>
      <c r="D69" s="113"/>
      <c r="E69" s="70"/>
      <c r="F69" s="8">
        <v>43776</v>
      </c>
      <c r="G69" s="70" t="s">
        <v>4</v>
      </c>
      <c r="H69" s="114">
        <v>1.0408999999999999</v>
      </c>
      <c r="I69" s="114"/>
      <c r="J69" s="70">
        <v>71</v>
      </c>
      <c r="K69" s="117">
        <f t="shared" si="3"/>
        <v>32167.111700409601</v>
      </c>
      <c r="L69" s="118"/>
      <c r="M69" s="6">
        <f>IF(J69="","",(K69/J69)/LOOKUP(RIGHT($D$2,3),定数!$A$6:$A$13,定数!$B$6:$B$13))</f>
        <v>3.7754825939447887</v>
      </c>
      <c r="N69" s="70"/>
      <c r="O69" s="8">
        <v>43776</v>
      </c>
      <c r="P69" s="114">
        <v>1.0338000000000001</v>
      </c>
      <c r="Q69" s="114"/>
      <c r="R69" s="115">
        <f>IF(P69="","",T69*M69*LOOKUP(RIGHT($D$2,3),定数!$A$6:$A$13,定数!$B$6:$B$13))</f>
        <v>-32167.111700409074</v>
      </c>
      <c r="S69" s="115"/>
      <c r="T69" s="116">
        <f t="shared" si="4"/>
        <v>-70.999999999998835</v>
      </c>
      <c r="U69" s="116"/>
      <c r="V69" s="22">
        <f t="shared" si="1"/>
        <v>0</v>
      </c>
      <c r="W69">
        <f t="shared" si="2"/>
        <v>1</v>
      </c>
      <c r="X69" s="37">
        <f t="shared" si="5"/>
        <v>1511118.5774261802</v>
      </c>
      <c r="Y69" s="38">
        <f t="shared" si="6"/>
        <v>0.29043486547123731</v>
      </c>
    </row>
    <row r="70" spans="2:25">
      <c r="B70" s="70">
        <v>62</v>
      </c>
      <c r="C70" s="113">
        <f t="shared" si="0"/>
        <v>1040069.944979911</v>
      </c>
      <c r="D70" s="113"/>
      <c r="E70" s="70"/>
      <c r="F70" s="8">
        <v>43786</v>
      </c>
      <c r="G70" s="70" t="s">
        <v>3</v>
      </c>
      <c r="H70" s="114">
        <v>1.0083</v>
      </c>
      <c r="I70" s="114"/>
      <c r="J70" s="70">
        <v>86</v>
      </c>
      <c r="K70" s="117">
        <f t="shared" si="3"/>
        <v>31202.098349397329</v>
      </c>
      <c r="L70" s="118"/>
      <c r="M70" s="6">
        <f>IF(J70="","",(K70/J70)/LOOKUP(RIGHT($D$2,3),定数!$A$6:$A$13,定数!$B$6:$B$13))</f>
        <v>3.0234591423834618</v>
      </c>
      <c r="N70" s="70"/>
      <c r="O70" s="8">
        <v>43790</v>
      </c>
      <c r="P70" s="114">
        <v>0.99570000000000003</v>
      </c>
      <c r="Q70" s="114"/>
      <c r="R70" s="115">
        <f>IF(P70="","",T70*M70*LOOKUP(RIGHT($D$2,3),定数!$A$6:$A$13,定数!$B$6:$B$13))</f>
        <v>45714.702232837742</v>
      </c>
      <c r="S70" s="115"/>
      <c r="T70" s="116">
        <f t="shared" si="4"/>
        <v>125.99999999999945</v>
      </c>
      <c r="U70" s="116"/>
      <c r="V70" s="22">
        <f t="shared" si="1"/>
        <v>1</v>
      </c>
      <c r="W70">
        <f t="shared" si="2"/>
        <v>0</v>
      </c>
      <c r="X70" s="37">
        <f t="shared" si="5"/>
        <v>1511118.5774261802</v>
      </c>
      <c r="Y70" s="38">
        <f t="shared" si="6"/>
        <v>0.31172181950709987</v>
      </c>
    </row>
    <row r="71" spans="2:25">
      <c r="B71" s="70">
        <v>63</v>
      </c>
      <c r="C71" s="113">
        <f t="shared" si="0"/>
        <v>1085784.6472127486</v>
      </c>
      <c r="D71" s="113"/>
      <c r="E71" s="70"/>
      <c r="F71" s="8">
        <v>43794</v>
      </c>
      <c r="G71" s="70" t="s">
        <v>3</v>
      </c>
      <c r="H71" s="114">
        <v>0.97009999999999996</v>
      </c>
      <c r="I71" s="114"/>
      <c r="J71" s="70">
        <v>71</v>
      </c>
      <c r="K71" s="117">
        <f t="shared" si="3"/>
        <v>32573.539416382457</v>
      </c>
      <c r="L71" s="118"/>
      <c r="M71" s="6">
        <f>IF(J71="","",(K71/J71)/LOOKUP(RIGHT($D$2,3),定数!$A$6:$A$13,定数!$B$6:$B$13))</f>
        <v>3.8231853775096782</v>
      </c>
      <c r="N71" s="70"/>
      <c r="O71" s="8">
        <v>43794</v>
      </c>
      <c r="P71" s="114">
        <v>0.97719999999999996</v>
      </c>
      <c r="Q71" s="114"/>
      <c r="R71" s="115">
        <f>IF(P71="","",T71*M71*LOOKUP(RIGHT($D$2,3),定数!$A$6:$A$13,定数!$B$6:$B$13))</f>
        <v>-32573.539416382442</v>
      </c>
      <c r="S71" s="115"/>
      <c r="T71" s="116">
        <f t="shared" si="4"/>
        <v>-70.999999999999957</v>
      </c>
      <c r="U71" s="116"/>
      <c r="V71" s="22">
        <f t="shared" si="1"/>
        <v>0</v>
      </c>
      <c r="W71">
        <f t="shared" si="2"/>
        <v>1</v>
      </c>
      <c r="X71" s="37">
        <f t="shared" si="5"/>
        <v>1511118.5774261802</v>
      </c>
      <c r="Y71" s="38">
        <f t="shared" si="6"/>
        <v>0.28146959250404002</v>
      </c>
    </row>
    <row r="72" spans="2:25">
      <c r="B72" s="70">
        <v>64</v>
      </c>
      <c r="C72" s="113">
        <f t="shared" si="0"/>
        <v>1053211.1077963661</v>
      </c>
      <c r="D72" s="113"/>
      <c r="E72" s="70"/>
      <c r="F72" s="8">
        <v>43799</v>
      </c>
      <c r="G72" s="70" t="s">
        <v>4</v>
      </c>
      <c r="H72" s="114">
        <v>1.0073000000000001</v>
      </c>
      <c r="I72" s="114"/>
      <c r="J72" s="70">
        <v>111</v>
      </c>
      <c r="K72" s="117">
        <f t="shared" si="3"/>
        <v>31596.333233890982</v>
      </c>
      <c r="L72" s="118"/>
      <c r="M72" s="6">
        <f>IF(J72="","",(K72/J72)/LOOKUP(RIGHT($D$2,3),定数!$A$6:$A$13,定数!$B$6:$B$13))</f>
        <v>2.3720970896314548</v>
      </c>
      <c r="N72" s="70"/>
      <c r="O72" s="8">
        <v>43799</v>
      </c>
      <c r="P72" s="114">
        <v>1.0266</v>
      </c>
      <c r="Q72" s="114"/>
      <c r="R72" s="115">
        <f>IF(P72="","",T72*M72*LOOKUP(RIGHT($D$2,3),定数!$A$6:$A$13,定数!$B$6:$B$13))</f>
        <v>54937.768595864123</v>
      </c>
      <c r="S72" s="115"/>
      <c r="T72" s="116">
        <f t="shared" si="4"/>
        <v>192.99999999999872</v>
      </c>
      <c r="U72" s="116"/>
      <c r="V72" s="22">
        <f t="shared" si="1"/>
        <v>1</v>
      </c>
      <c r="W72">
        <f t="shared" si="2"/>
        <v>0</v>
      </c>
      <c r="X72" s="37">
        <f t="shared" si="5"/>
        <v>1511118.5774261802</v>
      </c>
      <c r="Y72" s="38">
        <f t="shared" si="6"/>
        <v>0.30302550472891887</v>
      </c>
    </row>
    <row r="73" spans="2:25">
      <c r="B73" s="70">
        <v>65</v>
      </c>
      <c r="C73" s="113">
        <f t="shared" si="0"/>
        <v>1108148.8763922302</v>
      </c>
      <c r="D73" s="113"/>
      <c r="E73" s="70"/>
      <c r="F73" s="8">
        <v>43812</v>
      </c>
      <c r="G73" s="70" t="s">
        <v>3</v>
      </c>
      <c r="H73" s="114">
        <v>1.0054000000000001</v>
      </c>
      <c r="I73" s="114"/>
      <c r="J73" s="70">
        <v>107</v>
      </c>
      <c r="K73" s="117">
        <f t="shared" si="3"/>
        <v>33244.466291766905</v>
      </c>
      <c r="L73" s="118"/>
      <c r="M73" s="6">
        <f>IF(J73="","",(K73/J73)/LOOKUP(RIGHT($D$2,3),定数!$A$6:$A$13,定数!$B$6:$B$13))</f>
        <v>2.5891328887668927</v>
      </c>
      <c r="N73" s="70"/>
      <c r="O73" s="8">
        <v>43813</v>
      </c>
      <c r="P73" s="114">
        <v>0.98960000000000004</v>
      </c>
      <c r="Q73" s="114"/>
      <c r="R73" s="115">
        <f>IF(P73="","",T73*M73*LOOKUP(RIGHT($D$2,3),定数!$A$6:$A$13,定数!$B$6:$B$13))</f>
        <v>49089.959571020401</v>
      </c>
      <c r="S73" s="115"/>
      <c r="T73" s="116">
        <f t="shared" si="4"/>
        <v>158.00000000000037</v>
      </c>
      <c r="U73" s="116"/>
      <c r="V73" s="22">
        <f t="shared" si="1"/>
        <v>2</v>
      </c>
      <c r="W73">
        <f t="shared" si="2"/>
        <v>0</v>
      </c>
      <c r="X73" s="37">
        <f t="shared" si="5"/>
        <v>1511118.5774261802</v>
      </c>
      <c r="Y73" s="38">
        <f t="shared" si="6"/>
        <v>0.26666980808369789</v>
      </c>
    </row>
    <row r="74" spans="2:25">
      <c r="B74" s="70">
        <v>66</v>
      </c>
      <c r="C74" s="113">
        <f>IF(R73="","",C73+R73)</f>
        <v>1157238.8359632506</v>
      </c>
      <c r="D74" s="113"/>
      <c r="E74" s="70">
        <v>2012</v>
      </c>
      <c r="F74" s="8">
        <v>43469</v>
      </c>
      <c r="G74" s="70" t="s">
        <v>4</v>
      </c>
      <c r="H74" s="114">
        <v>1.0355000000000001</v>
      </c>
      <c r="I74" s="114"/>
      <c r="J74" s="70">
        <v>52</v>
      </c>
      <c r="K74" s="117">
        <f t="shared" si="3"/>
        <v>34717.165078897517</v>
      </c>
      <c r="L74" s="118"/>
      <c r="M74" s="6">
        <f>IF(J74="","",(K74/J74)/LOOKUP(RIGHT($D$2,3),定数!$A$6:$A$13,定数!$B$6:$B$13))</f>
        <v>5.56364824982332</v>
      </c>
      <c r="N74" s="70">
        <v>2012</v>
      </c>
      <c r="O74" s="8">
        <v>43470</v>
      </c>
      <c r="P74" s="114">
        <v>1.0303</v>
      </c>
      <c r="Q74" s="114"/>
      <c r="R74" s="115">
        <f>IF(P74="","",T74*M74*LOOKUP(RIGHT($D$2,3),定数!$A$6:$A$13,定数!$B$6:$B$13))</f>
        <v>-34717.165078898142</v>
      </c>
      <c r="S74" s="115"/>
      <c r="T74" s="116">
        <f t="shared" si="4"/>
        <v>-52.000000000000938</v>
      </c>
      <c r="U74" s="116"/>
      <c r="V74" s="22">
        <f t="shared" ref="V74:V108" si="7">IF(T74&lt;&gt;"",IF(T74&gt;0,1+V73,0),"")</f>
        <v>0</v>
      </c>
      <c r="W74">
        <f t="shared" ref="W74:W106" si="8">IF(T74&lt;&gt;"",IF(T74&lt;0,1+W73,0),"")</f>
        <v>1</v>
      </c>
      <c r="X74" s="37">
        <f t="shared" si="5"/>
        <v>1511118.5774261802</v>
      </c>
      <c r="Y74" s="38">
        <f t="shared" si="6"/>
        <v>0.2341839659371252</v>
      </c>
    </row>
    <row r="75" spans="2:25">
      <c r="B75" s="70">
        <v>67</v>
      </c>
      <c r="C75" s="113">
        <f t="shared" ref="C75:C108" si="9">IF(R74="","",C74+R74)</f>
        <v>1122521.6708843524</v>
      </c>
      <c r="D75" s="113"/>
      <c r="E75" s="70"/>
      <c r="F75" s="8">
        <v>43477</v>
      </c>
      <c r="G75" s="70" t="s">
        <v>4</v>
      </c>
      <c r="H75" s="114">
        <v>1.0316000000000001</v>
      </c>
      <c r="I75" s="114"/>
      <c r="J75" s="70">
        <v>30</v>
      </c>
      <c r="K75" s="117">
        <f t="shared" ref="K75:K108" si="10">IF(J75="","",C75*0.03)</f>
        <v>33675.650126530571</v>
      </c>
      <c r="L75" s="118"/>
      <c r="M75" s="6">
        <f>IF(J75="","",(K75/J75)/LOOKUP(RIGHT($D$2,3),定数!$A$6:$A$13,定数!$B$6:$B$13))</f>
        <v>9.3543472573696018</v>
      </c>
      <c r="N75" s="70"/>
      <c r="O75" s="8">
        <v>43477</v>
      </c>
      <c r="P75" s="114">
        <v>1.036</v>
      </c>
      <c r="Q75" s="114"/>
      <c r="R75" s="115">
        <f>IF(P75="","",T75*M75*LOOKUP(RIGHT($D$2,3),定数!$A$6:$A$13,定数!$B$6:$B$13))</f>
        <v>49390.953518911039</v>
      </c>
      <c r="S75" s="115"/>
      <c r="T75" s="116">
        <f t="shared" si="4"/>
        <v>43.999999999999595</v>
      </c>
      <c r="U75" s="116"/>
      <c r="V75" s="22">
        <f t="shared" si="7"/>
        <v>1</v>
      </c>
      <c r="W75">
        <f t="shared" si="8"/>
        <v>0</v>
      </c>
      <c r="X75" s="37">
        <f t="shared" si="5"/>
        <v>1511118.5774261802</v>
      </c>
      <c r="Y75" s="38">
        <f t="shared" si="6"/>
        <v>0.25715844695901191</v>
      </c>
    </row>
    <row r="76" spans="2:25">
      <c r="B76" s="70">
        <v>68</v>
      </c>
      <c r="C76" s="113">
        <f t="shared" si="9"/>
        <v>1171912.6244032634</v>
      </c>
      <c r="D76" s="113"/>
      <c r="E76" s="70"/>
      <c r="F76" s="8">
        <v>43478</v>
      </c>
      <c r="G76" s="70" t="s">
        <v>4</v>
      </c>
      <c r="H76" s="114">
        <v>1.0361</v>
      </c>
      <c r="I76" s="114"/>
      <c r="J76" s="70">
        <v>47</v>
      </c>
      <c r="K76" s="117">
        <f t="shared" si="10"/>
        <v>35157.378732097903</v>
      </c>
      <c r="L76" s="118"/>
      <c r="M76" s="6">
        <f>IF(J76="","",(K76/J76)/LOOKUP(RIGHT($D$2,3),定数!$A$6:$A$13,定数!$B$6:$B$13))</f>
        <v>6.2335777893790603</v>
      </c>
      <c r="N76" s="70"/>
      <c r="O76" s="8">
        <v>43478</v>
      </c>
      <c r="P76" s="114">
        <v>1.0314000000000001</v>
      </c>
      <c r="Q76" s="114"/>
      <c r="R76" s="115">
        <f>IF(P76="","",T76*M76*LOOKUP(RIGHT($D$2,3),定数!$A$6:$A$13,定数!$B$6:$B$13))</f>
        <v>-35157.37873209735</v>
      </c>
      <c r="S76" s="115"/>
      <c r="T76" s="116">
        <f t="shared" ref="T76:T108" si="11">IF(P76="","",IF(G76="買",(P76-H76),(H76-P76))*IF(RIGHT($D$2,3)="JPY",100,10000))</f>
        <v>-46.999999999999261</v>
      </c>
      <c r="U76" s="116"/>
      <c r="V76" s="22">
        <f t="shared" si="7"/>
        <v>0</v>
      </c>
      <c r="W76">
        <f t="shared" si="8"/>
        <v>1</v>
      </c>
      <c r="X76" s="37">
        <f t="shared" ref="X76:X108" si="12">IF(C76&lt;&gt;"",MAX(X75,C76),"")</f>
        <v>1511118.5774261802</v>
      </c>
      <c r="Y76" s="38">
        <f t="shared" ref="Y76:Y108" si="13">IF(X76&lt;&gt;"",1-(C76/X76),"")</f>
        <v>0.22447341862520875</v>
      </c>
    </row>
    <row r="77" spans="2:25">
      <c r="B77" s="70">
        <v>69</v>
      </c>
      <c r="C77" s="113">
        <f t="shared" si="9"/>
        <v>1136755.2456711661</v>
      </c>
      <c r="D77" s="113"/>
      <c r="E77" s="70"/>
      <c r="F77" s="8">
        <v>43499</v>
      </c>
      <c r="G77" s="70" t="s">
        <v>4</v>
      </c>
      <c r="H77" s="114">
        <v>1.0718000000000001</v>
      </c>
      <c r="I77" s="114"/>
      <c r="J77" s="70">
        <v>48</v>
      </c>
      <c r="K77" s="117">
        <f t="shared" si="10"/>
        <v>34102.657370134984</v>
      </c>
      <c r="L77" s="118"/>
      <c r="M77" s="6">
        <f>IF(J77="","",(K77/J77)/LOOKUP(RIGHT($D$2,3),定数!$A$6:$A$13,定数!$B$6:$B$13))</f>
        <v>5.9206002378706568</v>
      </c>
      <c r="N77" s="70"/>
      <c r="O77" s="8">
        <v>43499</v>
      </c>
      <c r="P77" s="114">
        <v>1.0786</v>
      </c>
      <c r="Q77" s="114"/>
      <c r="R77" s="115">
        <f>IF(P77="","",T77*M77*LOOKUP(RIGHT($D$2,3),定数!$A$6:$A$13,定数!$B$6:$B$13))</f>
        <v>48312.097941023974</v>
      </c>
      <c r="S77" s="115"/>
      <c r="T77" s="116">
        <f t="shared" si="11"/>
        <v>67.999999999999176</v>
      </c>
      <c r="U77" s="116"/>
      <c r="V77" s="22">
        <f t="shared" si="7"/>
        <v>1</v>
      </c>
      <c r="W77">
        <f t="shared" si="8"/>
        <v>0</v>
      </c>
      <c r="X77" s="37">
        <f t="shared" si="12"/>
        <v>1511118.5774261802</v>
      </c>
      <c r="Y77" s="38">
        <f t="shared" si="13"/>
        <v>0.24773921606645211</v>
      </c>
    </row>
    <row r="78" spans="2:25">
      <c r="B78" s="70">
        <v>70</v>
      </c>
      <c r="C78" s="113">
        <f>IF(R77="","",C77+R77)</f>
        <v>1185067.3436121901</v>
      </c>
      <c r="D78" s="113"/>
      <c r="E78" s="70"/>
      <c r="F78" s="8">
        <v>43543</v>
      </c>
      <c r="G78" s="70" t="s">
        <v>4</v>
      </c>
      <c r="H78" s="114">
        <v>1.0618000000000001</v>
      </c>
      <c r="I78" s="114"/>
      <c r="J78" s="70">
        <v>61</v>
      </c>
      <c r="K78" s="117">
        <f t="shared" si="10"/>
        <v>35552.020308365703</v>
      </c>
      <c r="L78" s="118"/>
      <c r="M78" s="6">
        <f>IF(J78="","",(K78/J78)/LOOKUP(RIGHT($D$2,3),定数!$A$6:$A$13,定数!$B$6:$B$13))</f>
        <v>4.8568333754597957</v>
      </c>
      <c r="N78" s="70"/>
      <c r="O78" s="8">
        <v>43544</v>
      </c>
      <c r="P78" s="114">
        <v>1.0557000000000001</v>
      </c>
      <c r="Q78" s="114"/>
      <c r="R78" s="115">
        <f>IF(P78="","",T78*M78*LOOKUP(RIGHT($D$2,3),定数!$A$6:$A$13,定数!$B$6:$B$13))</f>
        <v>-35552.020308365667</v>
      </c>
      <c r="S78" s="115"/>
      <c r="T78" s="116">
        <f t="shared" si="11"/>
        <v>-60.999999999999943</v>
      </c>
      <c r="U78" s="116"/>
      <c r="V78" s="22">
        <f t="shared" si="7"/>
        <v>0</v>
      </c>
      <c r="W78">
        <f t="shared" si="8"/>
        <v>1</v>
      </c>
      <c r="X78" s="37">
        <f t="shared" si="12"/>
        <v>1511118.5774261802</v>
      </c>
      <c r="Y78" s="38">
        <f t="shared" si="13"/>
        <v>0.21576813274927664</v>
      </c>
    </row>
    <row r="79" spans="2:25">
      <c r="B79" s="70">
        <v>71</v>
      </c>
      <c r="C79" s="113">
        <f>IF(R78="","",C78+R78)</f>
        <v>1149515.3233038245</v>
      </c>
      <c r="D79" s="113"/>
      <c r="E79" s="70"/>
      <c r="F79" s="8">
        <v>43545</v>
      </c>
      <c r="G79" s="70" t="s">
        <v>3</v>
      </c>
      <c r="H79" s="114">
        <v>1.0442</v>
      </c>
      <c r="I79" s="114"/>
      <c r="J79" s="70">
        <v>75</v>
      </c>
      <c r="K79" s="117">
        <f t="shared" si="10"/>
        <v>34485.459699114734</v>
      </c>
      <c r="L79" s="118"/>
      <c r="M79" s="6">
        <f>IF(J79="","",(K79/J79)/LOOKUP(RIGHT($D$2,3),定数!$A$6:$A$13,定数!$B$6:$B$13))</f>
        <v>3.8317177443460815</v>
      </c>
      <c r="N79" s="70"/>
      <c r="O79" s="8">
        <v>43550</v>
      </c>
      <c r="P79" s="114">
        <v>1.0517000000000001</v>
      </c>
      <c r="Q79" s="114"/>
      <c r="R79" s="115">
        <f>IF(P79="","",T79*M79*LOOKUP(RIGHT($D$2,3),定数!$A$6:$A$13,定数!$B$6:$B$13))</f>
        <v>-34485.459699115025</v>
      </c>
      <c r="S79" s="115"/>
      <c r="T79" s="116">
        <f t="shared" si="11"/>
        <v>-75.000000000000625</v>
      </c>
      <c r="U79" s="116"/>
      <c r="V79" s="1">
        <f t="shared" si="7"/>
        <v>0</v>
      </c>
      <c r="W79">
        <f t="shared" si="8"/>
        <v>2</v>
      </c>
      <c r="X79" s="37">
        <f t="shared" si="12"/>
        <v>1511118.5774261802</v>
      </c>
      <c r="Y79" s="38">
        <f t="shared" si="13"/>
        <v>0.23929508876679828</v>
      </c>
    </row>
    <row r="80" spans="2:25">
      <c r="B80" s="70">
        <v>72</v>
      </c>
      <c r="C80" s="113">
        <f>IF(R79="","",C79+R79)</f>
        <v>1115029.8636047095</v>
      </c>
      <c r="D80" s="113"/>
      <c r="E80" s="70"/>
      <c r="F80" s="8">
        <v>43557</v>
      </c>
      <c r="G80" s="70" t="s">
        <v>4</v>
      </c>
      <c r="H80" s="114">
        <v>1.0435000000000001</v>
      </c>
      <c r="I80" s="114"/>
      <c r="J80" s="70">
        <v>60</v>
      </c>
      <c r="K80" s="117">
        <f t="shared" si="10"/>
        <v>33450.895908141283</v>
      </c>
      <c r="L80" s="118"/>
      <c r="M80" s="6">
        <f>IF(J80="","",(K80/J80)/LOOKUP(RIGHT($D$2,3),定数!$A$6:$A$13,定数!$B$6:$B$13))</f>
        <v>4.645957765019622</v>
      </c>
      <c r="N80" s="70"/>
      <c r="O80" s="8">
        <v>43558</v>
      </c>
      <c r="P80" s="114">
        <v>1.0375000000000001</v>
      </c>
      <c r="Q80" s="114"/>
      <c r="R80" s="115">
        <f>IF(P80="","",T80*M80*LOOKUP(RIGHT($D$2,3),定数!$A$6:$A$13,定数!$B$6:$B$13))</f>
        <v>-33450.895908141305</v>
      </c>
      <c r="S80" s="115"/>
      <c r="T80" s="116">
        <f t="shared" si="11"/>
        <v>-60.000000000000057</v>
      </c>
      <c r="U80" s="116"/>
      <c r="V80" s="22">
        <f t="shared" si="7"/>
        <v>0</v>
      </c>
      <c r="W80">
        <f t="shared" si="8"/>
        <v>3</v>
      </c>
      <c r="X80" s="37">
        <f t="shared" si="12"/>
        <v>1511118.5774261802</v>
      </c>
      <c r="Y80" s="38">
        <f t="shared" si="13"/>
        <v>0.26211623610379453</v>
      </c>
    </row>
    <row r="81" spans="2:25">
      <c r="B81" s="70">
        <v>73</v>
      </c>
      <c r="C81" s="113">
        <f t="shared" si="9"/>
        <v>1081578.9676965682</v>
      </c>
      <c r="D81" s="113"/>
      <c r="E81" s="70"/>
      <c r="F81" s="8">
        <v>43565</v>
      </c>
      <c r="G81" s="70" t="s">
        <v>3</v>
      </c>
      <c r="H81" s="114">
        <v>1.0247999999999999</v>
      </c>
      <c r="I81" s="114"/>
      <c r="J81" s="70">
        <v>54</v>
      </c>
      <c r="K81" s="117">
        <f t="shared" si="10"/>
        <v>32447.369030897047</v>
      </c>
      <c r="L81" s="118"/>
      <c r="M81" s="6">
        <f>IF(J81="","",(K81/J81)/LOOKUP(RIGHT($D$2,3),定数!$A$6:$A$13,定数!$B$6:$B$13))</f>
        <v>5.0073100356322602</v>
      </c>
      <c r="N81" s="70"/>
      <c r="O81" s="8">
        <v>43566</v>
      </c>
      <c r="P81" s="114">
        <v>1.0302</v>
      </c>
      <c r="Q81" s="114"/>
      <c r="R81" s="115">
        <f>IF(P81="","",T81*M81*LOOKUP(RIGHT($D$2,3),定数!$A$6:$A$13,定数!$B$6:$B$13))</f>
        <v>-32447.369030897469</v>
      </c>
      <c r="S81" s="115"/>
      <c r="T81" s="116">
        <f t="shared" si="11"/>
        <v>-54.000000000000711</v>
      </c>
      <c r="U81" s="116"/>
      <c r="V81" s="22">
        <f t="shared" si="7"/>
        <v>0</v>
      </c>
      <c r="W81">
        <f t="shared" si="8"/>
        <v>4</v>
      </c>
      <c r="X81" s="37">
        <f t="shared" si="12"/>
        <v>1511118.5774261802</v>
      </c>
      <c r="Y81" s="38">
        <f t="shared" si="13"/>
        <v>0.28425274902068065</v>
      </c>
    </row>
    <row r="82" spans="2:25">
      <c r="B82" s="70">
        <v>74</v>
      </c>
      <c r="C82" s="113">
        <f t="shared" si="9"/>
        <v>1049131.5986656707</v>
      </c>
      <c r="D82" s="113"/>
      <c r="E82" s="70"/>
      <c r="F82" s="8">
        <v>43582</v>
      </c>
      <c r="G82" s="70" t="s">
        <v>4</v>
      </c>
      <c r="H82" s="114">
        <v>1.0401</v>
      </c>
      <c r="I82" s="114"/>
      <c r="J82" s="70">
        <v>49</v>
      </c>
      <c r="K82" s="117">
        <f t="shared" si="10"/>
        <v>31473.947959970119</v>
      </c>
      <c r="L82" s="118"/>
      <c r="M82" s="6">
        <f>IF(J82="","",(K82/J82)/LOOKUP(RIGHT($D$2,3),定数!$A$6:$A$13,定数!$B$6:$B$13))</f>
        <v>5.3527122380901568</v>
      </c>
      <c r="N82" s="70"/>
      <c r="O82" s="8">
        <v>43582</v>
      </c>
      <c r="P82" s="114">
        <v>1.0471999999999999</v>
      </c>
      <c r="Q82" s="114"/>
      <c r="R82" s="115">
        <f>IF(P82="","",T82*M82*LOOKUP(RIGHT($D$2,3),定数!$A$6:$A$13,定数!$B$6:$B$13))</f>
        <v>45605.108268527387</v>
      </c>
      <c r="S82" s="115"/>
      <c r="T82" s="116">
        <f t="shared" si="11"/>
        <v>70.999999999998835</v>
      </c>
      <c r="U82" s="116"/>
      <c r="V82" s="22">
        <f t="shared" si="7"/>
        <v>1</v>
      </c>
      <c r="W82">
        <f t="shared" si="8"/>
        <v>0</v>
      </c>
      <c r="X82" s="37">
        <f t="shared" si="12"/>
        <v>1511118.5774261802</v>
      </c>
      <c r="Y82" s="38">
        <f t="shared" si="13"/>
        <v>0.30572516655006055</v>
      </c>
    </row>
    <row r="83" spans="2:25">
      <c r="B83" s="70">
        <v>75</v>
      </c>
      <c r="C83" s="113">
        <f>IF(R82="","",C82+R82)</f>
        <v>1094736.706934198</v>
      </c>
      <c r="D83" s="113"/>
      <c r="E83" s="70"/>
      <c r="F83" s="8">
        <v>43600</v>
      </c>
      <c r="G83" s="70" t="s">
        <v>3</v>
      </c>
      <c r="H83" s="114">
        <v>0.99709999999999999</v>
      </c>
      <c r="I83" s="114"/>
      <c r="J83" s="70">
        <v>45</v>
      </c>
      <c r="K83" s="117">
        <f t="shared" si="10"/>
        <v>32842.101208025939</v>
      </c>
      <c r="L83" s="118"/>
      <c r="M83" s="6">
        <f>IF(J83="","",(K83/J83)/LOOKUP(RIGHT($D$2,3),定数!$A$6:$A$13,定数!$B$6:$B$13))</f>
        <v>6.081870594078878</v>
      </c>
      <c r="N83" s="70"/>
      <c r="O83" s="8">
        <v>43601</v>
      </c>
      <c r="P83" s="114">
        <v>0.99080000000000001</v>
      </c>
      <c r="Q83" s="114"/>
      <c r="R83" s="115">
        <f>IF(P83="","",T83*M83*LOOKUP(RIGHT($D$2,3),定数!$A$6:$A$13,定数!$B$6:$B$13))</f>
        <v>45978.941691236119</v>
      </c>
      <c r="S83" s="115"/>
      <c r="T83" s="116">
        <f t="shared" si="11"/>
        <v>62.999999999999723</v>
      </c>
      <c r="U83" s="116"/>
      <c r="V83" s="22">
        <f t="shared" si="7"/>
        <v>2</v>
      </c>
      <c r="W83">
        <f t="shared" si="8"/>
        <v>0</v>
      </c>
      <c r="X83" s="37">
        <f t="shared" si="12"/>
        <v>1511118.5774261802</v>
      </c>
      <c r="Y83" s="38">
        <f t="shared" si="13"/>
        <v>0.27554546460621676</v>
      </c>
    </row>
    <row r="84" spans="2:25">
      <c r="B84" s="70">
        <v>76</v>
      </c>
      <c r="C84" s="113">
        <f>IF(R83="","",C83+R83)</f>
        <v>1140715.6486254341</v>
      </c>
      <c r="D84" s="113"/>
      <c r="E84" s="70"/>
      <c r="F84" s="8">
        <v>43622</v>
      </c>
      <c r="G84" s="70" t="s">
        <v>4</v>
      </c>
      <c r="H84" s="114">
        <v>0.97489999999999999</v>
      </c>
      <c r="I84" s="114"/>
      <c r="J84" s="70">
        <v>34</v>
      </c>
      <c r="K84" s="117">
        <f t="shared" si="10"/>
        <v>34221.469458763022</v>
      </c>
      <c r="L84" s="118"/>
      <c r="M84" s="6">
        <f>IF(J84="","",(K84/J84)/LOOKUP(RIGHT($D$2,3),定数!$A$6:$A$13,定数!$B$6:$B$13))</f>
        <v>8.3876150634223094</v>
      </c>
      <c r="N84" s="70"/>
      <c r="O84" s="8">
        <v>43622</v>
      </c>
      <c r="P84" s="114">
        <v>0.98199999999999998</v>
      </c>
      <c r="Q84" s="114"/>
      <c r="R84" s="115">
        <f>IF(P84="","",T84*M84*LOOKUP(RIGHT($D$2,3),定数!$A$6:$A$13,定数!$B$6:$B$13))</f>
        <v>71462.480340358044</v>
      </c>
      <c r="S84" s="115"/>
      <c r="T84" s="116">
        <f t="shared" si="11"/>
        <v>70.999999999999957</v>
      </c>
      <c r="U84" s="116"/>
      <c r="V84" s="22">
        <f t="shared" si="7"/>
        <v>3</v>
      </c>
      <c r="W84">
        <f t="shared" si="8"/>
        <v>0</v>
      </c>
      <c r="X84" s="37">
        <f t="shared" si="12"/>
        <v>1511118.5774261802</v>
      </c>
      <c r="Y84" s="38">
        <f t="shared" si="13"/>
        <v>0.24511837411967807</v>
      </c>
    </row>
    <row r="85" spans="2:25">
      <c r="B85" s="70">
        <v>77</v>
      </c>
      <c r="C85" s="113">
        <f>IF(R84="","",C84+R84)</f>
        <v>1212178.1289657922</v>
      </c>
      <c r="D85" s="113"/>
      <c r="E85" s="70"/>
      <c r="F85" s="8">
        <v>43629</v>
      </c>
      <c r="G85" s="70" t="s">
        <v>4</v>
      </c>
      <c r="H85" s="114">
        <v>0.99670000000000003</v>
      </c>
      <c r="I85" s="114"/>
      <c r="J85" s="70">
        <v>55</v>
      </c>
      <c r="K85" s="117">
        <f t="shared" si="10"/>
        <v>36365.343868973767</v>
      </c>
      <c r="L85" s="118"/>
      <c r="M85" s="6">
        <f>IF(J85="","",(K85/J85)/LOOKUP(RIGHT($D$2,3),定数!$A$6:$A$13,定数!$B$6:$B$13))</f>
        <v>5.5099005862081469</v>
      </c>
      <c r="N85" s="70"/>
      <c r="O85" s="8">
        <v>43631</v>
      </c>
      <c r="P85" s="114">
        <v>1.0082</v>
      </c>
      <c r="Q85" s="114"/>
      <c r="R85" s="115">
        <f>IF(P85="","",T85*M85*LOOKUP(RIGHT($D$2,3),定数!$A$6:$A$13,定数!$B$6:$B$13))</f>
        <v>76036.628089672129</v>
      </c>
      <c r="S85" s="115"/>
      <c r="T85" s="116">
        <f t="shared" si="11"/>
        <v>114.99999999999955</v>
      </c>
      <c r="U85" s="116"/>
      <c r="V85" s="22">
        <f t="shared" si="7"/>
        <v>4</v>
      </c>
      <c r="W85">
        <f t="shared" si="8"/>
        <v>0</v>
      </c>
      <c r="X85" s="37">
        <f t="shared" si="12"/>
        <v>1511118.5774261802</v>
      </c>
      <c r="Y85" s="38">
        <f t="shared" si="13"/>
        <v>0.19782726049835198</v>
      </c>
    </row>
    <row r="86" spans="2:25">
      <c r="B86" s="70">
        <v>78</v>
      </c>
      <c r="C86" s="113">
        <f t="shared" si="9"/>
        <v>1288214.7570554644</v>
      </c>
      <c r="D86" s="113"/>
      <c r="E86" s="70"/>
      <c r="F86" s="8">
        <v>43635</v>
      </c>
      <c r="G86" s="70" t="s">
        <v>4</v>
      </c>
      <c r="H86" s="114">
        <v>1.0142</v>
      </c>
      <c r="I86" s="114"/>
      <c r="J86" s="70">
        <v>86</v>
      </c>
      <c r="K86" s="117">
        <f t="shared" si="10"/>
        <v>38646.442711663934</v>
      </c>
      <c r="L86" s="118"/>
      <c r="M86" s="6">
        <f>IF(J86="","",(K86/J86)/LOOKUP(RIGHT($D$2,3),定数!$A$6:$A$13,定数!$B$6:$B$13))</f>
        <v>3.744810340277513</v>
      </c>
      <c r="N86" s="70"/>
      <c r="O86" s="8">
        <v>43637</v>
      </c>
      <c r="P86" s="114">
        <v>1.0056</v>
      </c>
      <c r="Q86" s="114"/>
      <c r="R86" s="115">
        <f>IF(P86="","",T86*M86*LOOKUP(RIGHT($D$2,3),定数!$A$6:$A$13,定数!$B$6:$B$13))</f>
        <v>-38646.442711663665</v>
      </c>
      <c r="S86" s="115"/>
      <c r="T86" s="116">
        <f t="shared" si="11"/>
        <v>-85.999999999999403</v>
      </c>
      <c r="U86" s="116"/>
      <c r="V86" s="22">
        <f t="shared" si="7"/>
        <v>0</v>
      </c>
      <c r="W86">
        <f t="shared" si="8"/>
        <v>1</v>
      </c>
      <c r="X86" s="37">
        <f t="shared" si="12"/>
        <v>1511118.5774261802</v>
      </c>
      <c r="Y86" s="38">
        <f t="shared" si="13"/>
        <v>0.14750915229324879</v>
      </c>
    </row>
    <row r="87" spans="2:25">
      <c r="B87" s="70">
        <v>79</v>
      </c>
      <c r="C87" s="113">
        <f>IF(R86="","",C86+R86)</f>
        <v>1249568.3143438008</v>
      </c>
      <c r="D87" s="113"/>
      <c r="E87" s="70"/>
      <c r="F87" s="8">
        <v>43650</v>
      </c>
      <c r="G87" s="70" t="s">
        <v>4</v>
      </c>
      <c r="H87" s="114">
        <v>1.0297000000000001</v>
      </c>
      <c r="I87" s="114"/>
      <c r="J87" s="70">
        <v>47</v>
      </c>
      <c r="K87" s="117">
        <f t="shared" si="10"/>
        <v>37487.049430314022</v>
      </c>
      <c r="L87" s="118"/>
      <c r="M87" s="6">
        <f>IF(J87="","",(K87/J87)/LOOKUP(RIGHT($D$2,3),定数!$A$6:$A$13,定数!$B$6:$B$13))</f>
        <v>6.6466399699138341</v>
      </c>
      <c r="N87" s="70"/>
      <c r="O87" s="8">
        <v>43651</v>
      </c>
      <c r="P87" s="114">
        <v>1.0249999999999999</v>
      </c>
      <c r="Q87" s="114"/>
      <c r="R87" s="115">
        <f>IF(P87="","",T87*M87*LOOKUP(RIGHT($D$2,3),定数!$A$6:$A$13,定数!$B$6:$B$13))</f>
        <v>-37487.049430315208</v>
      </c>
      <c r="S87" s="115"/>
      <c r="T87" s="116">
        <f t="shared" si="11"/>
        <v>-47.000000000001485</v>
      </c>
      <c r="U87" s="116"/>
      <c r="V87" s="22">
        <f t="shared" si="7"/>
        <v>0</v>
      </c>
      <c r="W87">
        <f t="shared" si="8"/>
        <v>2</v>
      </c>
      <c r="X87" s="37">
        <f t="shared" si="12"/>
        <v>1511118.5774261802</v>
      </c>
      <c r="Y87" s="38">
        <f t="shared" si="13"/>
        <v>0.17308387772445111</v>
      </c>
    </row>
    <row r="88" spans="2:25">
      <c r="B88" s="70">
        <v>80</v>
      </c>
      <c r="C88" s="113">
        <f t="shared" si="9"/>
        <v>1212081.2649134856</v>
      </c>
      <c r="D88" s="113"/>
      <c r="E88" s="70"/>
      <c r="F88" s="8">
        <v>43652</v>
      </c>
      <c r="G88" s="70" t="s">
        <v>3</v>
      </c>
      <c r="H88" s="114">
        <v>1.0216000000000001</v>
      </c>
      <c r="I88" s="114"/>
      <c r="J88" s="70">
        <v>56</v>
      </c>
      <c r="K88" s="117">
        <f t="shared" si="10"/>
        <v>36362.437947404564</v>
      </c>
      <c r="L88" s="118"/>
      <c r="M88" s="6">
        <f>IF(J88="","",(K88/J88)/LOOKUP(RIGHT($D$2,3),定数!$A$6:$A$13,定数!$B$6:$B$13))</f>
        <v>5.4110770755066309</v>
      </c>
      <c r="N88" s="70"/>
      <c r="O88" s="8">
        <v>43657</v>
      </c>
      <c r="P88" s="114">
        <v>1.0271999999999999</v>
      </c>
      <c r="Q88" s="114"/>
      <c r="R88" s="115">
        <f>IF(P88="","",T88*M88*LOOKUP(RIGHT($D$2,3),定数!$A$6:$A$13,定数!$B$6:$B$13))</f>
        <v>-36362.437947403436</v>
      </c>
      <c r="S88" s="115"/>
      <c r="T88" s="116">
        <f t="shared" si="11"/>
        <v>-55.999999999998273</v>
      </c>
      <c r="U88" s="116"/>
      <c r="V88" s="22">
        <f t="shared" si="7"/>
        <v>0</v>
      </c>
      <c r="W88">
        <f t="shared" si="8"/>
        <v>3</v>
      </c>
      <c r="X88" s="37">
        <f t="shared" si="12"/>
        <v>1511118.5774261802</v>
      </c>
      <c r="Y88" s="38">
        <f t="shared" si="13"/>
        <v>0.19789136139271835</v>
      </c>
    </row>
    <row r="89" spans="2:25">
      <c r="B89" s="70">
        <v>81</v>
      </c>
      <c r="C89" s="113">
        <f>IF(R88="","",C88+R88)</f>
        <v>1175718.8269660822</v>
      </c>
      <c r="D89" s="113"/>
      <c r="E89" s="70"/>
      <c r="F89" s="8">
        <v>43664</v>
      </c>
      <c r="G89" s="70" t="s">
        <v>4</v>
      </c>
      <c r="H89" s="114">
        <v>1.0365</v>
      </c>
      <c r="I89" s="114"/>
      <c r="J89" s="70">
        <v>73</v>
      </c>
      <c r="K89" s="117">
        <f t="shared" si="10"/>
        <v>35271.564808982468</v>
      </c>
      <c r="L89" s="118"/>
      <c r="M89" s="6">
        <f>IF(J89="","",(K89/J89)/LOOKUP(RIGHT($D$2,3),定数!$A$6:$A$13,定数!$B$6:$B$13))</f>
        <v>4.0264343389249397</v>
      </c>
      <c r="N89" s="70"/>
      <c r="O89" s="8">
        <v>43669</v>
      </c>
      <c r="P89" s="114">
        <v>1.0291999999999999</v>
      </c>
      <c r="Q89" s="114"/>
      <c r="R89" s="115">
        <f>IF(P89="","",T89*M89*LOOKUP(RIGHT($D$2,3),定数!$A$6:$A$13,定数!$B$6:$B$13))</f>
        <v>-35271.564808982883</v>
      </c>
      <c r="S89" s="115"/>
      <c r="T89" s="116">
        <f t="shared" si="11"/>
        <v>-73.000000000000838</v>
      </c>
      <c r="U89" s="116"/>
      <c r="V89" s="22">
        <f t="shared" si="7"/>
        <v>0</v>
      </c>
      <c r="W89">
        <f t="shared" si="8"/>
        <v>4</v>
      </c>
      <c r="X89" s="37">
        <f t="shared" si="12"/>
        <v>1511118.5774261802</v>
      </c>
      <c r="Y89" s="38">
        <f t="shared" si="13"/>
        <v>0.22195462055093595</v>
      </c>
    </row>
    <row r="90" spans="2:25">
      <c r="B90" s="70">
        <v>82</v>
      </c>
      <c r="C90" s="113">
        <f t="shared" si="9"/>
        <v>1140447.2621570993</v>
      </c>
      <c r="D90" s="113"/>
      <c r="E90" s="70"/>
      <c r="F90" s="8">
        <v>43684</v>
      </c>
      <c r="G90" s="70" t="s">
        <v>4</v>
      </c>
      <c r="H90" s="114">
        <v>1.0592999999999999</v>
      </c>
      <c r="I90" s="114"/>
      <c r="J90" s="70">
        <v>52</v>
      </c>
      <c r="K90" s="117">
        <f t="shared" si="10"/>
        <v>34213.417864712981</v>
      </c>
      <c r="L90" s="118"/>
      <c r="M90" s="6">
        <f>IF(J90="","",(K90/J90)/LOOKUP(RIGHT($D$2,3),定数!$A$6:$A$13,定数!$B$6:$B$13))</f>
        <v>5.4829195296014399</v>
      </c>
      <c r="N90" s="70"/>
      <c r="O90" s="8">
        <v>43685</v>
      </c>
      <c r="P90" s="114">
        <v>1.0541</v>
      </c>
      <c r="Q90" s="114"/>
      <c r="R90" s="115">
        <f>IF(P90="","",T90*M90*LOOKUP(RIGHT($D$2,3),定数!$A$6:$A$13,定数!$B$6:$B$13))</f>
        <v>-34213.417864712137</v>
      </c>
      <c r="S90" s="115"/>
      <c r="T90" s="116">
        <f t="shared" si="11"/>
        <v>-51.999999999998714</v>
      </c>
      <c r="U90" s="116"/>
      <c r="V90" s="22">
        <f t="shared" si="7"/>
        <v>0</v>
      </c>
      <c r="W90">
        <f t="shared" si="8"/>
        <v>5</v>
      </c>
      <c r="X90" s="37">
        <f t="shared" si="12"/>
        <v>1511118.5774261802</v>
      </c>
      <c r="Y90" s="38">
        <f t="shared" si="13"/>
        <v>0.24529598193440816</v>
      </c>
    </row>
    <row r="91" spans="2:25">
      <c r="B91" s="70">
        <v>83</v>
      </c>
      <c r="C91" s="113">
        <f t="shared" si="9"/>
        <v>1106233.8442923871</v>
      </c>
      <c r="D91" s="113"/>
      <c r="E91" s="70"/>
      <c r="F91" s="8">
        <v>43691</v>
      </c>
      <c r="G91" s="70" t="s">
        <v>3</v>
      </c>
      <c r="H91" s="114">
        <v>1.0495000000000001</v>
      </c>
      <c r="I91" s="114"/>
      <c r="J91" s="70">
        <v>55</v>
      </c>
      <c r="K91" s="117">
        <f t="shared" si="10"/>
        <v>33187.015328771609</v>
      </c>
      <c r="L91" s="118"/>
      <c r="M91" s="6">
        <f>IF(J91="","",(K91/J91)/LOOKUP(RIGHT($D$2,3),定数!$A$6:$A$13,定数!$B$6:$B$13))</f>
        <v>5.0283356558744865</v>
      </c>
      <c r="N91" s="70"/>
      <c r="O91" s="8">
        <v>43701</v>
      </c>
      <c r="P91" s="114">
        <v>1.0382</v>
      </c>
      <c r="Q91" s="114"/>
      <c r="R91" s="115">
        <f>IF(P91="","",T91*M91*LOOKUP(RIGHT($D$2,3),定数!$A$6:$A$13,定数!$B$6:$B$13))</f>
        <v>68184.231493658561</v>
      </c>
      <c r="S91" s="115"/>
      <c r="T91" s="116">
        <f t="shared" si="11"/>
        <v>113.00000000000088</v>
      </c>
      <c r="U91" s="116"/>
      <c r="V91" s="22">
        <f t="shared" si="7"/>
        <v>1</v>
      </c>
      <c r="W91">
        <f t="shared" si="8"/>
        <v>0</v>
      </c>
      <c r="X91" s="37">
        <f t="shared" si="12"/>
        <v>1511118.5774261802</v>
      </c>
      <c r="Y91" s="38">
        <f t="shared" si="13"/>
        <v>0.26793710247637548</v>
      </c>
    </row>
    <row r="92" spans="2:25">
      <c r="B92" s="70">
        <v>84</v>
      </c>
      <c r="C92" s="113">
        <f t="shared" si="9"/>
        <v>1174418.0757860458</v>
      </c>
      <c r="D92" s="113"/>
      <c r="E92" s="70"/>
      <c r="F92" s="8">
        <v>43785</v>
      </c>
      <c r="G92" s="70" t="s">
        <v>3</v>
      </c>
      <c r="H92" s="114">
        <v>1.0308999999999999</v>
      </c>
      <c r="I92" s="114"/>
      <c r="J92" s="70">
        <v>36</v>
      </c>
      <c r="K92" s="117">
        <f t="shared" si="10"/>
        <v>35232.54227358137</v>
      </c>
      <c r="L92" s="118"/>
      <c r="M92" s="6">
        <f>IF(J92="","",(K92/J92)/LOOKUP(RIGHT($D$2,3),定数!$A$6:$A$13,定数!$B$6:$B$13))</f>
        <v>8.1556810818475398</v>
      </c>
      <c r="N92" s="70"/>
      <c r="O92" s="8">
        <v>43785</v>
      </c>
      <c r="P92" s="114">
        <v>1.0345</v>
      </c>
      <c r="Q92" s="114"/>
      <c r="R92" s="115">
        <f>IF(P92="","",T92*M92*LOOKUP(RIGHT($D$2,3),定数!$A$6:$A$13,定数!$B$6:$B$13))</f>
        <v>-35232.542273581843</v>
      </c>
      <c r="S92" s="115"/>
      <c r="T92" s="116">
        <f t="shared" si="11"/>
        <v>-36.000000000000476</v>
      </c>
      <c r="U92" s="116"/>
      <c r="V92" s="22">
        <f t="shared" si="7"/>
        <v>0</v>
      </c>
      <c r="W92">
        <f t="shared" si="8"/>
        <v>1</v>
      </c>
      <c r="X92" s="37">
        <f t="shared" si="12"/>
        <v>1511118.5774261802</v>
      </c>
      <c r="Y92" s="38">
        <f t="shared" si="13"/>
        <v>0.22281540751991891</v>
      </c>
    </row>
    <row r="93" spans="2:25">
      <c r="B93" s="70">
        <v>85</v>
      </c>
      <c r="C93" s="113">
        <f>IF(R92="","",C92+R92)</f>
        <v>1139185.5335124638</v>
      </c>
      <c r="D93" s="113"/>
      <c r="E93" s="70"/>
      <c r="F93" s="8">
        <v>43795</v>
      </c>
      <c r="G93" s="70" t="s">
        <v>4</v>
      </c>
      <c r="H93" s="114">
        <v>1.0458000000000001</v>
      </c>
      <c r="I93" s="114"/>
      <c r="J93" s="70">
        <v>21</v>
      </c>
      <c r="K93" s="117">
        <f t="shared" si="10"/>
        <v>34175.566005373912</v>
      </c>
      <c r="L93" s="118"/>
      <c r="M93" s="6">
        <f>IF(J93="","",(K93/J93)/LOOKUP(RIGHT($D$2,3),定数!$A$6:$A$13,定数!$B$6:$B$13))</f>
        <v>13.561732541815045</v>
      </c>
      <c r="N93" s="70"/>
      <c r="O93" s="8">
        <v>43796</v>
      </c>
      <c r="P93" s="114">
        <v>1.0487</v>
      </c>
      <c r="Q93" s="114"/>
      <c r="R93" s="115">
        <f>IF(P93="","",T93*M93*LOOKUP(RIGHT($D$2,3),定数!$A$6:$A$13,定数!$B$6:$B$13))</f>
        <v>47194.829245514775</v>
      </c>
      <c r="S93" s="115"/>
      <c r="T93" s="116">
        <f t="shared" si="11"/>
        <v>28.999999999999027</v>
      </c>
      <c r="U93" s="116"/>
      <c r="V93" s="1">
        <f t="shared" si="7"/>
        <v>1</v>
      </c>
      <c r="W93">
        <f t="shared" si="8"/>
        <v>0</v>
      </c>
      <c r="X93" s="37">
        <f t="shared" si="12"/>
        <v>1511118.5774261802</v>
      </c>
      <c r="Y93" s="38">
        <f t="shared" si="13"/>
        <v>0.24613094529432178</v>
      </c>
    </row>
    <row r="94" spans="2:25">
      <c r="B94" s="70">
        <v>86</v>
      </c>
      <c r="C94" s="113">
        <f>IF(R93="","",C93+R93)</f>
        <v>1186380.3627579785</v>
      </c>
      <c r="D94" s="113"/>
      <c r="E94" s="70"/>
      <c r="F94" s="8">
        <v>43797</v>
      </c>
      <c r="G94" s="70" t="s">
        <v>3</v>
      </c>
      <c r="H94" s="114">
        <v>1.0437000000000001</v>
      </c>
      <c r="I94" s="114"/>
      <c r="J94" s="70">
        <v>25</v>
      </c>
      <c r="K94" s="117">
        <f t="shared" si="10"/>
        <v>35591.41088273935</v>
      </c>
      <c r="L94" s="118"/>
      <c r="M94" s="6">
        <f>IF(J94="","",(K94/J94)/LOOKUP(RIGHT($D$2,3),定数!$A$6:$A$13,定数!$B$6:$B$13))</f>
        <v>11.863803627579783</v>
      </c>
      <c r="N94" s="70"/>
      <c r="O94" s="8">
        <v>43797</v>
      </c>
      <c r="P94" s="114">
        <v>1.0462</v>
      </c>
      <c r="Q94" s="114"/>
      <c r="R94" s="115">
        <f>IF(P94="","",T94*M94*LOOKUP(RIGHT($D$2,3),定数!$A$6:$A$13,定数!$B$6:$B$13))</f>
        <v>-35591.410882738586</v>
      </c>
      <c r="S94" s="115"/>
      <c r="T94" s="116">
        <f t="shared" si="11"/>
        <v>-24.999999999999467</v>
      </c>
      <c r="U94" s="116"/>
      <c r="V94" s="22">
        <f t="shared" si="7"/>
        <v>0</v>
      </c>
      <c r="W94">
        <f t="shared" si="8"/>
        <v>1</v>
      </c>
      <c r="X94" s="37">
        <f t="shared" si="12"/>
        <v>1511118.5774261802</v>
      </c>
      <c r="Y94" s="38">
        <f t="shared" si="13"/>
        <v>0.21489922731365907</v>
      </c>
    </row>
    <row r="95" spans="2:25">
      <c r="B95" s="70">
        <v>87</v>
      </c>
      <c r="C95" s="113">
        <f t="shared" si="9"/>
        <v>1150788.9518752398</v>
      </c>
      <c r="D95" s="113"/>
      <c r="E95" s="70"/>
      <c r="F95" s="8">
        <v>43802</v>
      </c>
      <c r="G95" s="70" t="s">
        <v>3</v>
      </c>
      <c r="H95" s="114">
        <v>1.0418000000000001</v>
      </c>
      <c r="I95" s="114"/>
      <c r="J95" s="70">
        <v>20</v>
      </c>
      <c r="K95" s="117">
        <f t="shared" si="10"/>
        <v>34523.668556257195</v>
      </c>
      <c r="L95" s="118"/>
      <c r="M95" s="6">
        <f>IF(J95="","",(K95/J95)/LOOKUP(RIGHT($D$2,3),定数!$A$6:$A$13,定数!$B$6:$B$13))</f>
        <v>14.384861898440498</v>
      </c>
      <c r="N95" s="70"/>
      <c r="O95" s="8">
        <v>43802</v>
      </c>
      <c r="P95" s="114">
        <v>1.0438000000000001</v>
      </c>
      <c r="Q95" s="114"/>
      <c r="R95" s="115">
        <f>IF(P95="","",T95*M95*LOOKUP(RIGHT($D$2,3),定数!$A$6:$A$13,定数!$B$6:$B$13))</f>
        <v>-34523.668556257224</v>
      </c>
      <c r="S95" s="115"/>
      <c r="T95" s="116">
        <f t="shared" si="11"/>
        <v>-20.000000000000018</v>
      </c>
      <c r="U95" s="116"/>
      <c r="V95" s="22">
        <f t="shared" si="7"/>
        <v>0</v>
      </c>
      <c r="W95">
        <f t="shared" si="8"/>
        <v>2</v>
      </c>
      <c r="X95" s="37">
        <f t="shared" si="12"/>
        <v>1511118.5774261802</v>
      </c>
      <c r="Y95" s="38">
        <f t="shared" si="13"/>
        <v>0.23845225049424879</v>
      </c>
    </row>
    <row r="96" spans="2:25">
      <c r="B96" s="70">
        <v>88</v>
      </c>
      <c r="C96" s="113">
        <f t="shared" si="9"/>
        <v>1116265.2833189827</v>
      </c>
      <c r="D96" s="113"/>
      <c r="E96" s="70"/>
      <c r="F96" s="8">
        <v>43805</v>
      </c>
      <c r="G96" s="70" t="s">
        <v>4</v>
      </c>
      <c r="H96" s="114">
        <v>1.0472999999999999</v>
      </c>
      <c r="I96" s="114"/>
      <c r="J96" s="70">
        <v>20</v>
      </c>
      <c r="K96" s="117">
        <f t="shared" si="10"/>
        <v>33487.958499569482</v>
      </c>
      <c r="L96" s="118"/>
      <c r="M96" s="6">
        <f>IF(J96="","",(K96/J96)/LOOKUP(RIGHT($D$2,3),定数!$A$6:$A$13,定数!$B$6:$B$13))</f>
        <v>13.953316041487284</v>
      </c>
      <c r="N96" s="70"/>
      <c r="O96" s="8">
        <v>43805</v>
      </c>
      <c r="P96" s="114">
        <v>1.0508</v>
      </c>
      <c r="Q96" s="114"/>
      <c r="R96" s="115">
        <f>IF(P96="","",T96*M96*LOOKUP(RIGHT($D$2,3),定数!$A$6:$A$13,定数!$B$6:$B$13))</f>
        <v>58603.927374247571</v>
      </c>
      <c r="S96" s="115"/>
      <c r="T96" s="116">
        <f t="shared" si="11"/>
        <v>35.000000000000583</v>
      </c>
      <c r="U96" s="116"/>
      <c r="V96" s="22">
        <f t="shared" si="7"/>
        <v>1</v>
      </c>
      <c r="W96">
        <f t="shared" si="8"/>
        <v>0</v>
      </c>
      <c r="X96" s="37">
        <f t="shared" si="12"/>
        <v>1511118.5774261802</v>
      </c>
      <c r="Y96" s="38">
        <f t="shared" si="13"/>
        <v>0.26129868297942127</v>
      </c>
    </row>
    <row r="97" spans="2:25">
      <c r="B97" s="70">
        <v>89</v>
      </c>
      <c r="C97" s="113">
        <f t="shared" si="9"/>
        <v>1174869.2106932302</v>
      </c>
      <c r="D97" s="113"/>
      <c r="E97" s="70"/>
      <c r="F97" s="8">
        <v>43818</v>
      </c>
      <c r="G97" s="70" t="s">
        <v>3</v>
      </c>
      <c r="H97" s="114">
        <v>1.0508</v>
      </c>
      <c r="I97" s="114"/>
      <c r="J97" s="70">
        <v>28</v>
      </c>
      <c r="K97" s="117">
        <f t="shared" si="10"/>
        <v>35246.076320796907</v>
      </c>
      <c r="L97" s="118"/>
      <c r="M97" s="6">
        <f>IF(J97="","",(K97/J97)/LOOKUP(RIGHT($D$2,3),定数!$A$6:$A$13,定数!$B$6:$B$13))</f>
        <v>10.489903666903841</v>
      </c>
      <c r="N97" s="70"/>
      <c r="O97" s="8">
        <v>43819</v>
      </c>
      <c r="P97" s="114">
        <v>1.0467</v>
      </c>
      <c r="Q97" s="114"/>
      <c r="R97" s="115">
        <f>IF(P97="","",T97*M97*LOOKUP(RIGHT($D$2,3),定数!$A$6:$A$13,定数!$B$6:$B$13))</f>
        <v>51610.326041166809</v>
      </c>
      <c r="S97" s="115"/>
      <c r="T97" s="116">
        <f t="shared" si="11"/>
        <v>40.999999999999929</v>
      </c>
      <c r="U97" s="116"/>
      <c r="V97" s="22">
        <f t="shared" si="7"/>
        <v>2</v>
      </c>
      <c r="W97">
        <f t="shared" si="8"/>
        <v>0</v>
      </c>
      <c r="X97" s="37">
        <f t="shared" si="12"/>
        <v>1511118.5774261802</v>
      </c>
      <c r="Y97" s="38">
        <f t="shared" si="13"/>
        <v>0.22251686383584035</v>
      </c>
    </row>
    <row r="98" spans="2:25">
      <c r="B98" s="70">
        <v>90</v>
      </c>
      <c r="C98" s="113">
        <f t="shared" si="9"/>
        <v>1226479.5367343971</v>
      </c>
      <c r="D98" s="113"/>
      <c r="E98" s="70"/>
      <c r="F98" s="8">
        <v>43826</v>
      </c>
      <c r="G98" s="70" t="s">
        <v>3</v>
      </c>
      <c r="H98" s="114">
        <v>1.0355000000000001</v>
      </c>
      <c r="I98" s="114"/>
      <c r="J98" s="70">
        <v>28</v>
      </c>
      <c r="K98" s="117">
        <f t="shared" si="10"/>
        <v>36794.386102031909</v>
      </c>
      <c r="L98" s="118"/>
      <c r="M98" s="6">
        <f>IF(J98="","",(K98/J98)/LOOKUP(RIGHT($D$2,3),定数!$A$6:$A$13,定数!$B$6:$B$13))</f>
        <v>10.950710149414258</v>
      </c>
      <c r="N98" s="70"/>
      <c r="O98" s="8">
        <v>43826</v>
      </c>
      <c r="P98" s="114">
        <v>1.0383</v>
      </c>
      <c r="Q98" s="114"/>
      <c r="R98" s="115">
        <f>IF(P98="","",T98*M98*LOOKUP(RIGHT($D$2,3),定数!$A$6:$A$13,定数!$B$6:$B$13))</f>
        <v>-36794.386102030774</v>
      </c>
      <c r="S98" s="115"/>
      <c r="T98" s="116">
        <f t="shared" si="11"/>
        <v>-27.999999999999137</v>
      </c>
      <c r="U98" s="116"/>
      <c r="V98" s="22">
        <f t="shared" si="7"/>
        <v>0</v>
      </c>
      <c r="W98">
        <f t="shared" si="8"/>
        <v>1</v>
      </c>
      <c r="X98" s="37">
        <f t="shared" si="12"/>
        <v>1511118.5774261802</v>
      </c>
      <c r="Y98" s="38">
        <f t="shared" si="13"/>
        <v>0.18836314035434332</v>
      </c>
    </row>
    <row r="99" spans="2:25">
      <c r="B99" s="70">
        <v>91</v>
      </c>
      <c r="C99" s="113">
        <f t="shared" si="9"/>
        <v>1189685.1506323663</v>
      </c>
      <c r="D99" s="113"/>
      <c r="E99" s="70">
        <v>2013</v>
      </c>
      <c r="F99" s="8">
        <v>43488</v>
      </c>
      <c r="G99" s="70" t="s">
        <v>4</v>
      </c>
      <c r="H99" s="114">
        <v>1.0559000000000001</v>
      </c>
      <c r="I99" s="114"/>
      <c r="J99" s="70">
        <v>28</v>
      </c>
      <c r="K99" s="117">
        <f t="shared" si="10"/>
        <v>35690.554518970988</v>
      </c>
      <c r="L99" s="118"/>
      <c r="M99" s="6">
        <f>IF(J99="","",(K99/J99)/LOOKUP(RIGHT($D$2,3),定数!$A$6:$A$13,定数!$B$6:$B$13))</f>
        <v>10.622188844931843</v>
      </c>
      <c r="N99" s="70">
        <v>2013</v>
      </c>
      <c r="O99" s="8">
        <v>43488</v>
      </c>
      <c r="P99" s="114">
        <v>1.0530999999999999</v>
      </c>
      <c r="Q99" s="114"/>
      <c r="R99" s="115">
        <f>IF(P99="","",T99*M99*LOOKUP(RIGHT($D$2,3),定数!$A$6:$A$13,定数!$B$6:$B$13))</f>
        <v>-35690.55451897272</v>
      </c>
      <c r="S99" s="115"/>
      <c r="T99" s="116">
        <f t="shared" si="11"/>
        <v>-28.000000000001357</v>
      </c>
      <c r="U99" s="116"/>
      <c r="V99" s="22">
        <f t="shared" si="7"/>
        <v>0</v>
      </c>
      <c r="W99">
        <f t="shared" si="8"/>
        <v>2</v>
      </c>
      <c r="X99" s="37">
        <f t="shared" si="12"/>
        <v>1511118.5774261802</v>
      </c>
      <c r="Y99" s="38">
        <f t="shared" si="13"/>
        <v>0.2127122461437122</v>
      </c>
    </row>
    <row r="100" spans="2:25">
      <c r="B100" s="70">
        <v>92</v>
      </c>
      <c r="C100" s="113">
        <f t="shared" si="9"/>
        <v>1153994.5961133935</v>
      </c>
      <c r="D100" s="113"/>
      <c r="E100" s="70"/>
      <c r="F100" s="8">
        <v>43503</v>
      </c>
      <c r="G100" s="70" t="s">
        <v>3</v>
      </c>
      <c r="H100" s="114">
        <v>1.0282</v>
      </c>
      <c r="I100" s="114"/>
      <c r="J100" s="70">
        <v>57</v>
      </c>
      <c r="K100" s="117">
        <f t="shared" si="10"/>
        <v>34619.837883401808</v>
      </c>
      <c r="L100" s="118"/>
      <c r="M100" s="6">
        <f>IF(J100="","",(K100/J100)/LOOKUP(RIGHT($D$2,3),定数!$A$6:$A$13,定数!$B$6:$B$13))</f>
        <v>5.0613798075148839</v>
      </c>
      <c r="N100" s="131"/>
      <c r="O100" s="8">
        <v>43504</v>
      </c>
      <c r="P100" s="114">
        <v>1.0339</v>
      </c>
      <c r="Q100" s="114"/>
      <c r="R100" s="115">
        <f>IF(P100="","",T100*M100*LOOKUP(RIGHT($D$2,3),定数!$A$6:$A$13,定数!$B$6:$B$13))</f>
        <v>-34619.83788340204</v>
      </c>
      <c r="S100" s="115"/>
      <c r="T100" s="116">
        <f t="shared" si="11"/>
        <v>-57.000000000000384</v>
      </c>
      <c r="U100" s="116"/>
      <c r="V100" s="22">
        <f t="shared" si="7"/>
        <v>0</v>
      </c>
      <c r="W100">
        <f t="shared" si="8"/>
        <v>3</v>
      </c>
      <c r="X100" s="37">
        <f t="shared" si="12"/>
        <v>1511118.5774261802</v>
      </c>
      <c r="Y100" s="38">
        <f t="shared" si="13"/>
        <v>0.23633087875940206</v>
      </c>
    </row>
    <row r="101" spans="2:25">
      <c r="B101" s="70">
        <v>93</v>
      </c>
      <c r="C101" s="113">
        <f t="shared" si="9"/>
        <v>1119374.7582299914</v>
      </c>
      <c r="D101" s="113"/>
      <c r="E101" s="70"/>
      <c r="F101" s="8">
        <v>43514</v>
      </c>
      <c r="G101" s="70" t="s">
        <v>3</v>
      </c>
      <c r="H101" s="114">
        <v>1.0291999999999999</v>
      </c>
      <c r="I101" s="114"/>
      <c r="J101" s="70">
        <v>23</v>
      </c>
      <c r="K101" s="117">
        <f t="shared" si="10"/>
        <v>33581.242746899741</v>
      </c>
      <c r="L101" s="118"/>
      <c r="M101" s="6">
        <f>IF(J101="","",(K101/J101)/LOOKUP(RIGHT($D$2,3),定数!$A$6:$A$13,定数!$B$6:$B$13))</f>
        <v>12.167116937282515</v>
      </c>
      <c r="N101" s="70"/>
      <c r="O101" s="8">
        <v>43515</v>
      </c>
      <c r="P101" s="114">
        <v>1.0315000000000001</v>
      </c>
      <c r="Q101" s="114"/>
      <c r="R101" s="115">
        <f>IF(P101="","",T101*M101*LOOKUP(RIGHT($D$2,3),定数!$A$6:$A$13,定数!$B$6:$B$13))</f>
        <v>-33581.242746902521</v>
      </c>
      <c r="S101" s="115"/>
      <c r="T101" s="116">
        <f t="shared" si="11"/>
        <v>-23.000000000001908</v>
      </c>
      <c r="U101" s="116"/>
      <c r="V101" s="22">
        <f t="shared" si="7"/>
        <v>0</v>
      </c>
      <c r="W101">
        <f t="shared" si="8"/>
        <v>4</v>
      </c>
      <c r="X101" s="37">
        <f t="shared" si="12"/>
        <v>1511118.5774261802</v>
      </c>
      <c r="Y101" s="38">
        <f t="shared" si="13"/>
        <v>0.25924095239662015</v>
      </c>
    </row>
    <row r="102" spans="2:25">
      <c r="B102" s="70">
        <v>94</v>
      </c>
      <c r="C102" s="113">
        <f t="shared" si="9"/>
        <v>1085793.5154830888</v>
      </c>
      <c r="D102" s="113"/>
      <c r="E102" s="70"/>
      <c r="F102" s="8">
        <v>43538</v>
      </c>
      <c r="G102" s="70" t="s">
        <v>4</v>
      </c>
      <c r="H102" s="114">
        <v>1.0379</v>
      </c>
      <c r="I102" s="114"/>
      <c r="J102" s="70">
        <v>92</v>
      </c>
      <c r="K102" s="117">
        <f t="shared" si="10"/>
        <v>32573.805464492663</v>
      </c>
      <c r="L102" s="118"/>
      <c r="M102" s="6">
        <f>IF(J102="","",(K102/J102)/LOOKUP(RIGHT($D$2,3),定数!$A$6:$A$13,定数!$B$6:$B$13))</f>
        <v>2.9505258572910025</v>
      </c>
      <c r="N102" s="70"/>
      <c r="O102" s="8">
        <v>43565</v>
      </c>
      <c r="P102" s="114">
        <v>1.0512999999999999</v>
      </c>
      <c r="Q102" s="114"/>
      <c r="R102" s="115">
        <f>IF(P102="","",T102*M102*LOOKUP(RIGHT($D$2,3),定数!$A$6:$A$13,定数!$B$6:$B$13))</f>
        <v>47444.455785238817</v>
      </c>
      <c r="S102" s="115"/>
      <c r="T102" s="116">
        <f t="shared" si="11"/>
        <v>133.99999999999858</v>
      </c>
      <c r="U102" s="116"/>
      <c r="V102" s="22">
        <f t="shared" si="7"/>
        <v>1</v>
      </c>
      <c r="W102">
        <f t="shared" si="8"/>
        <v>0</v>
      </c>
      <c r="X102" s="37">
        <f t="shared" si="12"/>
        <v>1511118.5774261802</v>
      </c>
      <c r="Y102" s="38">
        <f t="shared" si="13"/>
        <v>0.28146372382472351</v>
      </c>
    </row>
    <row r="103" spans="2:25">
      <c r="B103" s="70">
        <v>95</v>
      </c>
      <c r="C103" s="113">
        <f>IF(R102="","",C102+R102)</f>
        <v>1133237.9712683277</v>
      </c>
      <c r="D103" s="113"/>
      <c r="E103" s="70"/>
      <c r="F103" s="8">
        <v>43572</v>
      </c>
      <c r="G103" s="70" t="s">
        <v>3</v>
      </c>
      <c r="H103" s="114">
        <v>1.0333000000000001</v>
      </c>
      <c r="I103" s="114"/>
      <c r="J103" s="70">
        <v>39</v>
      </c>
      <c r="K103" s="117">
        <f t="shared" si="10"/>
        <v>33997.139138049832</v>
      </c>
      <c r="L103" s="118"/>
      <c r="M103" s="6">
        <f>IF(J103="","",(K103/J103)/LOOKUP(RIGHT($D$2,3),定数!$A$6:$A$13,定数!$B$6:$B$13))</f>
        <v>7.2643459696687671</v>
      </c>
      <c r="N103" s="70"/>
      <c r="O103" s="8">
        <v>43573</v>
      </c>
      <c r="P103" s="114">
        <v>1.0270999999999999</v>
      </c>
      <c r="Q103" s="114"/>
      <c r="R103" s="115">
        <f>IF(P103="","",T103*M103*LOOKUP(RIGHT($D$2,3),定数!$A$6:$A$13,定数!$B$6:$B$13))</f>
        <v>54046.734014337417</v>
      </c>
      <c r="S103" s="115"/>
      <c r="T103" s="116">
        <f t="shared" si="11"/>
        <v>62.000000000002053</v>
      </c>
      <c r="U103" s="116"/>
      <c r="V103" s="22">
        <f t="shared" si="7"/>
        <v>2</v>
      </c>
      <c r="W103">
        <f t="shared" si="8"/>
        <v>0</v>
      </c>
      <c r="X103" s="37">
        <f t="shared" si="12"/>
        <v>1511118.5774261802</v>
      </c>
      <c r="Y103" s="38">
        <f t="shared" si="13"/>
        <v>0.25006681262663022</v>
      </c>
    </row>
    <row r="104" spans="2:25">
      <c r="B104" s="70">
        <v>96</v>
      </c>
      <c r="C104" s="113">
        <f t="shared" si="9"/>
        <v>1187284.7052826651</v>
      </c>
      <c r="D104" s="113"/>
      <c r="E104" s="70"/>
      <c r="F104" s="8">
        <v>43578</v>
      </c>
      <c r="G104" s="70" t="s">
        <v>3</v>
      </c>
      <c r="H104" s="114">
        <v>1.0249999999999999</v>
      </c>
      <c r="I104" s="114"/>
      <c r="J104" s="70">
        <v>27</v>
      </c>
      <c r="K104" s="117">
        <f t="shared" si="10"/>
        <v>35618.541158479951</v>
      </c>
      <c r="L104" s="118"/>
      <c r="M104" s="6">
        <f>IF(J104="","",(K104/J104)/LOOKUP(RIGHT($D$2,3),定数!$A$6:$A$13,定数!$B$6:$B$13))</f>
        <v>10.993376900765417</v>
      </c>
      <c r="N104" s="70"/>
      <c r="O104" s="8">
        <v>43579</v>
      </c>
      <c r="P104" s="114">
        <v>1.0277000000000001</v>
      </c>
      <c r="Q104" s="114"/>
      <c r="R104" s="115">
        <f>IF(P104="","",T104*M104*LOOKUP(RIGHT($D$2,3),定数!$A$6:$A$13,定数!$B$6:$B$13))</f>
        <v>-35618.541158481887</v>
      </c>
      <c r="S104" s="115"/>
      <c r="T104" s="116">
        <f t="shared" si="11"/>
        <v>-27.000000000001467</v>
      </c>
      <c r="U104" s="116"/>
      <c r="V104" s="22">
        <f t="shared" si="7"/>
        <v>0</v>
      </c>
      <c r="W104">
        <f t="shared" si="8"/>
        <v>1</v>
      </c>
      <c r="X104" s="37">
        <f t="shared" si="12"/>
        <v>1511118.5774261802</v>
      </c>
      <c r="Y104" s="38">
        <f t="shared" si="13"/>
        <v>0.21430076830574518</v>
      </c>
    </row>
    <row r="105" spans="2:25">
      <c r="B105" s="70">
        <v>97</v>
      </c>
      <c r="C105" s="113">
        <f t="shared" si="9"/>
        <v>1151666.1641241831</v>
      </c>
      <c r="D105" s="113"/>
      <c r="E105" s="70"/>
      <c r="F105" s="8">
        <v>43581</v>
      </c>
      <c r="G105" s="70" t="s">
        <v>4</v>
      </c>
      <c r="H105" s="114">
        <v>1.0307999999999999</v>
      </c>
      <c r="I105" s="114"/>
      <c r="J105" s="70">
        <v>22</v>
      </c>
      <c r="K105" s="117">
        <f t="shared" si="10"/>
        <v>34549.984923725489</v>
      </c>
      <c r="L105" s="118"/>
      <c r="M105" s="6">
        <f>IF(J105="","",(K105/J105)/LOOKUP(RIGHT($D$2,3),定数!$A$6:$A$13,定数!$B$6:$B$13))</f>
        <v>13.087115501411171</v>
      </c>
      <c r="N105" s="70"/>
      <c r="O105" s="8">
        <v>43581</v>
      </c>
      <c r="P105" s="114">
        <v>1.0286</v>
      </c>
      <c r="Q105" s="114"/>
      <c r="R105" s="115">
        <f>IF(P105="","",T105*M105*LOOKUP(RIGHT($D$2,3),定数!$A$6:$A$13,定数!$B$6:$B$13))</f>
        <v>-34549.984923725169</v>
      </c>
      <c r="S105" s="115"/>
      <c r="T105" s="116">
        <f t="shared" si="11"/>
        <v>-21.999999999999797</v>
      </c>
      <c r="U105" s="116"/>
      <c r="V105" s="22">
        <f t="shared" si="7"/>
        <v>0</v>
      </c>
      <c r="W105">
        <f t="shared" si="8"/>
        <v>2</v>
      </c>
      <c r="X105" s="37">
        <f t="shared" si="12"/>
        <v>1511118.5774261802</v>
      </c>
      <c r="Y105" s="38">
        <f t="shared" si="13"/>
        <v>0.23787174525657417</v>
      </c>
    </row>
    <row r="106" spans="2:25">
      <c r="B106" s="70">
        <v>98</v>
      </c>
      <c r="C106" s="113">
        <f t="shared" si="9"/>
        <v>1117116.1792004579</v>
      </c>
      <c r="D106" s="113"/>
      <c r="E106" s="70"/>
      <c r="F106" s="8">
        <v>43599</v>
      </c>
      <c r="G106" s="70" t="s">
        <v>3</v>
      </c>
      <c r="H106" s="114">
        <v>0.99539999999999995</v>
      </c>
      <c r="I106" s="114"/>
      <c r="J106" s="70">
        <v>52</v>
      </c>
      <c r="K106" s="117">
        <f t="shared" si="10"/>
        <v>33513.485376013734</v>
      </c>
      <c r="L106" s="118"/>
      <c r="M106" s="6">
        <f>IF(J106="","",(K106/J106)/LOOKUP(RIGHT($D$2,3),定数!$A$6:$A$13,定数!$B$6:$B$13))</f>
        <v>5.3707508615406621</v>
      </c>
      <c r="N106" s="70"/>
      <c r="O106" s="8">
        <v>43599</v>
      </c>
      <c r="P106" s="114">
        <v>0.98809999999999998</v>
      </c>
      <c r="Q106" s="114"/>
      <c r="R106" s="115">
        <f>IF(P106="","",T106*M106*LOOKUP(RIGHT($D$2,3),定数!$A$6:$A$13,定数!$B$6:$B$13))</f>
        <v>47047.777547096026</v>
      </c>
      <c r="S106" s="115"/>
      <c r="T106" s="116">
        <f t="shared" si="11"/>
        <v>72.99999999999973</v>
      </c>
      <c r="U106" s="116"/>
      <c r="V106" s="22">
        <f t="shared" si="7"/>
        <v>1</v>
      </c>
      <c r="W106">
        <f t="shared" si="8"/>
        <v>0</v>
      </c>
      <c r="X106" s="37">
        <f t="shared" si="12"/>
        <v>1511118.5774261802</v>
      </c>
      <c r="Y106" s="38">
        <f t="shared" si="13"/>
        <v>0.26073559289887682</v>
      </c>
    </row>
    <row r="107" spans="2:25">
      <c r="B107" s="70">
        <v>99</v>
      </c>
      <c r="C107" s="113">
        <f t="shared" si="9"/>
        <v>1164163.956747554</v>
      </c>
      <c r="D107" s="113"/>
      <c r="E107" s="70"/>
      <c r="F107" s="8">
        <v>43612</v>
      </c>
      <c r="G107" s="70" t="s">
        <v>3</v>
      </c>
      <c r="H107" s="114">
        <v>0.96330000000000005</v>
      </c>
      <c r="I107" s="114"/>
      <c r="J107" s="70">
        <v>60</v>
      </c>
      <c r="K107" s="117">
        <f t="shared" si="10"/>
        <v>34924.918702426621</v>
      </c>
      <c r="L107" s="118"/>
      <c r="M107" s="6">
        <f>IF(J107="","",(K107/J107)/LOOKUP(RIGHT($D$2,3),定数!$A$6:$A$13,定数!$B$6:$B$13))</f>
        <v>4.8506831531148089</v>
      </c>
      <c r="N107" s="70"/>
      <c r="O107" s="8">
        <v>43613</v>
      </c>
      <c r="P107" s="114">
        <v>0.96930000000000005</v>
      </c>
      <c r="Q107" s="114"/>
      <c r="R107" s="115">
        <f>IF(P107="","",T107*M107*LOOKUP(RIGHT($D$2,3),定数!$A$6:$A$13,定数!$B$6:$B$13))</f>
        <v>-34924.918702426658</v>
      </c>
      <c r="S107" s="115"/>
      <c r="T107" s="116">
        <f t="shared" si="11"/>
        <v>-60.000000000000057</v>
      </c>
      <c r="U107" s="116"/>
      <c r="V107" s="1">
        <f t="shared" si="7"/>
        <v>0</v>
      </c>
      <c r="W107">
        <f>IF(T107&lt;&gt;"",IF(T107&lt;0,1+W106,0),"")</f>
        <v>1</v>
      </c>
      <c r="X107" s="37">
        <f t="shared" si="12"/>
        <v>1511118.5774261802</v>
      </c>
      <c r="Y107" s="38">
        <f t="shared" si="13"/>
        <v>0.22960118806134877</v>
      </c>
    </row>
    <row r="108" spans="2:25">
      <c r="B108" s="70">
        <v>100</v>
      </c>
      <c r="C108" s="113">
        <f t="shared" si="9"/>
        <v>1129239.0380451274</v>
      </c>
      <c r="D108" s="113"/>
      <c r="E108" s="70"/>
      <c r="F108" s="8">
        <v>43626</v>
      </c>
      <c r="G108" s="70" t="s">
        <v>3</v>
      </c>
      <c r="H108" s="114">
        <v>0.94040000000000001</v>
      </c>
      <c r="I108" s="114"/>
      <c r="J108" s="70">
        <v>147</v>
      </c>
      <c r="K108" s="117">
        <f t="shared" si="10"/>
        <v>33877.171141353821</v>
      </c>
      <c r="L108" s="118"/>
      <c r="M108" s="6">
        <f>IF(J108="","",(K108/J108)/LOOKUP(RIGHT($D$2,3),定数!$A$6:$A$13,定数!$B$6:$B$13))</f>
        <v>1.920474554498516</v>
      </c>
      <c r="N108" s="70"/>
      <c r="O108" s="8">
        <v>43629</v>
      </c>
      <c r="P108" s="114">
        <v>0.95740000000000003</v>
      </c>
      <c r="Q108" s="114"/>
      <c r="R108" s="115">
        <f>IF(P108="","",T108*M108*LOOKUP(RIGHT($D$2,3),定数!$A$6:$A$13,定数!$B$6:$B$13))</f>
        <v>-39177.680911769763</v>
      </c>
      <c r="S108" s="115"/>
      <c r="T108" s="116">
        <f t="shared" si="11"/>
        <v>-170.00000000000014</v>
      </c>
      <c r="U108" s="116"/>
      <c r="V108" s="22">
        <f t="shared" si="7"/>
        <v>0</v>
      </c>
      <c r="W108">
        <f>IF(T108&lt;&gt;"",IF(T108&lt;0,1+W107,0),"")</f>
        <v>2</v>
      </c>
      <c r="X108" s="37">
        <f t="shared" si="12"/>
        <v>1511118.5774261802</v>
      </c>
      <c r="Y108" s="38">
        <f t="shared" si="13"/>
        <v>0.25271315241950831</v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7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N4:Q4"/>
    <mergeCell ref="R4:S4"/>
    <mergeCell ref="T4:U4"/>
    <mergeCell ref="J5:K5"/>
    <mergeCell ref="L5:M5"/>
    <mergeCell ref="T5:U5"/>
    <mergeCell ref="B4:C4"/>
    <mergeCell ref="D4:E4"/>
    <mergeCell ref="F4:G4"/>
    <mergeCell ref="H4:I4"/>
    <mergeCell ref="J4:K4"/>
    <mergeCell ref="L4:M4"/>
    <mergeCell ref="N2:Q2"/>
    <mergeCell ref="R2:S2"/>
    <mergeCell ref="T2:U2"/>
    <mergeCell ref="B3:C3"/>
    <mergeCell ref="D3:Q3"/>
    <mergeCell ref="R3:S3"/>
    <mergeCell ref="T3:U3"/>
    <mergeCell ref="B2:C2"/>
    <mergeCell ref="D2:E2"/>
    <mergeCell ref="F2:G2"/>
    <mergeCell ref="H2:I2"/>
    <mergeCell ref="J2:K2"/>
    <mergeCell ref="L2:M2"/>
  </mergeCells>
  <phoneticPr fontId="2"/>
  <conditionalFormatting sqref="G9:G108">
    <cfRule type="cellIs" dxfId="3" priority="1" stopIfTrue="1" operator="equal">
      <formula>"買"</formula>
    </cfRule>
    <cfRule type="cellIs" dxfId="2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2:Z109"/>
  <sheetViews>
    <sheetView zoomScale="115" zoomScaleNormal="115" workbookViewId="0">
      <pane ySplit="8" topLeftCell="A9" activePane="bottomLeft" state="frozen"/>
      <selection pane="bottomLeft" activeCell="B9" sqref="B9"/>
    </sheetView>
  </sheetViews>
  <sheetFormatPr defaultRowHeight="13.2"/>
  <cols>
    <col min="1" max="1" width="2.88671875" customWidth="1"/>
    <col min="2" max="18" width="6.6640625" customWidth="1"/>
    <col min="21" max="21" width="11" customWidth="1"/>
    <col min="22" max="22" width="2.33203125" style="22" hidden="1" customWidth="1"/>
    <col min="23" max="23" width="4.6640625" hidden="1" customWidth="1"/>
  </cols>
  <sheetData>
    <row r="2" spans="2:26">
      <c r="B2" s="71" t="s">
        <v>5</v>
      </c>
      <c r="C2" s="71"/>
      <c r="D2" s="73" t="s">
        <v>110</v>
      </c>
      <c r="E2" s="73"/>
      <c r="F2" s="71" t="s">
        <v>6</v>
      </c>
      <c r="G2" s="71"/>
      <c r="H2" s="75" t="s">
        <v>113</v>
      </c>
      <c r="I2" s="75"/>
      <c r="J2" s="71" t="s">
        <v>7</v>
      </c>
      <c r="K2" s="71"/>
      <c r="L2" s="72">
        <v>1000000</v>
      </c>
      <c r="M2" s="73"/>
      <c r="N2" s="77"/>
      <c r="O2" s="78"/>
      <c r="P2" s="78"/>
      <c r="Q2" s="79"/>
      <c r="R2" s="71" t="s">
        <v>8</v>
      </c>
      <c r="S2" s="71"/>
      <c r="T2" s="74">
        <f>SUM(L2,D4)</f>
        <v>1173563.9475765526</v>
      </c>
      <c r="U2" s="75"/>
      <c r="V2" s="1"/>
      <c r="W2" s="1"/>
      <c r="X2" s="1"/>
      <c r="Z2" s="22"/>
    </row>
    <row r="3" spans="2:26" ht="60" customHeight="1">
      <c r="B3" s="71" t="s">
        <v>9</v>
      </c>
      <c r="C3" s="71"/>
      <c r="D3" s="80" t="s">
        <v>103</v>
      </c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2"/>
      <c r="R3" s="71" t="s">
        <v>10</v>
      </c>
      <c r="S3" s="71"/>
      <c r="T3" s="76" t="s">
        <v>115</v>
      </c>
      <c r="U3" s="76"/>
      <c r="V3" s="1"/>
      <c r="W3" s="1"/>
      <c r="Z3" s="22"/>
    </row>
    <row r="4" spans="2:26">
      <c r="B4" s="71" t="s">
        <v>11</v>
      </c>
      <c r="C4" s="71"/>
      <c r="D4" s="83">
        <f>SUM($R$9:$S$993)</f>
        <v>173563.94757655275</v>
      </c>
      <c r="E4" s="83"/>
      <c r="F4" s="71" t="s">
        <v>12</v>
      </c>
      <c r="G4" s="71"/>
      <c r="H4" s="84">
        <f>SUM($T$9:$U$108)</f>
        <v>516.00000000000466</v>
      </c>
      <c r="I4" s="75"/>
      <c r="J4" s="85"/>
      <c r="K4" s="85"/>
      <c r="L4" s="74"/>
      <c r="M4" s="74"/>
      <c r="N4" s="90"/>
      <c r="O4" s="91"/>
      <c r="P4" s="91"/>
      <c r="Q4" s="92"/>
      <c r="R4" s="85" t="s">
        <v>58</v>
      </c>
      <c r="S4" s="85"/>
      <c r="T4" s="86">
        <f>MAX(Y:Y)</f>
        <v>0.37505636525467245</v>
      </c>
      <c r="U4" s="86"/>
      <c r="V4" s="1"/>
      <c r="W4" s="1"/>
      <c r="X4" s="1"/>
      <c r="Z4" s="22"/>
    </row>
    <row r="5" spans="2:26">
      <c r="B5" s="67" t="s">
        <v>15</v>
      </c>
      <c r="C5" s="65">
        <f>COUNTIF($R$9:$R$990,"&gt;0")</f>
        <v>34</v>
      </c>
      <c r="D5" s="64" t="s">
        <v>16</v>
      </c>
      <c r="E5" s="69">
        <f>COUNTIF($R$9:$R$990,"&lt;0")</f>
        <v>66</v>
      </c>
      <c r="F5" s="64" t="s">
        <v>17</v>
      </c>
      <c r="G5" s="65">
        <f>COUNTIF($R$9:$R$990,"=0")</f>
        <v>0</v>
      </c>
      <c r="H5" s="64" t="s">
        <v>18</v>
      </c>
      <c r="I5" s="66">
        <f>C5/SUM(C5,E5,G5)</f>
        <v>0.34</v>
      </c>
      <c r="J5" s="87" t="s">
        <v>19</v>
      </c>
      <c r="K5" s="71"/>
      <c r="L5" s="88">
        <f>MAX(V9:V993)</f>
        <v>3</v>
      </c>
      <c r="M5" s="89"/>
      <c r="N5" s="13"/>
      <c r="O5" s="13"/>
      <c r="P5" s="13"/>
      <c r="Q5" s="13"/>
      <c r="R5" s="17" t="s">
        <v>20</v>
      </c>
      <c r="S5" s="9"/>
      <c r="T5" s="88">
        <f>MAX(W9:W993)</f>
        <v>7</v>
      </c>
      <c r="U5" s="89"/>
      <c r="V5" s="1"/>
      <c r="W5" s="1"/>
      <c r="X5" s="1"/>
      <c r="Z5" s="22"/>
    </row>
    <row r="6" spans="2:26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68"/>
      <c r="R6" s="1"/>
      <c r="S6" s="1"/>
      <c r="T6" s="1"/>
    </row>
    <row r="7" spans="2:26">
      <c r="B7" s="93" t="s">
        <v>21</v>
      </c>
      <c r="C7" s="95" t="s">
        <v>22</v>
      </c>
      <c r="D7" s="96"/>
      <c r="E7" s="99" t="s">
        <v>23</v>
      </c>
      <c r="F7" s="100"/>
      <c r="G7" s="100"/>
      <c r="H7" s="100"/>
      <c r="I7" s="101"/>
      <c r="J7" s="102" t="s">
        <v>24</v>
      </c>
      <c r="K7" s="103"/>
      <c r="L7" s="104"/>
      <c r="M7" s="105" t="s">
        <v>25</v>
      </c>
      <c r="N7" s="106" t="s">
        <v>26</v>
      </c>
      <c r="O7" s="107"/>
      <c r="P7" s="107"/>
      <c r="Q7" s="108"/>
      <c r="R7" s="109" t="s">
        <v>27</v>
      </c>
      <c r="S7" s="109"/>
      <c r="T7" s="109"/>
      <c r="U7" s="109"/>
    </row>
    <row r="8" spans="2:26">
      <c r="B8" s="94"/>
      <c r="C8" s="97"/>
      <c r="D8" s="98"/>
      <c r="E8" s="18" t="s">
        <v>28</v>
      </c>
      <c r="F8" s="18" t="s">
        <v>29</v>
      </c>
      <c r="G8" s="18" t="s">
        <v>30</v>
      </c>
      <c r="H8" s="110" t="s">
        <v>31</v>
      </c>
      <c r="I8" s="101"/>
      <c r="J8" s="4" t="s">
        <v>32</v>
      </c>
      <c r="K8" s="111" t="s">
        <v>33</v>
      </c>
      <c r="L8" s="104"/>
      <c r="M8" s="105"/>
      <c r="N8" s="5" t="s">
        <v>28</v>
      </c>
      <c r="O8" s="5" t="s">
        <v>29</v>
      </c>
      <c r="P8" s="112" t="s">
        <v>31</v>
      </c>
      <c r="Q8" s="108"/>
      <c r="R8" s="109" t="s">
        <v>34</v>
      </c>
      <c r="S8" s="109"/>
      <c r="T8" s="109" t="s">
        <v>32</v>
      </c>
      <c r="U8" s="109"/>
      <c r="Y8" t="s">
        <v>57</v>
      </c>
    </row>
    <row r="9" spans="2:26">
      <c r="B9" s="70">
        <v>1</v>
      </c>
      <c r="C9" s="113">
        <f>L2</f>
        <v>1000000</v>
      </c>
      <c r="D9" s="113"/>
      <c r="E9" s="70">
        <v>2010</v>
      </c>
      <c r="F9" s="8">
        <v>43486</v>
      </c>
      <c r="G9" s="70" t="s">
        <v>3</v>
      </c>
      <c r="H9" s="114">
        <v>0.90229999999999999</v>
      </c>
      <c r="I9" s="114"/>
      <c r="J9" s="70">
        <v>119</v>
      </c>
      <c r="K9" s="113">
        <f>IF(J9="","",C9*0.03)</f>
        <v>30000</v>
      </c>
      <c r="L9" s="113"/>
      <c r="M9" s="6">
        <f>IF(J9="","",(K9/J9)/LOOKUP(RIGHT($D$2,3),定数!$A$6:$A$13,定数!$B$6:$B$13))</f>
        <v>2.1008403361344539</v>
      </c>
      <c r="N9" s="70">
        <v>2010</v>
      </c>
      <c r="O9" s="8">
        <v>43497</v>
      </c>
      <c r="P9" s="114">
        <v>0.879</v>
      </c>
      <c r="Q9" s="114"/>
      <c r="R9" s="115">
        <f>IF(P9="","",T9*M9*LOOKUP(RIGHT($D$2,3),定数!$A$6:$A$13,定数!$B$6:$B$13))</f>
        <v>58739.495798319302</v>
      </c>
      <c r="S9" s="115"/>
      <c r="T9" s="116">
        <f>IF(P9="","",IF(G9="買",(P9-H9),(H9-P9))*IF(RIGHT($D$2,3)="JPY",100,10000))</f>
        <v>232.99999999999989</v>
      </c>
      <c r="U9" s="116"/>
      <c r="V9" s="1">
        <f>IF(T9&lt;&gt;"",IF(T9&gt;0,1+V8,0),"")</f>
        <v>1</v>
      </c>
      <c r="W9">
        <f>IF(T9&lt;&gt;"",IF(T9&lt;0,1+W8,0),"")</f>
        <v>0</v>
      </c>
    </row>
    <row r="10" spans="2:26">
      <c r="B10" s="70">
        <v>2</v>
      </c>
      <c r="C10" s="113">
        <f t="shared" ref="C10:C73" si="0">IF(R9="","",C9+R9)</f>
        <v>1058739.4957983193</v>
      </c>
      <c r="D10" s="113"/>
      <c r="E10" s="70"/>
      <c r="F10" s="8">
        <v>43501</v>
      </c>
      <c r="G10" s="70" t="s">
        <v>3</v>
      </c>
      <c r="H10" s="114">
        <v>0.85950000000000004</v>
      </c>
      <c r="I10" s="114"/>
      <c r="J10" s="70">
        <v>123</v>
      </c>
      <c r="K10" s="117">
        <f>IF(J10="","",C10*0.03)</f>
        <v>31762.18487394958</v>
      </c>
      <c r="L10" s="118"/>
      <c r="M10" s="6">
        <f>IF(J10="","",(K10/J10)/LOOKUP(RIGHT($D$2,3),定数!$A$6:$A$13,定数!$B$6:$B$13))</f>
        <v>2.1519095443055272</v>
      </c>
      <c r="N10" s="70"/>
      <c r="O10" s="8">
        <v>43505</v>
      </c>
      <c r="P10" s="114">
        <v>0.87180000000000002</v>
      </c>
      <c r="Q10" s="114"/>
      <c r="R10" s="115">
        <f>IF(P10="","",T10*M10*LOOKUP(RIGHT($D$2,3),定数!$A$6:$A$13,定数!$B$6:$B$13))</f>
        <v>-31762.184873949522</v>
      </c>
      <c r="S10" s="115"/>
      <c r="T10" s="116">
        <f>IF(P10="","",IF(G10="買",(P10-H10),(H10-P10))*IF(RIGHT($D$2,3)="JPY",100,10000))</f>
        <v>-122.99999999999977</v>
      </c>
      <c r="U10" s="116"/>
      <c r="V10" s="22">
        <f t="shared" ref="V10:V73" si="1">IF(T10&lt;&gt;"",IF(T10&gt;0,1+V9,0),"")</f>
        <v>0</v>
      </c>
      <c r="W10">
        <f t="shared" ref="W10:W73" si="2">IF(T10&lt;&gt;"",IF(T10&lt;0,1+W9,0),"")</f>
        <v>1</v>
      </c>
      <c r="X10" s="37">
        <f>IF(C10&lt;&gt;"",MAX(C10,C9),"")</f>
        <v>1058739.4957983193</v>
      </c>
    </row>
    <row r="11" spans="2:26">
      <c r="B11" s="70">
        <v>3</v>
      </c>
      <c r="C11" s="113">
        <f t="shared" si="0"/>
        <v>1026977.3109243698</v>
      </c>
      <c r="D11" s="113"/>
      <c r="E11" s="70"/>
      <c r="F11" s="8">
        <v>43521</v>
      </c>
      <c r="G11" s="70" t="s">
        <v>3</v>
      </c>
      <c r="H11" s="114">
        <v>0.88749999999999996</v>
      </c>
      <c r="I11" s="114"/>
      <c r="J11" s="70">
        <v>40</v>
      </c>
      <c r="K11" s="117">
        <f t="shared" ref="K11:K74" si="3">IF(J11="","",C11*0.03)</f>
        <v>30809.319327731093</v>
      </c>
      <c r="L11" s="118"/>
      <c r="M11" s="6">
        <f>IF(J11="","",(K11/J11)/LOOKUP(RIGHT($D$2,3),定数!$A$6:$A$13,定数!$B$6:$B$13))</f>
        <v>6.4186081932773105</v>
      </c>
      <c r="N11" s="70"/>
      <c r="O11" s="8">
        <v>43522</v>
      </c>
      <c r="P11" s="114">
        <v>0.89149999999999996</v>
      </c>
      <c r="Q11" s="114"/>
      <c r="R11" s="115">
        <f>IF(P11="","",T11*M11*LOOKUP(RIGHT($D$2,3),定数!$A$6:$A$13,定数!$B$6:$B$13))</f>
        <v>-30809.319327731118</v>
      </c>
      <c r="S11" s="115"/>
      <c r="T11" s="116">
        <f>IF(P11="","",IF(G11="買",(P11-H11),(H11-P11))*IF(RIGHT($D$2,3)="JPY",100,10000))</f>
        <v>-40.000000000000036</v>
      </c>
      <c r="U11" s="116"/>
      <c r="V11" s="22">
        <f t="shared" si="1"/>
        <v>0</v>
      </c>
      <c r="W11">
        <f t="shared" si="2"/>
        <v>2</v>
      </c>
      <c r="X11" s="37">
        <f>IF(C11&lt;&gt;"",MAX(X10,C11),"")</f>
        <v>1058739.4957983193</v>
      </c>
      <c r="Y11" s="38">
        <f>IF(X11&lt;&gt;"",1-(C11/X11),"")</f>
        <v>2.9999999999999916E-2</v>
      </c>
    </row>
    <row r="12" spans="2:26">
      <c r="B12" s="70">
        <v>4</v>
      </c>
      <c r="C12" s="113">
        <f t="shared" si="0"/>
        <v>996167.99159663869</v>
      </c>
      <c r="D12" s="113"/>
      <c r="E12" s="70"/>
      <c r="F12" s="8">
        <v>43525</v>
      </c>
      <c r="G12" s="70" t="s">
        <v>4</v>
      </c>
      <c r="H12" s="114">
        <v>0.90059999999999996</v>
      </c>
      <c r="I12" s="114"/>
      <c r="J12" s="70">
        <v>66</v>
      </c>
      <c r="K12" s="117">
        <f t="shared" si="3"/>
        <v>29885.039747899158</v>
      </c>
      <c r="L12" s="118"/>
      <c r="M12" s="6">
        <f>IF(J12="","",(K12/J12)/LOOKUP(RIGHT($D$2,3),定数!$A$6:$A$13,定数!$B$6:$B$13))</f>
        <v>3.7733636045327219</v>
      </c>
      <c r="N12" s="70"/>
      <c r="O12" s="8">
        <v>43533</v>
      </c>
      <c r="P12" s="114">
        <v>0.91459999999999997</v>
      </c>
      <c r="Q12" s="114"/>
      <c r="R12" s="115">
        <f>IF(P12="","",T12*M12*LOOKUP(RIGHT($D$2,3),定数!$A$6:$A$13,定数!$B$6:$B$13))</f>
        <v>63392.508556149776</v>
      </c>
      <c r="S12" s="115"/>
      <c r="T12" s="116">
        <f t="shared" ref="T12:T75" si="4">IF(P12="","",IF(G12="買",(P12-H12),(H12-P12))*IF(RIGHT($D$2,3)="JPY",100,10000))</f>
        <v>140.00000000000011</v>
      </c>
      <c r="U12" s="116"/>
      <c r="V12" s="22">
        <f t="shared" si="1"/>
        <v>1</v>
      </c>
      <c r="W12">
        <f t="shared" si="2"/>
        <v>0</v>
      </c>
      <c r="X12" s="37">
        <f t="shared" ref="X12:X75" si="5">IF(C12&lt;&gt;"",MAX(X11,C12),"")</f>
        <v>1058739.4957983193</v>
      </c>
      <c r="Y12" s="38">
        <f t="shared" ref="Y12:Y75" si="6">IF(X12&lt;&gt;"",1-(C12/X12),"")</f>
        <v>5.909999999999993E-2</v>
      </c>
    </row>
    <row r="13" spans="2:26">
      <c r="B13" s="70">
        <v>5</v>
      </c>
      <c r="C13" s="113">
        <f t="shared" si="0"/>
        <v>1059560.5001527884</v>
      </c>
      <c r="D13" s="113"/>
      <c r="E13" s="70"/>
      <c r="F13" s="8">
        <v>43550</v>
      </c>
      <c r="G13" s="70" t="s">
        <v>3</v>
      </c>
      <c r="H13" s="114">
        <v>0.90649999999999997</v>
      </c>
      <c r="I13" s="114"/>
      <c r="J13" s="70">
        <v>52</v>
      </c>
      <c r="K13" s="117">
        <f t="shared" si="3"/>
        <v>31786.815004583648</v>
      </c>
      <c r="L13" s="118"/>
      <c r="M13" s="6">
        <f>IF(J13="","",(K13/J13)/LOOKUP(RIGHT($D$2,3),定数!$A$6:$A$13,定数!$B$6:$B$13))</f>
        <v>5.0940408661191743</v>
      </c>
      <c r="N13" s="70"/>
      <c r="O13" s="8">
        <v>43550</v>
      </c>
      <c r="P13" s="114">
        <v>0.91169999999999995</v>
      </c>
      <c r="Q13" s="114"/>
      <c r="R13" s="115">
        <f>IF(P13="","",T13*M13*LOOKUP(RIGHT($D$2,3),定数!$A$6:$A$13,定数!$B$6:$B$13))</f>
        <v>-31786.815004583543</v>
      </c>
      <c r="S13" s="115"/>
      <c r="T13" s="116">
        <f t="shared" si="4"/>
        <v>-51.999999999999822</v>
      </c>
      <c r="U13" s="116"/>
      <c r="V13" s="22">
        <f t="shared" si="1"/>
        <v>0</v>
      </c>
      <c r="W13">
        <f t="shared" si="2"/>
        <v>1</v>
      </c>
      <c r="X13" s="37">
        <f t="shared" si="5"/>
        <v>1059560.5001527884</v>
      </c>
      <c r="Y13" s="38">
        <f t="shared" si="6"/>
        <v>0</v>
      </c>
    </row>
    <row r="14" spans="2:26">
      <c r="B14" s="70">
        <v>6</v>
      </c>
      <c r="C14" s="113">
        <f t="shared" si="0"/>
        <v>1027773.6851482048</v>
      </c>
      <c r="D14" s="113"/>
      <c r="E14" s="70"/>
      <c r="F14" s="8">
        <v>43556</v>
      </c>
      <c r="G14" s="70" t="s">
        <v>4</v>
      </c>
      <c r="H14" s="114">
        <v>0.91830000000000001</v>
      </c>
      <c r="I14" s="114"/>
      <c r="J14" s="70">
        <v>37</v>
      </c>
      <c r="K14" s="117">
        <f t="shared" si="3"/>
        <v>30833.210554446141</v>
      </c>
      <c r="L14" s="118"/>
      <c r="M14" s="6">
        <f>IF(J14="","",(K14/J14)/LOOKUP(RIGHT($D$2,3),定数!$A$6:$A$13,定数!$B$6:$B$13))</f>
        <v>6.9444167915419239</v>
      </c>
      <c r="N14" s="70"/>
      <c r="O14" s="8">
        <v>43561</v>
      </c>
      <c r="P14" s="114">
        <v>0.92849999999999999</v>
      </c>
      <c r="Q14" s="114"/>
      <c r="R14" s="115">
        <f>IF(P14="","",T14*M14*LOOKUP(RIGHT($D$2,3),定数!$A$6:$A$13,定数!$B$6:$B$13))</f>
        <v>84999.661528473051</v>
      </c>
      <c r="S14" s="115"/>
      <c r="T14" s="116">
        <f t="shared" si="4"/>
        <v>101.99999999999987</v>
      </c>
      <c r="U14" s="116"/>
      <c r="V14" s="22">
        <f t="shared" si="1"/>
        <v>1</v>
      </c>
      <c r="W14">
        <f t="shared" si="2"/>
        <v>0</v>
      </c>
      <c r="X14" s="37">
        <f t="shared" si="5"/>
        <v>1059560.5001527884</v>
      </c>
      <c r="Y14" s="38">
        <f t="shared" si="6"/>
        <v>2.9999999999999916E-2</v>
      </c>
    </row>
    <row r="15" spans="2:26">
      <c r="B15" s="70">
        <v>7</v>
      </c>
      <c r="C15" s="113">
        <f t="shared" si="0"/>
        <v>1112773.3466766779</v>
      </c>
      <c r="D15" s="113"/>
      <c r="E15" s="70"/>
      <c r="F15" s="8">
        <v>43564</v>
      </c>
      <c r="G15" s="70" t="s">
        <v>4</v>
      </c>
      <c r="H15" s="114">
        <v>0.93130000000000002</v>
      </c>
      <c r="I15" s="114"/>
      <c r="J15" s="70">
        <v>48</v>
      </c>
      <c r="K15" s="117">
        <f t="shared" si="3"/>
        <v>33383.200400300339</v>
      </c>
      <c r="L15" s="118"/>
      <c r="M15" s="6">
        <f>IF(J15="","",(K15/J15)/LOOKUP(RIGHT($D$2,3),定数!$A$6:$A$13,定数!$B$6:$B$13))</f>
        <v>5.7956945139410312</v>
      </c>
      <c r="N15" s="70"/>
      <c r="O15" s="8">
        <v>43567</v>
      </c>
      <c r="P15" s="114">
        <v>0.92649999999999999</v>
      </c>
      <c r="Q15" s="114"/>
      <c r="R15" s="115">
        <f>IF(P15="","",T15*M15*LOOKUP(RIGHT($D$2,3),定数!$A$6:$A$13,定数!$B$6:$B$13))</f>
        <v>-33383.20040030052</v>
      </c>
      <c r="S15" s="115"/>
      <c r="T15" s="116">
        <f t="shared" si="4"/>
        <v>-48.000000000000263</v>
      </c>
      <c r="U15" s="116"/>
      <c r="V15" s="22">
        <f t="shared" si="1"/>
        <v>0</v>
      </c>
      <c r="W15">
        <f t="shared" si="2"/>
        <v>1</v>
      </c>
      <c r="X15" s="37">
        <f t="shared" si="5"/>
        <v>1112773.3466766779</v>
      </c>
      <c r="Y15" s="38">
        <f t="shared" si="6"/>
        <v>0</v>
      </c>
    </row>
    <row r="16" spans="2:26">
      <c r="B16" s="70">
        <v>8</v>
      </c>
      <c r="C16" s="113">
        <f>IF(R15="","",C15+R15)</f>
        <v>1079390.1462763774</v>
      </c>
      <c r="D16" s="113"/>
      <c r="E16" s="70"/>
      <c r="F16" s="8">
        <v>43578</v>
      </c>
      <c r="G16" s="70" t="s">
        <v>3</v>
      </c>
      <c r="H16" s="114">
        <v>0.92359999999999998</v>
      </c>
      <c r="I16" s="114"/>
      <c r="J16" s="70">
        <v>41</v>
      </c>
      <c r="K16" s="117">
        <f t="shared" si="3"/>
        <v>32381.70438829132</v>
      </c>
      <c r="L16" s="118"/>
      <c r="M16" s="6">
        <f>IF(J16="","",(K16/J16)/LOOKUP(RIGHT($D$2,3),定数!$A$6:$A$13,定数!$B$6:$B$13))</f>
        <v>6.5816472333925446</v>
      </c>
      <c r="N16" s="70"/>
      <c r="O16" s="8">
        <v>43581</v>
      </c>
      <c r="P16" s="114">
        <v>0.92769999999999997</v>
      </c>
      <c r="Q16" s="114"/>
      <c r="R16" s="115">
        <f>IF(P16="","",T16*M16*LOOKUP(RIGHT($D$2,3),定数!$A$6:$A$13,定数!$B$6:$B$13))</f>
        <v>-32381.704388291262</v>
      </c>
      <c r="S16" s="115"/>
      <c r="T16" s="116">
        <f t="shared" si="4"/>
        <v>-40.999999999999929</v>
      </c>
      <c r="U16" s="116"/>
      <c r="V16" s="22">
        <f t="shared" si="1"/>
        <v>0</v>
      </c>
      <c r="W16">
        <f t="shared" si="2"/>
        <v>2</v>
      </c>
      <c r="X16" s="37">
        <f t="shared" si="5"/>
        <v>1112773.3466766779</v>
      </c>
      <c r="Y16" s="38">
        <f t="shared" si="6"/>
        <v>3.0000000000000249E-2</v>
      </c>
    </row>
    <row r="17" spans="2:25">
      <c r="B17" s="70">
        <v>9</v>
      </c>
      <c r="C17" s="113">
        <f t="shared" si="0"/>
        <v>1047008.4418880861</v>
      </c>
      <c r="D17" s="113"/>
      <c r="E17" s="70"/>
      <c r="F17" s="8">
        <v>43591</v>
      </c>
      <c r="G17" s="70" t="s">
        <v>3</v>
      </c>
      <c r="H17" s="114">
        <v>0.90029999999999999</v>
      </c>
      <c r="I17" s="114"/>
      <c r="J17" s="70">
        <v>73</v>
      </c>
      <c r="K17" s="117">
        <f t="shared" si="3"/>
        <v>31410.253256642583</v>
      </c>
      <c r="L17" s="118"/>
      <c r="M17" s="6">
        <f>IF(J17="","",(K17/J17)/LOOKUP(RIGHT($D$2,3),定数!$A$6:$A$13,定数!$B$6:$B$13))</f>
        <v>3.5856453489318016</v>
      </c>
      <c r="N17" s="70"/>
      <c r="O17" s="8">
        <v>43591</v>
      </c>
      <c r="P17" s="114">
        <v>0.88239999999999996</v>
      </c>
      <c r="Q17" s="114"/>
      <c r="R17" s="115">
        <f>IF(P17="","",T17*M17*LOOKUP(RIGHT($D$2,3),定数!$A$6:$A$13,定数!$B$6:$B$13))</f>
        <v>77019.662095055231</v>
      </c>
      <c r="S17" s="115"/>
      <c r="T17" s="116">
        <f t="shared" si="4"/>
        <v>179.00000000000028</v>
      </c>
      <c r="U17" s="116"/>
      <c r="V17" s="22">
        <f t="shared" si="1"/>
        <v>1</v>
      </c>
      <c r="W17">
        <f t="shared" si="2"/>
        <v>0</v>
      </c>
      <c r="X17" s="37">
        <f t="shared" si="5"/>
        <v>1112773.3466766779</v>
      </c>
      <c r="Y17" s="38">
        <f t="shared" si="6"/>
        <v>5.9100000000000152E-2</v>
      </c>
    </row>
    <row r="18" spans="2:25">
      <c r="B18" s="70">
        <v>10</v>
      </c>
      <c r="C18" s="113">
        <f t="shared" si="0"/>
        <v>1124028.1039831415</v>
      </c>
      <c r="D18" s="113"/>
      <c r="E18" s="70"/>
      <c r="F18" s="8">
        <v>43597</v>
      </c>
      <c r="G18" s="70" t="s">
        <v>3</v>
      </c>
      <c r="H18" s="114">
        <v>0.8911</v>
      </c>
      <c r="I18" s="114"/>
      <c r="J18" s="70">
        <v>58</v>
      </c>
      <c r="K18" s="117">
        <f t="shared" si="3"/>
        <v>33720.843119494246</v>
      </c>
      <c r="L18" s="118"/>
      <c r="M18" s="6">
        <f>IF(J18="","",(K18/J18)/LOOKUP(RIGHT($D$2,3),定数!$A$6:$A$13,定数!$B$6:$B$13))</f>
        <v>4.8449487240652651</v>
      </c>
      <c r="N18" s="70"/>
      <c r="O18" s="8">
        <v>43598</v>
      </c>
      <c r="P18" s="114">
        <v>0.89690000000000003</v>
      </c>
      <c r="Q18" s="114"/>
      <c r="R18" s="115">
        <f>IF(P18="","",T18*M18*LOOKUP(RIGHT($D$2,3),定数!$A$6:$A$13,定数!$B$6:$B$13))</f>
        <v>-33720.843119494406</v>
      </c>
      <c r="S18" s="115"/>
      <c r="T18" s="116">
        <f t="shared" si="4"/>
        <v>-58.00000000000027</v>
      </c>
      <c r="U18" s="116"/>
      <c r="V18" s="22">
        <f t="shared" si="1"/>
        <v>0</v>
      </c>
      <c r="W18">
        <f t="shared" si="2"/>
        <v>1</v>
      </c>
      <c r="X18" s="37">
        <f t="shared" si="5"/>
        <v>1124028.1039831415</v>
      </c>
      <c r="Y18" s="38">
        <f t="shared" si="6"/>
        <v>0</v>
      </c>
    </row>
    <row r="19" spans="2:25">
      <c r="B19" s="70">
        <v>11</v>
      </c>
      <c r="C19" s="113">
        <f t="shared" si="0"/>
        <v>1090307.2608636471</v>
      </c>
      <c r="D19" s="113"/>
      <c r="E19" s="70"/>
      <c r="F19" s="8">
        <v>43603</v>
      </c>
      <c r="G19" s="70" t="s">
        <v>3</v>
      </c>
      <c r="H19" s="114">
        <v>0.87060000000000004</v>
      </c>
      <c r="I19" s="114"/>
      <c r="J19" s="70">
        <v>83</v>
      </c>
      <c r="K19" s="117">
        <f t="shared" si="3"/>
        <v>32709.217825909411</v>
      </c>
      <c r="L19" s="118"/>
      <c r="M19" s="6">
        <f>IF(J19="","",(K19/J19)/LOOKUP(RIGHT($D$2,3),定数!$A$6:$A$13,定数!$B$6:$B$13))</f>
        <v>3.2840580146495393</v>
      </c>
      <c r="N19" s="70"/>
      <c r="O19" s="8">
        <v>43604</v>
      </c>
      <c r="P19" s="114">
        <v>0.85429999999999995</v>
      </c>
      <c r="Q19" s="114"/>
      <c r="R19" s="115">
        <f>IF(P19="","",T19*M19*LOOKUP(RIGHT($D$2,3),定数!$A$6:$A$13,定数!$B$6:$B$13))</f>
        <v>64236.174766545351</v>
      </c>
      <c r="S19" s="115"/>
      <c r="T19" s="116">
        <f t="shared" si="4"/>
        <v>163.00000000000091</v>
      </c>
      <c r="U19" s="116"/>
      <c r="V19" s="22">
        <f t="shared" si="1"/>
        <v>1</v>
      </c>
      <c r="W19">
        <f t="shared" si="2"/>
        <v>0</v>
      </c>
      <c r="X19" s="37">
        <f t="shared" si="5"/>
        <v>1124028.1039831415</v>
      </c>
      <c r="Y19" s="38">
        <f t="shared" si="6"/>
        <v>3.0000000000000138E-2</v>
      </c>
    </row>
    <row r="20" spans="2:25">
      <c r="B20" s="70">
        <v>12</v>
      </c>
      <c r="C20" s="113">
        <f t="shared" si="0"/>
        <v>1154543.4356301925</v>
      </c>
      <c r="D20" s="113"/>
      <c r="E20" s="70"/>
      <c r="F20" s="8">
        <v>43618</v>
      </c>
      <c r="G20" s="70" t="s">
        <v>3</v>
      </c>
      <c r="H20" s="114">
        <v>0.83009999999999995</v>
      </c>
      <c r="I20" s="114"/>
      <c r="J20" s="70">
        <v>125</v>
      </c>
      <c r="K20" s="117">
        <f t="shared" si="3"/>
        <v>34636.303068905778</v>
      </c>
      <c r="L20" s="118"/>
      <c r="M20" s="6">
        <f>IF(J20="","",(K20/J20)/LOOKUP(RIGHT($D$2,3),定数!$A$6:$A$13,定数!$B$6:$B$13))</f>
        <v>2.3090868712603849</v>
      </c>
      <c r="N20" s="70"/>
      <c r="O20" s="8">
        <v>43619</v>
      </c>
      <c r="P20" s="114">
        <v>0.84260000000000002</v>
      </c>
      <c r="Q20" s="114"/>
      <c r="R20" s="115">
        <f>IF(P20="","",T20*M20*LOOKUP(RIGHT($D$2,3),定数!$A$6:$A$13,定数!$B$6:$B$13))</f>
        <v>-34636.30306890596</v>
      </c>
      <c r="S20" s="115"/>
      <c r="T20" s="116">
        <f t="shared" si="4"/>
        <v>-125.00000000000067</v>
      </c>
      <c r="U20" s="116"/>
      <c r="V20" s="22">
        <f t="shared" si="1"/>
        <v>0</v>
      </c>
      <c r="W20">
        <f t="shared" si="2"/>
        <v>1</v>
      </c>
      <c r="X20" s="37">
        <f t="shared" si="5"/>
        <v>1154543.4356301925</v>
      </c>
      <c r="Y20" s="38">
        <f t="shared" si="6"/>
        <v>0</v>
      </c>
    </row>
    <row r="21" spans="2:25">
      <c r="B21" s="70">
        <v>13</v>
      </c>
      <c r="C21" s="113">
        <f>IF(R20="","",C20+R20)</f>
        <v>1119907.1325612864</v>
      </c>
      <c r="D21" s="113"/>
      <c r="E21" s="70"/>
      <c r="F21" s="8">
        <v>43624</v>
      </c>
      <c r="G21" s="70" t="s">
        <v>3</v>
      </c>
      <c r="H21" s="114">
        <v>0.81359999999999999</v>
      </c>
      <c r="I21" s="114"/>
      <c r="J21" s="70">
        <v>81</v>
      </c>
      <c r="K21" s="117">
        <f t="shared" si="3"/>
        <v>33597.21397683859</v>
      </c>
      <c r="L21" s="118"/>
      <c r="M21" s="6">
        <f>IF(J21="","",(K21/J21)/LOOKUP(RIGHT($D$2,3),定数!$A$6:$A$13,定数!$B$6:$B$13))</f>
        <v>3.4565034955595255</v>
      </c>
      <c r="N21" s="70"/>
      <c r="O21" s="8">
        <v>43624</v>
      </c>
      <c r="P21" s="114">
        <v>0.82169999999999999</v>
      </c>
      <c r="Q21" s="114"/>
      <c r="R21" s="115">
        <f>IF(P21="","",T21*M21*LOOKUP(RIGHT($D$2,3),定数!$A$6:$A$13,定数!$B$6:$B$13))</f>
        <v>-33597.213976838568</v>
      </c>
      <c r="S21" s="115"/>
      <c r="T21" s="116">
        <f t="shared" si="4"/>
        <v>-80.999999999999957</v>
      </c>
      <c r="U21" s="116"/>
      <c r="V21" s="22">
        <f t="shared" si="1"/>
        <v>0</v>
      </c>
      <c r="W21">
        <f t="shared" si="2"/>
        <v>2</v>
      </c>
      <c r="X21" s="37">
        <f t="shared" si="5"/>
        <v>1154543.4356301925</v>
      </c>
      <c r="Y21" s="38">
        <f t="shared" si="6"/>
        <v>3.0000000000000249E-2</v>
      </c>
    </row>
    <row r="22" spans="2:25">
      <c r="B22" s="70">
        <v>14</v>
      </c>
      <c r="C22" s="113">
        <f t="shared" si="0"/>
        <v>1086309.9185844478</v>
      </c>
      <c r="D22" s="113"/>
      <c r="E22" s="70"/>
      <c r="F22" s="8">
        <v>43630</v>
      </c>
      <c r="G22" s="70" t="s">
        <v>4</v>
      </c>
      <c r="H22" s="114">
        <v>0.85160000000000002</v>
      </c>
      <c r="I22" s="114"/>
      <c r="J22" s="70">
        <v>80</v>
      </c>
      <c r="K22" s="117">
        <f t="shared" si="3"/>
        <v>32589.297557533435</v>
      </c>
      <c r="L22" s="118"/>
      <c r="M22" s="6">
        <f>IF(J22="","",(K22/J22)/LOOKUP(RIGHT($D$2,3),定数!$A$6:$A$13,定数!$B$6:$B$13))</f>
        <v>3.3947184955763996</v>
      </c>
      <c r="N22" s="70"/>
      <c r="O22" s="8">
        <v>43630</v>
      </c>
      <c r="P22" s="114">
        <v>0.86609999999999998</v>
      </c>
      <c r="Q22" s="114"/>
      <c r="R22" s="115">
        <f>IF(P22="","",T22*M22*LOOKUP(RIGHT($D$2,3),定数!$A$6:$A$13,定数!$B$6:$B$13))</f>
        <v>59068.101823029181</v>
      </c>
      <c r="S22" s="115"/>
      <c r="T22" s="116">
        <f t="shared" si="4"/>
        <v>144.99999999999957</v>
      </c>
      <c r="U22" s="116"/>
      <c r="V22" s="22">
        <f t="shared" si="1"/>
        <v>1</v>
      </c>
      <c r="W22">
        <f t="shared" si="2"/>
        <v>0</v>
      </c>
      <c r="X22" s="37">
        <f t="shared" si="5"/>
        <v>1154543.4356301925</v>
      </c>
      <c r="Y22" s="38">
        <f t="shared" si="6"/>
        <v>5.9100000000000263E-2</v>
      </c>
    </row>
    <row r="23" spans="2:25">
      <c r="B23" s="70">
        <v>15</v>
      </c>
      <c r="C23" s="113">
        <f t="shared" si="0"/>
        <v>1145378.0204074769</v>
      </c>
      <c r="D23" s="113"/>
      <c r="E23" s="70"/>
      <c r="F23" s="8">
        <v>43631</v>
      </c>
      <c r="G23" s="70" t="s">
        <v>4</v>
      </c>
      <c r="H23" s="114">
        <v>0.85980000000000001</v>
      </c>
      <c r="I23" s="114"/>
      <c r="J23" s="70">
        <v>76</v>
      </c>
      <c r="K23" s="117">
        <f t="shared" si="3"/>
        <v>34361.340612224303</v>
      </c>
      <c r="L23" s="118"/>
      <c r="M23" s="6">
        <f>IF(J23="","",(K23/J23)/LOOKUP(RIGHT($D$2,3),定数!$A$6:$A$13,定数!$B$6:$B$13))</f>
        <v>3.7676908566035423</v>
      </c>
      <c r="N23" s="70"/>
      <c r="O23" s="8">
        <v>43637</v>
      </c>
      <c r="P23" s="114">
        <v>0.88060000000000005</v>
      </c>
      <c r="Q23" s="114"/>
      <c r="R23" s="115">
        <f>IF(P23="","",T23*M23*LOOKUP(RIGHT($D$2,3),定数!$A$6:$A$13,定数!$B$6:$B$13))</f>
        <v>94041.563780824596</v>
      </c>
      <c r="S23" s="115"/>
      <c r="T23" s="116">
        <f t="shared" si="4"/>
        <v>208.0000000000004</v>
      </c>
      <c r="U23" s="116"/>
      <c r="V23" s="1">
        <f t="shared" si="1"/>
        <v>2</v>
      </c>
      <c r="W23">
        <f t="shared" si="2"/>
        <v>0</v>
      </c>
      <c r="X23" s="37">
        <f t="shared" si="5"/>
        <v>1154543.4356301925</v>
      </c>
      <c r="Y23" s="38">
        <f t="shared" si="6"/>
        <v>7.9385625000004678E-3</v>
      </c>
    </row>
    <row r="24" spans="2:25">
      <c r="B24" s="70">
        <v>16</v>
      </c>
      <c r="C24" s="113">
        <f t="shared" si="0"/>
        <v>1239419.5841883016</v>
      </c>
      <c r="D24" s="113"/>
      <c r="E24" s="70"/>
      <c r="F24" s="8">
        <v>43641</v>
      </c>
      <c r="G24" s="70" t="s">
        <v>3</v>
      </c>
      <c r="H24" s="114">
        <v>0.86509999999999998</v>
      </c>
      <c r="I24" s="114"/>
      <c r="J24" s="70">
        <v>80</v>
      </c>
      <c r="K24" s="117">
        <f t="shared" si="3"/>
        <v>37182.587525649047</v>
      </c>
      <c r="L24" s="118"/>
      <c r="M24" s="6">
        <f>IF(J24="","",(K24/J24)/LOOKUP(RIGHT($D$2,3),定数!$A$6:$A$13,定数!$B$6:$B$13))</f>
        <v>3.8731862005884423</v>
      </c>
      <c r="N24" s="70"/>
      <c r="O24" s="8">
        <v>43641</v>
      </c>
      <c r="P24" s="114">
        <v>0.87309999999999999</v>
      </c>
      <c r="Q24" s="114"/>
      <c r="R24" s="115">
        <f>IF(P24="","",T24*M24*LOOKUP(RIGHT($D$2,3),定数!$A$6:$A$13,定数!$B$6:$B$13))</f>
        <v>-37182.587525649084</v>
      </c>
      <c r="S24" s="115"/>
      <c r="T24" s="116">
        <f t="shared" si="4"/>
        <v>-80.000000000000071</v>
      </c>
      <c r="U24" s="116"/>
      <c r="V24" s="22">
        <f t="shared" si="1"/>
        <v>0</v>
      </c>
      <c r="W24">
        <f t="shared" si="2"/>
        <v>1</v>
      </c>
      <c r="X24" s="37">
        <f t="shared" si="5"/>
        <v>1239419.5841883016</v>
      </c>
      <c r="Y24" s="38">
        <f t="shared" si="6"/>
        <v>0</v>
      </c>
    </row>
    <row r="25" spans="2:25">
      <c r="B25" s="70">
        <v>17</v>
      </c>
      <c r="C25" s="113">
        <f t="shared" si="0"/>
        <v>1202236.9966626526</v>
      </c>
      <c r="D25" s="113"/>
      <c r="E25" s="70"/>
      <c r="F25" s="8">
        <v>43646</v>
      </c>
      <c r="G25" s="70" t="s">
        <v>3</v>
      </c>
      <c r="H25" s="114">
        <v>0.84770000000000001</v>
      </c>
      <c r="I25" s="114"/>
      <c r="J25" s="70">
        <v>89</v>
      </c>
      <c r="K25" s="117">
        <f t="shared" si="3"/>
        <v>36067.109899879579</v>
      </c>
      <c r="L25" s="118"/>
      <c r="M25" s="6">
        <f>IF(J25="","",(K25/J25)/LOOKUP(RIGHT($D$2,3),定数!$A$6:$A$13,定数!$B$6:$B$13))</f>
        <v>3.37707021534453</v>
      </c>
      <c r="N25" s="70"/>
      <c r="O25" s="8">
        <v>43647</v>
      </c>
      <c r="P25" s="114">
        <v>0.83030000000000004</v>
      </c>
      <c r="Q25" s="114"/>
      <c r="R25" s="115">
        <f>IF(P25="","",T25*M25*LOOKUP(RIGHT($D$2,3),定数!$A$6:$A$13,定数!$B$6:$B$13))</f>
        <v>70513.226096393671</v>
      </c>
      <c r="S25" s="115"/>
      <c r="T25" s="116">
        <f t="shared" si="4"/>
        <v>173.99999999999972</v>
      </c>
      <c r="U25" s="116"/>
      <c r="V25" s="22">
        <f t="shared" si="1"/>
        <v>1</v>
      </c>
      <c r="W25">
        <f t="shared" si="2"/>
        <v>0</v>
      </c>
      <c r="X25" s="37">
        <f t="shared" si="5"/>
        <v>1239419.5841883016</v>
      </c>
      <c r="Y25" s="38">
        <f t="shared" si="6"/>
        <v>2.9999999999999916E-2</v>
      </c>
    </row>
    <row r="26" spans="2:25">
      <c r="B26" s="70">
        <v>18</v>
      </c>
      <c r="C26" s="113">
        <f t="shared" si="0"/>
        <v>1272750.2227590464</v>
      </c>
      <c r="D26" s="113"/>
      <c r="E26" s="70"/>
      <c r="F26" s="8">
        <v>43653</v>
      </c>
      <c r="G26" s="70" t="s">
        <v>4</v>
      </c>
      <c r="H26" s="114">
        <v>0.85119999999999996</v>
      </c>
      <c r="I26" s="114"/>
      <c r="J26" s="70">
        <v>62</v>
      </c>
      <c r="K26" s="117">
        <f t="shared" si="3"/>
        <v>38182.506682771389</v>
      </c>
      <c r="L26" s="118"/>
      <c r="M26" s="6">
        <f>IF(J26="","",(K26/J26)/LOOKUP(RIGHT($D$2,3),定数!$A$6:$A$13,定数!$B$6:$B$13))</f>
        <v>5.1320573498348638</v>
      </c>
      <c r="N26" s="70"/>
      <c r="O26" s="8">
        <v>43653</v>
      </c>
      <c r="P26" s="114">
        <v>0.86350000000000005</v>
      </c>
      <c r="Q26" s="114"/>
      <c r="R26" s="115">
        <f>IF(P26="","",T26*M26*LOOKUP(RIGHT($D$2,3),定数!$A$6:$A$13,定数!$B$6:$B$13))</f>
        <v>75749.166483563138</v>
      </c>
      <c r="S26" s="115"/>
      <c r="T26" s="116">
        <f t="shared" si="4"/>
        <v>123.00000000000088</v>
      </c>
      <c r="U26" s="116"/>
      <c r="V26" s="22">
        <f t="shared" si="1"/>
        <v>2</v>
      </c>
      <c r="W26">
        <f t="shared" si="2"/>
        <v>0</v>
      </c>
      <c r="X26" s="37">
        <f t="shared" si="5"/>
        <v>1272750.2227590464</v>
      </c>
      <c r="Y26" s="38">
        <f t="shared" si="6"/>
        <v>0</v>
      </c>
    </row>
    <row r="27" spans="2:25">
      <c r="B27" s="70">
        <v>19</v>
      </c>
      <c r="C27" s="113">
        <f>IF(R26="","",C26+R26)</f>
        <v>1348499.3892426095</v>
      </c>
      <c r="D27" s="113"/>
      <c r="E27" s="70"/>
      <c r="F27" s="8">
        <v>43662</v>
      </c>
      <c r="G27" s="70" t="s">
        <v>3</v>
      </c>
      <c r="H27" s="114">
        <v>0.86970000000000003</v>
      </c>
      <c r="I27" s="114"/>
      <c r="J27" s="70">
        <v>78</v>
      </c>
      <c r="K27" s="117">
        <f t="shared" si="3"/>
        <v>40454.981677278287</v>
      </c>
      <c r="L27" s="118"/>
      <c r="M27" s="6">
        <f>IF(J27="","",(K27/J27)/LOOKUP(RIGHT($D$2,3),定数!$A$6:$A$13,定数!$B$6:$B$13))</f>
        <v>4.3221134270596462</v>
      </c>
      <c r="N27" s="70"/>
      <c r="O27" s="8">
        <v>43666</v>
      </c>
      <c r="P27" s="114">
        <v>0.87749999999999995</v>
      </c>
      <c r="Q27" s="114"/>
      <c r="R27" s="115">
        <f>IF(P27="","",T27*M27*LOOKUP(RIGHT($D$2,3),定数!$A$6:$A$13,定数!$B$6:$B$13))</f>
        <v>-40454.981677277858</v>
      </c>
      <c r="S27" s="115"/>
      <c r="T27" s="116">
        <f t="shared" si="4"/>
        <v>-77.999999999999176</v>
      </c>
      <c r="U27" s="116"/>
      <c r="V27" s="22">
        <f t="shared" si="1"/>
        <v>0</v>
      </c>
      <c r="W27">
        <f t="shared" si="2"/>
        <v>1</v>
      </c>
      <c r="X27" s="37">
        <f t="shared" si="5"/>
        <v>1348499.3892426095</v>
      </c>
      <c r="Y27" s="38">
        <f t="shared" si="6"/>
        <v>0</v>
      </c>
    </row>
    <row r="28" spans="2:25">
      <c r="B28" s="70">
        <v>20</v>
      </c>
      <c r="C28" s="113">
        <f>IF(R27="","",C27+R27)</f>
        <v>1308044.4075653316</v>
      </c>
      <c r="D28" s="113"/>
      <c r="E28" s="70"/>
      <c r="F28" s="8">
        <v>43672</v>
      </c>
      <c r="G28" s="70" t="s">
        <v>4</v>
      </c>
      <c r="H28" s="114">
        <v>0.89890000000000003</v>
      </c>
      <c r="I28" s="114"/>
      <c r="J28" s="70">
        <v>48</v>
      </c>
      <c r="K28" s="117">
        <f t="shared" si="3"/>
        <v>39241.332226959945</v>
      </c>
      <c r="L28" s="118"/>
      <c r="M28" s="6">
        <f>IF(J28="","",(K28/J28)/LOOKUP(RIGHT($D$2,3),定数!$A$6:$A$13,定数!$B$6:$B$13))</f>
        <v>6.8127312894027678</v>
      </c>
      <c r="N28" s="70"/>
      <c r="O28" s="8">
        <v>43674</v>
      </c>
      <c r="P28" s="114">
        <v>0.89410000000000001</v>
      </c>
      <c r="Q28" s="114"/>
      <c r="R28" s="115">
        <f>IF(P28="","",T28*M28*LOOKUP(RIGHT($D$2,3),定数!$A$6:$A$13,定数!$B$6:$B$13))</f>
        <v>-39241.332226960156</v>
      </c>
      <c r="S28" s="115"/>
      <c r="T28" s="116">
        <f t="shared" si="4"/>
        <v>-48.000000000000263</v>
      </c>
      <c r="U28" s="116"/>
      <c r="V28" s="22">
        <f t="shared" si="1"/>
        <v>0</v>
      </c>
      <c r="W28">
        <f t="shared" si="2"/>
        <v>2</v>
      </c>
      <c r="X28" s="37">
        <f t="shared" si="5"/>
        <v>1348499.3892426095</v>
      </c>
      <c r="Y28" s="38">
        <f t="shared" si="6"/>
        <v>2.9999999999999694E-2</v>
      </c>
    </row>
    <row r="29" spans="2:25">
      <c r="B29" s="70">
        <v>21</v>
      </c>
      <c r="C29" s="113">
        <f t="shared" si="0"/>
        <v>1268803.0753383713</v>
      </c>
      <c r="D29" s="113"/>
      <c r="E29" s="70"/>
      <c r="F29" s="8">
        <v>43676</v>
      </c>
      <c r="G29" s="70" t="s">
        <v>4</v>
      </c>
      <c r="H29" s="114">
        <v>0.90200000000000002</v>
      </c>
      <c r="I29" s="114"/>
      <c r="J29" s="70">
        <v>56</v>
      </c>
      <c r="K29" s="117">
        <f t="shared" si="3"/>
        <v>38064.092260151141</v>
      </c>
      <c r="L29" s="118"/>
      <c r="M29" s="6">
        <f>IF(J29="","",(K29/J29)/LOOKUP(RIGHT($D$2,3),定数!$A$6:$A$13,定数!$B$6:$B$13))</f>
        <v>5.6642994434748726</v>
      </c>
      <c r="N29" s="70"/>
      <c r="O29" s="8">
        <v>43679</v>
      </c>
      <c r="P29" s="114">
        <v>0.91269999999999996</v>
      </c>
      <c r="Q29" s="114"/>
      <c r="R29" s="115">
        <f>IF(P29="","",T29*M29*LOOKUP(RIGHT($D$2,3),定数!$A$6:$A$13,定数!$B$6:$B$13))</f>
        <v>72729.604854216901</v>
      </c>
      <c r="S29" s="115"/>
      <c r="T29" s="116">
        <f t="shared" si="4"/>
        <v>106.99999999999932</v>
      </c>
      <c r="U29" s="116"/>
      <c r="V29" s="22">
        <f t="shared" si="1"/>
        <v>1</v>
      </c>
      <c r="W29">
        <f t="shared" si="2"/>
        <v>0</v>
      </c>
      <c r="X29" s="37">
        <f t="shared" si="5"/>
        <v>1348499.3892426095</v>
      </c>
      <c r="Y29" s="38">
        <f t="shared" si="6"/>
        <v>5.909999999999993E-2</v>
      </c>
    </row>
    <row r="30" spans="2:25">
      <c r="B30" s="70">
        <v>22</v>
      </c>
      <c r="C30" s="113">
        <f>IF(R29="","",C29+R29)</f>
        <v>1341532.6801925881</v>
      </c>
      <c r="D30" s="113"/>
      <c r="E30" s="70"/>
      <c r="F30" s="8">
        <v>43681</v>
      </c>
      <c r="G30" s="70" t="s">
        <v>4</v>
      </c>
      <c r="H30" s="114">
        <v>0.91759999999999997</v>
      </c>
      <c r="I30" s="114"/>
      <c r="J30" s="70">
        <v>62</v>
      </c>
      <c r="K30" s="117">
        <f t="shared" si="3"/>
        <v>40245.980405777642</v>
      </c>
      <c r="L30" s="118"/>
      <c r="M30" s="6">
        <f>IF(J30="","",(K30/J30)/LOOKUP(RIGHT($D$2,3),定数!$A$6:$A$13,定数!$B$6:$B$13))</f>
        <v>5.4094059685185005</v>
      </c>
      <c r="N30" s="70"/>
      <c r="O30" s="8">
        <v>43687</v>
      </c>
      <c r="P30" s="114">
        <v>0.91139999999999999</v>
      </c>
      <c r="Q30" s="114"/>
      <c r="R30" s="115">
        <f>IF(P30="","",T30*M30*LOOKUP(RIGHT($D$2,3),定数!$A$6:$A$13,定数!$B$6:$B$13))</f>
        <v>-40245.980405777533</v>
      </c>
      <c r="S30" s="115"/>
      <c r="T30" s="116">
        <f t="shared" si="4"/>
        <v>-61.999999999999829</v>
      </c>
      <c r="U30" s="116"/>
      <c r="V30" s="22">
        <f t="shared" si="1"/>
        <v>0</v>
      </c>
      <c r="W30">
        <f t="shared" si="2"/>
        <v>1</v>
      </c>
      <c r="X30" s="37">
        <f t="shared" si="5"/>
        <v>1348499.3892426095</v>
      </c>
      <c r="Y30" s="38">
        <f t="shared" si="6"/>
        <v>5.1662678571432474E-3</v>
      </c>
    </row>
    <row r="31" spans="2:25">
      <c r="B31" s="70">
        <v>23</v>
      </c>
      <c r="C31" s="113">
        <f t="shared" si="0"/>
        <v>1301286.6997868107</v>
      </c>
      <c r="D31" s="113"/>
      <c r="E31" s="70"/>
      <c r="F31" s="8">
        <v>43688</v>
      </c>
      <c r="G31" s="70" t="s">
        <v>3</v>
      </c>
      <c r="H31" s="114">
        <v>0.90639999999999998</v>
      </c>
      <c r="I31" s="114"/>
      <c r="J31" s="70">
        <v>76</v>
      </c>
      <c r="K31" s="117">
        <f t="shared" si="3"/>
        <v>39038.600993604319</v>
      </c>
      <c r="L31" s="118"/>
      <c r="M31" s="6">
        <f>IF(J31="","",(K31/J31)/LOOKUP(RIGHT($D$2,3),定数!$A$6:$A$13,定数!$B$6:$B$13))</f>
        <v>4.2805483545618772</v>
      </c>
      <c r="N31" s="70"/>
      <c r="O31" s="8">
        <v>43693</v>
      </c>
      <c r="P31" s="114">
        <v>0.88700000000000001</v>
      </c>
      <c r="Q31" s="114"/>
      <c r="R31" s="115">
        <f>IF(P31="","",T31*M31*LOOKUP(RIGHT($D$2,3),定数!$A$6:$A$13,定数!$B$6:$B$13))</f>
        <v>99651.165694200346</v>
      </c>
      <c r="S31" s="115"/>
      <c r="T31" s="116">
        <f t="shared" si="4"/>
        <v>193.99999999999972</v>
      </c>
      <c r="U31" s="116"/>
      <c r="V31" s="22">
        <f t="shared" si="1"/>
        <v>1</v>
      </c>
      <c r="W31">
        <f t="shared" si="2"/>
        <v>0</v>
      </c>
      <c r="X31" s="37">
        <f t="shared" si="5"/>
        <v>1348499.3892426095</v>
      </c>
      <c r="Y31" s="38">
        <f t="shared" si="6"/>
        <v>3.501127982142882E-2</v>
      </c>
    </row>
    <row r="32" spans="2:25">
      <c r="B32" s="70">
        <v>24</v>
      </c>
      <c r="C32" s="113">
        <f t="shared" si="0"/>
        <v>1400937.8654810111</v>
      </c>
      <c r="D32" s="113"/>
      <c r="E32" s="70"/>
      <c r="F32" s="8">
        <v>43702</v>
      </c>
      <c r="G32" s="70" t="s">
        <v>3</v>
      </c>
      <c r="H32" s="114">
        <v>0.87790000000000001</v>
      </c>
      <c r="I32" s="114"/>
      <c r="J32" s="70">
        <v>105</v>
      </c>
      <c r="K32" s="117">
        <f t="shared" si="3"/>
        <v>42028.13596443033</v>
      </c>
      <c r="L32" s="118"/>
      <c r="M32" s="6">
        <f>IF(J32="","",(K32/J32)/LOOKUP(RIGHT($D$2,3),定数!$A$6:$A$13,定数!$B$6:$B$13))</f>
        <v>3.3355663463833594</v>
      </c>
      <c r="N32" s="70"/>
      <c r="O32" s="8">
        <v>43703</v>
      </c>
      <c r="P32" s="114">
        <v>0.88839999999999997</v>
      </c>
      <c r="Q32" s="114"/>
      <c r="R32" s="115">
        <f>IF(P32="","",T32*M32*LOOKUP(RIGHT($D$2,3),定数!$A$6:$A$13,定数!$B$6:$B$13))</f>
        <v>-42028.135964430141</v>
      </c>
      <c r="S32" s="115"/>
      <c r="T32" s="116">
        <f t="shared" si="4"/>
        <v>-104.99999999999955</v>
      </c>
      <c r="U32" s="116"/>
      <c r="V32" s="22">
        <f t="shared" si="1"/>
        <v>0</v>
      </c>
      <c r="W32">
        <f t="shared" si="2"/>
        <v>1</v>
      </c>
      <c r="X32" s="37">
        <f t="shared" si="5"/>
        <v>1400937.8654810111</v>
      </c>
      <c r="Y32" s="38">
        <f t="shared" si="6"/>
        <v>0</v>
      </c>
    </row>
    <row r="33" spans="2:25">
      <c r="B33" s="70">
        <v>25</v>
      </c>
      <c r="C33" s="113">
        <f>IF(R32="","",C32+R32)</f>
        <v>1358909.7295165809</v>
      </c>
      <c r="D33" s="113"/>
      <c r="E33" s="70"/>
      <c r="F33" s="8">
        <v>43704</v>
      </c>
      <c r="G33" s="70" t="s">
        <v>4</v>
      </c>
      <c r="H33" s="114">
        <v>0.89129999999999998</v>
      </c>
      <c r="I33" s="114"/>
      <c r="J33" s="70">
        <v>54</v>
      </c>
      <c r="K33" s="117">
        <f t="shared" si="3"/>
        <v>40767.291885497427</v>
      </c>
      <c r="L33" s="118"/>
      <c r="M33" s="6">
        <f>IF(J33="","",(K33/J33)/LOOKUP(RIGHT($D$2,3),定数!$A$6:$A$13,定数!$B$6:$B$13))</f>
        <v>6.2912487477619488</v>
      </c>
      <c r="N33" s="70"/>
      <c r="O33" s="8">
        <v>43707</v>
      </c>
      <c r="P33" s="114">
        <v>0.90149999999999997</v>
      </c>
      <c r="Q33" s="114"/>
      <c r="R33" s="115">
        <f>IF(P33="","",T33*M33*LOOKUP(RIGHT($D$2,3),定数!$A$6:$A$13,定数!$B$6:$B$13))</f>
        <v>77004.88467260616</v>
      </c>
      <c r="S33" s="115"/>
      <c r="T33" s="116">
        <f t="shared" si="4"/>
        <v>101.99999999999987</v>
      </c>
      <c r="U33" s="116"/>
      <c r="V33" s="22">
        <f t="shared" si="1"/>
        <v>1</v>
      </c>
      <c r="W33">
        <f t="shared" si="2"/>
        <v>0</v>
      </c>
      <c r="X33" s="37">
        <f t="shared" si="5"/>
        <v>1400937.8654810111</v>
      </c>
      <c r="Y33" s="38">
        <f t="shared" si="6"/>
        <v>2.9999999999999916E-2</v>
      </c>
    </row>
    <row r="34" spans="2:25">
      <c r="B34" s="70">
        <v>26</v>
      </c>
      <c r="C34" s="113">
        <f>IF(R33="","",C33+R33)</f>
        <v>1435914.6141891871</v>
      </c>
      <c r="D34" s="113"/>
      <c r="E34" s="70"/>
      <c r="F34" s="8">
        <v>43711</v>
      </c>
      <c r="G34" s="70" t="s">
        <v>4</v>
      </c>
      <c r="H34" s="114">
        <v>0.91049999999999998</v>
      </c>
      <c r="I34" s="114"/>
      <c r="J34" s="70">
        <v>40</v>
      </c>
      <c r="K34" s="117">
        <f t="shared" si="3"/>
        <v>43077.438425675609</v>
      </c>
      <c r="L34" s="118"/>
      <c r="M34" s="6">
        <f>IF(J34="","",(K34/J34)/LOOKUP(RIGHT($D$2,3),定数!$A$6:$A$13,定数!$B$6:$B$13))</f>
        <v>8.9744663386824186</v>
      </c>
      <c r="N34" s="70"/>
      <c r="O34" s="8">
        <v>43715</v>
      </c>
      <c r="P34" s="114">
        <v>0.9103</v>
      </c>
      <c r="Q34" s="114"/>
      <c r="R34" s="115">
        <f>IF(P34="","",T34*M34*LOOKUP(RIGHT($D$2,3),定数!$A$6:$A$13,定数!$B$6:$B$13))</f>
        <v>-2153.8719212835435</v>
      </c>
      <c r="S34" s="115"/>
      <c r="T34" s="116">
        <f t="shared" si="4"/>
        <v>-1.9999999999997797</v>
      </c>
      <c r="U34" s="116"/>
      <c r="V34" s="22">
        <f t="shared" si="1"/>
        <v>0</v>
      </c>
      <c r="W34">
        <f t="shared" si="2"/>
        <v>1</v>
      </c>
      <c r="X34" s="37">
        <f t="shared" si="5"/>
        <v>1435914.6141891871</v>
      </c>
      <c r="Y34" s="38">
        <f t="shared" si="6"/>
        <v>0</v>
      </c>
    </row>
    <row r="35" spans="2:25">
      <c r="B35" s="70">
        <v>27</v>
      </c>
      <c r="C35" s="113">
        <f>IF(R34="","",C34+R34)</f>
        <v>1433760.7422679034</v>
      </c>
      <c r="D35" s="113"/>
      <c r="E35" s="70"/>
      <c r="F35" s="8">
        <v>43718</v>
      </c>
      <c r="G35" s="70" t="s">
        <v>4</v>
      </c>
      <c r="H35" s="114">
        <v>0.92449999999999999</v>
      </c>
      <c r="I35" s="114"/>
      <c r="J35" s="70">
        <v>28</v>
      </c>
      <c r="K35" s="117">
        <f t="shared" si="3"/>
        <v>43012.822268037104</v>
      </c>
      <c r="L35" s="118"/>
      <c r="M35" s="6">
        <f>IF(J35="","",(K35/J35)/LOOKUP(RIGHT($D$2,3),定数!$A$6:$A$13,定数!$B$6:$B$13))</f>
        <v>12.801435198820567</v>
      </c>
      <c r="N35" s="70"/>
      <c r="O35" s="8">
        <v>43721</v>
      </c>
      <c r="P35" s="114">
        <v>0.93230000000000002</v>
      </c>
      <c r="Q35" s="114"/>
      <c r="R35" s="115">
        <f>IF(P35="","",T35*M35*LOOKUP(RIGHT($D$2,3),定数!$A$6:$A$13,定数!$B$6:$B$13))</f>
        <v>119821.43346096095</v>
      </c>
      <c r="S35" s="115"/>
      <c r="T35" s="116">
        <f t="shared" si="4"/>
        <v>78.000000000000284</v>
      </c>
      <c r="U35" s="116"/>
      <c r="V35" s="22">
        <f t="shared" si="1"/>
        <v>1</v>
      </c>
      <c r="W35">
        <f t="shared" si="2"/>
        <v>0</v>
      </c>
      <c r="X35" s="37">
        <f t="shared" si="5"/>
        <v>1435914.6141891871</v>
      </c>
      <c r="Y35" s="38">
        <f t="shared" si="6"/>
        <v>1.4999999999999458E-3</v>
      </c>
    </row>
    <row r="36" spans="2:25">
      <c r="B36" s="70">
        <v>28</v>
      </c>
      <c r="C36" s="113">
        <f>IF(R35="","",C35+R35)</f>
        <v>1553582.1757288643</v>
      </c>
      <c r="D36" s="113"/>
      <c r="E36" s="70"/>
      <c r="F36" s="8">
        <v>43730</v>
      </c>
      <c r="G36" s="70" t="s">
        <v>4</v>
      </c>
      <c r="H36" s="114">
        <v>0.95640000000000003</v>
      </c>
      <c r="I36" s="114"/>
      <c r="J36" s="70">
        <v>113</v>
      </c>
      <c r="K36" s="117">
        <f t="shared" si="3"/>
        <v>46607.465271865927</v>
      </c>
      <c r="L36" s="118"/>
      <c r="M36" s="6">
        <f>IF(J36="","",(K36/J36)/LOOKUP(RIGHT($D$2,3),定数!$A$6:$A$13,定数!$B$6:$B$13))</f>
        <v>3.4371287073647436</v>
      </c>
      <c r="N36" s="70"/>
      <c r="O36" s="8">
        <v>43744</v>
      </c>
      <c r="P36" s="114">
        <v>0.97870000000000001</v>
      </c>
      <c r="Q36" s="114"/>
      <c r="R36" s="115">
        <f>IF(P36="","",T36*M36*LOOKUP(RIGHT($D$2,3),定数!$A$6:$A$13,定数!$B$6:$B$13))</f>
        <v>91977.56420908049</v>
      </c>
      <c r="S36" s="115"/>
      <c r="T36" s="116">
        <f t="shared" si="4"/>
        <v>222.99999999999986</v>
      </c>
      <c r="U36" s="116"/>
      <c r="V36" s="22">
        <f t="shared" si="1"/>
        <v>2</v>
      </c>
      <c r="W36">
        <f t="shared" si="2"/>
        <v>0</v>
      </c>
      <c r="X36" s="37">
        <f t="shared" si="5"/>
        <v>1553582.1757288643</v>
      </c>
      <c r="Y36" s="38">
        <f t="shared" si="6"/>
        <v>0</v>
      </c>
    </row>
    <row r="37" spans="2:25">
      <c r="B37" s="70">
        <v>29</v>
      </c>
      <c r="C37" s="113">
        <f t="shared" si="0"/>
        <v>1645559.7399379448</v>
      </c>
      <c r="D37" s="113"/>
      <c r="E37" s="70"/>
      <c r="F37" s="8">
        <v>43751</v>
      </c>
      <c r="G37" s="70" t="s">
        <v>4</v>
      </c>
      <c r="H37" s="114">
        <v>0.98880000000000001</v>
      </c>
      <c r="I37" s="114"/>
      <c r="J37" s="70">
        <v>55</v>
      </c>
      <c r="K37" s="117">
        <f t="shared" si="3"/>
        <v>49366.792198138341</v>
      </c>
      <c r="L37" s="118"/>
      <c r="M37" s="6">
        <f>IF(J37="","",(K37/J37)/LOOKUP(RIGHT($D$2,3),定数!$A$6:$A$13,定数!$B$6:$B$13))</f>
        <v>7.4798169997179302</v>
      </c>
      <c r="N37" s="70"/>
      <c r="O37" s="8">
        <v>43753</v>
      </c>
      <c r="P37" s="114">
        <v>0.99939999999999996</v>
      </c>
      <c r="Q37" s="114"/>
      <c r="R37" s="115">
        <f>IF(P37="","",T37*M37*LOOKUP(RIGHT($D$2,3),定数!$A$6:$A$13,定数!$B$6:$B$13))</f>
        <v>95143.272236411562</v>
      </c>
      <c r="S37" s="115"/>
      <c r="T37" s="116">
        <f t="shared" si="4"/>
        <v>105.99999999999943</v>
      </c>
      <c r="U37" s="116"/>
      <c r="V37" s="1">
        <f t="shared" si="1"/>
        <v>3</v>
      </c>
      <c r="W37">
        <f t="shared" si="2"/>
        <v>0</v>
      </c>
      <c r="X37" s="37">
        <f t="shared" si="5"/>
        <v>1645559.7399379448</v>
      </c>
      <c r="Y37" s="38">
        <f t="shared" si="6"/>
        <v>0</v>
      </c>
    </row>
    <row r="38" spans="2:25">
      <c r="B38" s="70">
        <v>30</v>
      </c>
      <c r="C38" s="113">
        <f>IF(R37="","",C37+R37)</f>
        <v>1740703.0121743563</v>
      </c>
      <c r="D38" s="113"/>
      <c r="E38" s="70"/>
      <c r="F38" s="8">
        <v>43757</v>
      </c>
      <c r="G38" s="70" t="s">
        <v>3</v>
      </c>
      <c r="H38" s="114">
        <v>0.97619999999999996</v>
      </c>
      <c r="I38" s="114"/>
      <c r="J38" s="70">
        <v>140</v>
      </c>
      <c r="K38" s="117">
        <f t="shared" si="3"/>
        <v>52221.090365230688</v>
      </c>
      <c r="L38" s="118"/>
      <c r="M38" s="6">
        <f>IF(J38="","",(K38/J38)/LOOKUP(RIGHT($D$2,3),定数!$A$6:$A$13,定数!$B$6:$B$13))</f>
        <v>3.1083982360256361</v>
      </c>
      <c r="N38" s="70"/>
      <c r="O38" s="8">
        <v>43763</v>
      </c>
      <c r="P38" s="114">
        <v>0.99019999999999997</v>
      </c>
      <c r="Q38" s="114"/>
      <c r="R38" s="115">
        <f>IF(P38="","",T38*M38*LOOKUP(RIGHT($D$2,3),定数!$A$6:$A$13,定数!$B$6:$B$13))</f>
        <v>-52221.090365230724</v>
      </c>
      <c r="S38" s="115"/>
      <c r="T38" s="116">
        <f t="shared" si="4"/>
        <v>-140.00000000000011</v>
      </c>
      <c r="U38" s="116"/>
      <c r="V38" s="22">
        <f t="shared" si="1"/>
        <v>0</v>
      </c>
      <c r="W38">
        <f t="shared" si="2"/>
        <v>1</v>
      </c>
      <c r="X38" s="37">
        <f t="shared" si="5"/>
        <v>1740703.0121743563</v>
      </c>
      <c r="Y38" s="38">
        <f t="shared" si="6"/>
        <v>0</v>
      </c>
    </row>
    <row r="39" spans="2:25">
      <c r="B39" s="70">
        <v>31</v>
      </c>
      <c r="C39" s="113">
        <f>IF(R38="","",C38+R38)</f>
        <v>1688481.9218091255</v>
      </c>
      <c r="D39" s="113"/>
      <c r="E39" s="70"/>
      <c r="F39" s="8">
        <v>43764</v>
      </c>
      <c r="G39" s="70" t="s">
        <v>4</v>
      </c>
      <c r="H39" s="114">
        <v>0.99180000000000001</v>
      </c>
      <c r="I39" s="114"/>
      <c r="J39" s="70">
        <v>39</v>
      </c>
      <c r="K39" s="117">
        <f t="shared" si="3"/>
        <v>50654.457654273763</v>
      </c>
      <c r="L39" s="118"/>
      <c r="M39" s="6">
        <f>IF(J39="","",(K39/J39)/LOOKUP(RIGHT($D$2,3),定数!$A$6:$A$13,定数!$B$6:$B$13))</f>
        <v>10.82360206287901</v>
      </c>
      <c r="N39" s="70"/>
      <c r="O39" s="8">
        <v>43764</v>
      </c>
      <c r="P39" s="114">
        <v>0.9879</v>
      </c>
      <c r="Q39" s="114"/>
      <c r="R39" s="115">
        <f>IF(P39="","",T39*M39*LOOKUP(RIGHT($D$2,3),定数!$A$6:$A$13,定数!$B$6:$B$13))</f>
        <v>-50654.457654273945</v>
      </c>
      <c r="S39" s="115"/>
      <c r="T39" s="116">
        <f t="shared" si="4"/>
        <v>-39.000000000000142</v>
      </c>
      <c r="U39" s="116"/>
      <c r="V39" s="22">
        <f t="shared" si="1"/>
        <v>0</v>
      </c>
      <c r="W39">
        <f t="shared" si="2"/>
        <v>2</v>
      </c>
      <c r="X39" s="37">
        <f t="shared" si="5"/>
        <v>1740703.0121743563</v>
      </c>
      <c r="Y39" s="38">
        <f t="shared" si="6"/>
        <v>3.0000000000000027E-2</v>
      </c>
    </row>
    <row r="40" spans="2:25">
      <c r="B40" s="70">
        <v>32</v>
      </c>
      <c r="C40" s="113">
        <f t="shared" si="0"/>
        <v>1637827.4641548516</v>
      </c>
      <c r="D40" s="113"/>
      <c r="E40" s="70"/>
      <c r="F40" s="8">
        <v>43773</v>
      </c>
      <c r="G40" s="70" t="s">
        <v>4</v>
      </c>
      <c r="H40" s="114">
        <v>1.0064</v>
      </c>
      <c r="I40" s="114"/>
      <c r="J40" s="70">
        <v>168</v>
      </c>
      <c r="K40" s="117">
        <f t="shared" si="3"/>
        <v>49134.823924645549</v>
      </c>
      <c r="L40" s="118"/>
      <c r="M40" s="6">
        <f>IF(J40="","",(K40/J40)/LOOKUP(RIGHT($D$2,3),定数!$A$6:$A$13,定数!$B$6:$B$13))</f>
        <v>2.4372432502304338</v>
      </c>
      <c r="N40" s="70"/>
      <c r="O40" s="8">
        <v>43781</v>
      </c>
      <c r="P40" s="114">
        <v>0.98960000000000004</v>
      </c>
      <c r="Q40" s="114"/>
      <c r="R40" s="115">
        <f>IF(P40="","",T40*M40*LOOKUP(RIGHT($D$2,3),定数!$A$6:$A$13,定数!$B$6:$B$13))</f>
        <v>-49134.82392464533</v>
      </c>
      <c r="S40" s="115"/>
      <c r="T40" s="116">
        <f t="shared" si="4"/>
        <v>-167.99999999999926</v>
      </c>
      <c r="U40" s="116"/>
      <c r="V40" s="22">
        <f t="shared" si="1"/>
        <v>0</v>
      </c>
      <c r="W40">
        <f t="shared" si="2"/>
        <v>3</v>
      </c>
      <c r="X40" s="37">
        <f t="shared" si="5"/>
        <v>1740703.0121743563</v>
      </c>
      <c r="Y40" s="38">
        <f t="shared" si="6"/>
        <v>5.9100000000000152E-2</v>
      </c>
    </row>
    <row r="41" spans="2:25">
      <c r="B41" s="70">
        <v>33</v>
      </c>
      <c r="C41" s="113">
        <f t="shared" si="0"/>
        <v>1588692.6402302063</v>
      </c>
      <c r="D41" s="113"/>
      <c r="E41" s="70"/>
      <c r="F41" s="8">
        <v>43785</v>
      </c>
      <c r="G41" s="70" t="s">
        <v>3</v>
      </c>
      <c r="H41" s="114">
        <v>0.98340000000000005</v>
      </c>
      <c r="I41" s="114"/>
      <c r="J41" s="70">
        <v>86</v>
      </c>
      <c r="K41" s="117">
        <f t="shared" si="3"/>
        <v>47660.779206906191</v>
      </c>
      <c r="L41" s="118"/>
      <c r="M41" s="6">
        <f>IF(J41="","",(K41/J41)/LOOKUP(RIGHT($D$2,3),定数!$A$6:$A$13,定数!$B$6:$B$13))</f>
        <v>4.6182925588087391</v>
      </c>
      <c r="N41" s="70"/>
      <c r="O41" s="8">
        <v>43791</v>
      </c>
      <c r="P41" s="114">
        <v>0.99199999999999999</v>
      </c>
      <c r="Q41" s="114"/>
      <c r="R41" s="115">
        <f>IF(P41="","",T41*M41*LOOKUP(RIGHT($D$2,3),定数!$A$6:$A$13,定数!$B$6:$B$13))</f>
        <v>-47660.779206905856</v>
      </c>
      <c r="S41" s="115"/>
      <c r="T41" s="116">
        <f t="shared" si="4"/>
        <v>-85.999999999999403</v>
      </c>
      <c r="U41" s="116"/>
      <c r="V41" s="22">
        <f t="shared" si="1"/>
        <v>0</v>
      </c>
      <c r="W41">
        <f t="shared" si="2"/>
        <v>4</v>
      </c>
      <c r="X41" s="37">
        <f t="shared" si="5"/>
        <v>1740703.0121743563</v>
      </c>
      <c r="Y41" s="38">
        <f t="shared" si="6"/>
        <v>8.7326999999999932E-2</v>
      </c>
    </row>
    <row r="42" spans="2:25">
      <c r="B42" s="70">
        <v>34</v>
      </c>
      <c r="C42" s="113">
        <f t="shared" si="0"/>
        <v>1541031.8610233006</v>
      </c>
      <c r="D42" s="113"/>
      <c r="E42" s="70"/>
      <c r="F42" s="8">
        <v>43793</v>
      </c>
      <c r="G42" s="70" t="s">
        <v>3</v>
      </c>
      <c r="H42" s="114">
        <v>0.97619999999999996</v>
      </c>
      <c r="I42" s="114"/>
      <c r="J42" s="70">
        <v>56</v>
      </c>
      <c r="K42" s="117">
        <f>IF(J42="","",C42*0.03)</f>
        <v>46230.955830699015</v>
      </c>
      <c r="L42" s="118"/>
      <c r="M42" s="6">
        <f>IF(J42="","",(K42/J42)/LOOKUP(RIGHT($D$2,3),定数!$A$6:$A$13,定数!$B$6:$B$13))</f>
        <v>6.8796065224254486</v>
      </c>
      <c r="N42" s="70"/>
      <c r="O42" s="8">
        <v>43793</v>
      </c>
      <c r="P42" s="114">
        <v>0.98180000000000001</v>
      </c>
      <c r="Q42" s="114"/>
      <c r="R42" s="115">
        <f>IF(P42="","",T42*M42*LOOKUP(RIGHT($D$2,3),定数!$A$6:$A$13,定数!$B$6:$B$13))</f>
        <v>-46230.955830699422</v>
      </c>
      <c r="S42" s="115"/>
      <c r="T42" s="116">
        <f t="shared" si="4"/>
        <v>-56.000000000000497</v>
      </c>
      <c r="U42" s="116"/>
      <c r="V42" s="22">
        <f t="shared" si="1"/>
        <v>0</v>
      </c>
      <c r="W42">
        <f t="shared" si="2"/>
        <v>5</v>
      </c>
      <c r="X42" s="37">
        <f t="shared" si="5"/>
        <v>1740703.0121743563</v>
      </c>
      <c r="Y42" s="38">
        <f t="shared" si="6"/>
        <v>0.11470718999999974</v>
      </c>
    </row>
    <row r="43" spans="2:25">
      <c r="B43" s="70">
        <v>35</v>
      </c>
      <c r="C43" s="113">
        <f t="shared" si="0"/>
        <v>1494800.905192601</v>
      </c>
      <c r="D43" s="113"/>
      <c r="E43" s="70"/>
      <c r="F43" s="8">
        <v>43798</v>
      </c>
      <c r="G43" s="70" t="s">
        <v>3</v>
      </c>
      <c r="H43" s="114">
        <v>0.9617</v>
      </c>
      <c r="I43" s="114"/>
      <c r="J43" s="70">
        <v>82</v>
      </c>
      <c r="K43" s="117">
        <f t="shared" si="3"/>
        <v>44844.027155778029</v>
      </c>
      <c r="L43" s="118"/>
      <c r="M43" s="6">
        <f>IF(J43="","",(K43/J43)/LOOKUP(RIGHT($D$2,3),定数!$A$6:$A$13,定数!$B$6:$B$13))</f>
        <v>4.5573198329042715</v>
      </c>
      <c r="N43" s="70"/>
      <c r="O43" s="8">
        <v>43800</v>
      </c>
      <c r="P43" s="114">
        <v>0.96889999999999998</v>
      </c>
      <c r="Q43" s="114"/>
      <c r="R43" s="115">
        <f>IF(P43="","",T43*M43*LOOKUP(RIGHT($D$2,3),定数!$A$6:$A$13,定数!$B$6:$B$13))</f>
        <v>-39375.24335629282</v>
      </c>
      <c r="S43" s="115"/>
      <c r="T43" s="116">
        <f t="shared" si="4"/>
        <v>-71.999999999999844</v>
      </c>
      <c r="U43" s="116"/>
      <c r="V43" s="22">
        <f t="shared" si="1"/>
        <v>0</v>
      </c>
      <c r="W43">
        <f t="shared" si="2"/>
        <v>6</v>
      </c>
      <c r="X43" s="37">
        <f t="shared" si="5"/>
        <v>1740703.0121743563</v>
      </c>
      <c r="Y43" s="38">
        <f t="shared" si="6"/>
        <v>0.14126597429999999</v>
      </c>
    </row>
    <row r="44" spans="2:25">
      <c r="B44" s="70">
        <v>36</v>
      </c>
      <c r="C44" s="113">
        <f t="shared" si="0"/>
        <v>1455425.6618363082</v>
      </c>
      <c r="D44" s="113"/>
      <c r="E44" s="70"/>
      <c r="F44" s="8">
        <v>43812</v>
      </c>
      <c r="G44" s="70" t="s">
        <v>4</v>
      </c>
      <c r="H44" s="114">
        <v>0.98699999999999999</v>
      </c>
      <c r="I44" s="114"/>
      <c r="J44" s="70">
        <v>31</v>
      </c>
      <c r="K44" s="117">
        <f t="shared" si="3"/>
        <v>43662.769855089246</v>
      </c>
      <c r="L44" s="118"/>
      <c r="M44" s="6">
        <f>IF(J44="","",(K44/J44)/LOOKUP(RIGHT($D$2,3),定数!$A$6:$A$13,定数!$B$6:$B$13))</f>
        <v>11.737303724486358</v>
      </c>
      <c r="N44" s="70"/>
      <c r="O44" s="8">
        <v>43812</v>
      </c>
      <c r="P44" s="114">
        <v>0.99299999999999999</v>
      </c>
      <c r="Q44" s="114"/>
      <c r="R44" s="115">
        <f>IF(P44="","",T44*M44*LOOKUP(RIGHT($D$2,3),定数!$A$6:$A$13,定数!$B$6:$B$13))</f>
        <v>84508.58681630186</v>
      </c>
      <c r="S44" s="115"/>
      <c r="T44" s="116">
        <f t="shared" si="4"/>
        <v>60.000000000000057</v>
      </c>
      <c r="U44" s="116"/>
      <c r="V44" s="22">
        <f t="shared" si="1"/>
        <v>1</v>
      </c>
      <c r="W44">
        <f t="shared" si="2"/>
        <v>0</v>
      </c>
      <c r="X44" s="37">
        <f t="shared" si="5"/>
        <v>1740703.0121743563</v>
      </c>
      <c r="Y44" s="38">
        <f t="shared" si="6"/>
        <v>0.163886285220878</v>
      </c>
    </row>
    <row r="45" spans="2:25">
      <c r="B45" s="70">
        <v>37</v>
      </c>
      <c r="C45" s="113">
        <f t="shared" si="0"/>
        <v>1539934.24865261</v>
      </c>
      <c r="D45" s="113"/>
      <c r="E45" s="70"/>
      <c r="F45" s="8">
        <v>43830</v>
      </c>
      <c r="G45" s="70" t="s">
        <v>4</v>
      </c>
      <c r="H45" s="114">
        <v>1.0165999999999999</v>
      </c>
      <c r="I45" s="114"/>
      <c r="J45" s="70">
        <v>49</v>
      </c>
      <c r="K45" s="117">
        <f t="shared" si="3"/>
        <v>46198.027459578298</v>
      </c>
      <c r="L45" s="118"/>
      <c r="M45" s="6">
        <f>IF(J45="","",(K45/J45)/LOOKUP(RIGHT($D$2,3),定数!$A$6:$A$13,定数!$B$6:$B$13))</f>
        <v>7.856807391084744</v>
      </c>
      <c r="N45" s="70">
        <v>2011</v>
      </c>
      <c r="O45" s="8">
        <v>43469</v>
      </c>
      <c r="P45" s="114">
        <v>1.0117</v>
      </c>
      <c r="Q45" s="114"/>
      <c r="R45" s="115">
        <f>IF(P45="","",T45*M45*LOOKUP(RIGHT($D$2,3),定数!$A$6:$A$13,定数!$B$6:$B$13))</f>
        <v>-46198.027459577403</v>
      </c>
      <c r="S45" s="115"/>
      <c r="T45" s="116">
        <f t="shared" si="4"/>
        <v>-48.999999999999048</v>
      </c>
      <c r="U45" s="116"/>
      <c r="V45" s="22">
        <f t="shared" si="1"/>
        <v>0</v>
      </c>
      <c r="W45">
        <f t="shared" si="2"/>
        <v>1</v>
      </c>
      <c r="X45" s="37">
        <f t="shared" si="5"/>
        <v>1740703.0121743563</v>
      </c>
      <c r="Y45" s="38">
        <f t="shared" si="6"/>
        <v>0.11533774694338061</v>
      </c>
    </row>
    <row r="46" spans="2:25">
      <c r="B46" s="70">
        <v>38</v>
      </c>
      <c r="C46" s="113">
        <f t="shared" si="0"/>
        <v>1493736.2211930326</v>
      </c>
      <c r="D46" s="113"/>
      <c r="E46" s="70">
        <v>2011</v>
      </c>
      <c r="F46" s="8">
        <v>43492</v>
      </c>
      <c r="G46" s="70" t="s">
        <v>4</v>
      </c>
      <c r="H46" s="114">
        <v>0.99890000000000001</v>
      </c>
      <c r="I46" s="114"/>
      <c r="J46" s="70">
        <v>58</v>
      </c>
      <c r="K46" s="117">
        <f t="shared" si="3"/>
        <v>44812.086635790976</v>
      </c>
      <c r="L46" s="118"/>
      <c r="M46" s="6">
        <f>IF(J46="","",(K46/J46)/LOOKUP(RIGHT($D$2,3),定数!$A$6:$A$13,定数!$B$6:$B$13))</f>
        <v>6.4385181947975543</v>
      </c>
      <c r="N46" s="70"/>
      <c r="O46" s="8">
        <v>43492</v>
      </c>
      <c r="P46" s="114">
        <v>0.99309999999999998</v>
      </c>
      <c r="Q46" s="114"/>
      <c r="R46" s="115">
        <f>IF(P46="","",T46*M46*LOOKUP(RIGHT($D$2,3),定数!$A$6:$A$13,定数!$B$6:$B$13))</f>
        <v>-44812.086635791187</v>
      </c>
      <c r="S46" s="115"/>
      <c r="T46" s="116">
        <f t="shared" si="4"/>
        <v>-58.00000000000027</v>
      </c>
      <c r="U46" s="116"/>
      <c r="V46" s="22">
        <f t="shared" si="1"/>
        <v>0</v>
      </c>
      <c r="W46">
        <f t="shared" si="2"/>
        <v>2</v>
      </c>
      <c r="X46" s="37">
        <f t="shared" si="5"/>
        <v>1740703.0121743563</v>
      </c>
      <c r="Y46" s="38">
        <f t="shared" si="6"/>
        <v>0.14187761453507863</v>
      </c>
    </row>
    <row r="47" spans="2:25">
      <c r="B47" s="70">
        <v>39</v>
      </c>
      <c r="C47" s="113">
        <f t="shared" si="0"/>
        <v>1448924.1345572413</v>
      </c>
      <c r="D47" s="113"/>
      <c r="E47" s="70"/>
      <c r="F47" s="8">
        <v>43506</v>
      </c>
      <c r="G47" s="70" t="s">
        <v>3</v>
      </c>
      <c r="H47" s="114">
        <v>1.0075000000000001</v>
      </c>
      <c r="I47" s="114"/>
      <c r="J47" s="70">
        <v>58</v>
      </c>
      <c r="K47" s="117">
        <f t="shared" si="3"/>
        <v>43467.724036717242</v>
      </c>
      <c r="L47" s="118"/>
      <c r="M47" s="6">
        <f>IF(J47="","",(K47/J47)/LOOKUP(RIGHT($D$2,3),定数!$A$6:$A$13,定数!$B$6:$B$13))</f>
        <v>6.2453626489536269</v>
      </c>
      <c r="N47" s="70"/>
      <c r="O47" s="8">
        <v>43507</v>
      </c>
      <c r="P47" s="114">
        <v>0.99639999999999995</v>
      </c>
      <c r="Q47" s="114"/>
      <c r="R47" s="115">
        <f>IF(P47="","",T47*M47*LOOKUP(RIGHT($D$2,3),定数!$A$6:$A$13,定数!$B$6:$B$13))</f>
        <v>83188.230484063126</v>
      </c>
      <c r="S47" s="115"/>
      <c r="T47" s="116">
        <f t="shared" si="4"/>
        <v>111.00000000000109</v>
      </c>
      <c r="U47" s="116"/>
      <c r="V47" s="22">
        <f t="shared" si="1"/>
        <v>1</v>
      </c>
      <c r="W47">
        <f t="shared" si="2"/>
        <v>0</v>
      </c>
      <c r="X47" s="37">
        <f t="shared" si="5"/>
        <v>1740703.0121743563</v>
      </c>
      <c r="Y47" s="38">
        <f t="shared" si="6"/>
        <v>0.16762128609902649</v>
      </c>
    </row>
    <row r="48" spans="2:25">
      <c r="B48" s="70">
        <v>40</v>
      </c>
      <c r="C48" s="113">
        <f t="shared" si="0"/>
        <v>1532112.3650413044</v>
      </c>
      <c r="D48" s="113"/>
      <c r="E48" s="70"/>
      <c r="F48" s="8">
        <v>43514</v>
      </c>
      <c r="G48" s="70" t="s">
        <v>4</v>
      </c>
      <c r="H48" s="114">
        <v>1.0143</v>
      </c>
      <c r="I48" s="114"/>
      <c r="J48" s="70">
        <v>49</v>
      </c>
      <c r="K48" s="117">
        <f t="shared" si="3"/>
        <v>45963.370951239129</v>
      </c>
      <c r="L48" s="118"/>
      <c r="M48" s="6">
        <f>IF(J48="","",(K48/J48)/LOOKUP(RIGHT($D$2,3),定数!$A$6:$A$13,定数!$B$6:$B$13))</f>
        <v>7.816899821639308</v>
      </c>
      <c r="N48" s="70"/>
      <c r="O48" s="8">
        <v>43517</v>
      </c>
      <c r="P48" s="114">
        <v>1.0094000000000001</v>
      </c>
      <c r="Q48" s="114"/>
      <c r="R48" s="115">
        <f>IF(P48="","",T48*M48*LOOKUP(RIGHT($D$2,3),定数!$A$6:$A$13,定数!$B$6:$B$13))</f>
        <v>-45963.370951238241</v>
      </c>
      <c r="S48" s="115"/>
      <c r="T48" s="116">
        <f t="shared" si="4"/>
        <v>-48.999999999999048</v>
      </c>
      <c r="U48" s="116"/>
      <c r="V48" s="22">
        <f t="shared" si="1"/>
        <v>0</v>
      </c>
      <c r="W48">
        <f t="shared" si="2"/>
        <v>1</v>
      </c>
      <c r="X48" s="37">
        <f t="shared" si="5"/>
        <v>1740703.0121743563</v>
      </c>
      <c r="Y48" s="38">
        <f t="shared" si="6"/>
        <v>0.11983126683540124</v>
      </c>
    </row>
    <row r="49" spans="2:25">
      <c r="B49" s="70">
        <v>41</v>
      </c>
      <c r="C49" s="113">
        <f>IF(R48="","",C48+R48)</f>
        <v>1486148.9940900661</v>
      </c>
      <c r="D49" s="113"/>
      <c r="E49" s="70"/>
      <c r="F49" s="8">
        <v>43524</v>
      </c>
      <c r="G49" s="70" t="s">
        <v>4</v>
      </c>
      <c r="H49" s="114">
        <v>1.0176000000000001</v>
      </c>
      <c r="I49" s="114"/>
      <c r="J49" s="70">
        <v>42</v>
      </c>
      <c r="K49" s="117">
        <f t="shared" si="3"/>
        <v>44584.469822701984</v>
      </c>
      <c r="L49" s="118"/>
      <c r="M49" s="6">
        <f>IF(J49="","",(K49/J49)/LOOKUP(RIGHT($D$2,3),定数!$A$6:$A$13,定数!$B$6:$B$13))</f>
        <v>8.8461249648218221</v>
      </c>
      <c r="N49" s="70"/>
      <c r="O49" s="8">
        <v>43525</v>
      </c>
      <c r="P49" s="114">
        <v>1.0134000000000001</v>
      </c>
      <c r="Q49" s="114"/>
      <c r="R49" s="115">
        <f>IF(P49="","",T49*M49*LOOKUP(RIGHT($D$2,3),定数!$A$6:$A$13,定数!$B$6:$B$13))</f>
        <v>-44584.469822701787</v>
      </c>
      <c r="S49" s="115"/>
      <c r="T49" s="116">
        <f t="shared" si="4"/>
        <v>-41.999999999999815</v>
      </c>
      <c r="U49" s="116"/>
      <c r="V49" s="22">
        <f t="shared" si="1"/>
        <v>0</v>
      </c>
      <c r="W49">
        <f t="shared" si="2"/>
        <v>2</v>
      </c>
      <c r="X49" s="37">
        <f t="shared" si="5"/>
        <v>1740703.0121743563</v>
      </c>
      <c r="Y49" s="38">
        <f t="shared" si="6"/>
        <v>0.14623632883033866</v>
      </c>
    </row>
    <row r="50" spans="2:25">
      <c r="B50" s="70">
        <v>42</v>
      </c>
      <c r="C50" s="113">
        <f t="shared" si="0"/>
        <v>1441564.5242673643</v>
      </c>
      <c r="D50" s="113"/>
      <c r="E50" s="70"/>
      <c r="F50" s="8">
        <v>43548</v>
      </c>
      <c r="G50" s="70" t="s">
        <v>4</v>
      </c>
      <c r="H50" s="114">
        <v>1.0148999999999999</v>
      </c>
      <c r="I50" s="114"/>
      <c r="J50" s="70">
        <v>38</v>
      </c>
      <c r="K50" s="117">
        <f t="shared" si="3"/>
        <v>43246.93572802093</v>
      </c>
      <c r="L50" s="118"/>
      <c r="M50" s="6">
        <f>IF(J50="","",(K50/J50)/LOOKUP(RIGHT($D$2,3),定数!$A$6:$A$13,定数!$B$6:$B$13))</f>
        <v>9.4839771333379232</v>
      </c>
      <c r="N50" s="70"/>
      <c r="O50" s="8">
        <v>43548</v>
      </c>
      <c r="P50" s="114">
        <v>1.0221</v>
      </c>
      <c r="Q50" s="114"/>
      <c r="R50" s="115">
        <f>IF(P50="","",T50*M50*LOOKUP(RIGHT($D$2,3),定数!$A$6:$A$13,定数!$B$6:$B$13))</f>
        <v>81941.562432040737</v>
      </c>
      <c r="S50" s="115"/>
      <c r="T50" s="116">
        <f t="shared" si="4"/>
        <v>72.000000000000952</v>
      </c>
      <c r="U50" s="116"/>
      <c r="V50" s="22">
        <f t="shared" si="1"/>
        <v>1</v>
      </c>
      <c r="W50">
        <f t="shared" si="2"/>
        <v>0</v>
      </c>
      <c r="X50" s="37">
        <f t="shared" si="5"/>
        <v>1740703.0121743563</v>
      </c>
      <c r="Y50" s="38">
        <f t="shared" si="6"/>
        <v>0.17184923896542836</v>
      </c>
    </row>
    <row r="51" spans="2:25">
      <c r="B51" s="70">
        <v>43</v>
      </c>
      <c r="C51" s="113">
        <f t="shared" si="0"/>
        <v>1523506.086699405</v>
      </c>
      <c r="D51" s="113"/>
      <c r="E51" s="70"/>
      <c r="F51" s="8">
        <v>43555</v>
      </c>
      <c r="G51" s="70" t="s">
        <v>4</v>
      </c>
      <c r="H51" s="114">
        <v>1.0364</v>
      </c>
      <c r="I51" s="114"/>
      <c r="J51" s="70">
        <v>47</v>
      </c>
      <c r="K51" s="117">
        <f t="shared" si="3"/>
        <v>45705.182600982145</v>
      </c>
      <c r="L51" s="118"/>
      <c r="M51" s="6">
        <f>IF(J51="","",(K51/J51)/LOOKUP(RIGHT($D$2,3),定数!$A$6:$A$13,定数!$B$6:$B$13))</f>
        <v>8.1037557803159839</v>
      </c>
      <c r="N51" s="70"/>
      <c r="O51" s="8">
        <v>43556</v>
      </c>
      <c r="P51" s="114">
        <v>1.0317000000000001</v>
      </c>
      <c r="Q51" s="114"/>
      <c r="R51" s="115">
        <f>IF(P51="","",T51*M51*LOOKUP(RIGHT($D$2,3),定数!$A$6:$A$13,定数!$B$6:$B$13))</f>
        <v>-45705.182600981432</v>
      </c>
      <c r="S51" s="115"/>
      <c r="T51" s="116">
        <f t="shared" si="4"/>
        <v>-46.999999999999261</v>
      </c>
      <c r="U51" s="116"/>
      <c r="V51" s="1">
        <f t="shared" si="1"/>
        <v>0</v>
      </c>
      <c r="W51">
        <f t="shared" si="2"/>
        <v>1</v>
      </c>
      <c r="X51" s="37">
        <f t="shared" si="5"/>
        <v>1740703.0121743563</v>
      </c>
      <c r="Y51" s="38">
        <f t="shared" si="6"/>
        <v>0.12477540623293637</v>
      </c>
    </row>
    <row r="52" spans="2:25">
      <c r="B52" s="70">
        <v>44</v>
      </c>
      <c r="C52" s="113">
        <f t="shared" si="0"/>
        <v>1477800.9040984237</v>
      </c>
      <c r="D52" s="113"/>
      <c r="E52" s="70"/>
      <c r="F52" s="8">
        <v>43567</v>
      </c>
      <c r="G52" s="70" t="s">
        <v>3</v>
      </c>
      <c r="H52" s="114">
        <v>1.0444</v>
      </c>
      <c r="I52" s="114"/>
      <c r="J52" s="70">
        <v>75</v>
      </c>
      <c r="K52" s="117">
        <f t="shared" si="3"/>
        <v>44334.027122952706</v>
      </c>
      <c r="L52" s="118"/>
      <c r="M52" s="6">
        <f>IF(J52="","",(K52/J52)/LOOKUP(RIGHT($D$2,3),定数!$A$6:$A$13,定数!$B$6:$B$13))</f>
        <v>4.9260030136614121</v>
      </c>
      <c r="N52" s="70"/>
      <c r="O52" s="8">
        <v>43568</v>
      </c>
      <c r="P52" s="114">
        <v>1.0519000000000001</v>
      </c>
      <c r="Q52" s="114"/>
      <c r="R52" s="115">
        <f>IF(P52="","",T52*M52*LOOKUP(RIGHT($D$2,3),定数!$A$6:$A$13,定数!$B$6:$B$13))</f>
        <v>-44334.027122953077</v>
      </c>
      <c r="S52" s="115"/>
      <c r="T52" s="116">
        <f t="shared" si="4"/>
        <v>-75.000000000000625</v>
      </c>
      <c r="U52" s="116"/>
      <c r="V52" s="22">
        <f t="shared" si="1"/>
        <v>0</v>
      </c>
      <c r="W52">
        <f t="shared" si="2"/>
        <v>2</v>
      </c>
      <c r="X52" s="37">
        <f t="shared" si="5"/>
        <v>1740703.0121743563</v>
      </c>
      <c r="Y52" s="38">
        <f t="shared" si="6"/>
        <v>0.15103214404594778</v>
      </c>
    </row>
    <row r="53" spans="2:25">
      <c r="B53" s="70">
        <v>45</v>
      </c>
      <c r="C53" s="113">
        <f t="shared" si="0"/>
        <v>1433466.8769754707</v>
      </c>
      <c r="D53" s="113"/>
      <c r="E53" s="70"/>
      <c r="F53" s="8">
        <v>43570</v>
      </c>
      <c r="G53" s="70" t="s">
        <v>4</v>
      </c>
      <c r="H53" s="114">
        <v>1.0548999999999999</v>
      </c>
      <c r="I53" s="114"/>
      <c r="J53" s="70">
        <v>59</v>
      </c>
      <c r="K53" s="117">
        <f t="shared" si="3"/>
        <v>43004.006309264121</v>
      </c>
      <c r="L53" s="118"/>
      <c r="M53" s="6">
        <f>IF(J53="","",(K53/J53)/LOOKUP(RIGHT($D$2,3),定数!$A$6:$A$13,定数!$B$6:$B$13))</f>
        <v>6.0740121905740283</v>
      </c>
      <c r="N53" s="70"/>
      <c r="O53" s="8">
        <v>43573</v>
      </c>
      <c r="P53" s="114">
        <v>1.0489999999999999</v>
      </c>
      <c r="Q53" s="114"/>
      <c r="R53" s="115">
        <f>IF(P53="","",T53*M53*LOOKUP(RIGHT($D$2,3),定数!$A$6:$A$13,定数!$B$6:$B$13))</f>
        <v>-43004.006309264238</v>
      </c>
      <c r="S53" s="115"/>
      <c r="T53" s="116">
        <f t="shared" si="4"/>
        <v>-59.000000000000163</v>
      </c>
      <c r="U53" s="116"/>
      <c r="V53" s="22">
        <f t="shared" si="1"/>
        <v>0</v>
      </c>
      <c r="W53">
        <f t="shared" si="2"/>
        <v>3</v>
      </c>
      <c r="X53" s="37">
        <f t="shared" si="5"/>
        <v>1740703.0121743563</v>
      </c>
      <c r="Y53" s="38">
        <f t="shared" si="6"/>
        <v>0.17650117972456947</v>
      </c>
    </row>
    <row r="54" spans="2:25">
      <c r="B54" s="70">
        <v>46</v>
      </c>
      <c r="C54" s="113">
        <f t="shared" si="0"/>
        <v>1390462.8706662063</v>
      </c>
      <c r="D54" s="113"/>
      <c r="E54" s="70"/>
      <c r="F54" s="8">
        <v>43581</v>
      </c>
      <c r="G54" s="70" t="s">
        <v>3</v>
      </c>
      <c r="H54" s="114">
        <v>1.0684</v>
      </c>
      <c r="I54" s="114"/>
      <c r="J54" s="70">
        <v>47</v>
      </c>
      <c r="K54" s="117">
        <f t="shared" si="3"/>
        <v>41713.886119986186</v>
      </c>
      <c r="L54" s="118"/>
      <c r="M54" s="6">
        <f>IF(J54="","",(K54/J54)/LOOKUP(RIGHT($D$2,3),定数!$A$6:$A$13,定数!$B$6:$B$13))</f>
        <v>7.3960790992883307</v>
      </c>
      <c r="N54" s="70"/>
      <c r="O54" s="8">
        <v>43581</v>
      </c>
      <c r="P54" s="114">
        <v>1.0730999999999999</v>
      </c>
      <c r="Q54" s="114"/>
      <c r="R54" s="115">
        <f>IF(P54="","",T54*M54*LOOKUP(RIGHT($D$2,3),定数!$A$6:$A$13,定数!$B$6:$B$13))</f>
        <v>-41713.886119985531</v>
      </c>
      <c r="S54" s="115"/>
      <c r="T54" s="116">
        <f t="shared" si="4"/>
        <v>-46.999999999999261</v>
      </c>
      <c r="U54" s="116"/>
      <c r="V54" s="22">
        <f t="shared" si="1"/>
        <v>0</v>
      </c>
      <c r="W54">
        <f t="shared" si="2"/>
        <v>4</v>
      </c>
      <c r="X54" s="37">
        <f t="shared" si="5"/>
        <v>1740703.0121743563</v>
      </c>
      <c r="Y54" s="38">
        <f t="shared" si="6"/>
        <v>0.20120614433283257</v>
      </c>
    </row>
    <row r="55" spans="2:25">
      <c r="B55" s="70">
        <v>47</v>
      </c>
      <c r="C55" s="113">
        <f t="shared" si="0"/>
        <v>1348748.9845462209</v>
      </c>
      <c r="D55" s="113"/>
      <c r="E55" s="70"/>
      <c r="F55" s="8">
        <v>43583</v>
      </c>
      <c r="G55" s="70" t="s">
        <v>4</v>
      </c>
      <c r="H55" s="114">
        <v>1.0878000000000001</v>
      </c>
      <c r="I55" s="114"/>
      <c r="J55" s="70">
        <v>67</v>
      </c>
      <c r="K55" s="117">
        <f t="shared" si="3"/>
        <v>40462.469536386627</v>
      </c>
      <c r="L55" s="118"/>
      <c r="M55" s="6">
        <f>IF(J55="","",(K55/J55)/LOOKUP(RIGHT($D$2,3),定数!$A$6:$A$13,定数!$B$6:$B$13))</f>
        <v>5.0326454647247054</v>
      </c>
      <c r="N55" s="70"/>
      <c r="O55" s="8">
        <v>43589</v>
      </c>
      <c r="P55" s="114">
        <v>1.0810999999999999</v>
      </c>
      <c r="Q55" s="114"/>
      <c r="R55" s="115">
        <f>IF(P55="","",T55*M55*LOOKUP(RIGHT($D$2,3),定数!$A$6:$A$13,定数!$B$6:$B$13))</f>
        <v>-40462.469536387543</v>
      </c>
      <c r="S55" s="115"/>
      <c r="T55" s="116">
        <f t="shared" si="4"/>
        <v>-67.000000000001506</v>
      </c>
      <c r="U55" s="116"/>
      <c r="V55" s="22">
        <f t="shared" si="1"/>
        <v>0</v>
      </c>
      <c r="W55">
        <f t="shared" si="2"/>
        <v>5</v>
      </c>
      <c r="X55" s="37">
        <f t="shared" si="5"/>
        <v>1740703.0121743563</v>
      </c>
      <c r="Y55" s="38">
        <f t="shared" si="6"/>
        <v>0.22516996000284717</v>
      </c>
    </row>
    <row r="56" spans="2:25">
      <c r="B56" s="70">
        <v>48</v>
      </c>
      <c r="C56" s="113">
        <f t="shared" si="0"/>
        <v>1308286.5150098333</v>
      </c>
      <c r="D56" s="113"/>
      <c r="E56" s="70"/>
      <c r="F56" s="8">
        <v>43589</v>
      </c>
      <c r="G56" s="70" t="s">
        <v>3</v>
      </c>
      <c r="H56" s="114">
        <v>1.0741000000000001</v>
      </c>
      <c r="I56" s="114"/>
      <c r="J56" s="70">
        <v>133</v>
      </c>
      <c r="K56" s="117">
        <f t="shared" si="3"/>
        <v>39248.595450294997</v>
      </c>
      <c r="L56" s="118"/>
      <c r="M56" s="6">
        <f>IF(J56="","",(K56/J56)/LOOKUP(RIGHT($D$2,3),定数!$A$6:$A$13,定数!$B$6:$B$13))</f>
        <v>2.4591851785899119</v>
      </c>
      <c r="N56" s="70"/>
      <c r="O56" s="8">
        <v>43596</v>
      </c>
      <c r="P56" s="114">
        <v>1.0873999999999999</v>
      </c>
      <c r="Q56" s="114"/>
      <c r="R56" s="115">
        <f>IF(P56="","",T56*M56*LOOKUP(RIGHT($D$2,3),定数!$A$6:$A$13,定数!$B$6:$B$13))</f>
        <v>-39248.595450294604</v>
      </c>
      <c r="S56" s="115"/>
      <c r="T56" s="116">
        <f t="shared" si="4"/>
        <v>-132.99999999999866</v>
      </c>
      <c r="U56" s="116"/>
      <c r="V56" s="22">
        <f t="shared" si="1"/>
        <v>0</v>
      </c>
      <c r="W56">
        <f t="shared" si="2"/>
        <v>6</v>
      </c>
      <c r="X56" s="37">
        <f t="shared" si="5"/>
        <v>1740703.0121743563</v>
      </c>
      <c r="Y56" s="38">
        <f t="shared" si="6"/>
        <v>0.24841486120276235</v>
      </c>
    </row>
    <row r="57" spans="2:25">
      <c r="B57" s="70">
        <v>49</v>
      </c>
      <c r="C57" s="113">
        <f t="shared" si="0"/>
        <v>1269037.9195595386</v>
      </c>
      <c r="D57" s="113"/>
      <c r="E57" s="70"/>
      <c r="F57" s="8">
        <v>43603</v>
      </c>
      <c r="G57" s="70" t="s">
        <v>4</v>
      </c>
      <c r="H57" s="114">
        <v>1.0628</v>
      </c>
      <c r="I57" s="114"/>
      <c r="J57" s="70">
        <v>60</v>
      </c>
      <c r="K57" s="117">
        <f t="shared" si="3"/>
        <v>38071.137586786157</v>
      </c>
      <c r="L57" s="118"/>
      <c r="M57" s="6">
        <f>IF(J57="","",(K57/J57)/LOOKUP(RIGHT($D$2,3),定数!$A$6:$A$13,定数!$B$6:$B$13))</f>
        <v>5.287657998164744</v>
      </c>
      <c r="N57" s="70"/>
      <c r="O57" s="8">
        <v>43608</v>
      </c>
      <c r="P57" s="114">
        <v>1.0568</v>
      </c>
      <c r="Q57" s="114"/>
      <c r="R57" s="115">
        <f>IF(P57="","",T57*M57*LOOKUP(RIGHT($D$2,3),定数!$A$6:$A$13,定数!$B$6:$B$13))</f>
        <v>-38071.137586786193</v>
      </c>
      <c r="S57" s="115"/>
      <c r="T57" s="116">
        <f t="shared" si="4"/>
        <v>-60.000000000000057</v>
      </c>
      <c r="U57" s="116"/>
      <c r="V57" s="22">
        <f t="shared" si="1"/>
        <v>0</v>
      </c>
      <c r="W57">
        <f t="shared" si="2"/>
        <v>7</v>
      </c>
      <c r="X57" s="37">
        <f t="shared" si="5"/>
        <v>1740703.0121743563</v>
      </c>
      <c r="Y57" s="38">
        <f t="shared" si="6"/>
        <v>0.27096241536667931</v>
      </c>
    </row>
    <row r="58" spans="2:25">
      <c r="B58" s="70">
        <v>50</v>
      </c>
      <c r="C58" s="113">
        <f t="shared" si="0"/>
        <v>1230966.7819727524</v>
      </c>
      <c r="D58" s="113"/>
      <c r="E58" s="70"/>
      <c r="F58" s="8">
        <v>43610</v>
      </c>
      <c r="G58" s="70" t="s">
        <v>3</v>
      </c>
      <c r="H58" s="114">
        <v>1.0527</v>
      </c>
      <c r="I58" s="114"/>
      <c r="J58" s="70">
        <v>35</v>
      </c>
      <c r="K58" s="117">
        <f t="shared" si="3"/>
        <v>36929.003459182568</v>
      </c>
      <c r="L58" s="118"/>
      <c r="M58" s="6">
        <f>IF(J58="","",(K58/J58)/LOOKUP(RIGHT($D$2,3),定数!$A$6:$A$13,定数!$B$6:$B$13))</f>
        <v>8.7926198712339438</v>
      </c>
      <c r="N58" s="70"/>
      <c r="O58" s="8">
        <v>43610</v>
      </c>
      <c r="P58" s="114">
        <v>1.0442</v>
      </c>
      <c r="Q58" s="114"/>
      <c r="R58" s="115">
        <f>IF(P58="","",T58*M58*LOOKUP(RIGHT($D$2,3),定数!$A$6:$A$13,定数!$B$6:$B$13))</f>
        <v>89684.722686585723</v>
      </c>
      <c r="S58" s="115"/>
      <c r="T58" s="116">
        <f t="shared" si="4"/>
        <v>84.999999999999517</v>
      </c>
      <c r="U58" s="116"/>
      <c r="V58" s="22">
        <f t="shared" si="1"/>
        <v>1</v>
      </c>
      <c r="W58">
        <f t="shared" si="2"/>
        <v>0</v>
      </c>
      <c r="X58" s="37">
        <f t="shared" si="5"/>
        <v>1740703.0121743563</v>
      </c>
      <c r="Y58" s="38">
        <f t="shared" si="6"/>
        <v>0.29283354290567887</v>
      </c>
    </row>
    <row r="59" spans="2:25">
      <c r="B59" s="70">
        <v>51</v>
      </c>
      <c r="C59" s="113">
        <f t="shared" si="0"/>
        <v>1320651.5046593382</v>
      </c>
      <c r="D59" s="113"/>
      <c r="E59" s="70"/>
      <c r="F59" s="8">
        <v>43629</v>
      </c>
      <c r="G59" s="70" t="s">
        <v>3</v>
      </c>
      <c r="H59" s="114">
        <v>1.0543</v>
      </c>
      <c r="I59" s="114"/>
      <c r="J59" s="70">
        <v>41</v>
      </c>
      <c r="K59" s="117">
        <f t="shared" si="3"/>
        <v>39619.545139780144</v>
      </c>
      <c r="L59" s="118"/>
      <c r="M59" s="6">
        <f>IF(J59="","",(K59/J59)/LOOKUP(RIGHT($D$2,3),定数!$A$6:$A$13,定数!$B$6:$B$13))</f>
        <v>8.0527530771910865</v>
      </c>
      <c r="N59" s="70"/>
      <c r="O59" s="8">
        <v>43629</v>
      </c>
      <c r="P59" s="114">
        <v>1.0584</v>
      </c>
      <c r="Q59" s="114"/>
      <c r="R59" s="115">
        <f>IF(P59="","",T59*M59*LOOKUP(RIGHT($D$2,3),定数!$A$6:$A$13,定数!$B$6:$B$13))</f>
        <v>-39619.545139780079</v>
      </c>
      <c r="S59" s="115"/>
      <c r="T59" s="116">
        <f t="shared" si="4"/>
        <v>-40.999999999999929</v>
      </c>
      <c r="U59" s="116"/>
      <c r="V59" s="22">
        <f t="shared" si="1"/>
        <v>0</v>
      </c>
      <c r="W59">
        <f t="shared" si="2"/>
        <v>1</v>
      </c>
      <c r="X59" s="37">
        <f t="shared" si="5"/>
        <v>1740703.0121743563</v>
      </c>
      <c r="Y59" s="38">
        <f t="shared" si="6"/>
        <v>0.24131141531737865</v>
      </c>
    </row>
    <row r="60" spans="2:25">
      <c r="B60" s="70">
        <v>52</v>
      </c>
      <c r="C60" s="113">
        <f t="shared" si="0"/>
        <v>1281031.9595195581</v>
      </c>
      <c r="D60" s="113"/>
      <c r="E60" s="70"/>
      <c r="F60" s="8">
        <v>43647</v>
      </c>
      <c r="G60" s="70" t="s">
        <v>4</v>
      </c>
      <c r="H60" s="114">
        <v>1.0760000000000001</v>
      </c>
      <c r="I60" s="114"/>
      <c r="J60" s="70">
        <v>82</v>
      </c>
      <c r="K60" s="117">
        <f t="shared" si="3"/>
        <v>38430.958785586743</v>
      </c>
      <c r="L60" s="118"/>
      <c r="M60" s="6">
        <f>IF(J60="","",(K60/J60)/LOOKUP(RIGHT($D$2,3),定数!$A$6:$A$13,定数!$B$6:$B$13))</f>
        <v>3.9055852424376769</v>
      </c>
      <c r="N60" s="70"/>
      <c r="O60" s="8">
        <v>43651</v>
      </c>
      <c r="P60" s="114">
        <v>1.0678000000000001</v>
      </c>
      <c r="Q60" s="114"/>
      <c r="R60" s="115">
        <f>IF(P60="","",T60*M60*LOOKUP(RIGHT($D$2,3),定数!$A$6:$A$13,定数!$B$6:$B$13))</f>
        <v>-38430.958785586678</v>
      </c>
      <c r="S60" s="115"/>
      <c r="T60" s="116">
        <f t="shared" si="4"/>
        <v>-81.999999999999858</v>
      </c>
      <c r="U60" s="116"/>
      <c r="V60" s="22">
        <f t="shared" si="1"/>
        <v>0</v>
      </c>
      <c r="W60">
        <f t="shared" si="2"/>
        <v>2</v>
      </c>
      <c r="X60" s="37">
        <f t="shared" si="5"/>
        <v>1740703.0121743563</v>
      </c>
      <c r="Y60" s="38">
        <f t="shared" si="6"/>
        <v>0.26407207285785728</v>
      </c>
    </row>
    <row r="61" spans="2:25">
      <c r="B61" s="70">
        <v>53</v>
      </c>
      <c r="C61" s="113">
        <f t="shared" si="0"/>
        <v>1242601.0007339714</v>
      </c>
      <c r="D61" s="113"/>
      <c r="E61" s="70"/>
      <c r="F61" s="8">
        <v>43659</v>
      </c>
      <c r="G61" s="70" t="s">
        <v>3</v>
      </c>
      <c r="H61" s="114">
        <v>1.0585</v>
      </c>
      <c r="I61" s="114"/>
      <c r="J61" s="70">
        <v>56</v>
      </c>
      <c r="K61" s="117">
        <f t="shared" si="3"/>
        <v>37278.030022019142</v>
      </c>
      <c r="L61" s="118"/>
      <c r="M61" s="6">
        <f>IF(J61="","",(K61/J61)/LOOKUP(RIGHT($D$2,3),定数!$A$6:$A$13,定数!$B$6:$B$13))</f>
        <v>5.5473258961338008</v>
      </c>
      <c r="N61" s="70"/>
      <c r="O61" s="8">
        <v>43659</v>
      </c>
      <c r="P61" s="114">
        <v>1.0641</v>
      </c>
      <c r="Q61" s="114"/>
      <c r="R61" s="115">
        <f>IF(P61="","",T61*M61*LOOKUP(RIGHT($D$2,3),定数!$A$6:$A$13,定数!$B$6:$B$13))</f>
        <v>-37278.030022019469</v>
      </c>
      <c r="S61" s="115"/>
      <c r="T61" s="116">
        <f t="shared" si="4"/>
        <v>-56.000000000000497</v>
      </c>
      <c r="U61" s="116"/>
      <c r="V61" s="22">
        <f t="shared" si="1"/>
        <v>0</v>
      </c>
      <c r="W61">
        <f t="shared" si="2"/>
        <v>3</v>
      </c>
      <c r="X61" s="37">
        <f t="shared" si="5"/>
        <v>1740703.0121743563</v>
      </c>
      <c r="Y61" s="38">
        <f t="shared" si="6"/>
        <v>0.28614991067212148</v>
      </c>
    </row>
    <row r="62" spans="2:25">
      <c r="B62" s="70">
        <v>54</v>
      </c>
      <c r="C62" s="113">
        <f>IF(R61="","",C61+R61)</f>
        <v>1205322.9707119518</v>
      </c>
      <c r="D62" s="113"/>
      <c r="E62" s="70"/>
      <c r="F62" s="8">
        <v>43667</v>
      </c>
      <c r="G62" s="70" t="s">
        <v>4</v>
      </c>
      <c r="H62" s="114">
        <v>1.0769</v>
      </c>
      <c r="I62" s="114"/>
      <c r="J62" s="70">
        <v>77</v>
      </c>
      <c r="K62" s="117">
        <f t="shared" si="3"/>
        <v>36159.689121358555</v>
      </c>
      <c r="L62" s="118"/>
      <c r="M62" s="6">
        <f>IF(J62="","",(K62/J62)/LOOKUP(RIGHT($D$2,3),定数!$A$6:$A$13,定数!$B$6:$B$13))</f>
        <v>3.913386268545298</v>
      </c>
      <c r="N62" s="70"/>
      <c r="O62" s="8">
        <v>43672</v>
      </c>
      <c r="P62" s="114">
        <v>1.0919000000000001</v>
      </c>
      <c r="Q62" s="114"/>
      <c r="R62" s="115">
        <f>IF(P62="","",T62*M62*LOOKUP(RIGHT($D$2,3),定数!$A$6:$A$13,定数!$B$6:$B$13))</f>
        <v>70440.952833815958</v>
      </c>
      <c r="S62" s="115"/>
      <c r="T62" s="116">
        <f t="shared" si="4"/>
        <v>150.00000000000125</v>
      </c>
      <c r="U62" s="116"/>
      <c r="V62" s="22">
        <f t="shared" si="1"/>
        <v>1</v>
      </c>
      <c r="W62">
        <f t="shared" si="2"/>
        <v>0</v>
      </c>
      <c r="X62" s="37">
        <f t="shared" si="5"/>
        <v>1740703.0121743563</v>
      </c>
      <c r="Y62" s="38">
        <f t="shared" si="6"/>
        <v>0.30756541335195808</v>
      </c>
    </row>
    <row r="63" spans="2:25">
      <c r="B63" s="70">
        <v>55</v>
      </c>
      <c r="C63" s="113">
        <f t="shared" si="0"/>
        <v>1275763.9235457678</v>
      </c>
      <c r="D63" s="113"/>
      <c r="E63" s="70"/>
      <c r="F63" s="8">
        <v>43700</v>
      </c>
      <c r="G63" s="70" t="s">
        <v>4</v>
      </c>
      <c r="H63" s="114">
        <v>1.0508999999999999</v>
      </c>
      <c r="I63" s="114"/>
      <c r="J63" s="70">
        <v>66</v>
      </c>
      <c r="K63" s="117">
        <f t="shared" si="3"/>
        <v>38272.917706373031</v>
      </c>
      <c r="L63" s="118"/>
      <c r="M63" s="6">
        <f>IF(J63="","",(K63/J63)/LOOKUP(RIGHT($D$2,3),定数!$A$6:$A$13,定数!$B$6:$B$13))</f>
        <v>4.832439104340029</v>
      </c>
      <c r="N63" s="70"/>
      <c r="O63" s="8">
        <v>43702</v>
      </c>
      <c r="P63" s="114">
        <v>1.0443</v>
      </c>
      <c r="Q63" s="114"/>
      <c r="R63" s="115">
        <f>IF(P63="","",T63*M63*LOOKUP(RIGHT($D$2,3),定数!$A$6:$A$13,定数!$B$6:$B$13))</f>
        <v>-38272.917706372675</v>
      </c>
      <c r="S63" s="115"/>
      <c r="T63" s="116">
        <f t="shared" si="4"/>
        <v>-65.999999999999389</v>
      </c>
      <c r="U63" s="116"/>
      <c r="V63" s="22">
        <f t="shared" si="1"/>
        <v>0</v>
      </c>
      <c r="W63">
        <f t="shared" si="2"/>
        <v>1</v>
      </c>
      <c r="X63" s="37">
        <f t="shared" si="5"/>
        <v>1740703.0121743563</v>
      </c>
      <c r="Y63" s="38">
        <f t="shared" si="6"/>
        <v>0.26709845698940982</v>
      </c>
    </row>
    <row r="64" spans="2:25">
      <c r="B64" s="70">
        <v>56</v>
      </c>
      <c r="C64" s="113">
        <f>IF(R63="","",C63+R63)</f>
        <v>1237491.0058393951</v>
      </c>
      <c r="D64" s="113"/>
      <c r="E64" s="70"/>
      <c r="F64" s="8">
        <v>43708</v>
      </c>
      <c r="G64" s="70" t="s">
        <v>4</v>
      </c>
      <c r="H64" s="114">
        <v>1.071</v>
      </c>
      <c r="I64" s="114"/>
      <c r="J64" s="70">
        <v>48</v>
      </c>
      <c r="K64" s="117">
        <f t="shared" si="3"/>
        <v>37124.730175181852</v>
      </c>
      <c r="L64" s="118"/>
      <c r="M64" s="6">
        <f>IF(J64="","",(K64/J64)/LOOKUP(RIGHT($D$2,3),定数!$A$6:$A$13,定数!$B$6:$B$13))</f>
        <v>6.4452656554135164</v>
      </c>
      <c r="N64" s="70"/>
      <c r="O64" s="8">
        <v>43709</v>
      </c>
      <c r="P64" s="114">
        <v>1.0662</v>
      </c>
      <c r="Q64" s="114"/>
      <c r="R64" s="115">
        <f>IF(P64="","",T64*M64*LOOKUP(RIGHT($D$2,3),定数!$A$6:$A$13,定数!$B$6:$B$13))</f>
        <v>-37124.730175181205</v>
      </c>
      <c r="S64" s="115"/>
      <c r="T64" s="116">
        <f t="shared" si="4"/>
        <v>-47.999999999999154</v>
      </c>
      <c r="U64" s="116"/>
      <c r="V64" s="22">
        <f t="shared" si="1"/>
        <v>0</v>
      </c>
      <c r="W64">
        <f t="shared" si="2"/>
        <v>2</v>
      </c>
      <c r="X64" s="37">
        <f t="shared" si="5"/>
        <v>1740703.0121743563</v>
      </c>
      <c r="Y64" s="38">
        <f t="shared" si="6"/>
        <v>0.28908550327972737</v>
      </c>
    </row>
    <row r="65" spans="2:25">
      <c r="B65" s="70">
        <v>57</v>
      </c>
      <c r="C65" s="113">
        <f>IF(R64="","",C64+R64)</f>
        <v>1200366.2756642138</v>
      </c>
      <c r="D65" s="113"/>
      <c r="E65" s="70"/>
      <c r="F65" s="8">
        <v>43709</v>
      </c>
      <c r="G65" s="70" t="s">
        <v>4</v>
      </c>
      <c r="H65" s="114">
        <v>1.0726</v>
      </c>
      <c r="I65" s="114"/>
      <c r="J65" s="70">
        <v>40</v>
      </c>
      <c r="K65" s="117">
        <f t="shared" si="3"/>
        <v>36010.988269926413</v>
      </c>
      <c r="L65" s="118"/>
      <c r="M65" s="6">
        <f>IF(J65="","",(K65/J65)/LOOKUP(RIGHT($D$2,3),定数!$A$6:$A$13,定数!$B$6:$B$13))</f>
        <v>7.5022892229013358</v>
      </c>
      <c r="N65" s="70"/>
      <c r="O65" s="8">
        <v>43710</v>
      </c>
      <c r="P65" s="114">
        <v>1.0686</v>
      </c>
      <c r="Q65" s="114"/>
      <c r="R65" s="115">
        <f>IF(P65="","",T65*M65*LOOKUP(RIGHT($D$2,3),定数!$A$6:$A$13,定数!$B$6:$B$13))</f>
        <v>-36010.988269926442</v>
      </c>
      <c r="S65" s="115"/>
      <c r="T65" s="116">
        <f t="shared" si="4"/>
        <v>-40.000000000000036</v>
      </c>
      <c r="U65" s="116"/>
      <c r="V65" s="1">
        <f t="shared" si="1"/>
        <v>0</v>
      </c>
      <c r="W65">
        <f t="shared" si="2"/>
        <v>3</v>
      </c>
      <c r="X65" s="37">
        <f t="shared" si="5"/>
        <v>1740703.0121743563</v>
      </c>
      <c r="Y65" s="38">
        <f t="shared" si="6"/>
        <v>0.3104129381813352</v>
      </c>
    </row>
    <row r="66" spans="2:25">
      <c r="B66" s="70">
        <v>58</v>
      </c>
      <c r="C66" s="113">
        <f t="shared" si="0"/>
        <v>1164355.2873942873</v>
      </c>
      <c r="D66" s="113"/>
      <c r="E66" s="70"/>
      <c r="F66" s="8">
        <v>43722</v>
      </c>
      <c r="G66" s="70" t="s">
        <v>3</v>
      </c>
      <c r="H66" s="114">
        <v>1.0261</v>
      </c>
      <c r="I66" s="114"/>
      <c r="J66" s="70">
        <v>88</v>
      </c>
      <c r="K66" s="117">
        <f t="shared" si="3"/>
        <v>34930.658621828617</v>
      </c>
      <c r="L66" s="118"/>
      <c r="M66" s="6">
        <f>IF(J66="","",(K66/J66)/LOOKUP(RIGHT($D$2,3),定数!$A$6:$A$13,定数!$B$6:$B$13))</f>
        <v>3.3078275210064976</v>
      </c>
      <c r="N66" s="70"/>
      <c r="O66" s="8">
        <v>43724</v>
      </c>
      <c r="P66" s="114">
        <v>1.0368999999999999</v>
      </c>
      <c r="Q66" s="114"/>
      <c r="R66" s="115">
        <f>IF(P66="","",T66*M66*LOOKUP(RIGHT($D$2,3),定数!$A$6:$A$13,定数!$B$6:$B$13))</f>
        <v>-42869.444672243895</v>
      </c>
      <c r="S66" s="115"/>
      <c r="T66" s="116">
        <f t="shared" si="4"/>
        <v>-107.9999999999992</v>
      </c>
      <c r="U66" s="116"/>
      <c r="V66" s="22">
        <f t="shared" si="1"/>
        <v>0</v>
      </c>
      <c r="W66">
        <f t="shared" si="2"/>
        <v>4</v>
      </c>
      <c r="X66" s="37">
        <f t="shared" si="5"/>
        <v>1740703.0121743563</v>
      </c>
      <c r="Y66" s="38">
        <f t="shared" si="6"/>
        <v>0.33110055003589522</v>
      </c>
    </row>
    <row r="67" spans="2:25">
      <c r="B67" s="70">
        <v>59</v>
      </c>
      <c r="C67" s="113">
        <f t="shared" si="0"/>
        <v>1121485.8427220434</v>
      </c>
      <c r="D67" s="113"/>
      <c r="E67" s="70"/>
      <c r="F67" s="8">
        <v>43736</v>
      </c>
      <c r="G67" s="70" t="s">
        <v>4</v>
      </c>
      <c r="H67" s="114">
        <v>0.99329999999999996</v>
      </c>
      <c r="I67" s="114"/>
      <c r="J67" s="70">
        <v>85</v>
      </c>
      <c r="K67" s="117">
        <f t="shared" si="3"/>
        <v>33644.575281661302</v>
      </c>
      <c r="L67" s="118"/>
      <c r="M67" s="6">
        <f>IF(J67="","",(K67/J67)/LOOKUP(RIGHT($D$2,3),定数!$A$6:$A$13,定数!$B$6:$B$13))</f>
        <v>3.2984877727118924</v>
      </c>
      <c r="N67" s="70"/>
      <c r="O67" s="8">
        <v>43736</v>
      </c>
      <c r="P67" s="114">
        <v>0.98480000000000001</v>
      </c>
      <c r="Q67" s="114"/>
      <c r="R67" s="115">
        <f>IF(P67="","",T67*M67*LOOKUP(RIGHT($D$2,3),定数!$A$6:$A$13,定数!$B$6:$B$13))</f>
        <v>-33644.575281661106</v>
      </c>
      <c r="S67" s="115"/>
      <c r="T67" s="116">
        <f t="shared" si="4"/>
        <v>-84.999999999999517</v>
      </c>
      <c r="U67" s="116"/>
      <c r="V67" s="22">
        <f t="shared" si="1"/>
        <v>0</v>
      </c>
      <c r="W67">
        <f t="shared" si="2"/>
        <v>5</v>
      </c>
      <c r="X67" s="37">
        <f t="shared" si="5"/>
        <v>1740703.0121743563</v>
      </c>
      <c r="Y67" s="38">
        <f t="shared" si="6"/>
        <v>0.35572821160275525</v>
      </c>
    </row>
    <row r="68" spans="2:25">
      <c r="B68" s="70">
        <v>60</v>
      </c>
      <c r="C68" s="113">
        <f>IF(R67="","",C67+R67)</f>
        <v>1087841.2674403824</v>
      </c>
      <c r="D68" s="113"/>
      <c r="E68" s="70"/>
      <c r="F68" s="8">
        <v>43750</v>
      </c>
      <c r="G68" s="70" t="s">
        <v>4</v>
      </c>
      <c r="H68" s="114">
        <v>1.0081</v>
      </c>
      <c r="I68" s="114"/>
      <c r="J68" s="70">
        <v>171</v>
      </c>
      <c r="K68" s="117">
        <f t="shared" si="3"/>
        <v>32635.23802321147</v>
      </c>
      <c r="L68" s="118"/>
      <c r="M68" s="6">
        <f>IF(J68="","",(K68/J68)/LOOKUP(RIGHT($D$2,3),定数!$A$6:$A$13,定数!$B$6:$B$13))</f>
        <v>1.5904112097081613</v>
      </c>
      <c r="N68" s="70"/>
      <c r="O68" s="8">
        <v>43765</v>
      </c>
      <c r="P68" s="114">
        <v>1.0510999999999999</v>
      </c>
      <c r="Q68" s="114"/>
      <c r="R68" s="115">
        <f>IF(P68="","",T68*M68*LOOKUP(RIGHT($D$2,3),定数!$A$6:$A$13,定数!$B$6:$B$13))</f>
        <v>82065.21842094099</v>
      </c>
      <c r="S68" s="115"/>
      <c r="T68" s="116">
        <f t="shared" si="4"/>
        <v>429.99999999999926</v>
      </c>
      <c r="U68" s="116"/>
      <c r="V68" s="22">
        <f t="shared" si="1"/>
        <v>1</v>
      </c>
      <c r="W68">
        <f t="shared" si="2"/>
        <v>0</v>
      </c>
      <c r="X68" s="37">
        <f t="shared" si="5"/>
        <v>1740703.0121743563</v>
      </c>
      <c r="Y68" s="38">
        <f t="shared" si="6"/>
        <v>0.37505636525467245</v>
      </c>
    </row>
    <row r="69" spans="2:25">
      <c r="B69" s="70">
        <v>61</v>
      </c>
      <c r="C69" s="113">
        <f>IF(R68="","",C68+R68)</f>
        <v>1169906.4858613233</v>
      </c>
      <c r="D69" s="113"/>
      <c r="E69" s="70"/>
      <c r="F69" s="8">
        <v>43776</v>
      </c>
      <c r="G69" s="70" t="s">
        <v>4</v>
      </c>
      <c r="H69" s="114">
        <v>1.0408999999999999</v>
      </c>
      <c r="I69" s="114"/>
      <c r="J69" s="70">
        <v>71</v>
      </c>
      <c r="K69" s="117">
        <f t="shared" si="3"/>
        <v>35097.194575839698</v>
      </c>
      <c r="L69" s="118"/>
      <c r="M69" s="6">
        <f>IF(J69="","",(K69/J69)/LOOKUP(RIGHT($D$2,3),定数!$A$6:$A$13,定数!$B$6:$B$13))</f>
        <v>4.1193890347229694</v>
      </c>
      <c r="N69" s="70"/>
      <c r="O69" s="8">
        <v>43776</v>
      </c>
      <c r="P69" s="114">
        <v>1.0338000000000001</v>
      </c>
      <c r="Q69" s="114"/>
      <c r="R69" s="115">
        <f>IF(P69="","",T69*M69*LOOKUP(RIGHT($D$2,3),定数!$A$6:$A$13,定数!$B$6:$B$13))</f>
        <v>-35097.194575839123</v>
      </c>
      <c r="S69" s="115"/>
      <c r="T69" s="116">
        <f t="shared" si="4"/>
        <v>-70.999999999998835</v>
      </c>
      <c r="U69" s="116"/>
      <c r="V69" s="22">
        <f t="shared" si="1"/>
        <v>0</v>
      </c>
      <c r="W69">
        <f t="shared" si="2"/>
        <v>1</v>
      </c>
      <c r="X69" s="37">
        <f t="shared" si="5"/>
        <v>1740703.0121743563</v>
      </c>
      <c r="Y69" s="38">
        <f t="shared" si="6"/>
        <v>0.32791149456335833</v>
      </c>
    </row>
    <row r="70" spans="2:25">
      <c r="B70" s="70">
        <v>62</v>
      </c>
      <c r="C70" s="113">
        <f t="shared" si="0"/>
        <v>1134809.2912854841</v>
      </c>
      <c r="D70" s="113"/>
      <c r="E70" s="70"/>
      <c r="F70" s="8">
        <v>43786</v>
      </c>
      <c r="G70" s="70" t="s">
        <v>3</v>
      </c>
      <c r="H70" s="114">
        <v>1.0083</v>
      </c>
      <c r="I70" s="114"/>
      <c r="J70" s="70">
        <v>86</v>
      </c>
      <c r="K70" s="117">
        <f t="shared" si="3"/>
        <v>34044.278738564521</v>
      </c>
      <c r="L70" s="118"/>
      <c r="M70" s="6">
        <f>IF(J70="","",(K70/J70)/LOOKUP(RIGHT($D$2,3),定数!$A$6:$A$13,定数!$B$6:$B$13))</f>
        <v>3.2988642188531516</v>
      </c>
      <c r="N70" s="70"/>
      <c r="O70" s="8">
        <v>43790</v>
      </c>
      <c r="P70" s="114">
        <v>0.99139999999999995</v>
      </c>
      <c r="Q70" s="114"/>
      <c r="R70" s="115">
        <f>IF(P70="","",T70*M70*LOOKUP(RIGHT($D$2,3),定数!$A$6:$A$13,定数!$B$6:$B$13))</f>
        <v>66900.966358342004</v>
      </c>
      <c r="S70" s="115"/>
      <c r="T70" s="116">
        <f t="shared" si="4"/>
        <v>169.00000000000026</v>
      </c>
      <c r="U70" s="116"/>
      <c r="V70" s="22">
        <f t="shared" si="1"/>
        <v>1</v>
      </c>
      <c r="W70">
        <f t="shared" si="2"/>
        <v>0</v>
      </c>
      <c r="X70" s="37">
        <f t="shared" si="5"/>
        <v>1740703.0121743563</v>
      </c>
      <c r="Y70" s="38">
        <f t="shared" si="6"/>
        <v>0.34807414972645734</v>
      </c>
    </row>
    <row r="71" spans="2:25">
      <c r="B71" s="70">
        <v>63</v>
      </c>
      <c r="C71" s="113">
        <f t="shared" si="0"/>
        <v>1201710.2576438261</v>
      </c>
      <c r="D71" s="113"/>
      <c r="E71" s="70"/>
      <c r="F71" s="8">
        <v>43794</v>
      </c>
      <c r="G71" s="70" t="s">
        <v>3</v>
      </c>
      <c r="H71" s="114">
        <v>0.97009999999999996</v>
      </c>
      <c r="I71" s="114"/>
      <c r="J71" s="70">
        <v>71</v>
      </c>
      <c r="K71" s="117">
        <f t="shared" si="3"/>
        <v>36051.30772931478</v>
      </c>
      <c r="L71" s="118"/>
      <c r="M71" s="6">
        <f>IF(J71="","",(K71/J71)/LOOKUP(RIGHT($D$2,3),定数!$A$6:$A$13,定数!$B$6:$B$13))</f>
        <v>4.2313741466331898</v>
      </c>
      <c r="N71" s="70"/>
      <c r="O71" s="8">
        <v>43794</v>
      </c>
      <c r="P71" s="114">
        <v>0.97719999999999996</v>
      </c>
      <c r="Q71" s="114"/>
      <c r="R71" s="115">
        <f>IF(P71="","",T71*M71*LOOKUP(RIGHT($D$2,3),定数!$A$6:$A$13,定数!$B$6:$B$13))</f>
        <v>-36051.307729314751</v>
      </c>
      <c r="S71" s="115"/>
      <c r="T71" s="116">
        <f t="shared" si="4"/>
        <v>-70.999999999999957</v>
      </c>
      <c r="U71" s="116"/>
      <c r="V71" s="22">
        <f t="shared" si="1"/>
        <v>0</v>
      </c>
      <c r="W71">
        <f t="shared" si="2"/>
        <v>1</v>
      </c>
      <c r="X71" s="37">
        <f t="shared" si="5"/>
        <v>1740703.0121743563</v>
      </c>
      <c r="Y71" s="38">
        <f t="shared" si="6"/>
        <v>0.30964084669288916</v>
      </c>
    </row>
    <row r="72" spans="2:25">
      <c r="B72" s="70">
        <v>64</v>
      </c>
      <c r="C72" s="113">
        <f t="shared" si="0"/>
        <v>1165658.9499145113</v>
      </c>
      <c r="D72" s="113"/>
      <c r="E72" s="70"/>
      <c r="F72" s="8">
        <v>43799</v>
      </c>
      <c r="G72" s="70" t="s">
        <v>4</v>
      </c>
      <c r="H72" s="114">
        <v>1.0073000000000001</v>
      </c>
      <c r="I72" s="114"/>
      <c r="J72" s="70">
        <v>111</v>
      </c>
      <c r="K72" s="117">
        <f t="shared" si="3"/>
        <v>34969.76849743534</v>
      </c>
      <c r="L72" s="118"/>
      <c r="M72" s="6">
        <f>IF(J72="","",(K72/J72)/LOOKUP(RIGHT($D$2,3),定数!$A$6:$A$13,定数!$B$6:$B$13))</f>
        <v>2.6253579953029536</v>
      </c>
      <c r="N72" s="70"/>
      <c r="O72" s="8">
        <v>43807</v>
      </c>
      <c r="P72" s="114">
        <v>1.0330999999999999</v>
      </c>
      <c r="Q72" s="114"/>
      <c r="R72" s="115">
        <f>IF(P72="","",T72*M72*LOOKUP(RIGHT($D$2,3),定数!$A$6:$A$13,定数!$B$6:$B$13))</f>
        <v>81281.083534578895</v>
      </c>
      <c r="S72" s="115"/>
      <c r="T72" s="116">
        <f t="shared" si="4"/>
        <v>257.99999999999824</v>
      </c>
      <c r="U72" s="116"/>
      <c r="V72" s="22">
        <f t="shared" si="1"/>
        <v>1</v>
      </c>
      <c r="W72">
        <f t="shared" si="2"/>
        <v>0</v>
      </c>
      <c r="X72" s="37">
        <f t="shared" si="5"/>
        <v>1740703.0121743563</v>
      </c>
      <c r="Y72" s="38">
        <f t="shared" si="6"/>
        <v>0.33035162129210249</v>
      </c>
    </row>
    <row r="73" spans="2:25">
      <c r="B73" s="70">
        <v>65</v>
      </c>
      <c r="C73" s="113">
        <f t="shared" si="0"/>
        <v>1246940.0334490901</v>
      </c>
      <c r="D73" s="113"/>
      <c r="E73" s="70"/>
      <c r="F73" s="8">
        <v>43812</v>
      </c>
      <c r="G73" s="70" t="s">
        <v>3</v>
      </c>
      <c r="H73" s="114">
        <v>1.0054000000000001</v>
      </c>
      <c r="I73" s="114"/>
      <c r="J73" s="70">
        <v>107</v>
      </c>
      <c r="K73" s="117">
        <f t="shared" si="3"/>
        <v>37408.201003472699</v>
      </c>
      <c r="L73" s="118"/>
      <c r="M73" s="6">
        <f>IF(J73="","",(K73/J73)/LOOKUP(RIGHT($D$2,3),定数!$A$6:$A$13,定数!$B$6:$B$13))</f>
        <v>2.9134112931053502</v>
      </c>
      <c r="N73" s="70"/>
      <c r="O73" s="8">
        <v>43820</v>
      </c>
      <c r="P73" s="114">
        <v>1.0161</v>
      </c>
      <c r="Q73" s="114"/>
      <c r="R73" s="115">
        <f>IF(P73="","",T73*M73*LOOKUP(RIGHT($D$2,3),定数!$A$6:$A$13,定数!$B$6:$B$13))</f>
        <v>-37408.201003472459</v>
      </c>
      <c r="S73" s="115"/>
      <c r="T73" s="116">
        <f t="shared" si="4"/>
        <v>-106.99999999999932</v>
      </c>
      <c r="U73" s="116"/>
      <c r="V73" s="22">
        <f t="shared" si="1"/>
        <v>0</v>
      </c>
      <c r="W73">
        <f t="shared" si="2"/>
        <v>1</v>
      </c>
      <c r="X73" s="37">
        <f t="shared" si="5"/>
        <v>1740703.0121743563</v>
      </c>
      <c r="Y73" s="38">
        <f t="shared" si="6"/>
        <v>0.28365722083084943</v>
      </c>
    </row>
    <row r="74" spans="2:25">
      <c r="B74" s="70">
        <v>66</v>
      </c>
      <c r="C74" s="113">
        <f>IF(R73="","",C73+R73)</f>
        <v>1209531.8324456175</v>
      </c>
      <c r="D74" s="113"/>
      <c r="E74" s="70">
        <v>2012</v>
      </c>
      <c r="F74" s="8">
        <v>43469</v>
      </c>
      <c r="G74" s="70" t="s">
        <v>4</v>
      </c>
      <c r="H74" s="114">
        <v>1.0355000000000001</v>
      </c>
      <c r="I74" s="114"/>
      <c r="J74" s="70">
        <v>52</v>
      </c>
      <c r="K74" s="117">
        <f t="shared" si="3"/>
        <v>36285.954973368527</v>
      </c>
      <c r="L74" s="118"/>
      <c r="M74" s="6">
        <f>IF(J74="","",(K74/J74)/LOOKUP(RIGHT($D$2,3),定数!$A$6:$A$13,定数!$B$6:$B$13))</f>
        <v>5.8150568867577768</v>
      </c>
      <c r="N74" s="70">
        <v>2012</v>
      </c>
      <c r="O74" s="8">
        <v>43470</v>
      </c>
      <c r="P74" s="114">
        <v>1.0303</v>
      </c>
      <c r="Q74" s="114"/>
      <c r="R74" s="115">
        <f>IF(P74="","",T74*M74*LOOKUP(RIGHT($D$2,3),定数!$A$6:$A$13,定数!$B$6:$B$13))</f>
        <v>-36285.954973369182</v>
      </c>
      <c r="S74" s="115"/>
      <c r="T74" s="116">
        <f t="shared" si="4"/>
        <v>-52.000000000000938</v>
      </c>
      <c r="U74" s="116"/>
      <c r="V74" s="22">
        <f t="shared" ref="V74:V108" si="7">IF(T74&lt;&gt;"",IF(T74&gt;0,1+V73,0),"")</f>
        <v>0</v>
      </c>
      <c r="W74">
        <f t="shared" ref="W74:W106" si="8">IF(T74&lt;&gt;"",IF(T74&lt;0,1+W73,0),"")</f>
        <v>2</v>
      </c>
      <c r="X74" s="37">
        <f t="shared" si="5"/>
        <v>1740703.0121743563</v>
      </c>
      <c r="Y74" s="38">
        <f t="shared" si="6"/>
        <v>0.30514750420592385</v>
      </c>
    </row>
    <row r="75" spans="2:25">
      <c r="B75" s="70">
        <v>67</v>
      </c>
      <c r="C75" s="113">
        <f t="shared" ref="C75:C108" si="9">IF(R74="","",C74+R74)</f>
        <v>1173245.8774722484</v>
      </c>
      <c r="D75" s="113"/>
      <c r="E75" s="70"/>
      <c r="F75" s="8">
        <v>43477</v>
      </c>
      <c r="G75" s="70" t="s">
        <v>4</v>
      </c>
      <c r="H75" s="114">
        <v>1.0316000000000001</v>
      </c>
      <c r="I75" s="114"/>
      <c r="J75" s="70">
        <v>30</v>
      </c>
      <c r="K75" s="117">
        <f t="shared" ref="K75:K108" si="10">IF(J75="","",C75*0.03)</f>
        <v>35197.376324167453</v>
      </c>
      <c r="L75" s="118"/>
      <c r="M75" s="6">
        <f>IF(J75="","",(K75/J75)/LOOKUP(RIGHT($D$2,3),定数!$A$6:$A$13,定数!$B$6:$B$13))</f>
        <v>9.7770489789354027</v>
      </c>
      <c r="N75" s="70"/>
      <c r="O75" s="8">
        <v>43477</v>
      </c>
      <c r="P75" s="114">
        <v>1.0375000000000001</v>
      </c>
      <c r="Q75" s="114"/>
      <c r="R75" s="115">
        <f>IF(P75="","",T75*M75*LOOKUP(RIGHT($D$2,3),定数!$A$6:$A$13,定数!$B$6:$B$13))</f>
        <v>69221.506770862834</v>
      </c>
      <c r="S75" s="115"/>
      <c r="T75" s="116">
        <f t="shared" si="4"/>
        <v>59.000000000000163</v>
      </c>
      <c r="U75" s="116"/>
      <c r="V75" s="22">
        <f t="shared" si="7"/>
        <v>1</v>
      </c>
      <c r="W75">
        <f t="shared" si="8"/>
        <v>0</v>
      </c>
      <c r="X75" s="37">
        <f t="shared" si="5"/>
        <v>1740703.0121743563</v>
      </c>
      <c r="Y75" s="38">
        <f t="shared" si="6"/>
        <v>0.32599307907974651</v>
      </c>
    </row>
    <row r="76" spans="2:25">
      <c r="B76" s="70">
        <v>68</v>
      </c>
      <c r="C76" s="113">
        <f t="shared" si="9"/>
        <v>1242467.3842431111</v>
      </c>
      <c r="D76" s="113"/>
      <c r="E76" s="70"/>
      <c r="F76" s="8">
        <v>43478</v>
      </c>
      <c r="G76" s="70" t="s">
        <v>4</v>
      </c>
      <c r="H76" s="114">
        <v>1.0361</v>
      </c>
      <c r="I76" s="114"/>
      <c r="J76" s="70">
        <v>47</v>
      </c>
      <c r="K76" s="117">
        <f t="shared" si="10"/>
        <v>37274.021527293335</v>
      </c>
      <c r="L76" s="118"/>
      <c r="M76" s="6">
        <f>IF(J76="","",(K76/J76)/LOOKUP(RIGHT($D$2,3),定数!$A$6:$A$13,定数!$B$6:$B$13))</f>
        <v>6.6088690651229314</v>
      </c>
      <c r="N76" s="70"/>
      <c r="O76" s="8">
        <v>43478</v>
      </c>
      <c r="P76" s="114">
        <v>1.0314000000000001</v>
      </c>
      <c r="Q76" s="114"/>
      <c r="R76" s="115">
        <f>IF(P76="","",T76*M76*LOOKUP(RIGHT($D$2,3),定数!$A$6:$A$13,定数!$B$6:$B$13))</f>
        <v>-37274.021527292745</v>
      </c>
      <c r="S76" s="115"/>
      <c r="T76" s="116">
        <f t="shared" ref="T76:T108" si="11">IF(P76="","",IF(G76="買",(P76-H76),(H76-P76))*IF(RIGHT($D$2,3)="JPY",100,10000))</f>
        <v>-46.999999999999261</v>
      </c>
      <c r="U76" s="116"/>
      <c r="V76" s="22">
        <f t="shared" si="7"/>
        <v>0</v>
      </c>
      <c r="W76">
        <f t="shared" si="8"/>
        <v>1</v>
      </c>
      <c r="X76" s="37">
        <f t="shared" ref="X76:X108" si="12">IF(C76&lt;&gt;"",MAX(X75,C76),"")</f>
        <v>1740703.0121743563</v>
      </c>
      <c r="Y76" s="38">
        <f t="shared" ref="Y76:Y108" si="13">IF(X76&lt;&gt;"",1-(C76/X76),"")</f>
        <v>0.28622667074545149</v>
      </c>
    </row>
    <row r="77" spans="2:25">
      <c r="B77" s="70">
        <v>69</v>
      </c>
      <c r="C77" s="113">
        <f t="shared" si="9"/>
        <v>1205193.3627158185</v>
      </c>
      <c r="D77" s="113"/>
      <c r="E77" s="70"/>
      <c r="F77" s="8">
        <v>43499</v>
      </c>
      <c r="G77" s="70" t="s">
        <v>4</v>
      </c>
      <c r="H77" s="114">
        <v>1.0718000000000001</v>
      </c>
      <c r="I77" s="114"/>
      <c r="J77" s="70">
        <v>48</v>
      </c>
      <c r="K77" s="117">
        <f t="shared" si="10"/>
        <v>36155.800881474555</v>
      </c>
      <c r="L77" s="118"/>
      <c r="M77" s="6">
        <f>IF(J77="","",(K77/J77)/LOOKUP(RIGHT($D$2,3),定数!$A$6:$A$13,定数!$B$6:$B$13))</f>
        <v>6.2770487641448884</v>
      </c>
      <c r="N77" s="70"/>
      <c r="O77" s="8">
        <v>43503</v>
      </c>
      <c r="P77" s="114">
        <v>1.0809</v>
      </c>
      <c r="Q77" s="114"/>
      <c r="R77" s="115">
        <f>IF(P77="","",T77*M77*LOOKUP(RIGHT($D$2,3),定数!$A$6:$A$13,定数!$B$6:$B$13))</f>
        <v>68545.372504461324</v>
      </c>
      <c r="S77" s="115"/>
      <c r="T77" s="116">
        <f t="shared" si="11"/>
        <v>90.999999999998863</v>
      </c>
      <c r="U77" s="116"/>
      <c r="V77" s="22">
        <f t="shared" si="7"/>
        <v>1</v>
      </c>
      <c r="W77">
        <f t="shared" si="8"/>
        <v>0</v>
      </c>
      <c r="X77" s="37">
        <f t="shared" si="12"/>
        <v>1740703.0121743563</v>
      </c>
      <c r="Y77" s="38">
        <f t="shared" si="13"/>
        <v>0.30763987062308762</v>
      </c>
    </row>
    <row r="78" spans="2:25">
      <c r="B78" s="70">
        <v>70</v>
      </c>
      <c r="C78" s="113">
        <f>IF(R77="","",C77+R77)</f>
        <v>1273738.7352202798</v>
      </c>
      <c r="D78" s="113"/>
      <c r="E78" s="70"/>
      <c r="F78" s="8">
        <v>43543</v>
      </c>
      <c r="G78" s="70" t="s">
        <v>4</v>
      </c>
      <c r="H78" s="114">
        <v>1.0618000000000001</v>
      </c>
      <c r="I78" s="114"/>
      <c r="J78" s="70">
        <v>61</v>
      </c>
      <c r="K78" s="117">
        <f t="shared" si="10"/>
        <v>38212.162056608395</v>
      </c>
      <c r="L78" s="118"/>
      <c r="M78" s="6">
        <f>IF(J78="","",(K78/J78)/LOOKUP(RIGHT($D$2,3),定数!$A$6:$A$13,定数!$B$6:$B$13))</f>
        <v>5.2202407181159014</v>
      </c>
      <c r="N78" s="70"/>
      <c r="O78" s="8">
        <v>43544</v>
      </c>
      <c r="P78" s="114">
        <v>1.0557000000000001</v>
      </c>
      <c r="Q78" s="114"/>
      <c r="R78" s="115">
        <f>IF(P78="","",T78*M78*LOOKUP(RIGHT($D$2,3),定数!$A$6:$A$13,定数!$B$6:$B$13))</f>
        <v>-38212.162056608366</v>
      </c>
      <c r="S78" s="115"/>
      <c r="T78" s="116">
        <f t="shared" si="11"/>
        <v>-60.999999999999943</v>
      </c>
      <c r="U78" s="116"/>
      <c r="V78" s="22">
        <f t="shared" si="7"/>
        <v>0</v>
      </c>
      <c r="W78">
        <f t="shared" si="8"/>
        <v>1</v>
      </c>
      <c r="X78" s="37">
        <f t="shared" si="12"/>
        <v>1740703.0121743563</v>
      </c>
      <c r="Y78" s="38">
        <f t="shared" si="13"/>
        <v>0.26826188826477615</v>
      </c>
    </row>
    <row r="79" spans="2:25">
      <c r="B79" s="70">
        <v>71</v>
      </c>
      <c r="C79" s="113">
        <f>IF(R78="","",C78+R78)</f>
        <v>1235526.5731636714</v>
      </c>
      <c r="D79" s="113"/>
      <c r="E79" s="70"/>
      <c r="F79" s="8">
        <v>43545</v>
      </c>
      <c r="G79" s="70" t="s">
        <v>3</v>
      </c>
      <c r="H79" s="114">
        <v>1.0442</v>
      </c>
      <c r="I79" s="114"/>
      <c r="J79" s="70">
        <v>75</v>
      </c>
      <c r="K79" s="117">
        <f t="shared" si="10"/>
        <v>37065.797194910141</v>
      </c>
      <c r="L79" s="118"/>
      <c r="M79" s="6">
        <f>IF(J79="","",(K79/J79)/LOOKUP(RIGHT($D$2,3),定数!$A$6:$A$13,定数!$B$6:$B$13))</f>
        <v>4.1184219105455711</v>
      </c>
      <c r="N79" s="70"/>
      <c r="O79" s="8">
        <v>43550</v>
      </c>
      <c r="P79" s="114">
        <v>1.0517000000000001</v>
      </c>
      <c r="Q79" s="114"/>
      <c r="R79" s="115">
        <f>IF(P79="","",T79*M79*LOOKUP(RIGHT($D$2,3),定数!$A$6:$A$13,定数!$B$6:$B$13))</f>
        <v>-37065.797194910447</v>
      </c>
      <c r="S79" s="115"/>
      <c r="T79" s="116">
        <f t="shared" si="11"/>
        <v>-75.000000000000625</v>
      </c>
      <c r="U79" s="116"/>
      <c r="V79" s="1">
        <f t="shared" si="7"/>
        <v>0</v>
      </c>
      <c r="W79">
        <f t="shared" si="8"/>
        <v>2</v>
      </c>
      <c r="X79" s="37">
        <f t="shared" si="12"/>
        <v>1740703.0121743563</v>
      </c>
      <c r="Y79" s="38">
        <f t="shared" si="13"/>
        <v>0.2902140316168329</v>
      </c>
    </row>
    <row r="80" spans="2:25">
      <c r="B80" s="70">
        <v>72</v>
      </c>
      <c r="C80" s="113">
        <f>IF(R79="","",C79+R79)</f>
        <v>1198460.775968761</v>
      </c>
      <c r="D80" s="113"/>
      <c r="E80" s="70"/>
      <c r="F80" s="8">
        <v>43557</v>
      </c>
      <c r="G80" s="70" t="s">
        <v>4</v>
      </c>
      <c r="H80" s="114">
        <v>1.0435000000000001</v>
      </c>
      <c r="I80" s="114"/>
      <c r="J80" s="70">
        <v>60</v>
      </c>
      <c r="K80" s="117">
        <f t="shared" si="10"/>
        <v>35953.823279062824</v>
      </c>
      <c r="L80" s="118"/>
      <c r="M80" s="6">
        <f>IF(J80="","",(K80/J80)/LOOKUP(RIGHT($D$2,3),定数!$A$6:$A$13,定数!$B$6:$B$13))</f>
        <v>4.9935865665365036</v>
      </c>
      <c r="N80" s="70"/>
      <c r="O80" s="8">
        <v>43558</v>
      </c>
      <c r="P80" s="114">
        <v>1.0375000000000001</v>
      </c>
      <c r="Q80" s="114"/>
      <c r="R80" s="115">
        <f>IF(P80="","",T80*M80*LOOKUP(RIGHT($D$2,3),定数!$A$6:$A$13,定数!$B$6:$B$13))</f>
        <v>-35953.823279062861</v>
      </c>
      <c r="S80" s="115"/>
      <c r="T80" s="116">
        <f t="shared" si="11"/>
        <v>-60.000000000000057</v>
      </c>
      <c r="U80" s="116"/>
      <c r="V80" s="22">
        <f t="shared" si="7"/>
        <v>0</v>
      </c>
      <c r="W80">
        <f t="shared" si="8"/>
        <v>3</v>
      </c>
      <c r="X80" s="37">
        <f t="shared" si="12"/>
        <v>1740703.0121743563</v>
      </c>
      <c r="Y80" s="38">
        <f t="shared" si="13"/>
        <v>0.31150761066832811</v>
      </c>
    </row>
    <row r="81" spans="2:25">
      <c r="B81" s="70">
        <v>73</v>
      </c>
      <c r="C81" s="113">
        <f t="shared" si="9"/>
        <v>1162506.9526896982</v>
      </c>
      <c r="D81" s="113"/>
      <c r="E81" s="70"/>
      <c r="F81" s="8">
        <v>43565</v>
      </c>
      <c r="G81" s="70" t="s">
        <v>3</v>
      </c>
      <c r="H81" s="114">
        <v>1.0247999999999999</v>
      </c>
      <c r="I81" s="114"/>
      <c r="J81" s="70">
        <v>54</v>
      </c>
      <c r="K81" s="117">
        <f t="shared" si="10"/>
        <v>34875.208580690945</v>
      </c>
      <c r="L81" s="118"/>
      <c r="M81" s="6">
        <f>IF(J81="","",(K81/J81)/LOOKUP(RIGHT($D$2,3),定数!$A$6:$A$13,定数!$B$6:$B$13))</f>
        <v>5.3819766328226768</v>
      </c>
      <c r="N81" s="70"/>
      <c r="O81" s="8">
        <v>43566</v>
      </c>
      <c r="P81" s="114">
        <v>1.0302</v>
      </c>
      <c r="Q81" s="114"/>
      <c r="R81" s="115">
        <f>IF(P81="","",T81*M81*LOOKUP(RIGHT($D$2,3),定数!$A$6:$A$13,定数!$B$6:$B$13))</f>
        <v>-34875.208580691404</v>
      </c>
      <c r="S81" s="115"/>
      <c r="T81" s="116">
        <f t="shared" si="11"/>
        <v>-54.000000000000711</v>
      </c>
      <c r="U81" s="116"/>
      <c r="V81" s="22">
        <f t="shared" si="7"/>
        <v>0</v>
      </c>
      <c r="W81">
        <f t="shared" si="8"/>
        <v>4</v>
      </c>
      <c r="X81" s="37">
        <f t="shared" si="12"/>
        <v>1740703.0121743563</v>
      </c>
      <c r="Y81" s="38">
        <f t="shared" si="13"/>
        <v>0.33216238234827822</v>
      </c>
    </row>
    <row r="82" spans="2:25">
      <c r="B82" s="70">
        <v>74</v>
      </c>
      <c r="C82" s="113">
        <f t="shared" si="9"/>
        <v>1127631.7441090068</v>
      </c>
      <c r="D82" s="113"/>
      <c r="E82" s="70"/>
      <c r="F82" s="8">
        <v>43582</v>
      </c>
      <c r="G82" s="70" t="s">
        <v>4</v>
      </c>
      <c r="H82" s="114">
        <v>1.0401</v>
      </c>
      <c r="I82" s="114"/>
      <c r="J82" s="70">
        <v>49</v>
      </c>
      <c r="K82" s="117">
        <f t="shared" si="10"/>
        <v>33828.952323270205</v>
      </c>
      <c r="L82" s="118"/>
      <c r="M82" s="6">
        <f>IF(J82="","",(K82/J82)/LOOKUP(RIGHT($D$2,3),定数!$A$6:$A$13,定数!$B$6:$B$13))</f>
        <v>5.7532231842296264</v>
      </c>
      <c r="N82" s="70"/>
      <c r="O82" s="8">
        <v>43586</v>
      </c>
      <c r="P82" s="114">
        <v>1.0351999999999999</v>
      </c>
      <c r="Q82" s="114"/>
      <c r="R82" s="115">
        <f>IF(P82="","",T82*M82*LOOKUP(RIGHT($D$2,3),定数!$A$6:$A$13,定数!$B$6:$B$13))</f>
        <v>-33828.952323271078</v>
      </c>
      <c r="S82" s="115"/>
      <c r="T82" s="116">
        <f t="shared" si="11"/>
        <v>-49.000000000001265</v>
      </c>
      <c r="U82" s="116"/>
      <c r="V82" s="22">
        <f t="shared" si="7"/>
        <v>0</v>
      </c>
      <c r="W82">
        <f t="shared" si="8"/>
        <v>5</v>
      </c>
      <c r="X82" s="37">
        <f t="shared" si="12"/>
        <v>1740703.0121743563</v>
      </c>
      <c r="Y82" s="38">
        <f t="shared" si="13"/>
        <v>0.35219751087783013</v>
      </c>
    </row>
    <row r="83" spans="2:25">
      <c r="B83" s="70">
        <v>75</v>
      </c>
      <c r="C83" s="113">
        <f>IF(R82="","",C82+R82)</f>
        <v>1093802.7917857356</v>
      </c>
      <c r="D83" s="113"/>
      <c r="E83" s="70"/>
      <c r="F83" s="8">
        <v>43600</v>
      </c>
      <c r="G83" s="70" t="s">
        <v>3</v>
      </c>
      <c r="H83" s="114">
        <v>0.99709999999999999</v>
      </c>
      <c r="I83" s="114"/>
      <c r="J83" s="70">
        <v>45</v>
      </c>
      <c r="K83" s="117">
        <f t="shared" si="10"/>
        <v>32814.083753572071</v>
      </c>
      <c r="L83" s="118"/>
      <c r="M83" s="6">
        <f>IF(J83="","",(K83/J83)/LOOKUP(RIGHT($D$2,3),定数!$A$6:$A$13,定数!$B$6:$B$13))</f>
        <v>6.076682176587421</v>
      </c>
      <c r="N83" s="70"/>
      <c r="O83" s="8">
        <v>43601</v>
      </c>
      <c r="P83" s="114">
        <v>0.98860000000000003</v>
      </c>
      <c r="Q83" s="114"/>
      <c r="R83" s="115">
        <f>IF(P83="","",T83*M83*LOOKUP(RIGHT($D$2,3),定数!$A$6:$A$13,定数!$B$6:$B$13))</f>
        <v>61982.158201191349</v>
      </c>
      <c r="S83" s="115"/>
      <c r="T83" s="116">
        <f t="shared" si="11"/>
        <v>84.999999999999517</v>
      </c>
      <c r="U83" s="116"/>
      <c r="V83" s="22">
        <f t="shared" si="7"/>
        <v>1</v>
      </c>
      <c r="W83">
        <f t="shared" si="8"/>
        <v>0</v>
      </c>
      <c r="X83" s="37">
        <f t="shared" si="12"/>
        <v>1740703.0121743563</v>
      </c>
      <c r="Y83" s="38">
        <f t="shared" si="13"/>
        <v>0.37163158555149578</v>
      </c>
    </row>
    <row r="84" spans="2:25">
      <c r="B84" s="70">
        <v>76</v>
      </c>
      <c r="C84" s="113">
        <f>IF(R83="","",C83+R83)</f>
        <v>1155784.949986927</v>
      </c>
      <c r="D84" s="113"/>
      <c r="E84" s="70"/>
      <c r="F84" s="8">
        <v>43622</v>
      </c>
      <c r="G84" s="70" t="s">
        <v>4</v>
      </c>
      <c r="H84" s="114">
        <v>0.97489999999999999</v>
      </c>
      <c r="I84" s="114"/>
      <c r="J84" s="70">
        <v>34</v>
      </c>
      <c r="K84" s="117">
        <f t="shared" si="10"/>
        <v>34673.548499607808</v>
      </c>
      <c r="L84" s="118"/>
      <c r="M84" s="6">
        <f>IF(J84="","",(K84/J84)/LOOKUP(RIGHT($D$2,3),定数!$A$6:$A$13,定数!$B$6:$B$13))</f>
        <v>8.498418749903875</v>
      </c>
      <c r="N84" s="70"/>
      <c r="O84" s="8">
        <v>43622</v>
      </c>
      <c r="P84" s="114">
        <v>0.98409999999999997</v>
      </c>
      <c r="Q84" s="114"/>
      <c r="R84" s="115">
        <f>IF(P84="","",T84*M84*LOOKUP(RIGHT($D$2,3),定数!$A$6:$A$13,定数!$B$6:$B$13))</f>
        <v>93822.542998938632</v>
      </c>
      <c r="S84" s="115"/>
      <c r="T84" s="116">
        <f t="shared" si="11"/>
        <v>91.999999999999858</v>
      </c>
      <c r="U84" s="116"/>
      <c r="V84" s="22">
        <f t="shared" si="7"/>
        <v>2</v>
      </c>
      <c r="W84">
        <f t="shared" si="8"/>
        <v>0</v>
      </c>
      <c r="X84" s="37">
        <f t="shared" si="12"/>
        <v>1740703.0121743563</v>
      </c>
      <c r="Y84" s="38">
        <f t="shared" si="13"/>
        <v>0.33602404206608072</v>
      </c>
    </row>
    <row r="85" spans="2:25">
      <c r="B85" s="70">
        <v>77</v>
      </c>
      <c r="C85" s="113">
        <f>IF(R84="","",C84+R84)</f>
        <v>1249607.4929858656</v>
      </c>
      <c r="D85" s="113"/>
      <c r="E85" s="70"/>
      <c r="F85" s="8">
        <v>43629</v>
      </c>
      <c r="G85" s="70" t="s">
        <v>4</v>
      </c>
      <c r="H85" s="114">
        <v>0.99670000000000003</v>
      </c>
      <c r="I85" s="114"/>
      <c r="J85" s="70">
        <v>55</v>
      </c>
      <c r="K85" s="117">
        <f t="shared" si="10"/>
        <v>37488.224789575965</v>
      </c>
      <c r="L85" s="118"/>
      <c r="M85" s="6">
        <f>IF(J85="","",(K85/J85)/LOOKUP(RIGHT($D$2,3),定数!$A$6:$A$13,定数!$B$6:$B$13))</f>
        <v>5.6800340590266618</v>
      </c>
      <c r="N85" s="70"/>
      <c r="O85" s="8">
        <v>43634</v>
      </c>
      <c r="P85" s="114">
        <v>1.0126999999999999</v>
      </c>
      <c r="Q85" s="114"/>
      <c r="R85" s="115">
        <f>IF(P85="","",T85*M85*LOOKUP(RIGHT($D$2,3),定数!$A$6:$A$13,定数!$B$6:$B$13))</f>
        <v>109056.65393331125</v>
      </c>
      <c r="S85" s="115"/>
      <c r="T85" s="116">
        <f t="shared" si="11"/>
        <v>159.99999999999903</v>
      </c>
      <c r="U85" s="116"/>
      <c r="V85" s="22">
        <f t="shared" si="7"/>
        <v>3</v>
      </c>
      <c r="W85">
        <f t="shared" si="8"/>
        <v>0</v>
      </c>
      <c r="X85" s="37">
        <f t="shared" si="12"/>
        <v>1740703.0121743563</v>
      </c>
      <c r="Y85" s="38">
        <f t="shared" si="13"/>
        <v>0.28212481724556271</v>
      </c>
    </row>
    <row r="86" spans="2:25">
      <c r="B86" s="70">
        <v>78</v>
      </c>
      <c r="C86" s="113">
        <f t="shared" si="9"/>
        <v>1358664.1469191769</v>
      </c>
      <c r="D86" s="113"/>
      <c r="E86" s="70"/>
      <c r="F86" s="8">
        <v>43635</v>
      </c>
      <c r="G86" s="70" t="s">
        <v>4</v>
      </c>
      <c r="H86" s="114">
        <v>1.0142</v>
      </c>
      <c r="I86" s="114"/>
      <c r="J86" s="70">
        <v>86</v>
      </c>
      <c r="K86" s="117">
        <f t="shared" si="10"/>
        <v>40759.924407575309</v>
      </c>
      <c r="L86" s="118"/>
      <c r="M86" s="6">
        <f>IF(J86="","",(K86/J86)/LOOKUP(RIGHT($D$2,3),定数!$A$6:$A$13,定数!$B$6:$B$13))</f>
        <v>3.9496050782534211</v>
      </c>
      <c r="N86" s="70"/>
      <c r="O86" s="8">
        <v>43637</v>
      </c>
      <c r="P86" s="114">
        <v>1.0056</v>
      </c>
      <c r="Q86" s="114"/>
      <c r="R86" s="115">
        <f>IF(P86="","",T86*M86*LOOKUP(RIGHT($D$2,3),定数!$A$6:$A$13,定数!$B$6:$B$13))</f>
        <v>-40759.924407575025</v>
      </c>
      <c r="S86" s="115"/>
      <c r="T86" s="116">
        <f t="shared" si="11"/>
        <v>-85.999999999999403</v>
      </c>
      <c r="U86" s="116"/>
      <c r="V86" s="22">
        <f t="shared" si="7"/>
        <v>0</v>
      </c>
      <c r="W86">
        <f t="shared" si="8"/>
        <v>1</v>
      </c>
      <c r="X86" s="37">
        <f t="shared" si="12"/>
        <v>1740703.0121743563</v>
      </c>
      <c r="Y86" s="38">
        <f t="shared" si="13"/>
        <v>0.21947389220517577</v>
      </c>
    </row>
    <row r="87" spans="2:25">
      <c r="B87" s="70">
        <v>79</v>
      </c>
      <c r="C87" s="113">
        <f>IF(R86="","",C86+R86)</f>
        <v>1317904.2225116019</v>
      </c>
      <c r="D87" s="113"/>
      <c r="E87" s="70"/>
      <c r="F87" s="8">
        <v>43650</v>
      </c>
      <c r="G87" s="70" t="s">
        <v>4</v>
      </c>
      <c r="H87" s="114">
        <v>1.0297000000000001</v>
      </c>
      <c r="I87" s="114"/>
      <c r="J87" s="70">
        <v>47</v>
      </c>
      <c r="K87" s="117">
        <f t="shared" si="10"/>
        <v>39537.126675348052</v>
      </c>
      <c r="L87" s="118"/>
      <c r="M87" s="6">
        <f>IF(J87="","",(K87/J87)/LOOKUP(RIGHT($D$2,3),定数!$A$6:$A$13,定数!$B$6:$B$13))</f>
        <v>7.0101288431468181</v>
      </c>
      <c r="N87" s="70"/>
      <c r="O87" s="8">
        <v>43651</v>
      </c>
      <c r="P87" s="114">
        <v>1.0249999999999999</v>
      </c>
      <c r="Q87" s="114"/>
      <c r="R87" s="115">
        <f>IF(P87="","",T87*M87*LOOKUP(RIGHT($D$2,3),定数!$A$6:$A$13,定数!$B$6:$B$13))</f>
        <v>-39537.126675349304</v>
      </c>
      <c r="S87" s="115"/>
      <c r="T87" s="116">
        <f t="shared" si="11"/>
        <v>-47.000000000001485</v>
      </c>
      <c r="U87" s="116"/>
      <c r="V87" s="22">
        <f t="shared" si="7"/>
        <v>0</v>
      </c>
      <c r="W87">
        <f t="shared" si="8"/>
        <v>2</v>
      </c>
      <c r="X87" s="37">
        <f t="shared" si="12"/>
        <v>1740703.0121743563</v>
      </c>
      <c r="Y87" s="38">
        <f t="shared" si="13"/>
        <v>0.24288967543902029</v>
      </c>
    </row>
    <row r="88" spans="2:25">
      <c r="B88" s="70">
        <v>80</v>
      </c>
      <c r="C88" s="113">
        <f t="shared" si="9"/>
        <v>1278367.0958362527</v>
      </c>
      <c r="D88" s="113"/>
      <c r="E88" s="70"/>
      <c r="F88" s="8">
        <v>43652</v>
      </c>
      <c r="G88" s="70" t="s">
        <v>3</v>
      </c>
      <c r="H88" s="114">
        <v>1.0216000000000001</v>
      </c>
      <c r="I88" s="114"/>
      <c r="J88" s="70">
        <v>56</v>
      </c>
      <c r="K88" s="117">
        <f t="shared" si="10"/>
        <v>38351.012875087581</v>
      </c>
      <c r="L88" s="118"/>
      <c r="M88" s="6">
        <f>IF(J88="","",(K88/J88)/LOOKUP(RIGHT($D$2,3),定数!$A$6:$A$13,定数!$B$6:$B$13))</f>
        <v>5.7069959635547001</v>
      </c>
      <c r="N88" s="70"/>
      <c r="O88" s="8">
        <v>43657</v>
      </c>
      <c r="P88" s="114">
        <v>1.0271999999999999</v>
      </c>
      <c r="Q88" s="114"/>
      <c r="R88" s="115">
        <f>IF(P88="","",T88*M88*LOOKUP(RIGHT($D$2,3),定数!$A$6:$A$13,定数!$B$6:$B$13))</f>
        <v>-38351.012875086402</v>
      </c>
      <c r="S88" s="115"/>
      <c r="T88" s="116">
        <f t="shared" si="11"/>
        <v>-55.999999999998273</v>
      </c>
      <c r="U88" s="116"/>
      <c r="V88" s="22">
        <f t="shared" si="7"/>
        <v>0</v>
      </c>
      <c r="W88">
        <f t="shared" si="8"/>
        <v>3</v>
      </c>
      <c r="X88" s="37">
        <f t="shared" si="12"/>
        <v>1740703.0121743563</v>
      </c>
      <c r="Y88" s="38">
        <f t="shared" si="13"/>
        <v>0.26560298517585035</v>
      </c>
    </row>
    <row r="89" spans="2:25">
      <c r="B89" s="70">
        <v>81</v>
      </c>
      <c r="C89" s="113">
        <f>IF(R88="","",C88+R88)</f>
        <v>1240016.0829611663</v>
      </c>
      <c r="D89" s="113"/>
      <c r="E89" s="70"/>
      <c r="F89" s="8">
        <v>43664</v>
      </c>
      <c r="G89" s="70" t="s">
        <v>4</v>
      </c>
      <c r="H89" s="114">
        <v>1.0365</v>
      </c>
      <c r="I89" s="114"/>
      <c r="J89" s="70">
        <v>73</v>
      </c>
      <c r="K89" s="117">
        <f t="shared" si="10"/>
        <v>37200.48248883499</v>
      </c>
      <c r="L89" s="118"/>
      <c r="M89" s="6">
        <f>IF(J89="","",(K89/J89)/LOOKUP(RIGHT($D$2,3),定数!$A$6:$A$13,定数!$B$6:$B$13))</f>
        <v>4.2466304210998844</v>
      </c>
      <c r="N89" s="70"/>
      <c r="O89" s="8">
        <v>43669</v>
      </c>
      <c r="P89" s="114">
        <v>1.0291999999999999</v>
      </c>
      <c r="Q89" s="114"/>
      <c r="R89" s="115">
        <f>IF(P89="","",T89*M89*LOOKUP(RIGHT($D$2,3),定数!$A$6:$A$13,定数!$B$6:$B$13))</f>
        <v>-37200.482488835412</v>
      </c>
      <c r="S89" s="115"/>
      <c r="T89" s="116">
        <f t="shared" si="11"/>
        <v>-73.000000000000838</v>
      </c>
      <c r="U89" s="116"/>
      <c r="V89" s="22">
        <f t="shared" si="7"/>
        <v>0</v>
      </c>
      <c r="W89">
        <f t="shared" si="8"/>
        <v>4</v>
      </c>
      <c r="X89" s="37">
        <f t="shared" si="12"/>
        <v>1740703.0121743563</v>
      </c>
      <c r="Y89" s="38">
        <f t="shared" si="13"/>
        <v>0.2876348956205742</v>
      </c>
    </row>
    <row r="90" spans="2:25">
      <c r="B90" s="70">
        <v>82</v>
      </c>
      <c r="C90" s="113">
        <f t="shared" si="9"/>
        <v>1202815.6004723308</v>
      </c>
      <c r="D90" s="113"/>
      <c r="E90" s="70"/>
      <c r="F90" s="8">
        <v>43684</v>
      </c>
      <c r="G90" s="70" t="s">
        <v>4</v>
      </c>
      <c r="H90" s="114">
        <v>1.0592999999999999</v>
      </c>
      <c r="I90" s="114"/>
      <c r="J90" s="70">
        <v>52</v>
      </c>
      <c r="K90" s="117">
        <f t="shared" si="10"/>
        <v>36084.468014169921</v>
      </c>
      <c r="L90" s="118"/>
      <c r="M90" s="6">
        <f>IF(J90="","",(K90/J90)/LOOKUP(RIGHT($D$2,3),定数!$A$6:$A$13,定数!$B$6:$B$13))</f>
        <v>5.7827673099631287</v>
      </c>
      <c r="N90" s="70"/>
      <c r="O90" s="8">
        <v>43685</v>
      </c>
      <c r="P90" s="114">
        <v>1.0541</v>
      </c>
      <c r="Q90" s="114"/>
      <c r="R90" s="115">
        <f>IF(P90="","",T90*M90*LOOKUP(RIGHT($D$2,3),定数!$A$6:$A$13,定数!$B$6:$B$13))</f>
        <v>-36084.468014169026</v>
      </c>
      <c r="S90" s="115"/>
      <c r="T90" s="116">
        <f t="shared" si="11"/>
        <v>-51.999999999998714</v>
      </c>
      <c r="U90" s="116"/>
      <c r="V90" s="22">
        <f t="shared" si="7"/>
        <v>0</v>
      </c>
      <c r="W90">
        <f t="shared" si="8"/>
        <v>5</v>
      </c>
      <c r="X90" s="37">
        <f t="shared" si="12"/>
        <v>1740703.0121743563</v>
      </c>
      <c r="Y90" s="38">
        <f t="shared" si="13"/>
        <v>0.30900584875195725</v>
      </c>
    </row>
    <row r="91" spans="2:25">
      <c r="B91" s="70">
        <v>83</v>
      </c>
      <c r="C91" s="113">
        <f t="shared" si="9"/>
        <v>1166731.1324581618</v>
      </c>
      <c r="D91" s="113"/>
      <c r="E91" s="70"/>
      <c r="F91" s="8">
        <v>43691</v>
      </c>
      <c r="G91" s="70" t="s">
        <v>3</v>
      </c>
      <c r="H91" s="114">
        <v>1.0495000000000001</v>
      </c>
      <c r="I91" s="114"/>
      <c r="J91" s="70">
        <v>55</v>
      </c>
      <c r="K91" s="117">
        <f t="shared" si="10"/>
        <v>35001.933973744854</v>
      </c>
      <c r="L91" s="118"/>
      <c r="M91" s="6">
        <f>IF(J91="","",(K91/J91)/LOOKUP(RIGHT($D$2,3),定数!$A$6:$A$13,定数!$B$6:$B$13))</f>
        <v>5.3033233293552806</v>
      </c>
      <c r="N91" s="70"/>
      <c r="O91" s="8">
        <v>43707</v>
      </c>
      <c r="P91" s="114">
        <v>1.0344</v>
      </c>
      <c r="Q91" s="114"/>
      <c r="R91" s="115">
        <f>IF(P91="","",T91*M91*LOOKUP(RIGHT($D$2,3),定数!$A$6:$A$13,定数!$B$6:$B$13))</f>
        <v>96096.2187279184</v>
      </c>
      <c r="S91" s="115"/>
      <c r="T91" s="116">
        <f t="shared" si="11"/>
        <v>151.00000000000114</v>
      </c>
      <c r="U91" s="116"/>
      <c r="V91" s="22">
        <f t="shared" si="7"/>
        <v>1</v>
      </c>
      <c r="W91">
        <f t="shared" si="8"/>
        <v>0</v>
      </c>
      <c r="X91" s="37">
        <f t="shared" si="12"/>
        <v>1740703.0121743563</v>
      </c>
      <c r="Y91" s="38">
        <f t="shared" si="13"/>
        <v>0.32973567328939801</v>
      </c>
    </row>
    <row r="92" spans="2:25">
      <c r="B92" s="70">
        <v>84</v>
      </c>
      <c r="C92" s="113">
        <f t="shared" si="9"/>
        <v>1262827.3511860801</v>
      </c>
      <c r="D92" s="113"/>
      <c r="E92" s="70"/>
      <c r="F92" s="8">
        <v>43785</v>
      </c>
      <c r="G92" s="70" t="s">
        <v>3</v>
      </c>
      <c r="H92" s="114">
        <v>1.0308999999999999</v>
      </c>
      <c r="I92" s="114"/>
      <c r="J92" s="70">
        <v>36</v>
      </c>
      <c r="K92" s="117">
        <f t="shared" si="10"/>
        <v>37884.820535582403</v>
      </c>
      <c r="L92" s="118"/>
      <c r="M92" s="6">
        <f>IF(J92="","",(K92/J92)/LOOKUP(RIGHT($D$2,3),定数!$A$6:$A$13,定数!$B$6:$B$13))</f>
        <v>8.7696343832366672</v>
      </c>
      <c r="N92" s="70"/>
      <c r="O92" s="8">
        <v>43785</v>
      </c>
      <c r="P92" s="114">
        <v>1.0345</v>
      </c>
      <c r="Q92" s="114"/>
      <c r="R92" s="115">
        <f>IF(P92="","",T92*M92*LOOKUP(RIGHT($D$2,3),定数!$A$6:$A$13,定数!$B$6:$B$13))</f>
        <v>-37884.820535582905</v>
      </c>
      <c r="S92" s="115"/>
      <c r="T92" s="116">
        <f t="shared" si="11"/>
        <v>-36.000000000000476</v>
      </c>
      <c r="U92" s="116"/>
      <c r="V92" s="22">
        <f t="shared" si="7"/>
        <v>0</v>
      </c>
      <c r="W92">
        <f t="shared" si="8"/>
        <v>1</v>
      </c>
      <c r="X92" s="37">
        <f t="shared" si="12"/>
        <v>1740703.0121743563</v>
      </c>
      <c r="Y92" s="38">
        <f t="shared" si="13"/>
        <v>0.27453026601668795</v>
      </c>
    </row>
    <row r="93" spans="2:25">
      <c r="B93" s="70">
        <v>85</v>
      </c>
      <c r="C93" s="113">
        <f>IF(R92="","",C92+R92)</f>
        <v>1224942.5306504972</v>
      </c>
      <c r="D93" s="113"/>
      <c r="E93" s="70"/>
      <c r="F93" s="8">
        <v>43795</v>
      </c>
      <c r="G93" s="70" t="s">
        <v>4</v>
      </c>
      <c r="H93" s="114">
        <v>1.0458000000000001</v>
      </c>
      <c r="I93" s="114"/>
      <c r="J93" s="70">
        <v>21</v>
      </c>
      <c r="K93" s="117">
        <f t="shared" si="10"/>
        <v>36748.275919514912</v>
      </c>
      <c r="L93" s="118"/>
      <c r="M93" s="6">
        <f>IF(J93="","",(K93/J93)/LOOKUP(RIGHT($D$2,3),定数!$A$6:$A$13,定数!$B$6:$B$13))</f>
        <v>14.58264917441068</v>
      </c>
      <c r="N93" s="70"/>
      <c r="O93" s="8">
        <v>43796</v>
      </c>
      <c r="P93" s="114">
        <v>1.0437000000000001</v>
      </c>
      <c r="Q93" s="114"/>
      <c r="R93" s="115">
        <f>IF(P93="","",T93*M93*LOOKUP(RIGHT($D$2,3),定数!$A$6:$A$13,定数!$B$6:$B$13))</f>
        <v>-36748.275919514752</v>
      </c>
      <c r="S93" s="115"/>
      <c r="T93" s="116">
        <f t="shared" si="11"/>
        <v>-20.999999999999908</v>
      </c>
      <c r="U93" s="116"/>
      <c r="V93" s="1">
        <f t="shared" si="7"/>
        <v>0</v>
      </c>
      <c r="W93">
        <f t="shared" si="8"/>
        <v>2</v>
      </c>
      <c r="X93" s="37">
        <f t="shared" si="12"/>
        <v>1740703.0121743563</v>
      </c>
      <c r="Y93" s="38">
        <f t="shared" si="13"/>
        <v>0.29629435803618764</v>
      </c>
    </row>
    <row r="94" spans="2:25">
      <c r="B94" s="70">
        <v>86</v>
      </c>
      <c r="C94" s="113">
        <f>IF(R93="","",C93+R93)</f>
        <v>1188194.2547309825</v>
      </c>
      <c r="D94" s="113"/>
      <c r="E94" s="70"/>
      <c r="F94" s="8">
        <v>43797</v>
      </c>
      <c r="G94" s="70" t="s">
        <v>3</v>
      </c>
      <c r="H94" s="114">
        <v>1.0437000000000001</v>
      </c>
      <c r="I94" s="114"/>
      <c r="J94" s="70">
        <v>25</v>
      </c>
      <c r="K94" s="117">
        <f t="shared" si="10"/>
        <v>35645.827641929471</v>
      </c>
      <c r="L94" s="118"/>
      <c r="M94" s="6">
        <f>IF(J94="","",(K94/J94)/LOOKUP(RIGHT($D$2,3),定数!$A$6:$A$13,定数!$B$6:$B$13))</f>
        <v>11.881942547309823</v>
      </c>
      <c r="N94" s="70"/>
      <c r="O94" s="8">
        <v>43797</v>
      </c>
      <c r="P94" s="114">
        <v>1.0462</v>
      </c>
      <c r="Q94" s="114"/>
      <c r="R94" s="115">
        <f>IF(P94="","",T94*M94*LOOKUP(RIGHT($D$2,3),定数!$A$6:$A$13,定数!$B$6:$B$13))</f>
        <v>-35645.827641928714</v>
      </c>
      <c r="S94" s="115"/>
      <c r="T94" s="116">
        <f t="shared" si="11"/>
        <v>-24.999999999999467</v>
      </c>
      <c r="U94" s="116"/>
      <c r="V94" s="22">
        <f t="shared" si="7"/>
        <v>0</v>
      </c>
      <c r="W94">
        <f t="shared" si="8"/>
        <v>3</v>
      </c>
      <c r="X94" s="37">
        <f t="shared" si="12"/>
        <v>1740703.0121743563</v>
      </c>
      <c r="Y94" s="38">
        <f t="shared" si="13"/>
        <v>0.31740552729510196</v>
      </c>
    </row>
    <row r="95" spans="2:25">
      <c r="B95" s="70">
        <v>87</v>
      </c>
      <c r="C95" s="113">
        <f t="shared" si="9"/>
        <v>1152548.4270890537</v>
      </c>
      <c r="D95" s="113"/>
      <c r="E95" s="70"/>
      <c r="F95" s="8">
        <v>43802</v>
      </c>
      <c r="G95" s="70" t="s">
        <v>3</v>
      </c>
      <c r="H95" s="114">
        <v>1.0418000000000001</v>
      </c>
      <c r="I95" s="114"/>
      <c r="J95" s="70">
        <v>20</v>
      </c>
      <c r="K95" s="117">
        <f t="shared" si="10"/>
        <v>34576.45281267161</v>
      </c>
      <c r="L95" s="118"/>
      <c r="M95" s="6">
        <f>IF(J95="","",(K95/J95)/LOOKUP(RIGHT($D$2,3),定数!$A$6:$A$13,定数!$B$6:$B$13))</f>
        <v>14.406855338613171</v>
      </c>
      <c r="N95" s="70"/>
      <c r="O95" s="8">
        <v>43802</v>
      </c>
      <c r="P95" s="114">
        <v>1.0438000000000001</v>
      </c>
      <c r="Q95" s="114"/>
      <c r="R95" s="115">
        <f>IF(P95="","",T95*M95*LOOKUP(RIGHT($D$2,3),定数!$A$6:$A$13,定数!$B$6:$B$13))</f>
        <v>-34576.45281267164</v>
      </c>
      <c r="S95" s="115"/>
      <c r="T95" s="116">
        <f t="shared" si="11"/>
        <v>-20.000000000000018</v>
      </c>
      <c r="U95" s="116"/>
      <c r="V95" s="22">
        <f t="shared" si="7"/>
        <v>0</v>
      </c>
      <c r="W95">
        <f t="shared" si="8"/>
        <v>4</v>
      </c>
      <c r="X95" s="37">
        <f t="shared" si="12"/>
        <v>1740703.0121743563</v>
      </c>
      <c r="Y95" s="38">
        <f t="shared" si="13"/>
        <v>0.33788336147624853</v>
      </c>
    </row>
    <row r="96" spans="2:25">
      <c r="B96" s="70">
        <v>88</v>
      </c>
      <c r="C96" s="113">
        <f t="shared" si="9"/>
        <v>1117971.974276382</v>
      </c>
      <c r="D96" s="113"/>
      <c r="E96" s="70"/>
      <c r="F96" s="8">
        <v>43805</v>
      </c>
      <c r="G96" s="70" t="s">
        <v>4</v>
      </c>
      <c r="H96" s="114">
        <v>1.0472999999999999</v>
      </c>
      <c r="I96" s="114"/>
      <c r="J96" s="70">
        <v>20</v>
      </c>
      <c r="K96" s="117">
        <f t="shared" si="10"/>
        <v>33539.159228291457</v>
      </c>
      <c r="L96" s="118"/>
      <c r="M96" s="6">
        <f>IF(J96="","",(K96/J96)/LOOKUP(RIGHT($D$2,3),定数!$A$6:$A$13,定数!$B$6:$B$13))</f>
        <v>13.974649678454773</v>
      </c>
      <c r="N96" s="70"/>
      <c r="O96" s="8">
        <v>43810</v>
      </c>
      <c r="P96" s="114">
        <v>1.0519000000000001</v>
      </c>
      <c r="Q96" s="114"/>
      <c r="R96" s="115">
        <f>IF(P96="","",T96*M96*LOOKUP(RIGHT($D$2,3),定数!$A$6:$A$13,定数!$B$6:$B$13))</f>
        <v>77140.066225073009</v>
      </c>
      <c r="S96" s="115"/>
      <c r="T96" s="116">
        <f t="shared" si="11"/>
        <v>46.000000000001592</v>
      </c>
      <c r="U96" s="116"/>
      <c r="V96" s="22">
        <f t="shared" si="7"/>
        <v>1</v>
      </c>
      <c r="W96">
        <f t="shared" si="8"/>
        <v>0</v>
      </c>
      <c r="X96" s="37">
        <f t="shared" si="12"/>
        <v>1740703.0121743563</v>
      </c>
      <c r="Y96" s="38">
        <f t="shared" si="13"/>
        <v>0.35774686063196104</v>
      </c>
    </row>
    <row r="97" spans="2:25">
      <c r="B97" s="70">
        <v>89</v>
      </c>
      <c r="C97" s="113">
        <f t="shared" si="9"/>
        <v>1195112.0405014551</v>
      </c>
      <c r="D97" s="113"/>
      <c r="E97" s="70"/>
      <c r="F97" s="8">
        <v>43818</v>
      </c>
      <c r="G97" s="70" t="s">
        <v>3</v>
      </c>
      <c r="H97" s="114">
        <v>1.0508</v>
      </c>
      <c r="I97" s="114"/>
      <c r="J97" s="70">
        <v>28</v>
      </c>
      <c r="K97" s="117">
        <f t="shared" si="10"/>
        <v>35853.361215043653</v>
      </c>
      <c r="L97" s="118"/>
      <c r="M97" s="6">
        <f>IF(J97="","",(K97/J97)/LOOKUP(RIGHT($D$2,3),定数!$A$6:$A$13,定数!$B$6:$B$13))</f>
        <v>10.670643218762992</v>
      </c>
      <c r="N97" s="70"/>
      <c r="O97" s="8">
        <v>43820</v>
      </c>
      <c r="P97" s="114">
        <v>1.0452999999999999</v>
      </c>
      <c r="Q97" s="114"/>
      <c r="R97" s="115">
        <f>IF(P97="","",T97*M97*LOOKUP(RIGHT($D$2,3),定数!$A$6:$A$13,定数!$B$6:$B$13))</f>
        <v>70426.245243836514</v>
      </c>
      <c r="S97" s="115"/>
      <c r="T97" s="116">
        <f t="shared" si="11"/>
        <v>55.000000000000604</v>
      </c>
      <c r="U97" s="116"/>
      <c r="V97" s="22">
        <f t="shared" si="7"/>
        <v>2</v>
      </c>
      <c r="W97">
        <f t="shared" si="8"/>
        <v>0</v>
      </c>
      <c r="X97" s="37">
        <f t="shared" si="12"/>
        <v>1740703.0121743563</v>
      </c>
      <c r="Y97" s="38">
        <f t="shared" si="13"/>
        <v>0.31343139401556486</v>
      </c>
    </row>
    <row r="98" spans="2:25">
      <c r="B98" s="70">
        <v>90</v>
      </c>
      <c r="C98" s="113">
        <f t="shared" si="9"/>
        <v>1265538.2857452915</v>
      </c>
      <c r="D98" s="113"/>
      <c r="E98" s="70"/>
      <c r="F98" s="8">
        <v>43826</v>
      </c>
      <c r="G98" s="70" t="s">
        <v>3</v>
      </c>
      <c r="H98" s="114">
        <v>1.0355000000000001</v>
      </c>
      <c r="I98" s="114"/>
      <c r="J98" s="70">
        <v>28</v>
      </c>
      <c r="K98" s="117">
        <f t="shared" si="10"/>
        <v>37966.148572358747</v>
      </c>
      <c r="L98" s="118"/>
      <c r="M98" s="6">
        <f>IF(J98="","",(K98/J98)/LOOKUP(RIGHT($D$2,3),定数!$A$6:$A$13,定数!$B$6:$B$13))</f>
        <v>11.299448979868675</v>
      </c>
      <c r="N98" s="70"/>
      <c r="O98" s="8">
        <v>43826</v>
      </c>
      <c r="P98" s="114">
        <v>1.0383</v>
      </c>
      <c r="Q98" s="114"/>
      <c r="R98" s="115">
        <f>IF(P98="","",T98*M98*LOOKUP(RIGHT($D$2,3),定数!$A$6:$A$13,定数!$B$6:$B$13))</f>
        <v>-37966.148572357575</v>
      </c>
      <c r="S98" s="115"/>
      <c r="T98" s="116">
        <f t="shared" si="11"/>
        <v>-27.999999999999137</v>
      </c>
      <c r="U98" s="116"/>
      <c r="V98" s="22">
        <f t="shared" si="7"/>
        <v>0</v>
      </c>
      <c r="W98">
        <f t="shared" si="8"/>
        <v>1</v>
      </c>
      <c r="X98" s="37">
        <f t="shared" si="12"/>
        <v>1740703.0121743563</v>
      </c>
      <c r="Y98" s="38">
        <f t="shared" si="13"/>
        <v>0.2729728868771959</v>
      </c>
    </row>
    <row r="99" spans="2:25">
      <c r="B99" s="70">
        <v>91</v>
      </c>
      <c r="C99" s="113">
        <f t="shared" si="9"/>
        <v>1227572.1371729339</v>
      </c>
      <c r="D99" s="113"/>
      <c r="E99" s="70">
        <v>2013</v>
      </c>
      <c r="F99" s="8">
        <v>43488</v>
      </c>
      <c r="G99" s="70" t="s">
        <v>4</v>
      </c>
      <c r="H99" s="114">
        <v>1.0559000000000001</v>
      </c>
      <c r="I99" s="114"/>
      <c r="J99" s="70">
        <v>28</v>
      </c>
      <c r="K99" s="117">
        <f t="shared" si="10"/>
        <v>36827.164115188018</v>
      </c>
      <c r="L99" s="118"/>
      <c r="M99" s="6">
        <f>IF(J99="","",(K99/J99)/LOOKUP(RIGHT($D$2,3),定数!$A$6:$A$13,定数!$B$6:$B$13))</f>
        <v>10.960465510472625</v>
      </c>
      <c r="N99" s="70">
        <v>2013</v>
      </c>
      <c r="O99" s="8">
        <v>43488</v>
      </c>
      <c r="P99" s="114">
        <v>1.0530999999999999</v>
      </c>
      <c r="Q99" s="114"/>
      <c r="R99" s="115">
        <f>IF(P99="","",T99*M99*LOOKUP(RIGHT($D$2,3),定数!$A$6:$A$13,定数!$B$6:$B$13))</f>
        <v>-36827.164115189807</v>
      </c>
      <c r="S99" s="115"/>
      <c r="T99" s="116">
        <f t="shared" si="11"/>
        <v>-28.000000000001357</v>
      </c>
      <c r="U99" s="116"/>
      <c r="V99" s="22">
        <f t="shared" si="7"/>
        <v>0</v>
      </c>
      <c r="W99">
        <f t="shared" si="8"/>
        <v>2</v>
      </c>
      <c r="X99" s="37">
        <f t="shared" si="12"/>
        <v>1740703.0121743563</v>
      </c>
      <c r="Y99" s="38">
        <f t="shared" si="13"/>
        <v>0.29478370027087941</v>
      </c>
    </row>
    <row r="100" spans="2:25">
      <c r="B100" s="70">
        <v>92</v>
      </c>
      <c r="C100" s="113">
        <f t="shared" si="9"/>
        <v>1190744.9730577441</v>
      </c>
      <c r="D100" s="113"/>
      <c r="E100" s="70"/>
      <c r="F100" s="8">
        <v>43503</v>
      </c>
      <c r="G100" s="70" t="s">
        <v>3</v>
      </c>
      <c r="H100" s="114">
        <v>1.0282</v>
      </c>
      <c r="I100" s="114"/>
      <c r="J100" s="70">
        <v>57</v>
      </c>
      <c r="K100" s="117">
        <f t="shared" si="10"/>
        <v>35722.349191732319</v>
      </c>
      <c r="L100" s="118"/>
      <c r="M100" s="6">
        <f>IF(J100="","",(K100/J100)/LOOKUP(RIGHT($D$2,3),定数!$A$6:$A$13,定数!$B$6:$B$13))</f>
        <v>5.2225656713058948</v>
      </c>
      <c r="N100" s="131"/>
      <c r="O100" s="8">
        <v>43504</v>
      </c>
      <c r="P100" s="114">
        <v>1.0339</v>
      </c>
      <c r="Q100" s="114"/>
      <c r="R100" s="115">
        <f>IF(P100="","",T100*M100*LOOKUP(RIGHT($D$2,3),定数!$A$6:$A$13,定数!$B$6:$B$13))</f>
        <v>-35722.349191732559</v>
      </c>
      <c r="S100" s="115"/>
      <c r="T100" s="116">
        <f t="shared" si="11"/>
        <v>-57.000000000000384</v>
      </c>
      <c r="U100" s="116"/>
      <c r="V100" s="22">
        <f t="shared" si="7"/>
        <v>0</v>
      </c>
      <c r="W100">
        <f t="shared" si="8"/>
        <v>3</v>
      </c>
      <c r="X100" s="37">
        <f t="shared" si="12"/>
        <v>1740703.0121743563</v>
      </c>
      <c r="Y100" s="38">
        <f t="shared" si="13"/>
        <v>0.31594018926275402</v>
      </c>
    </row>
    <row r="101" spans="2:25">
      <c r="B101" s="70">
        <v>93</v>
      </c>
      <c r="C101" s="113">
        <f t="shared" si="9"/>
        <v>1155022.6238660116</v>
      </c>
      <c r="D101" s="113"/>
      <c r="E101" s="70"/>
      <c r="F101" s="8">
        <v>43514</v>
      </c>
      <c r="G101" s="70" t="s">
        <v>3</v>
      </c>
      <c r="H101" s="114">
        <v>1.0291999999999999</v>
      </c>
      <c r="I101" s="114"/>
      <c r="J101" s="70">
        <v>23</v>
      </c>
      <c r="K101" s="117">
        <f t="shared" si="10"/>
        <v>34650.67871598035</v>
      </c>
      <c r="L101" s="118"/>
      <c r="M101" s="6">
        <f>IF(J101="","",(K101/J101)/LOOKUP(RIGHT($D$2,3),定数!$A$6:$A$13,定数!$B$6:$B$13))</f>
        <v>12.554593737674042</v>
      </c>
      <c r="N101" s="70"/>
      <c r="O101" s="8">
        <v>43515</v>
      </c>
      <c r="P101" s="114">
        <v>1.0315000000000001</v>
      </c>
      <c r="Q101" s="114"/>
      <c r="R101" s="115">
        <f>IF(P101="","",T101*M101*LOOKUP(RIGHT($D$2,3),定数!$A$6:$A$13,定数!$B$6:$B$13))</f>
        <v>-34650.678715983224</v>
      </c>
      <c r="S101" s="115"/>
      <c r="T101" s="116">
        <f t="shared" si="11"/>
        <v>-23.000000000001908</v>
      </c>
      <c r="U101" s="116"/>
      <c r="V101" s="22">
        <f t="shared" si="7"/>
        <v>0</v>
      </c>
      <c r="W101">
        <f t="shared" si="8"/>
        <v>4</v>
      </c>
      <c r="X101" s="37">
        <f t="shared" si="12"/>
        <v>1740703.0121743563</v>
      </c>
      <c r="Y101" s="38">
        <f t="shared" si="13"/>
        <v>0.33646198358487156</v>
      </c>
    </row>
    <row r="102" spans="2:25">
      <c r="B102" s="70">
        <v>94</v>
      </c>
      <c r="C102" s="113">
        <f t="shared" si="9"/>
        <v>1120371.9451500284</v>
      </c>
      <c r="D102" s="113"/>
      <c r="E102" s="70"/>
      <c r="F102" s="8">
        <v>43538</v>
      </c>
      <c r="G102" s="70" t="s">
        <v>4</v>
      </c>
      <c r="H102" s="114">
        <v>1.0379</v>
      </c>
      <c r="I102" s="114"/>
      <c r="J102" s="70">
        <v>92</v>
      </c>
      <c r="K102" s="117">
        <f t="shared" si="10"/>
        <v>33611.158354500854</v>
      </c>
      <c r="L102" s="118"/>
      <c r="M102" s="6">
        <f>IF(J102="","",(K102/J102)/LOOKUP(RIGHT($D$2,3),定数!$A$6:$A$13,定数!$B$6:$B$13))</f>
        <v>3.044488981385947</v>
      </c>
      <c r="N102" s="70"/>
      <c r="O102" s="8">
        <v>43566</v>
      </c>
      <c r="P102" s="114">
        <v>1.0558000000000001</v>
      </c>
      <c r="Q102" s="114"/>
      <c r="R102" s="115">
        <f>IF(P102="","",T102*M102*LOOKUP(RIGHT($D$2,3),定数!$A$6:$A$13,定数!$B$6:$B$13))</f>
        <v>65395.623320170242</v>
      </c>
      <c r="S102" s="115"/>
      <c r="T102" s="116">
        <f t="shared" si="11"/>
        <v>179.00000000000028</v>
      </c>
      <c r="U102" s="116"/>
      <c r="V102" s="22">
        <f t="shared" si="7"/>
        <v>1</v>
      </c>
      <c r="W102">
        <f t="shared" si="8"/>
        <v>0</v>
      </c>
      <c r="X102" s="37">
        <f t="shared" si="12"/>
        <v>1740703.0121743563</v>
      </c>
      <c r="Y102" s="38">
        <f t="shared" si="13"/>
        <v>0.35636812407732699</v>
      </c>
    </row>
    <row r="103" spans="2:25">
      <c r="B103" s="70">
        <v>95</v>
      </c>
      <c r="C103" s="113">
        <f>IF(R102="","",C102+R102)</f>
        <v>1185767.5684701987</v>
      </c>
      <c r="D103" s="113"/>
      <c r="E103" s="70"/>
      <c r="F103" s="8">
        <v>43572</v>
      </c>
      <c r="G103" s="70" t="s">
        <v>3</v>
      </c>
      <c r="H103" s="114">
        <v>1.0333000000000001</v>
      </c>
      <c r="I103" s="114"/>
      <c r="J103" s="70">
        <v>39</v>
      </c>
      <c r="K103" s="117">
        <f t="shared" si="10"/>
        <v>35573.027054105958</v>
      </c>
      <c r="L103" s="118"/>
      <c r="M103" s="6">
        <f>IF(J103="","",(K103/J103)/LOOKUP(RIGHT($D$2,3),定数!$A$6:$A$13,定数!$B$6:$B$13))</f>
        <v>7.601074156860248</v>
      </c>
      <c r="N103" s="70"/>
      <c r="O103" s="8">
        <v>43577</v>
      </c>
      <c r="P103" s="114">
        <v>1.0249999999999999</v>
      </c>
      <c r="Q103" s="114"/>
      <c r="R103" s="115">
        <f>IF(P103="","",T103*M103*LOOKUP(RIGHT($D$2,3),定数!$A$6:$A$13,定数!$B$6:$B$13))</f>
        <v>75706.698602329867</v>
      </c>
      <c r="S103" s="115"/>
      <c r="T103" s="116">
        <f t="shared" si="11"/>
        <v>83.000000000001961</v>
      </c>
      <c r="U103" s="116"/>
      <c r="V103" s="22">
        <f t="shared" si="7"/>
        <v>2</v>
      </c>
      <c r="W103">
        <f t="shared" si="8"/>
        <v>0</v>
      </c>
      <c r="X103" s="37">
        <f t="shared" si="12"/>
        <v>1740703.0121743563</v>
      </c>
      <c r="Y103" s="38">
        <f t="shared" si="13"/>
        <v>0.31879961131966661</v>
      </c>
    </row>
    <row r="104" spans="2:25">
      <c r="B104" s="70">
        <v>96</v>
      </c>
      <c r="C104" s="113">
        <f t="shared" si="9"/>
        <v>1261474.2670725286</v>
      </c>
      <c r="D104" s="113"/>
      <c r="E104" s="70"/>
      <c r="F104" s="8">
        <v>43578</v>
      </c>
      <c r="G104" s="70" t="s">
        <v>3</v>
      </c>
      <c r="H104" s="114">
        <v>1.0249999999999999</v>
      </c>
      <c r="I104" s="114"/>
      <c r="J104" s="70">
        <v>27</v>
      </c>
      <c r="K104" s="117">
        <f t="shared" si="10"/>
        <v>37844.228012175859</v>
      </c>
      <c r="L104" s="118"/>
      <c r="M104" s="6">
        <f>IF(J104="","",(K104/J104)/LOOKUP(RIGHT($D$2,3),定数!$A$6:$A$13,定数!$B$6:$B$13))</f>
        <v>11.680317287708599</v>
      </c>
      <c r="N104" s="70"/>
      <c r="O104" s="8">
        <v>43579</v>
      </c>
      <c r="P104" s="114">
        <v>1.0277000000000001</v>
      </c>
      <c r="Q104" s="114"/>
      <c r="R104" s="115">
        <f>IF(P104="","",T104*M104*LOOKUP(RIGHT($D$2,3),定数!$A$6:$A$13,定数!$B$6:$B$13))</f>
        <v>-37844.228012177919</v>
      </c>
      <c r="S104" s="115"/>
      <c r="T104" s="116">
        <f t="shared" si="11"/>
        <v>-27.000000000001467</v>
      </c>
      <c r="U104" s="116"/>
      <c r="V104" s="22">
        <f t="shared" si="7"/>
        <v>0</v>
      </c>
      <c r="W104">
        <f t="shared" si="8"/>
        <v>1</v>
      </c>
      <c r="X104" s="37">
        <f t="shared" si="12"/>
        <v>1740703.0121743563</v>
      </c>
      <c r="Y104" s="38">
        <f t="shared" si="13"/>
        <v>0.27530758650392118</v>
      </c>
    </row>
    <row r="105" spans="2:25">
      <c r="B105" s="70">
        <v>97</v>
      </c>
      <c r="C105" s="113">
        <f t="shared" si="9"/>
        <v>1223630.0390603507</v>
      </c>
      <c r="D105" s="113"/>
      <c r="E105" s="70"/>
      <c r="F105" s="8">
        <v>43581</v>
      </c>
      <c r="G105" s="70" t="s">
        <v>4</v>
      </c>
      <c r="H105" s="114">
        <v>1.0307999999999999</v>
      </c>
      <c r="I105" s="114"/>
      <c r="J105" s="70">
        <v>22</v>
      </c>
      <c r="K105" s="117">
        <f t="shared" si="10"/>
        <v>36708.901171810518</v>
      </c>
      <c r="L105" s="118"/>
      <c r="M105" s="6">
        <f>IF(J105="","",(K105/J105)/LOOKUP(RIGHT($D$2,3),定数!$A$6:$A$13,定数!$B$6:$B$13))</f>
        <v>13.904886807503983</v>
      </c>
      <c r="N105" s="70"/>
      <c r="O105" s="8">
        <v>43581</v>
      </c>
      <c r="P105" s="114">
        <v>1.0286</v>
      </c>
      <c r="Q105" s="114"/>
      <c r="R105" s="115">
        <f>IF(P105="","",T105*M105*LOOKUP(RIGHT($D$2,3),定数!$A$6:$A$13,定数!$B$6:$B$13))</f>
        <v>-36708.901171810176</v>
      </c>
      <c r="S105" s="115"/>
      <c r="T105" s="116">
        <f t="shared" si="11"/>
        <v>-21.999999999999797</v>
      </c>
      <c r="U105" s="116"/>
      <c r="V105" s="22">
        <f t="shared" si="7"/>
        <v>0</v>
      </c>
      <c r="W105">
        <f t="shared" si="8"/>
        <v>2</v>
      </c>
      <c r="X105" s="37">
        <f t="shared" si="12"/>
        <v>1740703.0121743563</v>
      </c>
      <c r="Y105" s="38">
        <f t="shared" si="13"/>
        <v>0.29704835890880465</v>
      </c>
    </row>
    <row r="106" spans="2:25">
      <c r="B106" s="70">
        <v>98</v>
      </c>
      <c r="C106" s="113">
        <f t="shared" si="9"/>
        <v>1186921.1378885405</v>
      </c>
      <c r="D106" s="113"/>
      <c r="E106" s="70"/>
      <c r="F106" s="8">
        <v>43599</v>
      </c>
      <c r="G106" s="70" t="s">
        <v>3</v>
      </c>
      <c r="H106" s="114">
        <v>0.99539999999999995</v>
      </c>
      <c r="I106" s="114"/>
      <c r="J106" s="70">
        <v>52</v>
      </c>
      <c r="K106" s="117">
        <f t="shared" si="10"/>
        <v>35607.634136656212</v>
      </c>
      <c r="L106" s="118"/>
      <c r="M106" s="6">
        <f>IF(J106="","",(K106/J106)/LOOKUP(RIGHT($D$2,3),定数!$A$6:$A$13,定数!$B$6:$B$13))</f>
        <v>5.7063516244641361</v>
      </c>
      <c r="N106" s="70"/>
      <c r="O106" s="8">
        <v>43600</v>
      </c>
      <c r="P106" s="114">
        <v>0.98570000000000002</v>
      </c>
      <c r="Q106" s="114"/>
      <c r="R106" s="115">
        <f>IF(P106="","",T106*M106*LOOKUP(RIGHT($D$2,3),定数!$A$6:$A$13,定数!$B$6:$B$13))</f>
        <v>66421.932908762072</v>
      </c>
      <c r="S106" s="115"/>
      <c r="T106" s="116">
        <f t="shared" si="11"/>
        <v>96.999999999999304</v>
      </c>
      <c r="U106" s="116"/>
      <c r="V106" s="22">
        <f t="shared" si="7"/>
        <v>1</v>
      </c>
      <c r="W106">
        <f t="shared" si="8"/>
        <v>0</v>
      </c>
      <c r="X106" s="37">
        <f t="shared" si="12"/>
        <v>1740703.0121743563</v>
      </c>
      <c r="Y106" s="38">
        <f t="shared" si="13"/>
        <v>0.31813690814154039</v>
      </c>
    </row>
    <row r="107" spans="2:25">
      <c r="B107" s="70">
        <v>99</v>
      </c>
      <c r="C107" s="113">
        <f t="shared" si="9"/>
        <v>1253343.0707973025</v>
      </c>
      <c r="D107" s="113"/>
      <c r="E107" s="70"/>
      <c r="F107" s="8">
        <v>43612</v>
      </c>
      <c r="G107" s="70" t="s">
        <v>3</v>
      </c>
      <c r="H107" s="114">
        <v>0.96330000000000005</v>
      </c>
      <c r="I107" s="114"/>
      <c r="J107" s="70">
        <v>60</v>
      </c>
      <c r="K107" s="117">
        <f t="shared" si="10"/>
        <v>37600.292123919076</v>
      </c>
      <c r="L107" s="118"/>
      <c r="M107" s="6">
        <f>IF(J107="","",(K107/J107)/LOOKUP(RIGHT($D$2,3),定数!$A$6:$A$13,定数!$B$6:$B$13))</f>
        <v>5.2222627949887608</v>
      </c>
      <c r="N107" s="70"/>
      <c r="O107" s="8">
        <v>43613</v>
      </c>
      <c r="P107" s="114">
        <v>0.96930000000000005</v>
      </c>
      <c r="Q107" s="114"/>
      <c r="R107" s="115">
        <f>IF(P107="","",T107*M107*LOOKUP(RIGHT($D$2,3),定数!$A$6:$A$13,定数!$B$6:$B$13))</f>
        <v>-37600.29212391912</v>
      </c>
      <c r="S107" s="115"/>
      <c r="T107" s="116">
        <f t="shared" si="11"/>
        <v>-60.000000000000057</v>
      </c>
      <c r="U107" s="116"/>
      <c r="V107" s="1">
        <f t="shared" si="7"/>
        <v>0</v>
      </c>
      <c r="W107">
        <f>IF(T107&lt;&gt;"",IF(T107&lt;0,1+W106,0),"")</f>
        <v>1</v>
      </c>
      <c r="X107" s="37">
        <f t="shared" si="12"/>
        <v>1740703.0121743563</v>
      </c>
      <c r="Y107" s="38">
        <f t="shared" si="13"/>
        <v>0.27997880050099988</v>
      </c>
    </row>
    <row r="108" spans="2:25">
      <c r="B108" s="70">
        <v>100</v>
      </c>
      <c r="C108" s="113">
        <f t="shared" si="9"/>
        <v>1215742.7786733834</v>
      </c>
      <c r="D108" s="113"/>
      <c r="E108" s="70"/>
      <c r="F108" s="8">
        <v>43626</v>
      </c>
      <c r="G108" s="70" t="s">
        <v>3</v>
      </c>
      <c r="H108" s="114">
        <v>0.94040000000000001</v>
      </c>
      <c r="I108" s="114"/>
      <c r="J108" s="70">
        <v>147</v>
      </c>
      <c r="K108" s="117">
        <f t="shared" si="10"/>
        <v>36472.283360201502</v>
      </c>
      <c r="L108" s="118"/>
      <c r="M108" s="6">
        <f>IF(J108="","",(K108/J108)/LOOKUP(RIGHT($D$2,3),定数!$A$6:$A$13,定数!$B$6:$B$13))</f>
        <v>2.067589759648611</v>
      </c>
      <c r="N108" s="70"/>
      <c r="O108" s="8">
        <v>43629</v>
      </c>
      <c r="P108" s="114">
        <v>0.95740000000000003</v>
      </c>
      <c r="Q108" s="114"/>
      <c r="R108" s="115">
        <f>IF(P108="","",T108*M108*LOOKUP(RIGHT($D$2,3),定数!$A$6:$A$13,定数!$B$6:$B$13))</f>
        <v>-42178.831096831702</v>
      </c>
      <c r="S108" s="115"/>
      <c r="T108" s="116">
        <f t="shared" si="11"/>
        <v>-170.00000000000014</v>
      </c>
      <c r="U108" s="116"/>
      <c r="V108" s="22">
        <f t="shared" si="7"/>
        <v>0</v>
      </c>
      <c r="W108">
        <f>IF(T108&lt;&gt;"",IF(T108&lt;0,1+W107,0),"")</f>
        <v>2</v>
      </c>
      <c r="X108" s="37">
        <f t="shared" si="12"/>
        <v>1740703.0121743563</v>
      </c>
      <c r="Y108" s="38">
        <f t="shared" si="13"/>
        <v>0.30157943648596996</v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7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N4:Q4"/>
    <mergeCell ref="R4:S4"/>
    <mergeCell ref="T4:U4"/>
    <mergeCell ref="J5:K5"/>
    <mergeCell ref="L5:M5"/>
    <mergeCell ref="T5:U5"/>
    <mergeCell ref="B4:C4"/>
    <mergeCell ref="D4:E4"/>
    <mergeCell ref="F4:G4"/>
    <mergeCell ref="H4:I4"/>
    <mergeCell ref="J4:K4"/>
    <mergeCell ref="L4:M4"/>
    <mergeCell ref="N2:Q2"/>
    <mergeCell ref="R2:S2"/>
    <mergeCell ref="T2:U2"/>
    <mergeCell ref="B3:C3"/>
    <mergeCell ref="D3:Q3"/>
    <mergeCell ref="R3:S3"/>
    <mergeCell ref="T3:U3"/>
    <mergeCell ref="B2:C2"/>
    <mergeCell ref="D2:E2"/>
    <mergeCell ref="F2:G2"/>
    <mergeCell ref="H2:I2"/>
    <mergeCell ref="J2:K2"/>
    <mergeCell ref="L2:M2"/>
  </mergeCells>
  <phoneticPr fontId="2"/>
  <conditionalFormatting sqref="G9:G108">
    <cfRule type="cellIs" dxfId="1" priority="1" stopIfTrue="1" operator="equal">
      <formula>"買"</formula>
    </cfRule>
    <cfRule type="cellIs" dxfId="0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723"/>
  <sheetViews>
    <sheetView workbookViewId="0"/>
  </sheetViews>
  <sheetFormatPr defaultRowHeight="13.2"/>
  <cols>
    <col min="1" max="1" width="8.88671875" style="59"/>
  </cols>
  <sheetData>
    <row r="1" spans="1:1">
      <c r="A1" s="59">
        <v>1</v>
      </c>
    </row>
    <row r="39" spans="1:1">
      <c r="A39" s="59">
        <v>5</v>
      </c>
    </row>
    <row r="77" spans="1:1">
      <c r="A77" s="59">
        <v>10</v>
      </c>
    </row>
    <row r="115" spans="1:1">
      <c r="A115" s="59">
        <v>15</v>
      </c>
    </row>
    <row r="153" spans="1:1">
      <c r="A153" s="59">
        <v>20</v>
      </c>
    </row>
    <row r="191" spans="1:1">
      <c r="A191" s="59">
        <v>25</v>
      </c>
    </row>
    <row r="229" spans="1:1">
      <c r="A229" s="59">
        <v>30</v>
      </c>
    </row>
    <row r="267" spans="1:1">
      <c r="A267" s="59">
        <v>35</v>
      </c>
    </row>
    <row r="305" spans="1:1">
      <c r="A305" s="59">
        <v>40</v>
      </c>
    </row>
    <row r="343" spans="1:1">
      <c r="A343" s="59">
        <v>50</v>
      </c>
    </row>
    <row r="381" spans="1:1">
      <c r="A381" s="59">
        <v>55</v>
      </c>
    </row>
    <row r="419" spans="1:1">
      <c r="A419" s="59">
        <v>60</v>
      </c>
    </row>
    <row r="457" spans="1:1">
      <c r="A457" s="59">
        <v>65</v>
      </c>
    </row>
    <row r="495" spans="1:1">
      <c r="A495" s="59">
        <v>70</v>
      </c>
    </row>
    <row r="533" spans="1:1">
      <c r="A533" s="59">
        <v>75</v>
      </c>
    </row>
    <row r="571" spans="1:1">
      <c r="A571" s="59">
        <v>80</v>
      </c>
    </row>
    <row r="609" spans="1:1">
      <c r="A609" s="59">
        <v>85</v>
      </c>
    </row>
    <row r="647" spans="1:1">
      <c r="A647" s="59">
        <v>90</v>
      </c>
    </row>
    <row r="685" spans="1:1">
      <c r="A685" s="59">
        <v>95</v>
      </c>
    </row>
    <row r="723" spans="1:1">
      <c r="A723" s="59">
        <v>100</v>
      </c>
    </row>
  </sheetData>
  <phoneticPr fontId="2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M32"/>
  <sheetViews>
    <sheetView tabSelected="1" zoomScale="145" zoomScaleNormal="145" zoomScaleSheetLayoutView="100" workbookViewId="0">
      <selection activeCell="G15" sqref="G15"/>
    </sheetView>
  </sheetViews>
  <sheetFormatPr defaultColWidth="9" defaultRowHeight="13.2"/>
  <cols>
    <col min="2" max="2" width="10.33203125" bestFit="1" customWidth="1"/>
    <col min="12" max="12" width="9.88671875" bestFit="1" customWidth="1"/>
  </cols>
  <sheetData>
    <row r="1" spans="1:10">
      <c r="A1" t="s">
        <v>0</v>
      </c>
    </row>
    <row r="2" spans="1:10" ht="13.2" customHeight="1">
      <c r="A2" s="119" t="s">
        <v>117</v>
      </c>
      <c r="B2" s="119"/>
      <c r="C2" s="119"/>
      <c r="D2" s="119"/>
      <c r="E2" s="119"/>
      <c r="F2" s="119"/>
      <c r="G2" s="119"/>
      <c r="H2" s="119"/>
      <c r="I2" s="119"/>
      <c r="J2" s="119"/>
    </row>
    <row r="3" spans="1:10">
      <c r="A3" s="119"/>
      <c r="B3" s="119"/>
      <c r="C3" s="119"/>
      <c r="D3" s="119"/>
      <c r="E3" s="119"/>
      <c r="F3" s="119"/>
      <c r="G3" s="119"/>
      <c r="H3" s="119"/>
      <c r="I3" s="119"/>
      <c r="J3" s="119"/>
    </row>
    <row r="5" spans="1:10">
      <c r="A5" t="s">
        <v>1</v>
      </c>
    </row>
    <row r="6" spans="1:10" ht="13.2" customHeight="1">
      <c r="A6" s="119" t="s">
        <v>118</v>
      </c>
      <c r="B6" s="119"/>
      <c r="C6" s="119"/>
      <c r="D6" s="119"/>
      <c r="E6" s="119"/>
      <c r="F6" s="119"/>
      <c r="G6" s="119"/>
      <c r="H6" s="119"/>
      <c r="I6" s="119"/>
      <c r="J6" s="119"/>
    </row>
    <row r="7" spans="1:10">
      <c r="A7" s="119"/>
      <c r="B7" s="119"/>
      <c r="C7" s="119"/>
      <c r="D7" s="119"/>
      <c r="E7" s="119"/>
      <c r="F7" s="119"/>
      <c r="G7" s="119"/>
      <c r="H7" s="119"/>
      <c r="I7" s="119"/>
      <c r="J7" s="119"/>
    </row>
    <row r="8" spans="1:10" ht="13.2" hidden="1" customHeight="1">
      <c r="A8" s="119"/>
      <c r="B8" s="119"/>
      <c r="C8" s="119"/>
      <c r="D8" s="119"/>
      <c r="E8" s="119"/>
      <c r="F8" s="119"/>
      <c r="G8" s="119"/>
      <c r="H8" s="119"/>
      <c r="I8" s="119"/>
      <c r="J8" s="119"/>
    </row>
    <row r="9" spans="1:10" ht="13.2" hidden="1" customHeight="1">
      <c r="A9" s="119"/>
      <c r="B9" s="119"/>
      <c r="C9" s="119"/>
      <c r="D9" s="119"/>
      <c r="E9" s="119"/>
      <c r="F9" s="119"/>
      <c r="G9" s="119"/>
      <c r="H9" s="119"/>
      <c r="I9" s="119"/>
      <c r="J9" s="119"/>
    </row>
    <row r="10" spans="1:10" ht="13.2" hidden="1" customHeight="1">
      <c r="A10" s="119"/>
      <c r="B10" s="119"/>
      <c r="C10" s="119"/>
      <c r="D10" s="119"/>
      <c r="E10" s="119"/>
      <c r="F10" s="119"/>
      <c r="G10" s="119"/>
      <c r="H10" s="119"/>
      <c r="I10" s="119"/>
      <c r="J10" s="119"/>
    </row>
    <row r="11" spans="1:10" ht="13.2" hidden="1" customHeight="1">
      <c r="A11" s="119"/>
      <c r="B11" s="119"/>
      <c r="C11" s="119"/>
      <c r="D11" s="119"/>
      <c r="E11" s="119"/>
      <c r="F11" s="119"/>
      <c r="G11" s="119"/>
      <c r="H11" s="119"/>
      <c r="I11" s="119"/>
      <c r="J11" s="119"/>
    </row>
    <row r="12" spans="1:10" ht="13.2" hidden="1" customHeight="1">
      <c r="A12" s="119"/>
      <c r="B12" s="119"/>
      <c r="C12" s="119"/>
      <c r="D12" s="119"/>
      <c r="E12" s="119"/>
      <c r="F12" s="119"/>
      <c r="G12" s="119"/>
      <c r="H12" s="119"/>
      <c r="I12" s="119"/>
      <c r="J12" s="119"/>
    </row>
    <row r="13" spans="1:10" ht="13.2" hidden="1" customHeight="1">
      <c r="A13" s="119"/>
      <c r="B13" s="119"/>
      <c r="C13" s="119"/>
      <c r="D13" s="119"/>
      <c r="E13" s="119"/>
      <c r="F13" s="119"/>
      <c r="G13" s="119"/>
      <c r="H13" s="119"/>
      <c r="I13" s="119"/>
      <c r="J13" s="119"/>
    </row>
    <row r="14" spans="1:10">
      <c r="A14" s="119"/>
      <c r="B14" s="119"/>
      <c r="C14" s="119"/>
      <c r="D14" s="119"/>
      <c r="E14" s="119"/>
      <c r="F14" s="119"/>
      <c r="G14" s="119"/>
      <c r="H14" s="119"/>
      <c r="I14" s="119"/>
      <c r="J14" s="119"/>
    </row>
    <row r="16" spans="1:10">
      <c r="A16" t="s">
        <v>2</v>
      </c>
    </row>
    <row r="17" spans="1:13" ht="13.2" customHeight="1">
      <c r="A17" s="119" t="s">
        <v>119</v>
      </c>
      <c r="B17" s="119"/>
      <c r="C17" s="119"/>
      <c r="D17" s="119"/>
      <c r="E17" s="119"/>
      <c r="F17" s="119"/>
      <c r="G17" s="119"/>
      <c r="H17" s="119"/>
      <c r="I17" s="119"/>
      <c r="J17" s="119"/>
    </row>
    <row r="19" spans="1:13">
      <c r="A19" s="75" t="s">
        <v>62</v>
      </c>
      <c r="B19" s="75" t="s">
        <v>63</v>
      </c>
      <c r="C19" s="75" t="s">
        <v>70</v>
      </c>
      <c r="D19" s="75" t="s">
        <v>71</v>
      </c>
      <c r="E19" s="126" t="s">
        <v>75</v>
      </c>
      <c r="F19" s="75" t="s">
        <v>60</v>
      </c>
      <c r="G19" s="75"/>
      <c r="H19" s="75"/>
      <c r="I19" s="75" t="s">
        <v>61</v>
      </c>
      <c r="J19" s="75"/>
      <c r="K19" s="75"/>
      <c r="L19" s="123" t="s">
        <v>79</v>
      </c>
      <c r="M19" s="123" t="s">
        <v>82</v>
      </c>
    </row>
    <row r="20" spans="1:13" ht="13.8" thickBot="1">
      <c r="A20" s="125"/>
      <c r="B20" s="125"/>
      <c r="C20" s="125"/>
      <c r="D20" s="125"/>
      <c r="E20" s="127"/>
      <c r="F20" s="47" t="s">
        <v>64</v>
      </c>
      <c r="G20" s="47" t="s">
        <v>65</v>
      </c>
      <c r="H20" s="47" t="s">
        <v>66</v>
      </c>
      <c r="I20" s="47" t="s">
        <v>64</v>
      </c>
      <c r="J20" s="47" t="s">
        <v>65</v>
      </c>
      <c r="K20" s="47" t="s">
        <v>66</v>
      </c>
      <c r="L20" s="124"/>
      <c r="M20" s="124"/>
    </row>
    <row r="21" spans="1:13" ht="13.8" thickTop="1">
      <c r="A21" s="120" t="s">
        <v>67</v>
      </c>
      <c r="B21" s="43" t="s">
        <v>68</v>
      </c>
      <c r="C21" s="43" t="s">
        <v>72</v>
      </c>
      <c r="D21" s="43">
        <v>22</v>
      </c>
      <c r="E21" s="48"/>
      <c r="F21" s="44">
        <v>0.47399999999999998</v>
      </c>
      <c r="G21" s="44">
        <v>0.51400000000000001</v>
      </c>
      <c r="H21" s="45">
        <v>0.56799999999999995</v>
      </c>
      <c r="I21" s="46">
        <v>0.73</v>
      </c>
      <c r="J21" s="46">
        <v>0.68</v>
      </c>
      <c r="K21" s="46">
        <v>0.59</v>
      </c>
      <c r="L21" s="51"/>
      <c r="M21" s="48"/>
    </row>
    <row r="22" spans="1:13">
      <c r="A22" s="121"/>
      <c r="B22" s="39"/>
      <c r="C22" s="39" t="s">
        <v>73</v>
      </c>
      <c r="D22" s="39">
        <v>100</v>
      </c>
      <c r="E22" s="49" t="s">
        <v>80</v>
      </c>
      <c r="F22" s="41">
        <v>1.0880000000000001</v>
      </c>
      <c r="G22" s="40">
        <v>0.86899999999999999</v>
      </c>
      <c r="H22" s="40">
        <v>0.307</v>
      </c>
      <c r="I22" s="42">
        <v>0.6</v>
      </c>
      <c r="J22" s="42">
        <v>0.54</v>
      </c>
      <c r="K22" s="42">
        <v>0.41</v>
      </c>
      <c r="L22" s="52" t="s">
        <v>77</v>
      </c>
      <c r="M22" s="49" t="s">
        <v>81</v>
      </c>
    </row>
    <row r="23" spans="1:13">
      <c r="A23" s="121"/>
      <c r="B23" s="39" t="s">
        <v>69</v>
      </c>
      <c r="C23" s="39" t="s">
        <v>74</v>
      </c>
      <c r="D23" s="39">
        <v>100</v>
      </c>
      <c r="E23" s="49" t="s">
        <v>76</v>
      </c>
      <c r="F23" s="40">
        <v>0.72399999999999998</v>
      </c>
      <c r="G23" s="40">
        <v>0.44800000000000001</v>
      </c>
      <c r="H23" s="41">
        <v>0.78800000000000003</v>
      </c>
      <c r="I23" s="42">
        <v>0.54</v>
      </c>
      <c r="J23" s="42">
        <v>0.47</v>
      </c>
      <c r="K23" s="42">
        <v>0.42</v>
      </c>
      <c r="L23" s="52" t="s">
        <v>78</v>
      </c>
      <c r="M23" s="49" t="s">
        <v>81</v>
      </c>
    </row>
    <row r="24" spans="1:13">
      <c r="A24" s="121"/>
      <c r="B24" s="50"/>
      <c r="C24" s="50" t="s">
        <v>84</v>
      </c>
      <c r="D24" s="50">
        <v>100</v>
      </c>
      <c r="E24" s="49" t="s">
        <v>80</v>
      </c>
      <c r="F24" s="40">
        <v>0.14499999999999999</v>
      </c>
      <c r="G24" s="40">
        <v>0.01</v>
      </c>
      <c r="H24" s="41">
        <v>0.21099999999999999</v>
      </c>
      <c r="I24" s="42">
        <v>0.5</v>
      </c>
      <c r="J24" s="42">
        <v>0.44</v>
      </c>
      <c r="K24" s="42">
        <v>0.39</v>
      </c>
      <c r="L24" s="52" t="s">
        <v>85</v>
      </c>
      <c r="M24" s="49" t="s">
        <v>86</v>
      </c>
    </row>
    <row r="25" spans="1:13">
      <c r="A25" s="121"/>
      <c r="B25" s="53" t="s">
        <v>87</v>
      </c>
      <c r="C25" s="53" t="s">
        <v>74</v>
      </c>
      <c r="D25" s="53">
        <v>100</v>
      </c>
      <c r="E25" s="49" t="s">
        <v>88</v>
      </c>
      <c r="F25" s="40">
        <v>0.78400000000000003</v>
      </c>
      <c r="G25" s="40">
        <v>1.347</v>
      </c>
      <c r="H25" s="41">
        <v>4.149</v>
      </c>
      <c r="I25" s="42">
        <v>0.55000000000000004</v>
      </c>
      <c r="J25" s="42">
        <v>0.54</v>
      </c>
      <c r="K25" s="42">
        <v>0.52</v>
      </c>
      <c r="L25" s="52" t="s">
        <v>89</v>
      </c>
      <c r="M25" s="49" t="s">
        <v>90</v>
      </c>
    </row>
    <row r="26" spans="1:13">
      <c r="A26" s="122"/>
      <c r="B26" s="53"/>
      <c r="C26" s="55" t="s">
        <v>92</v>
      </c>
      <c r="D26" s="53">
        <v>100</v>
      </c>
      <c r="E26" s="49" t="s">
        <v>93</v>
      </c>
      <c r="F26" s="40">
        <v>0.18099999999999999</v>
      </c>
      <c r="G26" s="41">
        <v>0.30599999999999999</v>
      </c>
      <c r="H26" s="54">
        <v>6.6000000000000003E-2</v>
      </c>
      <c r="I26" s="42">
        <v>0.5</v>
      </c>
      <c r="J26" s="42">
        <v>0.47</v>
      </c>
      <c r="K26" s="42">
        <v>0.37</v>
      </c>
      <c r="L26" s="52" t="s">
        <v>94</v>
      </c>
      <c r="M26" s="49" t="s">
        <v>95</v>
      </c>
    </row>
    <row r="27" spans="1:13">
      <c r="A27" s="75" t="s">
        <v>98</v>
      </c>
      <c r="B27" s="56" t="s">
        <v>68</v>
      </c>
      <c r="C27" s="56" t="s">
        <v>97</v>
      </c>
      <c r="D27" s="56">
        <v>100</v>
      </c>
      <c r="E27" s="49" t="s">
        <v>99</v>
      </c>
      <c r="F27" s="40">
        <v>2.9119999999999999</v>
      </c>
      <c r="G27" s="54">
        <v>2.6829999999999998</v>
      </c>
      <c r="H27" s="41">
        <v>3.37</v>
      </c>
      <c r="I27" s="42">
        <v>0.56999999999999995</v>
      </c>
      <c r="J27" s="42">
        <v>0.51</v>
      </c>
      <c r="K27" s="42">
        <v>0.45</v>
      </c>
      <c r="L27" s="52" t="s">
        <v>100</v>
      </c>
      <c r="M27" s="49" t="s">
        <v>86</v>
      </c>
    </row>
    <row r="28" spans="1:13">
      <c r="A28" s="75"/>
      <c r="B28" s="57"/>
      <c r="C28" s="57" t="s">
        <v>101</v>
      </c>
      <c r="D28" s="57">
        <v>100</v>
      </c>
      <c r="E28" s="49" t="s">
        <v>80</v>
      </c>
      <c r="F28" s="40">
        <v>-0.13300000000000001</v>
      </c>
      <c r="G28" s="54">
        <v>0.13800000000000001</v>
      </c>
      <c r="H28" s="41">
        <v>0.21299999999999999</v>
      </c>
      <c r="I28" s="42">
        <v>0.43</v>
      </c>
      <c r="J28" s="42">
        <v>0.41</v>
      </c>
      <c r="K28" s="42">
        <v>0.35</v>
      </c>
      <c r="L28" s="52" t="s">
        <v>102</v>
      </c>
      <c r="M28" s="49" t="s">
        <v>90</v>
      </c>
    </row>
    <row r="29" spans="1:13">
      <c r="A29" s="75"/>
      <c r="B29" s="58" t="s">
        <v>69</v>
      </c>
      <c r="C29" s="58" t="s">
        <v>74</v>
      </c>
      <c r="D29" s="58">
        <v>100</v>
      </c>
      <c r="E29" s="49" t="s">
        <v>104</v>
      </c>
      <c r="F29" s="40">
        <v>0.40200000000000002</v>
      </c>
      <c r="G29" s="41">
        <v>0.56999999999999995</v>
      </c>
      <c r="H29" s="54">
        <v>0.50600000000000001</v>
      </c>
      <c r="I29" s="42">
        <v>0.48</v>
      </c>
      <c r="J29" s="42">
        <v>0.45</v>
      </c>
      <c r="K29" s="42">
        <v>0.37</v>
      </c>
      <c r="L29" s="52" t="s">
        <v>107</v>
      </c>
      <c r="M29" s="49" t="s">
        <v>105</v>
      </c>
    </row>
    <row r="30" spans="1:13">
      <c r="A30" s="75"/>
      <c r="B30" s="58"/>
      <c r="C30" s="58" t="s">
        <v>84</v>
      </c>
      <c r="D30" s="58">
        <v>100</v>
      </c>
      <c r="E30" s="49" t="s">
        <v>106</v>
      </c>
      <c r="F30" s="40">
        <v>3.1E-2</v>
      </c>
      <c r="G30" s="40">
        <v>0</v>
      </c>
      <c r="H30" s="41">
        <v>0.123</v>
      </c>
      <c r="I30" s="42">
        <v>0.43</v>
      </c>
      <c r="J30" s="42">
        <v>0.39</v>
      </c>
      <c r="K30" s="42">
        <v>0.34</v>
      </c>
      <c r="L30" s="52" t="s">
        <v>108</v>
      </c>
      <c r="M30" s="49" t="s">
        <v>109</v>
      </c>
    </row>
    <row r="31" spans="1:13">
      <c r="A31" s="75"/>
      <c r="B31" s="60" t="s">
        <v>87</v>
      </c>
      <c r="C31" s="60" t="s">
        <v>74</v>
      </c>
      <c r="D31" s="60">
        <v>100</v>
      </c>
      <c r="E31" s="49" t="s">
        <v>112</v>
      </c>
      <c r="F31" s="41">
        <v>0.98399999999999999</v>
      </c>
      <c r="G31" s="54">
        <v>0.81799999999999995</v>
      </c>
      <c r="H31" s="54">
        <v>0.95799999999999996</v>
      </c>
      <c r="I31" s="42">
        <v>0.52</v>
      </c>
      <c r="J31" s="42">
        <v>0.46</v>
      </c>
      <c r="K31" s="42">
        <v>0.39</v>
      </c>
      <c r="L31" s="52" t="s">
        <v>111</v>
      </c>
      <c r="M31" s="49" t="s">
        <v>95</v>
      </c>
    </row>
    <row r="32" spans="1:13">
      <c r="A32" s="75"/>
      <c r="B32" s="60"/>
      <c r="C32" s="60" t="s">
        <v>84</v>
      </c>
      <c r="D32" s="60">
        <v>100</v>
      </c>
      <c r="E32" s="49" t="s">
        <v>106</v>
      </c>
      <c r="F32" s="41">
        <v>0.379</v>
      </c>
      <c r="G32" s="40">
        <v>0.09</v>
      </c>
      <c r="H32" s="54">
        <v>0.17399999999999999</v>
      </c>
      <c r="I32" s="42">
        <v>0.48</v>
      </c>
      <c r="J32" s="42">
        <v>0.4</v>
      </c>
      <c r="K32" s="42">
        <v>0.34</v>
      </c>
      <c r="L32" s="52" t="s">
        <v>116</v>
      </c>
      <c r="M32" s="49" t="s">
        <v>95</v>
      </c>
    </row>
  </sheetData>
  <mergeCells count="14">
    <mergeCell ref="M19:M20"/>
    <mergeCell ref="E19:E20"/>
    <mergeCell ref="A27:A32"/>
    <mergeCell ref="A17:J17"/>
    <mergeCell ref="A6:J14"/>
    <mergeCell ref="A2:J3"/>
    <mergeCell ref="A21:A26"/>
    <mergeCell ref="L19:L20"/>
    <mergeCell ref="F19:H19"/>
    <mergeCell ref="I19:K19"/>
    <mergeCell ref="A19:A20"/>
    <mergeCell ref="B19:B20"/>
    <mergeCell ref="C19:C20"/>
    <mergeCell ref="D19:D20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  <ignoredErrors>
    <ignoredError sqref="L27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dimension ref="B2:I12"/>
  <sheetViews>
    <sheetView zoomScaleSheetLayoutView="100" workbookViewId="0">
      <selection activeCell="G17" sqref="G17"/>
    </sheetView>
  </sheetViews>
  <sheetFormatPr defaultColWidth="8.88671875" defaultRowHeight="16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>
      <c r="B2" s="24" t="s">
        <v>39</v>
      </c>
      <c r="C2" s="26"/>
    </row>
    <row r="4" spans="2:9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>
      <c r="B5" s="27" t="s">
        <v>43</v>
      </c>
      <c r="C5" s="28" t="s">
        <v>68</v>
      </c>
      <c r="D5" s="28">
        <v>22</v>
      </c>
      <c r="E5" s="32">
        <v>43606</v>
      </c>
      <c r="F5" s="28">
        <v>100</v>
      </c>
      <c r="G5" s="32">
        <v>43611</v>
      </c>
      <c r="H5" s="28"/>
      <c r="I5" s="32"/>
    </row>
    <row r="6" spans="2:9">
      <c r="B6" s="27" t="s">
        <v>43</v>
      </c>
      <c r="C6" s="28" t="s">
        <v>83</v>
      </c>
      <c r="D6" s="28">
        <v>100</v>
      </c>
      <c r="E6" s="32">
        <v>43617</v>
      </c>
      <c r="F6" s="28">
        <v>100</v>
      </c>
      <c r="G6" s="32">
        <v>43619</v>
      </c>
      <c r="H6" s="28"/>
      <c r="I6" s="33"/>
    </row>
    <row r="7" spans="2:9">
      <c r="B7" s="27" t="s">
        <v>43</v>
      </c>
      <c r="C7" s="28" t="s">
        <v>91</v>
      </c>
      <c r="D7" s="28">
        <v>100</v>
      </c>
      <c r="E7" s="32">
        <v>43621</v>
      </c>
      <c r="F7" s="28">
        <v>100</v>
      </c>
      <c r="G7" s="32">
        <v>43621</v>
      </c>
      <c r="H7" s="28"/>
      <c r="I7" s="33"/>
    </row>
    <row r="8" spans="2:9">
      <c r="B8" s="27" t="s">
        <v>96</v>
      </c>
      <c r="C8" s="28" t="s">
        <v>68</v>
      </c>
      <c r="D8" s="28">
        <v>100</v>
      </c>
      <c r="E8" s="32">
        <v>43624</v>
      </c>
      <c r="F8" s="28">
        <v>100</v>
      </c>
      <c r="G8" s="32">
        <v>43625</v>
      </c>
      <c r="H8" s="28"/>
      <c r="I8" s="33"/>
    </row>
    <row r="9" spans="2:9">
      <c r="B9" s="27" t="s">
        <v>96</v>
      </c>
      <c r="C9" s="28" t="s">
        <v>69</v>
      </c>
      <c r="D9" s="28">
        <v>100</v>
      </c>
      <c r="E9" s="32">
        <v>43627</v>
      </c>
      <c r="F9" s="28">
        <v>100</v>
      </c>
      <c r="G9" s="32">
        <v>43630</v>
      </c>
      <c r="H9" s="28"/>
      <c r="I9" s="33"/>
    </row>
    <row r="10" spans="2:9">
      <c r="B10" s="27" t="s">
        <v>96</v>
      </c>
      <c r="C10" s="28" t="s">
        <v>87</v>
      </c>
      <c r="D10" s="28">
        <v>100</v>
      </c>
      <c r="E10" s="32">
        <v>43631</v>
      </c>
      <c r="F10" s="28">
        <v>100</v>
      </c>
      <c r="G10" s="32">
        <v>43632</v>
      </c>
      <c r="H10" s="28"/>
      <c r="I10" s="33"/>
    </row>
    <row r="11" spans="2:9">
      <c r="B11" s="27"/>
      <c r="C11" s="28"/>
      <c r="D11" s="28"/>
      <c r="E11" s="32"/>
      <c r="F11" s="28"/>
      <c r="G11" s="32"/>
      <c r="H11" s="28"/>
      <c r="I11" s="33"/>
    </row>
    <row r="12" spans="2:9">
      <c r="B12" s="27"/>
      <c r="C12" s="28"/>
      <c r="D12" s="28"/>
      <c r="E12" s="32"/>
      <c r="F12" s="28"/>
      <c r="G12" s="32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/>
  <cols>
    <col min="1" max="1" width="2.88671875" customWidth="1"/>
    <col min="2" max="18" width="6.6640625" customWidth="1"/>
    <col min="22" max="22" width="10.88671875" style="22" bestFit="1" customWidth="1"/>
  </cols>
  <sheetData>
    <row r="2" spans="2:21">
      <c r="B2" s="71" t="s">
        <v>5</v>
      </c>
      <c r="C2" s="71"/>
      <c r="D2" s="75"/>
      <c r="E2" s="75"/>
      <c r="F2" s="71" t="s">
        <v>6</v>
      </c>
      <c r="G2" s="71"/>
      <c r="H2" s="75" t="s">
        <v>36</v>
      </c>
      <c r="I2" s="75"/>
      <c r="J2" s="71" t="s">
        <v>7</v>
      </c>
      <c r="K2" s="71"/>
      <c r="L2" s="74">
        <f>C9</f>
        <v>1000000</v>
      </c>
      <c r="M2" s="75"/>
      <c r="N2" s="71" t="s">
        <v>8</v>
      </c>
      <c r="O2" s="71"/>
      <c r="P2" s="74" t="e">
        <f>C108+R108</f>
        <v>#VALUE!</v>
      </c>
      <c r="Q2" s="75"/>
      <c r="R2" s="1"/>
      <c r="S2" s="1"/>
      <c r="T2" s="1"/>
    </row>
    <row r="3" spans="2:21" ht="57" customHeight="1">
      <c r="B3" s="71" t="s">
        <v>9</v>
      </c>
      <c r="C3" s="71"/>
      <c r="D3" s="129" t="s">
        <v>38</v>
      </c>
      <c r="E3" s="129"/>
      <c r="F3" s="129"/>
      <c r="G3" s="129"/>
      <c r="H3" s="129"/>
      <c r="I3" s="129"/>
      <c r="J3" s="71" t="s">
        <v>10</v>
      </c>
      <c r="K3" s="71"/>
      <c r="L3" s="129" t="s">
        <v>35</v>
      </c>
      <c r="M3" s="130"/>
      <c r="N3" s="130"/>
      <c r="O3" s="130"/>
      <c r="P3" s="130"/>
      <c r="Q3" s="130"/>
      <c r="R3" s="1"/>
      <c r="S3" s="1"/>
    </row>
    <row r="4" spans="2:21">
      <c r="B4" s="71" t="s">
        <v>11</v>
      </c>
      <c r="C4" s="71"/>
      <c r="D4" s="83">
        <f>SUM($R$9:$S$993)</f>
        <v>153684.21052631587</v>
      </c>
      <c r="E4" s="83"/>
      <c r="F4" s="71" t="s">
        <v>12</v>
      </c>
      <c r="G4" s="71"/>
      <c r="H4" s="84">
        <f>SUM($T$9:$U$108)</f>
        <v>292.00000000000017</v>
      </c>
      <c r="I4" s="75"/>
      <c r="J4" s="85" t="s">
        <v>13</v>
      </c>
      <c r="K4" s="85"/>
      <c r="L4" s="74">
        <f>MAX($C$9:$D$990)-C9</f>
        <v>153684.21052631596</v>
      </c>
      <c r="M4" s="74"/>
      <c r="N4" s="85" t="s">
        <v>14</v>
      </c>
      <c r="O4" s="85"/>
      <c r="P4" s="83">
        <f>MIN($C$9:$D$990)-C9</f>
        <v>0</v>
      </c>
      <c r="Q4" s="83"/>
      <c r="R4" s="1"/>
      <c r="S4" s="1"/>
      <c r="T4" s="1"/>
    </row>
    <row r="5" spans="2:21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87" t="s">
        <v>19</v>
      </c>
      <c r="K5" s="71"/>
      <c r="L5" s="88"/>
      <c r="M5" s="89"/>
      <c r="N5" s="17" t="s">
        <v>20</v>
      </c>
      <c r="O5" s="9"/>
      <c r="P5" s="88"/>
      <c r="Q5" s="89"/>
      <c r="R5" s="1"/>
      <c r="S5" s="1"/>
      <c r="T5" s="1"/>
    </row>
    <row r="6" spans="2:21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>
      <c r="B7" s="93" t="s">
        <v>21</v>
      </c>
      <c r="C7" s="95" t="s">
        <v>22</v>
      </c>
      <c r="D7" s="96"/>
      <c r="E7" s="99" t="s">
        <v>23</v>
      </c>
      <c r="F7" s="100"/>
      <c r="G7" s="100"/>
      <c r="H7" s="100"/>
      <c r="I7" s="101"/>
      <c r="J7" s="102" t="s">
        <v>24</v>
      </c>
      <c r="K7" s="103"/>
      <c r="L7" s="104"/>
      <c r="M7" s="105" t="s">
        <v>25</v>
      </c>
      <c r="N7" s="106" t="s">
        <v>26</v>
      </c>
      <c r="O7" s="107"/>
      <c r="P7" s="107"/>
      <c r="Q7" s="108"/>
      <c r="R7" s="109" t="s">
        <v>27</v>
      </c>
      <c r="S7" s="109"/>
      <c r="T7" s="109"/>
      <c r="U7" s="109"/>
    </row>
    <row r="8" spans="2:21">
      <c r="B8" s="94"/>
      <c r="C8" s="97"/>
      <c r="D8" s="98"/>
      <c r="E8" s="18" t="s">
        <v>28</v>
      </c>
      <c r="F8" s="18" t="s">
        <v>29</v>
      </c>
      <c r="G8" s="18" t="s">
        <v>30</v>
      </c>
      <c r="H8" s="110" t="s">
        <v>31</v>
      </c>
      <c r="I8" s="101"/>
      <c r="J8" s="4" t="s">
        <v>32</v>
      </c>
      <c r="K8" s="111" t="s">
        <v>33</v>
      </c>
      <c r="L8" s="104"/>
      <c r="M8" s="105"/>
      <c r="N8" s="5" t="s">
        <v>28</v>
      </c>
      <c r="O8" s="5" t="s">
        <v>29</v>
      </c>
      <c r="P8" s="112" t="s">
        <v>31</v>
      </c>
      <c r="Q8" s="108"/>
      <c r="R8" s="109" t="s">
        <v>34</v>
      </c>
      <c r="S8" s="109"/>
      <c r="T8" s="109" t="s">
        <v>32</v>
      </c>
      <c r="U8" s="109"/>
    </row>
    <row r="9" spans="2:21">
      <c r="B9" s="19">
        <v>1</v>
      </c>
      <c r="C9" s="113">
        <v>1000000</v>
      </c>
      <c r="D9" s="113"/>
      <c r="E9" s="19">
        <v>2001</v>
      </c>
      <c r="F9" s="8">
        <v>42111</v>
      </c>
      <c r="G9" s="19" t="s">
        <v>4</v>
      </c>
      <c r="H9" s="128">
        <v>105.33</v>
      </c>
      <c r="I9" s="128"/>
      <c r="J9" s="19">
        <v>57</v>
      </c>
      <c r="K9" s="113">
        <f t="shared" ref="K9:K72" si="0">IF(F9="","",C9*0.03)</f>
        <v>30000</v>
      </c>
      <c r="L9" s="113"/>
      <c r="M9" s="6">
        <f>IF(J9="","",(K9/J9)/1000)</f>
        <v>0.52631578947368418</v>
      </c>
      <c r="N9" s="19">
        <v>2001</v>
      </c>
      <c r="O9" s="8">
        <v>42111</v>
      </c>
      <c r="P9" s="128">
        <v>108.25</v>
      </c>
      <c r="Q9" s="128"/>
      <c r="R9" s="115">
        <f>IF(O9="","",(IF(G9="売",H9-P9,P9-H9))*M9*100000)</f>
        <v>153684.21052631587</v>
      </c>
      <c r="S9" s="115"/>
      <c r="T9" s="116">
        <f>IF(O9="","",IF(R9&lt;0,J9*(-1),IF(G9="買",(P9-H9)*100,(H9-P9)*100)))</f>
        <v>292.00000000000017</v>
      </c>
      <c r="U9" s="116"/>
    </row>
    <row r="10" spans="2:21">
      <c r="B10" s="19">
        <v>2</v>
      </c>
      <c r="C10" s="113">
        <f t="shared" ref="C10:C73" si="1">IF(R9="","",C9+R9)</f>
        <v>1153684.210526316</v>
      </c>
      <c r="D10" s="113"/>
      <c r="E10" s="19"/>
      <c r="F10" s="8"/>
      <c r="G10" s="19" t="s">
        <v>4</v>
      </c>
      <c r="H10" s="128"/>
      <c r="I10" s="128"/>
      <c r="J10" s="19"/>
      <c r="K10" s="113" t="str">
        <f t="shared" si="0"/>
        <v/>
      </c>
      <c r="L10" s="113"/>
      <c r="M10" s="6" t="str">
        <f t="shared" ref="M10:M73" si="2">IF(J10="","",(K10/J10)/1000)</f>
        <v/>
      </c>
      <c r="N10" s="19"/>
      <c r="O10" s="8"/>
      <c r="P10" s="128"/>
      <c r="Q10" s="128"/>
      <c r="R10" s="115" t="str">
        <f t="shared" ref="R10:R73" si="3">IF(O10="","",(IF(G10="売",H10-P10,P10-H10))*M10*100000)</f>
        <v/>
      </c>
      <c r="S10" s="115"/>
      <c r="T10" s="116" t="str">
        <f t="shared" ref="T10:T73" si="4">IF(O10="","",IF(R10&lt;0,J10*(-1),IF(G10="買",(P10-H10)*100,(H10-P10)*100)))</f>
        <v/>
      </c>
      <c r="U10" s="116"/>
    </row>
    <row r="11" spans="2:21">
      <c r="B11" s="19">
        <v>3</v>
      </c>
      <c r="C11" s="113" t="str">
        <f t="shared" si="1"/>
        <v/>
      </c>
      <c r="D11" s="113"/>
      <c r="E11" s="19"/>
      <c r="F11" s="8"/>
      <c r="G11" s="19" t="s">
        <v>4</v>
      </c>
      <c r="H11" s="128"/>
      <c r="I11" s="128"/>
      <c r="J11" s="19"/>
      <c r="K11" s="113" t="str">
        <f t="shared" si="0"/>
        <v/>
      </c>
      <c r="L11" s="113"/>
      <c r="M11" s="6" t="str">
        <f t="shared" si="2"/>
        <v/>
      </c>
      <c r="N11" s="19"/>
      <c r="O11" s="8"/>
      <c r="P11" s="128"/>
      <c r="Q11" s="128"/>
      <c r="R11" s="115" t="str">
        <f t="shared" si="3"/>
        <v/>
      </c>
      <c r="S11" s="115"/>
      <c r="T11" s="116" t="str">
        <f t="shared" si="4"/>
        <v/>
      </c>
      <c r="U11" s="116"/>
    </row>
    <row r="12" spans="2:21">
      <c r="B12" s="19">
        <v>4</v>
      </c>
      <c r="C12" s="113" t="str">
        <f t="shared" si="1"/>
        <v/>
      </c>
      <c r="D12" s="113"/>
      <c r="E12" s="19"/>
      <c r="F12" s="8"/>
      <c r="G12" s="19" t="s">
        <v>3</v>
      </c>
      <c r="H12" s="128"/>
      <c r="I12" s="128"/>
      <c r="J12" s="19"/>
      <c r="K12" s="113" t="str">
        <f t="shared" si="0"/>
        <v/>
      </c>
      <c r="L12" s="113"/>
      <c r="M12" s="6" t="str">
        <f t="shared" si="2"/>
        <v/>
      </c>
      <c r="N12" s="19"/>
      <c r="O12" s="8"/>
      <c r="P12" s="128"/>
      <c r="Q12" s="128"/>
      <c r="R12" s="115" t="str">
        <f t="shared" si="3"/>
        <v/>
      </c>
      <c r="S12" s="115"/>
      <c r="T12" s="116" t="str">
        <f t="shared" si="4"/>
        <v/>
      </c>
      <c r="U12" s="116"/>
    </row>
    <row r="13" spans="2:21">
      <c r="B13" s="19">
        <v>5</v>
      </c>
      <c r="C13" s="113" t="str">
        <f t="shared" si="1"/>
        <v/>
      </c>
      <c r="D13" s="113"/>
      <c r="E13" s="19"/>
      <c r="F13" s="8"/>
      <c r="G13" s="19" t="s">
        <v>3</v>
      </c>
      <c r="H13" s="128"/>
      <c r="I13" s="128"/>
      <c r="J13" s="19"/>
      <c r="K13" s="113" t="str">
        <f t="shared" si="0"/>
        <v/>
      </c>
      <c r="L13" s="113"/>
      <c r="M13" s="6" t="str">
        <f t="shared" si="2"/>
        <v/>
      </c>
      <c r="N13" s="19"/>
      <c r="O13" s="8"/>
      <c r="P13" s="128"/>
      <c r="Q13" s="128"/>
      <c r="R13" s="115" t="str">
        <f t="shared" si="3"/>
        <v/>
      </c>
      <c r="S13" s="115"/>
      <c r="T13" s="116" t="str">
        <f t="shared" si="4"/>
        <v/>
      </c>
      <c r="U13" s="116"/>
    </row>
    <row r="14" spans="2:21">
      <c r="B14" s="19">
        <v>6</v>
      </c>
      <c r="C14" s="113" t="str">
        <f t="shared" si="1"/>
        <v/>
      </c>
      <c r="D14" s="113"/>
      <c r="E14" s="19"/>
      <c r="F14" s="8"/>
      <c r="G14" s="19" t="s">
        <v>4</v>
      </c>
      <c r="H14" s="128"/>
      <c r="I14" s="128"/>
      <c r="J14" s="19"/>
      <c r="K14" s="113" t="str">
        <f t="shared" si="0"/>
        <v/>
      </c>
      <c r="L14" s="113"/>
      <c r="M14" s="6" t="str">
        <f t="shared" si="2"/>
        <v/>
      </c>
      <c r="N14" s="19"/>
      <c r="O14" s="8"/>
      <c r="P14" s="128"/>
      <c r="Q14" s="128"/>
      <c r="R14" s="115" t="str">
        <f t="shared" si="3"/>
        <v/>
      </c>
      <c r="S14" s="115"/>
      <c r="T14" s="116" t="str">
        <f t="shared" si="4"/>
        <v/>
      </c>
      <c r="U14" s="116"/>
    </row>
    <row r="15" spans="2:21">
      <c r="B15" s="19">
        <v>7</v>
      </c>
      <c r="C15" s="113" t="str">
        <f t="shared" si="1"/>
        <v/>
      </c>
      <c r="D15" s="113"/>
      <c r="E15" s="19"/>
      <c r="F15" s="8"/>
      <c r="G15" s="19" t="s">
        <v>4</v>
      </c>
      <c r="H15" s="128"/>
      <c r="I15" s="128"/>
      <c r="J15" s="19"/>
      <c r="K15" s="113" t="str">
        <f t="shared" si="0"/>
        <v/>
      </c>
      <c r="L15" s="113"/>
      <c r="M15" s="6" t="str">
        <f t="shared" si="2"/>
        <v/>
      </c>
      <c r="N15" s="19"/>
      <c r="O15" s="8"/>
      <c r="P15" s="128"/>
      <c r="Q15" s="128"/>
      <c r="R15" s="115" t="str">
        <f t="shared" si="3"/>
        <v/>
      </c>
      <c r="S15" s="115"/>
      <c r="T15" s="116" t="str">
        <f t="shared" si="4"/>
        <v/>
      </c>
      <c r="U15" s="116"/>
    </row>
    <row r="16" spans="2:21">
      <c r="B16" s="19">
        <v>8</v>
      </c>
      <c r="C16" s="113" t="str">
        <f t="shared" si="1"/>
        <v/>
      </c>
      <c r="D16" s="113"/>
      <c r="E16" s="19"/>
      <c r="F16" s="8"/>
      <c r="G16" s="19" t="s">
        <v>4</v>
      </c>
      <c r="H16" s="128"/>
      <c r="I16" s="128"/>
      <c r="J16" s="19"/>
      <c r="K16" s="113" t="str">
        <f t="shared" si="0"/>
        <v/>
      </c>
      <c r="L16" s="113"/>
      <c r="M16" s="6" t="str">
        <f t="shared" si="2"/>
        <v/>
      </c>
      <c r="N16" s="19"/>
      <c r="O16" s="8"/>
      <c r="P16" s="128"/>
      <c r="Q16" s="128"/>
      <c r="R16" s="115" t="str">
        <f t="shared" si="3"/>
        <v/>
      </c>
      <c r="S16" s="115"/>
      <c r="T16" s="116" t="str">
        <f t="shared" si="4"/>
        <v/>
      </c>
      <c r="U16" s="116"/>
    </row>
    <row r="17" spans="2:21">
      <c r="B17" s="19">
        <v>9</v>
      </c>
      <c r="C17" s="113" t="str">
        <f t="shared" si="1"/>
        <v/>
      </c>
      <c r="D17" s="113"/>
      <c r="E17" s="19"/>
      <c r="F17" s="8"/>
      <c r="G17" s="19" t="s">
        <v>4</v>
      </c>
      <c r="H17" s="128"/>
      <c r="I17" s="128"/>
      <c r="J17" s="19"/>
      <c r="K17" s="113" t="str">
        <f t="shared" si="0"/>
        <v/>
      </c>
      <c r="L17" s="113"/>
      <c r="M17" s="6" t="str">
        <f t="shared" si="2"/>
        <v/>
      </c>
      <c r="N17" s="19"/>
      <c r="O17" s="8"/>
      <c r="P17" s="128"/>
      <c r="Q17" s="128"/>
      <c r="R17" s="115" t="str">
        <f t="shared" si="3"/>
        <v/>
      </c>
      <c r="S17" s="115"/>
      <c r="T17" s="116" t="str">
        <f t="shared" si="4"/>
        <v/>
      </c>
      <c r="U17" s="116"/>
    </row>
    <row r="18" spans="2:21">
      <c r="B18" s="19">
        <v>10</v>
      </c>
      <c r="C18" s="113" t="str">
        <f t="shared" si="1"/>
        <v/>
      </c>
      <c r="D18" s="113"/>
      <c r="E18" s="19"/>
      <c r="F18" s="8"/>
      <c r="G18" s="19" t="s">
        <v>4</v>
      </c>
      <c r="H18" s="128"/>
      <c r="I18" s="128"/>
      <c r="J18" s="19"/>
      <c r="K18" s="113" t="str">
        <f t="shared" si="0"/>
        <v/>
      </c>
      <c r="L18" s="113"/>
      <c r="M18" s="6" t="str">
        <f t="shared" si="2"/>
        <v/>
      </c>
      <c r="N18" s="19"/>
      <c r="O18" s="8"/>
      <c r="P18" s="128"/>
      <c r="Q18" s="128"/>
      <c r="R18" s="115" t="str">
        <f t="shared" si="3"/>
        <v/>
      </c>
      <c r="S18" s="115"/>
      <c r="T18" s="116" t="str">
        <f t="shared" si="4"/>
        <v/>
      </c>
      <c r="U18" s="116"/>
    </row>
    <row r="19" spans="2:21">
      <c r="B19" s="19">
        <v>11</v>
      </c>
      <c r="C19" s="113" t="str">
        <f t="shared" si="1"/>
        <v/>
      </c>
      <c r="D19" s="113"/>
      <c r="E19" s="19"/>
      <c r="F19" s="8"/>
      <c r="G19" s="19" t="s">
        <v>4</v>
      </c>
      <c r="H19" s="128"/>
      <c r="I19" s="128"/>
      <c r="J19" s="19"/>
      <c r="K19" s="113" t="str">
        <f t="shared" si="0"/>
        <v/>
      </c>
      <c r="L19" s="113"/>
      <c r="M19" s="6" t="str">
        <f t="shared" si="2"/>
        <v/>
      </c>
      <c r="N19" s="19"/>
      <c r="O19" s="8"/>
      <c r="P19" s="128"/>
      <c r="Q19" s="128"/>
      <c r="R19" s="115" t="str">
        <f t="shared" si="3"/>
        <v/>
      </c>
      <c r="S19" s="115"/>
      <c r="T19" s="116" t="str">
        <f t="shared" si="4"/>
        <v/>
      </c>
      <c r="U19" s="116"/>
    </row>
    <row r="20" spans="2:21">
      <c r="B20" s="19">
        <v>12</v>
      </c>
      <c r="C20" s="113" t="str">
        <f t="shared" si="1"/>
        <v/>
      </c>
      <c r="D20" s="113"/>
      <c r="E20" s="19"/>
      <c r="F20" s="8"/>
      <c r="G20" s="19" t="s">
        <v>4</v>
      </c>
      <c r="H20" s="128"/>
      <c r="I20" s="128"/>
      <c r="J20" s="19"/>
      <c r="K20" s="113" t="str">
        <f t="shared" si="0"/>
        <v/>
      </c>
      <c r="L20" s="113"/>
      <c r="M20" s="6" t="str">
        <f t="shared" si="2"/>
        <v/>
      </c>
      <c r="N20" s="19"/>
      <c r="O20" s="8"/>
      <c r="P20" s="128"/>
      <c r="Q20" s="128"/>
      <c r="R20" s="115" t="str">
        <f t="shared" si="3"/>
        <v/>
      </c>
      <c r="S20" s="115"/>
      <c r="T20" s="116" t="str">
        <f t="shared" si="4"/>
        <v/>
      </c>
      <c r="U20" s="116"/>
    </row>
    <row r="21" spans="2:21">
      <c r="B21" s="19">
        <v>13</v>
      </c>
      <c r="C21" s="113" t="str">
        <f t="shared" si="1"/>
        <v/>
      </c>
      <c r="D21" s="113"/>
      <c r="E21" s="19"/>
      <c r="F21" s="8"/>
      <c r="G21" s="19" t="s">
        <v>4</v>
      </c>
      <c r="H21" s="128"/>
      <c r="I21" s="128"/>
      <c r="J21" s="19"/>
      <c r="K21" s="113" t="str">
        <f t="shared" si="0"/>
        <v/>
      </c>
      <c r="L21" s="113"/>
      <c r="M21" s="6" t="str">
        <f t="shared" si="2"/>
        <v/>
      </c>
      <c r="N21" s="19"/>
      <c r="O21" s="8"/>
      <c r="P21" s="128"/>
      <c r="Q21" s="128"/>
      <c r="R21" s="115" t="str">
        <f t="shared" si="3"/>
        <v/>
      </c>
      <c r="S21" s="115"/>
      <c r="T21" s="116" t="str">
        <f t="shared" si="4"/>
        <v/>
      </c>
      <c r="U21" s="116"/>
    </row>
    <row r="22" spans="2:21">
      <c r="B22" s="19">
        <v>14</v>
      </c>
      <c r="C22" s="113" t="str">
        <f t="shared" si="1"/>
        <v/>
      </c>
      <c r="D22" s="113"/>
      <c r="E22" s="19"/>
      <c r="F22" s="8"/>
      <c r="G22" s="19" t="s">
        <v>3</v>
      </c>
      <c r="H22" s="128"/>
      <c r="I22" s="128"/>
      <c r="J22" s="19"/>
      <c r="K22" s="113" t="str">
        <f t="shared" si="0"/>
        <v/>
      </c>
      <c r="L22" s="113"/>
      <c r="M22" s="6" t="str">
        <f t="shared" si="2"/>
        <v/>
      </c>
      <c r="N22" s="19"/>
      <c r="O22" s="8"/>
      <c r="P22" s="128"/>
      <c r="Q22" s="128"/>
      <c r="R22" s="115" t="str">
        <f t="shared" si="3"/>
        <v/>
      </c>
      <c r="S22" s="115"/>
      <c r="T22" s="116" t="str">
        <f t="shared" si="4"/>
        <v/>
      </c>
      <c r="U22" s="116"/>
    </row>
    <row r="23" spans="2:21">
      <c r="B23" s="19">
        <v>15</v>
      </c>
      <c r="C23" s="113" t="str">
        <f t="shared" si="1"/>
        <v/>
      </c>
      <c r="D23" s="113"/>
      <c r="E23" s="19"/>
      <c r="F23" s="8"/>
      <c r="G23" s="19" t="s">
        <v>4</v>
      </c>
      <c r="H23" s="128"/>
      <c r="I23" s="128"/>
      <c r="J23" s="19"/>
      <c r="K23" s="113" t="str">
        <f t="shared" si="0"/>
        <v/>
      </c>
      <c r="L23" s="113"/>
      <c r="M23" s="6" t="str">
        <f t="shared" si="2"/>
        <v/>
      </c>
      <c r="N23" s="19"/>
      <c r="O23" s="8"/>
      <c r="P23" s="128"/>
      <c r="Q23" s="128"/>
      <c r="R23" s="115" t="str">
        <f t="shared" si="3"/>
        <v/>
      </c>
      <c r="S23" s="115"/>
      <c r="T23" s="116" t="str">
        <f t="shared" si="4"/>
        <v/>
      </c>
      <c r="U23" s="116"/>
    </row>
    <row r="24" spans="2:21">
      <c r="B24" s="19">
        <v>16</v>
      </c>
      <c r="C24" s="113" t="str">
        <f t="shared" si="1"/>
        <v/>
      </c>
      <c r="D24" s="113"/>
      <c r="E24" s="19"/>
      <c r="F24" s="8"/>
      <c r="G24" s="19" t="s">
        <v>4</v>
      </c>
      <c r="H24" s="128"/>
      <c r="I24" s="128"/>
      <c r="J24" s="19"/>
      <c r="K24" s="113" t="str">
        <f t="shared" si="0"/>
        <v/>
      </c>
      <c r="L24" s="113"/>
      <c r="M24" s="6" t="str">
        <f t="shared" si="2"/>
        <v/>
      </c>
      <c r="N24" s="19"/>
      <c r="O24" s="8"/>
      <c r="P24" s="128"/>
      <c r="Q24" s="128"/>
      <c r="R24" s="115" t="str">
        <f t="shared" si="3"/>
        <v/>
      </c>
      <c r="S24" s="115"/>
      <c r="T24" s="116" t="str">
        <f t="shared" si="4"/>
        <v/>
      </c>
      <c r="U24" s="116"/>
    </row>
    <row r="25" spans="2:21">
      <c r="B25" s="19">
        <v>17</v>
      </c>
      <c r="C25" s="113" t="str">
        <f t="shared" si="1"/>
        <v/>
      </c>
      <c r="D25" s="113"/>
      <c r="E25" s="19"/>
      <c r="F25" s="8"/>
      <c r="G25" s="19" t="s">
        <v>4</v>
      </c>
      <c r="H25" s="128"/>
      <c r="I25" s="128"/>
      <c r="J25" s="19"/>
      <c r="K25" s="113" t="str">
        <f t="shared" si="0"/>
        <v/>
      </c>
      <c r="L25" s="113"/>
      <c r="M25" s="6" t="str">
        <f t="shared" si="2"/>
        <v/>
      </c>
      <c r="N25" s="19"/>
      <c r="O25" s="8"/>
      <c r="P25" s="128"/>
      <c r="Q25" s="128"/>
      <c r="R25" s="115" t="str">
        <f t="shared" si="3"/>
        <v/>
      </c>
      <c r="S25" s="115"/>
      <c r="T25" s="116" t="str">
        <f t="shared" si="4"/>
        <v/>
      </c>
      <c r="U25" s="116"/>
    </row>
    <row r="26" spans="2:21">
      <c r="B26" s="19">
        <v>18</v>
      </c>
      <c r="C26" s="113" t="str">
        <f t="shared" si="1"/>
        <v/>
      </c>
      <c r="D26" s="113"/>
      <c r="E26" s="19"/>
      <c r="F26" s="8"/>
      <c r="G26" s="19" t="s">
        <v>4</v>
      </c>
      <c r="H26" s="128"/>
      <c r="I26" s="128"/>
      <c r="J26" s="19"/>
      <c r="K26" s="113" t="str">
        <f t="shared" si="0"/>
        <v/>
      </c>
      <c r="L26" s="113"/>
      <c r="M26" s="6" t="str">
        <f t="shared" si="2"/>
        <v/>
      </c>
      <c r="N26" s="19"/>
      <c r="O26" s="8"/>
      <c r="P26" s="128"/>
      <c r="Q26" s="128"/>
      <c r="R26" s="115" t="str">
        <f t="shared" si="3"/>
        <v/>
      </c>
      <c r="S26" s="115"/>
      <c r="T26" s="116" t="str">
        <f t="shared" si="4"/>
        <v/>
      </c>
      <c r="U26" s="116"/>
    </row>
    <row r="27" spans="2:21">
      <c r="B27" s="19">
        <v>19</v>
      </c>
      <c r="C27" s="113" t="str">
        <f t="shared" si="1"/>
        <v/>
      </c>
      <c r="D27" s="113"/>
      <c r="E27" s="19"/>
      <c r="F27" s="8"/>
      <c r="G27" s="19" t="s">
        <v>3</v>
      </c>
      <c r="H27" s="128"/>
      <c r="I27" s="128"/>
      <c r="J27" s="19"/>
      <c r="K27" s="113" t="str">
        <f t="shared" si="0"/>
        <v/>
      </c>
      <c r="L27" s="113"/>
      <c r="M27" s="6" t="str">
        <f t="shared" si="2"/>
        <v/>
      </c>
      <c r="N27" s="19"/>
      <c r="O27" s="8"/>
      <c r="P27" s="128"/>
      <c r="Q27" s="128"/>
      <c r="R27" s="115" t="str">
        <f t="shared" si="3"/>
        <v/>
      </c>
      <c r="S27" s="115"/>
      <c r="T27" s="116" t="str">
        <f t="shared" si="4"/>
        <v/>
      </c>
      <c r="U27" s="116"/>
    </row>
    <row r="28" spans="2:21">
      <c r="B28" s="19">
        <v>20</v>
      </c>
      <c r="C28" s="113" t="str">
        <f t="shared" si="1"/>
        <v/>
      </c>
      <c r="D28" s="113"/>
      <c r="E28" s="19"/>
      <c r="F28" s="8"/>
      <c r="G28" s="19" t="s">
        <v>4</v>
      </c>
      <c r="H28" s="128"/>
      <c r="I28" s="128"/>
      <c r="J28" s="19"/>
      <c r="K28" s="113" t="str">
        <f t="shared" si="0"/>
        <v/>
      </c>
      <c r="L28" s="113"/>
      <c r="M28" s="6" t="str">
        <f t="shared" si="2"/>
        <v/>
      </c>
      <c r="N28" s="19"/>
      <c r="O28" s="8"/>
      <c r="P28" s="128"/>
      <c r="Q28" s="128"/>
      <c r="R28" s="115" t="str">
        <f t="shared" si="3"/>
        <v/>
      </c>
      <c r="S28" s="115"/>
      <c r="T28" s="116" t="str">
        <f t="shared" si="4"/>
        <v/>
      </c>
      <c r="U28" s="116"/>
    </row>
    <row r="29" spans="2:21">
      <c r="B29" s="19">
        <v>21</v>
      </c>
      <c r="C29" s="113" t="str">
        <f t="shared" si="1"/>
        <v/>
      </c>
      <c r="D29" s="113"/>
      <c r="E29" s="19"/>
      <c r="F29" s="8"/>
      <c r="G29" s="19" t="s">
        <v>3</v>
      </c>
      <c r="H29" s="128"/>
      <c r="I29" s="128"/>
      <c r="J29" s="19"/>
      <c r="K29" s="113" t="str">
        <f t="shared" si="0"/>
        <v/>
      </c>
      <c r="L29" s="113"/>
      <c r="M29" s="6" t="str">
        <f t="shared" si="2"/>
        <v/>
      </c>
      <c r="N29" s="19"/>
      <c r="O29" s="8"/>
      <c r="P29" s="128"/>
      <c r="Q29" s="128"/>
      <c r="R29" s="115" t="str">
        <f t="shared" si="3"/>
        <v/>
      </c>
      <c r="S29" s="115"/>
      <c r="T29" s="116" t="str">
        <f t="shared" si="4"/>
        <v/>
      </c>
      <c r="U29" s="116"/>
    </row>
    <row r="30" spans="2:21">
      <c r="B30" s="19">
        <v>22</v>
      </c>
      <c r="C30" s="113" t="str">
        <f t="shared" si="1"/>
        <v/>
      </c>
      <c r="D30" s="113"/>
      <c r="E30" s="19"/>
      <c r="F30" s="8"/>
      <c r="G30" s="19" t="s">
        <v>3</v>
      </c>
      <c r="H30" s="128"/>
      <c r="I30" s="128"/>
      <c r="J30" s="19"/>
      <c r="K30" s="113" t="str">
        <f t="shared" si="0"/>
        <v/>
      </c>
      <c r="L30" s="113"/>
      <c r="M30" s="6" t="str">
        <f t="shared" si="2"/>
        <v/>
      </c>
      <c r="N30" s="19"/>
      <c r="O30" s="8"/>
      <c r="P30" s="128"/>
      <c r="Q30" s="128"/>
      <c r="R30" s="115" t="str">
        <f t="shared" si="3"/>
        <v/>
      </c>
      <c r="S30" s="115"/>
      <c r="T30" s="116" t="str">
        <f t="shared" si="4"/>
        <v/>
      </c>
      <c r="U30" s="116"/>
    </row>
    <row r="31" spans="2:21">
      <c r="B31" s="19">
        <v>23</v>
      </c>
      <c r="C31" s="113" t="str">
        <f t="shared" si="1"/>
        <v/>
      </c>
      <c r="D31" s="113"/>
      <c r="E31" s="19"/>
      <c r="F31" s="8"/>
      <c r="G31" s="19" t="s">
        <v>3</v>
      </c>
      <c r="H31" s="128"/>
      <c r="I31" s="128"/>
      <c r="J31" s="19"/>
      <c r="K31" s="113" t="str">
        <f t="shared" si="0"/>
        <v/>
      </c>
      <c r="L31" s="113"/>
      <c r="M31" s="6" t="str">
        <f t="shared" si="2"/>
        <v/>
      </c>
      <c r="N31" s="19"/>
      <c r="O31" s="8"/>
      <c r="P31" s="128"/>
      <c r="Q31" s="128"/>
      <c r="R31" s="115" t="str">
        <f t="shared" si="3"/>
        <v/>
      </c>
      <c r="S31" s="115"/>
      <c r="T31" s="116" t="str">
        <f t="shared" si="4"/>
        <v/>
      </c>
      <c r="U31" s="116"/>
    </row>
    <row r="32" spans="2:21">
      <c r="B32" s="19">
        <v>24</v>
      </c>
      <c r="C32" s="113" t="str">
        <f t="shared" si="1"/>
        <v/>
      </c>
      <c r="D32" s="113"/>
      <c r="E32" s="19"/>
      <c r="F32" s="8"/>
      <c r="G32" s="19" t="s">
        <v>3</v>
      </c>
      <c r="H32" s="128"/>
      <c r="I32" s="128"/>
      <c r="J32" s="19"/>
      <c r="K32" s="113" t="str">
        <f t="shared" si="0"/>
        <v/>
      </c>
      <c r="L32" s="113"/>
      <c r="M32" s="6" t="str">
        <f t="shared" si="2"/>
        <v/>
      </c>
      <c r="N32" s="19"/>
      <c r="O32" s="8"/>
      <c r="P32" s="128"/>
      <c r="Q32" s="128"/>
      <c r="R32" s="115" t="str">
        <f t="shared" si="3"/>
        <v/>
      </c>
      <c r="S32" s="115"/>
      <c r="T32" s="116" t="str">
        <f t="shared" si="4"/>
        <v/>
      </c>
      <c r="U32" s="116"/>
    </row>
    <row r="33" spans="2:21">
      <c r="B33" s="19">
        <v>25</v>
      </c>
      <c r="C33" s="113" t="str">
        <f t="shared" si="1"/>
        <v/>
      </c>
      <c r="D33" s="113"/>
      <c r="E33" s="19"/>
      <c r="F33" s="8"/>
      <c r="G33" s="19" t="s">
        <v>4</v>
      </c>
      <c r="H33" s="128"/>
      <c r="I33" s="128"/>
      <c r="J33" s="19"/>
      <c r="K33" s="113" t="str">
        <f t="shared" si="0"/>
        <v/>
      </c>
      <c r="L33" s="113"/>
      <c r="M33" s="6" t="str">
        <f t="shared" si="2"/>
        <v/>
      </c>
      <c r="N33" s="19"/>
      <c r="O33" s="8"/>
      <c r="P33" s="128"/>
      <c r="Q33" s="128"/>
      <c r="R33" s="115" t="str">
        <f t="shared" si="3"/>
        <v/>
      </c>
      <c r="S33" s="115"/>
      <c r="T33" s="116" t="str">
        <f t="shared" si="4"/>
        <v/>
      </c>
      <c r="U33" s="116"/>
    </row>
    <row r="34" spans="2:21">
      <c r="B34" s="19">
        <v>26</v>
      </c>
      <c r="C34" s="113" t="str">
        <f t="shared" si="1"/>
        <v/>
      </c>
      <c r="D34" s="113"/>
      <c r="E34" s="19"/>
      <c r="F34" s="8"/>
      <c r="G34" s="19" t="s">
        <v>3</v>
      </c>
      <c r="H34" s="128"/>
      <c r="I34" s="128"/>
      <c r="J34" s="19"/>
      <c r="K34" s="113" t="str">
        <f t="shared" si="0"/>
        <v/>
      </c>
      <c r="L34" s="113"/>
      <c r="M34" s="6" t="str">
        <f t="shared" si="2"/>
        <v/>
      </c>
      <c r="N34" s="19"/>
      <c r="O34" s="8"/>
      <c r="P34" s="128"/>
      <c r="Q34" s="128"/>
      <c r="R34" s="115" t="str">
        <f t="shared" si="3"/>
        <v/>
      </c>
      <c r="S34" s="115"/>
      <c r="T34" s="116" t="str">
        <f t="shared" si="4"/>
        <v/>
      </c>
      <c r="U34" s="116"/>
    </row>
    <row r="35" spans="2:21">
      <c r="B35" s="19">
        <v>27</v>
      </c>
      <c r="C35" s="113" t="str">
        <f t="shared" si="1"/>
        <v/>
      </c>
      <c r="D35" s="113"/>
      <c r="E35" s="19"/>
      <c r="F35" s="8"/>
      <c r="G35" s="19" t="s">
        <v>3</v>
      </c>
      <c r="H35" s="128"/>
      <c r="I35" s="128"/>
      <c r="J35" s="19"/>
      <c r="K35" s="113" t="str">
        <f t="shared" si="0"/>
        <v/>
      </c>
      <c r="L35" s="113"/>
      <c r="M35" s="6" t="str">
        <f t="shared" si="2"/>
        <v/>
      </c>
      <c r="N35" s="19"/>
      <c r="O35" s="8"/>
      <c r="P35" s="128"/>
      <c r="Q35" s="128"/>
      <c r="R35" s="115" t="str">
        <f t="shared" si="3"/>
        <v/>
      </c>
      <c r="S35" s="115"/>
      <c r="T35" s="116" t="str">
        <f t="shared" si="4"/>
        <v/>
      </c>
      <c r="U35" s="116"/>
    </row>
    <row r="36" spans="2:21">
      <c r="B36" s="19">
        <v>28</v>
      </c>
      <c r="C36" s="113" t="str">
        <f t="shared" si="1"/>
        <v/>
      </c>
      <c r="D36" s="113"/>
      <c r="E36" s="19"/>
      <c r="F36" s="8"/>
      <c r="G36" s="19" t="s">
        <v>3</v>
      </c>
      <c r="H36" s="128"/>
      <c r="I36" s="128"/>
      <c r="J36" s="19"/>
      <c r="K36" s="113" t="str">
        <f t="shared" si="0"/>
        <v/>
      </c>
      <c r="L36" s="113"/>
      <c r="M36" s="6" t="str">
        <f t="shared" si="2"/>
        <v/>
      </c>
      <c r="N36" s="19"/>
      <c r="O36" s="8"/>
      <c r="P36" s="128"/>
      <c r="Q36" s="128"/>
      <c r="R36" s="115" t="str">
        <f t="shared" si="3"/>
        <v/>
      </c>
      <c r="S36" s="115"/>
      <c r="T36" s="116" t="str">
        <f t="shared" si="4"/>
        <v/>
      </c>
      <c r="U36" s="116"/>
    </row>
    <row r="37" spans="2:21">
      <c r="B37" s="19">
        <v>29</v>
      </c>
      <c r="C37" s="113" t="str">
        <f t="shared" si="1"/>
        <v/>
      </c>
      <c r="D37" s="113"/>
      <c r="E37" s="19"/>
      <c r="F37" s="8"/>
      <c r="G37" s="19" t="s">
        <v>3</v>
      </c>
      <c r="H37" s="128"/>
      <c r="I37" s="128"/>
      <c r="J37" s="19"/>
      <c r="K37" s="113" t="str">
        <f t="shared" si="0"/>
        <v/>
      </c>
      <c r="L37" s="113"/>
      <c r="M37" s="6" t="str">
        <f t="shared" si="2"/>
        <v/>
      </c>
      <c r="N37" s="19"/>
      <c r="O37" s="8"/>
      <c r="P37" s="128"/>
      <c r="Q37" s="128"/>
      <c r="R37" s="115" t="str">
        <f t="shared" si="3"/>
        <v/>
      </c>
      <c r="S37" s="115"/>
      <c r="T37" s="116" t="str">
        <f t="shared" si="4"/>
        <v/>
      </c>
      <c r="U37" s="116"/>
    </row>
    <row r="38" spans="2:21">
      <c r="B38" s="19">
        <v>30</v>
      </c>
      <c r="C38" s="113" t="str">
        <f t="shared" si="1"/>
        <v/>
      </c>
      <c r="D38" s="113"/>
      <c r="E38" s="19"/>
      <c r="F38" s="8"/>
      <c r="G38" s="19" t="s">
        <v>4</v>
      </c>
      <c r="H38" s="128"/>
      <c r="I38" s="128"/>
      <c r="J38" s="19"/>
      <c r="K38" s="113" t="str">
        <f t="shared" si="0"/>
        <v/>
      </c>
      <c r="L38" s="113"/>
      <c r="M38" s="6" t="str">
        <f t="shared" si="2"/>
        <v/>
      </c>
      <c r="N38" s="19"/>
      <c r="O38" s="8"/>
      <c r="P38" s="128"/>
      <c r="Q38" s="128"/>
      <c r="R38" s="115" t="str">
        <f t="shared" si="3"/>
        <v/>
      </c>
      <c r="S38" s="115"/>
      <c r="T38" s="116" t="str">
        <f t="shared" si="4"/>
        <v/>
      </c>
      <c r="U38" s="116"/>
    </row>
    <row r="39" spans="2:21">
      <c r="B39" s="19">
        <v>31</v>
      </c>
      <c r="C39" s="113" t="str">
        <f t="shared" si="1"/>
        <v/>
      </c>
      <c r="D39" s="113"/>
      <c r="E39" s="19"/>
      <c r="F39" s="8"/>
      <c r="G39" s="19" t="s">
        <v>4</v>
      </c>
      <c r="H39" s="128"/>
      <c r="I39" s="128"/>
      <c r="J39" s="19"/>
      <c r="K39" s="113" t="str">
        <f t="shared" si="0"/>
        <v/>
      </c>
      <c r="L39" s="113"/>
      <c r="M39" s="6" t="str">
        <f t="shared" si="2"/>
        <v/>
      </c>
      <c r="N39" s="19"/>
      <c r="O39" s="8"/>
      <c r="P39" s="128"/>
      <c r="Q39" s="128"/>
      <c r="R39" s="115" t="str">
        <f t="shared" si="3"/>
        <v/>
      </c>
      <c r="S39" s="115"/>
      <c r="T39" s="116" t="str">
        <f t="shared" si="4"/>
        <v/>
      </c>
      <c r="U39" s="116"/>
    </row>
    <row r="40" spans="2:21">
      <c r="B40" s="19">
        <v>32</v>
      </c>
      <c r="C40" s="113" t="str">
        <f t="shared" si="1"/>
        <v/>
      </c>
      <c r="D40" s="113"/>
      <c r="E40" s="19"/>
      <c r="F40" s="8"/>
      <c r="G40" s="19" t="s">
        <v>4</v>
      </c>
      <c r="H40" s="128"/>
      <c r="I40" s="128"/>
      <c r="J40" s="19"/>
      <c r="K40" s="113" t="str">
        <f t="shared" si="0"/>
        <v/>
      </c>
      <c r="L40" s="113"/>
      <c r="M40" s="6" t="str">
        <f t="shared" si="2"/>
        <v/>
      </c>
      <c r="N40" s="19"/>
      <c r="O40" s="8"/>
      <c r="P40" s="128"/>
      <c r="Q40" s="128"/>
      <c r="R40" s="115" t="str">
        <f t="shared" si="3"/>
        <v/>
      </c>
      <c r="S40" s="115"/>
      <c r="T40" s="116" t="str">
        <f t="shared" si="4"/>
        <v/>
      </c>
      <c r="U40" s="116"/>
    </row>
    <row r="41" spans="2:21">
      <c r="B41" s="19">
        <v>33</v>
      </c>
      <c r="C41" s="113" t="str">
        <f t="shared" si="1"/>
        <v/>
      </c>
      <c r="D41" s="113"/>
      <c r="E41" s="19"/>
      <c r="F41" s="8"/>
      <c r="G41" s="19" t="s">
        <v>3</v>
      </c>
      <c r="H41" s="128"/>
      <c r="I41" s="128"/>
      <c r="J41" s="19"/>
      <c r="K41" s="113" t="str">
        <f t="shared" si="0"/>
        <v/>
      </c>
      <c r="L41" s="113"/>
      <c r="M41" s="6" t="str">
        <f t="shared" si="2"/>
        <v/>
      </c>
      <c r="N41" s="19"/>
      <c r="O41" s="8"/>
      <c r="P41" s="128"/>
      <c r="Q41" s="128"/>
      <c r="R41" s="115" t="str">
        <f t="shared" si="3"/>
        <v/>
      </c>
      <c r="S41" s="115"/>
      <c r="T41" s="116" t="str">
        <f t="shared" si="4"/>
        <v/>
      </c>
      <c r="U41" s="116"/>
    </row>
    <row r="42" spans="2:21">
      <c r="B42" s="19">
        <v>34</v>
      </c>
      <c r="C42" s="113" t="str">
        <f t="shared" si="1"/>
        <v/>
      </c>
      <c r="D42" s="113"/>
      <c r="E42" s="19"/>
      <c r="F42" s="8"/>
      <c r="G42" s="19" t="s">
        <v>4</v>
      </c>
      <c r="H42" s="128"/>
      <c r="I42" s="128"/>
      <c r="J42" s="19"/>
      <c r="K42" s="113" t="str">
        <f t="shared" si="0"/>
        <v/>
      </c>
      <c r="L42" s="113"/>
      <c r="M42" s="6" t="str">
        <f t="shared" si="2"/>
        <v/>
      </c>
      <c r="N42" s="19"/>
      <c r="O42" s="8"/>
      <c r="P42" s="128"/>
      <c r="Q42" s="128"/>
      <c r="R42" s="115" t="str">
        <f t="shared" si="3"/>
        <v/>
      </c>
      <c r="S42" s="115"/>
      <c r="T42" s="116" t="str">
        <f t="shared" si="4"/>
        <v/>
      </c>
      <c r="U42" s="116"/>
    </row>
    <row r="43" spans="2:21">
      <c r="B43" s="19">
        <v>35</v>
      </c>
      <c r="C43" s="113" t="str">
        <f t="shared" si="1"/>
        <v/>
      </c>
      <c r="D43" s="113"/>
      <c r="E43" s="19"/>
      <c r="F43" s="8"/>
      <c r="G43" s="19" t="s">
        <v>3</v>
      </c>
      <c r="H43" s="128"/>
      <c r="I43" s="128"/>
      <c r="J43" s="19"/>
      <c r="K43" s="113" t="str">
        <f t="shared" si="0"/>
        <v/>
      </c>
      <c r="L43" s="113"/>
      <c r="M43" s="6" t="str">
        <f t="shared" si="2"/>
        <v/>
      </c>
      <c r="N43" s="19"/>
      <c r="O43" s="8"/>
      <c r="P43" s="128"/>
      <c r="Q43" s="128"/>
      <c r="R43" s="115" t="str">
        <f t="shared" si="3"/>
        <v/>
      </c>
      <c r="S43" s="115"/>
      <c r="T43" s="116" t="str">
        <f t="shared" si="4"/>
        <v/>
      </c>
      <c r="U43" s="116"/>
    </row>
    <row r="44" spans="2:21">
      <c r="B44" s="19">
        <v>36</v>
      </c>
      <c r="C44" s="113" t="str">
        <f t="shared" si="1"/>
        <v/>
      </c>
      <c r="D44" s="113"/>
      <c r="E44" s="19"/>
      <c r="F44" s="8"/>
      <c r="G44" s="19" t="s">
        <v>4</v>
      </c>
      <c r="H44" s="128"/>
      <c r="I44" s="128"/>
      <c r="J44" s="19"/>
      <c r="K44" s="113" t="str">
        <f t="shared" si="0"/>
        <v/>
      </c>
      <c r="L44" s="113"/>
      <c r="M44" s="6" t="str">
        <f t="shared" si="2"/>
        <v/>
      </c>
      <c r="N44" s="19"/>
      <c r="O44" s="8"/>
      <c r="P44" s="128"/>
      <c r="Q44" s="128"/>
      <c r="R44" s="115" t="str">
        <f t="shared" si="3"/>
        <v/>
      </c>
      <c r="S44" s="115"/>
      <c r="T44" s="116" t="str">
        <f t="shared" si="4"/>
        <v/>
      </c>
      <c r="U44" s="116"/>
    </row>
    <row r="45" spans="2:21">
      <c r="B45" s="19">
        <v>37</v>
      </c>
      <c r="C45" s="113" t="str">
        <f t="shared" si="1"/>
        <v/>
      </c>
      <c r="D45" s="113"/>
      <c r="E45" s="19"/>
      <c r="F45" s="8"/>
      <c r="G45" s="19" t="s">
        <v>3</v>
      </c>
      <c r="H45" s="128"/>
      <c r="I45" s="128"/>
      <c r="J45" s="19"/>
      <c r="K45" s="113" t="str">
        <f t="shared" si="0"/>
        <v/>
      </c>
      <c r="L45" s="113"/>
      <c r="M45" s="6" t="str">
        <f t="shared" si="2"/>
        <v/>
      </c>
      <c r="N45" s="19"/>
      <c r="O45" s="8"/>
      <c r="P45" s="128"/>
      <c r="Q45" s="128"/>
      <c r="R45" s="115" t="str">
        <f t="shared" si="3"/>
        <v/>
      </c>
      <c r="S45" s="115"/>
      <c r="T45" s="116" t="str">
        <f t="shared" si="4"/>
        <v/>
      </c>
      <c r="U45" s="116"/>
    </row>
    <row r="46" spans="2:21">
      <c r="B46" s="19">
        <v>38</v>
      </c>
      <c r="C46" s="113" t="str">
        <f t="shared" si="1"/>
        <v/>
      </c>
      <c r="D46" s="113"/>
      <c r="E46" s="19"/>
      <c r="F46" s="8"/>
      <c r="G46" s="19" t="s">
        <v>4</v>
      </c>
      <c r="H46" s="128"/>
      <c r="I46" s="128"/>
      <c r="J46" s="19"/>
      <c r="K46" s="113" t="str">
        <f t="shared" si="0"/>
        <v/>
      </c>
      <c r="L46" s="113"/>
      <c r="M46" s="6" t="str">
        <f t="shared" si="2"/>
        <v/>
      </c>
      <c r="N46" s="19"/>
      <c r="O46" s="8"/>
      <c r="P46" s="128"/>
      <c r="Q46" s="128"/>
      <c r="R46" s="115" t="str">
        <f t="shared" si="3"/>
        <v/>
      </c>
      <c r="S46" s="115"/>
      <c r="T46" s="116" t="str">
        <f t="shared" si="4"/>
        <v/>
      </c>
      <c r="U46" s="116"/>
    </row>
    <row r="47" spans="2:21">
      <c r="B47" s="19">
        <v>39</v>
      </c>
      <c r="C47" s="113" t="str">
        <f t="shared" si="1"/>
        <v/>
      </c>
      <c r="D47" s="113"/>
      <c r="E47" s="19"/>
      <c r="F47" s="8"/>
      <c r="G47" s="19" t="s">
        <v>4</v>
      </c>
      <c r="H47" s="128"/>
      <c r="I47" s="128"/>
      <c r="J47" s="19"/>
      <c r="K47" s="113" t="str">
        <f t="shared" si="0"/>
        <v/>
      </c>
      <c r="L47" s="113"/>
      <c r="M47" s="6" t="str">
        <f t="shared" si="2"/>
        <v/>
      </c>
      <c r="N47" s="19"/>
      <c r="O47" s="8"/>
      <c r="P47" s="128"/>
      <c r="Q47" s="128"/>
      <c r="R47" s="115" t="str">
        <f t="shared" si="3"/>
        <v/>
      </c>
      <c r="S47" s="115"/>
      <c r="T47" s="116" t="str">
        <f t="shared" si="4"/>
        <v/>
      </c>
      <c r="U47" s="116"/>
    </row>
    <row r="48" spans="2:21">
      <c r="B48" s="19">
        <v>40</v>
      </c>
      <c r="C48" s="113" t="str">
        <f t="shared" si="1"/>
        <v/>
      </c>
      <c r="D48" s="113"/>
      <c r="E48" s="19"/>
      <c r="F48" s="8"/>
      <c r="G48" s="19" t="s">
        <v>37</v>
      </c>
      <c r="H48" s="128"/>
      <c r="I48" s="128"/>
      <c r="J48" s="19"/>
      <c r="K48" s="113" t="str">
        <f t="shared" si="0"/>
        <v/>
      </c>
      <c r="L48" s="113"/>
      <c r="M48" s="6" t="str">
        <f t="shared" si="2"/>
        <v/>
      </c>
      <c r="N48" s="19"/>
      <c r="O48" s="8"/>
      <c r="P48" s="128"/>
      <c r="Q48" s="128"/>
      <c r="R48" s="115" t="str">
        <f t="shared" si="3"/>
        <v/>
      </c>
      <c r="S48" s="115"/>
      <c r="T48" s="116" t="str">
        <f t="shared" si="4"/>
        <v/>
      </c>
      <c r="U48" s="116"/>
    </row>
    <row r="49" spans="2:21">
      <c r="B49" s="19">
        <v>41</v>
      </c>
      <c r="C49" s="113" t="str">
        <f t="shared" si="1"/>
        <v/>
      </c>
      <c r="D49" s="113"/>
      <c r="E49" s="19"/>
      <c r="F49" s="8"/>
      <c r="G49" s="19" t="s">
        <v>4</v>
      </c>
      <c r="H49" s="128"/>
      <c r="I49" s="128"/>
      <c r="J49" s="19"/>
      <c r="K49" s="113" t="str">
        <f t="shared" si="0"/>
        <v/>
      </c>
      <c r="L49" s="113"/>
      <c r="M49" s="6" t="str">
        <f t="shared" si="2"/>
        <v/>
      </c>
      <c r="N49" s="19"/>
      <c r="O49" s="8"/>
      <c r="P49" s="128"/>
      <c r="Q49" s="128"/>
      <c r="R49" s="115" t="str">
        <f t="shared" si="3"/>
        <v/>
      </c>
      <c r="S49" s="115"/>
      <c r="T49" s="116" t="str">
        <f t="shared" si="4"/>
        <v/>
      </c>
      <c r="U49" s="116"/>
    </row>
    <row r="50" spans="2:21">
      <c r="B50" s="19">
        <v>42</v>
      </c>
      <c r="C50" s="113" t="str">
        <f t="shared" si="1"/>
        <v/>
      </c>
      <c r="D50" s="113"/>
      <c r="E50" s="19"/>
      <c r="F50" s="8"/>
      <c r="G50" s="19" t="s">
        <v>4</v>
      </c>
      <c r="H50" s="128"/>
      <c r="I50" s="128"/>
      <c r="J50" s="19"/>
      <c r="K50" s="113" t="str">
        <f t="shared" si="0"/>
        <v/>
      </c>
      <c r="L50" s="113"/>
      <c r="M50" s="6" t="str">
        <f t="shared" si="2"/>
        <v/>
      </c>
      <c r="N50" s="19"/>
      <c r="O50" s="8"/>
      <c r="P50" s="128"/>
      <c r="Q50" s="128"/>
      <c r="R50" s="115" t="str">
        <f t="shared" si="3"/>
        <v/>
      </c>
      <c r="S50" s="115"/>
      <c r="T50" s="116" t="str">
        <f t="shared" si="4"/>
        <v/>
      </c>
      <c r="U50" s="116"/>
    </row>
    <row r="51" spans="2:21">
      <c r="B51" s="19">
        <v>43</v>
      </c>
      <c r="C51" s="113" t="str">
        <f t="shared" si="1"/>
        <v/>
      </c>
      <c r="D51" s="113"/>
      <c r="E51" s="19"/>
      <c r="F51" s="8"/>
      <c r="G51" s="19" t="s">
        <v>3</v>
      </c>
      <c r="H51" s="128"/>
      <c r="I51" s="128"/>
      <c r="J51" s="19"/>
      <c r="K51" s="113" t="str">
        <f t="shared" si="0"/>
        <v/>
      </c>
      <c r="L51" s="113"/>
      <c r="M51" s="6" t="str">
        <f t="shared" si="2"/>
        <v/>
      </c>
      <c r="N51" s="19"/>
      <c r="O51" s="8"/>
      <c r="P51" s="128"/>
      <c r="Q51" s="128"/>
      <c r="R51" s="115" t="str">
        <f t="shared" si="3"/>
        <v/>
      </c>
      <c r="S51" s="115"/>
      <c r="T51" s="116" t="str">
        <f t="shared" si="4"/>
        <v/>
      </c>
      <c r="U51" s="116"/>
    </row>
    <row r="52" spans="2:21">
      <c r="B52" s="19">
        <v>44</v>
      </c>
      <c r="C52" s="113" t="str">
        <f t="shared" si="1"/>
        <v/>
      </c>
      <c r="D52" s="113"/>
      <c r="E52" s="19"/>
      <c r="F52" s="8"/>
      <c r="G52" s="19" t="s">
        <v>3</v>
      </c>
      <c r="H52" s="128"/>
      <c r="I52" s="128"/>
      <c r="J52" s="19"/>
      <c r="K52" s="113" t="str">
        <f t="shared" si="0"/>
        <v/>
      </c>
      <c r="L52" s="113"/>
      <c r="M52" s="6" t="str">
        <f t="shared" si="2"/>
        <v/>
      </c>
      <c r="N52" s="19"/>
      <c r="O52" s="8"/>
      <c r="P52" s="128"/>
      <c r="Q52" s="128"/>
      <c r="R52" s="115" t="str">
        <f t="shared" si="3"/>
        <v/>
      </c>
      <c r="S52" s="115"/>
      <c r="T52" s="116" t="str">
        <f t="shared" si="4"/>
        <v/>
      </c>
      <c r="U52" s="116"/>
    </row>
    <row r="53" spans="2:21">
      <c r="B53" s="19">
        <v>45</v>
      </c>
      <c r="C53" s="113" t="str">
        <f t="shared" si="1"/>
        <v/>
      </c>
      <c r="D53" s="113"/>
      <c r="E53" s="19"/>
      <c r="F53" s="8"/>
      <c r="G53" s="19" t="s">
        <v>4</v>
      </c>
      <c r="H53" s="128"/>
      <c r="I53" s="128"/>
      <c r="J53" s="19"/>
      <c r="K53" s="113" t="str">
        <f t="shared" si="0"/>
        <v/>
      </c>
      <c r="L53" s="113"/>
      <c r="M53" s="6" t="str">
        <f t="shared" si="2"/>
        <v/>
      </c>
      <c r="N53" s="19"/>
      <c r="O53" s="8"/>
      <c r="P53" s="128"/>
      <c r="Q53" s="128"/>
      <c r="R53" s="115" t="str">
        <f t="shared" si="3"/>
        <v/>
      </c>
      <c r="S53" s="115"/>
      <c r="T53" s="116" t="str">
        <f t="shared" si="4"/>
        <v/>
      </c>
      <c r="U53" s="116"/>
    </row>
    <row r="54" spans="2:21">
      <c r="B54" s="19">
        <v>46</v>
      </c>
      <c r="C54" s="113" t="str">
        <f t="shared" si="1"/>
        <v/>
      </c>
      <c r="D54" s="113"/>
      <c r="E54" s="19"/>
      <c r="F54" s="8"/>
      <c r="G54" s="19" t="s">
        <v>4</v>
      </c>
      <c r="H54" s="128"/>
      <c r="I54" s="128"/>
      <c r="J54" s="19"/>
      <c r="K54" s="113" t="str">
        <f t="shared" si="0"/>
        <v/>
      </c>
      <c r="L54" s="113"/>
      <c r="M54" s="6" t="str">
        <f t="shared" si="2"/>
        <v/>
      </c>
      <c r="N54" s="19"/>
      <c r="O54" s="8"/>
      <c r="P54" s="128"/>
      <c r="Q54" s="128"/>
      <c r="R54" s="115" t="str">
        <f t="shared" si="3"/>
        <v/>
      </c>
      <c r="S54" s="115"/>
      <c r="T54" s="116" t="str">
        <f t="shared" si="4"/>
        <v/>
      </c>
      <c r="U54" s="116"/>
    </row>
    <row r="55" spans="2:21">
      <c r="B55" s="19">
        <v>47</v>
      </c>
      <c r="C55" s="113" t="str">
        <f t="shared" si="1"/>
        <v/>
      </c>
      <c r="D55" s="113"/>
      <c r="E55" s="19"/>
      <c r="F55" s="8"/>
      <c r="G55" s="19" t="s">
        <v>3</v>
      </c>
      <c r="H55" s="128"/>
      <c r="I55" s="128"/>
      <c r="J55" s="19"/>
      <c r="K55" s="113" t="str">
        <f t="shared" si="0"/>
        <v/>
      </c>
      <c r="L55" s="113"/>
      <c r="M55" s="6" t="str">
        <f t="shared" si="2"/>
        <v/>
      </c>
      <c r="N55" s="19"/>
      <c r="O55" s="8"/>
      <c r="P55" s="128"/>
      <c r="Q55" s="128"/>
      <c r="R55" s="115" t="str">
        <f t="shared" si="3"/>
        <v/>
      </c>
      <c r="S55" s="115"/>
      <c r="T55" s="116" t="str">
        <f t="shared" si="4"/>
        <v/>
      </c>
      <c r="U55" s="116"/>
    </row>
    <row r="56" spans="2:21">
      <c r="B56" s="19">
        <v>48</v>
      </c>
      <c r="C56" s="113" t="str">
        <f t="shared" si="1"/>
        <v/>
      </c>
      <c r="D56" s="113"/>
      <c r="E56" s="19"/>
      <c r="F56" s="8"/>
      <c r="G56" s="19" t="s">
        <v>3</v>
      </c>
      <c r="H56" s="128"/>
      <c r="I56" s="128"/>
      <c r="J56" s="19"/>
      <c r="K56" s="113" t="str">
        <f t="shared" si="0"/>
        <v/>
      </c>
      <c r="L56" s="113"/>
      <c r="M56" s="6" t="str">
        <f t="shared" si="2"/>
        <v/>
      </c>
      <c r="N56" s="19"/>
      <c r="O56" s="8"/>
      <c r="P56" s="128"/>
      <c r="Q56" s="128"/>
      <c r="R56" s="115" t="str">
        <f t="shared" si="3"/>
        <v/>
      </c>
      <c r="S56" s="115"/>
      <c r="T56" s="116" t="str">
        <f t="shared" si="4"/>
        <v/>
      </c>
      <c r="U56" s="116"/>
    </row>
    <row r="57" spans="2:21">
      <c r="B57" s="19">
        <v>49</v>
      </c>
      <c r="C57" s="113" t="str">
        <f t="shared" si="1"/>
        <v/>
      </c>
      <c r="D57" s="113"/>
      <c r="E57" s="19"/>
      <c r="F57" s="8"/>
      <c r="G57" s="19" t="s">
        <v>3</v>
      </c>
      <c r="H57" s="128"/>
      <c r="I57" s="128"/>
      <c r="J57" s="19"/>
      <c r="K57" s="113" t="str">
        <f t="shared" si="0"/>
        <v/>
      </c>
      <c r="L57" s="113"/>
      <c r="M57" s="6" t="str">
        <f t="shared" si="2"/>
        <v/>
      </c>
      <c r="N57" s="19"/>
      <c r="O57" s="8"/>
      <c r="P57" s="128"/>
      <c r="Q57" s="128"/>
      <c r="R57" s="115" t="str">
        <f t="shared" si="3"/>
        <v/>
      </c>
      <c r="S57" s="115"/>
      <c r="T57" s="116" t="str">
        <f t="shared" si="4"/>
        <v/>
      </c>
      <c r="U57" s="116"/>
    </row>
    <row r="58" spans="2:21">
      <c r="B58" s="19">
        <v>50</v>
      </c>
      <c r="C58" s="113" t="str">
        <f t="shared" si="1"/>
        <v/>
      </c>
      <c r="D58" s="113"/>
      <c r="E58" s="19"/>
      <c r="F58" s="8"/>
      <c r="G58" s="19" t="s">
        <v>3</v>
      </c>
      <c r="H58" s="128"/>
      <c r="I58" s="128"/>
      <c r="J58" s="19"/>
      <c r="K58" s="113" t="str">
        <f t="shared" si="0"/>
        <v/>
      </c>
      <c r="L58" s="113"/>
      <c r="M58" s="6" t="str">
        <f t="shared" si="2"/>
        <v/>
      </c>
      <c r="N58" s="19"/>
      <c r="O58" s="8"/>
      <c r="P58" s="128"/>
      <c r="Q58" s="128"/>
      <c r="R58" s="115" t="str">
        <f t="shared" si="3"/>
        <v/>
      </c>
      <c r="S58" s="115"/>
      <c r="T58" s="116" t="str">
        <f t="shared" si="4"/>
        <v/>
      </c>
      <c r="U58" s="116"/>
    </row>
    <row r="59" spans="2:21">
      <c r="B59" s="19">
        <v>51</v>
      </c>
      <c r="C59" s="113" t="str">
        <f t="shared" si="1"/>
        <v/>
      </c>
      <c r="D59" s="113"/>
      <c r="E59" s="19"/>
      <c r="F59" s="8"/>
      <c r="G59" s="19" t="s">
        <v>3</v>
      </c>
      <c r="H59" s="128"/>
      <c r="I59" s="128"/>
      <c r="J59" s="19"/>
      <c r="K59" s="113" t="str">
        <f t="shared" si="0"/>
        <v/>
      </c>
      <c r="L59" s="113"/>
      <c r="M59" s="6" t="str">
        <f t="shared" si="2"/>
        <v/>
      </c>
      <c r="N59" s="19"/>
      <c r="O59" s="8"/>
      <c r="P59" s="128"/>
      <c r="Q59" s="128"/>
      <c r="R59" s="115" t="str">
        <f t="shared" si="3"/>
        <v/>
      </c>
      <c r="S59" s="115"/>
      <c r="T59" s="116" t="str">
        <f t="shared" si="4"/>
        <v/>
      </c>
      <c r="U59" s="116"/>
    </row>
    <row r="60" spans="2:21">
      <c r="B60" s="19">
        <v>52</v>
      </c>
      <c r="C60" s="113" t="str">
        <f t="shared" si="1"/>
        <v/>
      </c>
      <c r="D60" s="113"/>
      <c r="E60" s="19"/>
      <c r="F60" s="8"/>
      <c r="G60" s="19" t="s">
        <v>3</v>
      </c>
      <c r="H60" s="128"/>
      <c r="I60" s="128"/>
      <c r="J60" s="19"/>
      <c r="K60" s="113" t="str">
        <f t="shared" si="0"/>
        <v/>
      </c>
      <c r="L60" s="113"/>
      <c r="M60" s="6" t="str">
        <f t="shared" si="2"/>
        <v/>
      </c>
      <c r="N60" s="19"/>
      <c r="O60" s="8"/>
      <c r="P60" s="128"/>
      <c r="Q60" s="128"/>
      <c r="R60" s="115" t="str">
        <f t="shared" si="3"/>
        <v/>
      </c>
      <c r="S60" s="115"/>
      <c r="T60" s="116" t="str">
        <f t="shared" si="4"/>
        <v/>
      </c>
      <c r="U60" s="116"/>
    </row>
    <row r="61" spans="2:21">
      <c r="B61" s="19">
        <v>53</v>
      </c>
      <c r="C61" s="113" t="str">
        <f t="shared" si="1"/>
        <v/>
      </c>
      <c r="D61" s="113"/>
      <c r="E61" s="19"/>
      <c r="F61" s="8"/>
      <c r="G61" s="19" t="s">
        <v>3</v>
      </c>
      <c r="H61" s="128"/>
      <c r="I61" s="128"/>
      <c r="J61" s="19"/>
      <c r="K61" s="113" t="str">
        <f t="shared" si="0"/>
        <v/>
      </c>
      <c r="L61" s="113"/>
      <c r="M61" s="6" t="str">
        <f t="shared" si="2"/>
        <v/>
      </c>
      <c r="N61" s="19"/>
      <c r="O61" s="8"/>
      <c r="P61" s="128"/>
      <c r="Q61" s="128"/>
      <c r="R61" s="115" t="str">
        <f t="shared" si="3"/>
        <v/>
      </c>
      <c r="S61" s="115"/>
      <c r="T61" s="116" t="str">
        <f t="shared" si="4"/>
        <v/>
      </c>
      <c r="U61" s="116"/>
    </row>
    <row r="62" spans="2:21">
      <c r="B62" s="19">
        <v>54</v>
      </c>
      <c r="C62" s="113" t="str">
        <f t="shared" si="1"/>
        <v/>
      </c>
      <c r="D62" s="113"/>
      <c r="E62" s="19"/>
      <c r="F62" s="8"/>
      <c r="G62" s="19" t="s">
        <v>3</v>
      </c>
      <c r="H62" s="128"/>
      <c r="I62" s="128"/>
      <c r="J62" s="19"/>
      <c r="K62" s="113" t="str">
        <f t="shared" si="0"/>
        <v/>
      </c>
      <c r="L62" s="113"/>
      <c r="M62" s="6" t="str">
        <f t="shared" si="2"/>
        <v/>
      </c>
      <c r="N62" s="19"/>
      <c r="O62" s="8"/>
      <c r="P62" s="128"/>
      <c r="Q62" s="128"/>
      <c r="R62" s="115" t="str">
        <f t="shared" si="3"/>
        <v/>
      </c>
      <c r="S62" s="115"/>
      <c r="T62" s="116" t="str">
        <f t="shared" si="4"/>
        <v/>
      </c>
      <c r="U62" s="116"/>
    </row>
    <row r="63" spans="2:21">
      <c r="B63" s="19">
        <v>55</v>
      </c>
      <c r="C63" s="113" t="str">
        <f t="shared" si="1"/>
        <v/>
      </c>
      <c r="D63" s="113"/>
      <c r="E63" s="19"/>
      <c r="F63" s="8"/>
      <c r="G63" s="19" t="s">
        <v>4</v>
      </c>
      <c r="H63" s="128"/>
      <c r="I63" s="128"/>
      <c r="J63" s="19"/>
      <c r="K63" s="113" t="str">
        <f t="shared" si="0"/>
        <v/>
      </c>
      <c r="L63" s="113"/>
      <c r="M63" s="6" t="str">
        <f t="shared" si="2"/>
        <v/>
      </c>
      <c r="N63" s="19"/>
      <c r="O63" s="8"/>
      <c r="P63" s="128"/>
      <c r="Q63" s="128"/>
      <c r="R63" s="115" t="str">
        <f t="shared" si="3"/>
        <v/>
      </c>
      <c r="S63" s="115"/>
      <c r="T63" s="116" t="str">
        <f t="shared" si="4"/>
        <v/>
      </c>
      <c r="U63" s="116"/>
    </row>
    <row r="64" spans="2:21">
      <c r="B64" s="19">
        <v>56</v>
      </c>
      <c r="C64" s="113" t="str">
        <f t="shared" si="1"/>
        <v/>
      </c>
      <c r="D64" s="113"/>
      <c r="E64" s="19"/>
      <c r="F64" s="8"/>
      <c r="G64" s="19" t="s">
        <v>3</v>
      </c>
      <c r="H64" s="128"/>
      <c r="I64" s="128"/>
      <c r="J64" s="19"/>
      <c r="K64" s="113" t="str">
        <f t="shared" si="0"/>
        <v/>
      </c>
      <c r="L64" s="113"/>
      <c r="M64" s="6" t="str">
        <f t="shared" si="2"/>
        <v/>
      </c>
      <c r="N64" s="19"/>
      <c r="O64" s="8"/>
      <c r="P64" s="128"/>
      <c r="Q64" s="128"/>
      <c r="R64" s="115" t="str">
        <f t="shared" si="3"/>
        <v/>
      </c>
      <c r="S64" s="115"/>
      <c r="T64" s="116" t="str">
        <f t="shared" si="4"/>
        <v/>
      </c>
      <c r="U64" s="116"/>
    </row>
    <row r="65" spans="2:21">
      <c r="B65" s="19">
        <v>57</v>
      </c>
      <c r="C65" s="113" t="str">
        <f t="shared" si="1"/>
        <v/>
      </c>
      <c r="D65" s="113"/>
      <c r="E65" s="19"/>
      <c r="F65" s="8"/>
      <c r="G65" s="19" t="s">
        <v>3</v>
      </c>
      <c r="H65" s="128"/>
      <c r="I65" s="128"/>
      <c r="J65" s="19"/>
      <c r="K65" s="113" t="str">
        <f t="shared" si="0"/>
        <v/>
      </c>
      <c r="L65" s="113"/>
      <c r="M65" s="6" t="str">
        <f t="shared" si="2"/>
        <v/>
      </c>
      <c r="N65" s="19"/>
      <c r="O65" s="8"/>
      <c r="P65" s="128"/>
      <c r="Q65" s="128"/>
      <c r="R65" s="115" t="str">
        <f t="shared" si="3"/>
        <v/>
      </c>
      <c r="S65" s="115"/>
      <c r="T65" s="116" t="str">
        <f t="shared" si="4"/>
        <v/>
      </c>
      <c r="U65" s="116"/>
    </row>
    <row r="66" spans="2:21">
      <c r="B66" s="19">
        <v>58</v>
      </c>
      <c r="C66" s="113" t="str">
        <f t="shared" si="1"/>
        <v/>
      </c>
      <c r="D66" s="113"/>
      <c r="E66" s="19"/>
      <c r="F66" s="8"/>
      <c r="G66" s="19" t="s">
        <v>3</v>
      </c>
      <c r="H66" s="128"/>
      <c r="I66" s="128"/>
      <c r="J66" s="19"/>
      <c r="K66" s="113" t="str">
        <f t="shared" si="0"/>
        <v/>
      </c>
      <c r="L66" s="113"/>
      <c r="M66" s="6" t="str">
        <f t="shared" si="2"/>
        <v/>
      </c>
      <c r="N66" s="19"/>
      <c r="O66" s="8"/>
      <c r="P66" s="128"/>
      <c r="Q66" s="128"/>
      <c r="R66" s="115" t="str">
        <f t="shared" si="3"/>
        <v/>
      </c>
      <c r="S66" s="115"/>
      <c r="T66" s="116" t="str">
        <f t="shared" si="4"/>
        <v/>
      </c>
      <c r="U66" s="116"/>
    </row>
    <row r="67" spans="2:21">
      <c r="B67" s="19">
        <v>59</v>
      </c>
      <c r="C67" s="113" t="str">
        <f t="shared" si="1"/>
        <v/>
      </c>
      <c r="D67" s="113"/>
      <c r="E67" s="19"/>
      <c r="F67" s="8"/>
      <c r="G67" s="19" t="s">
        <v>3</v>
      </c>
      <c r="H67" s="128"/>
      <c r="I67" s="128"/>
      <c r="J67" s="19"/>
      <c r="K67" s="113" t="str">
        <f t="shared" si="0"/>
        <v/>
      </c>
      <c r="L67" s="113"/>
      <c r="M67" s="6" t="str">
        <f t="shared" si="2"/>
        <v/>
      </c>
      <c r="N67" s="19"/>
      <c r="O67" s="8"/>
      <c r="P67" s="128"/>
      <c r="Q67" s="128"/>
      <c r="R67" s="115" t="str">
        <f t="shared" si="3"/>
        <v/>
      </c>
      <c r="S67" s="115"/>
      <c r="T67" s="116" t="str">
        <f t="shared" si="4"/>
        <v/>
      </c>
      <c r="U67" s="116"/>
    </row>
    <row r="68" spans="2:21">
      <c r="B68" s="19">
        <v>60</v>
      </c>
      <c r="C68" s="113" t="str">
        <f t="shared" si="1"/>
        <v/>
      </c>
      <c r="D68" s="113"/>
      <c r="E68" s="19"/>
      <c r="F68" s="8"/>
      <c r="G68" s="19" t="s">
        <v>4</v>
      </c>
      <c r="H68" s="128"/>
      <c r="I68" s="128"/>
      <c r="J68" s="19"/>
      <c r="K68" s="113" t="str">
        <f t="shared" si="0"/>
        <v/>
      </c>
      <c r="L68" s="113"/>
      <c r="M68" s="6" t="str">
        <f t="shared" si="2"/>
        <v/>
      </c>
      <c r="N68" s="19"/>
      <c r="O68" s="8"/>
      <c r="P68" s="128"/>
      <c r="Q68" s="128"/>
      <c r="R68" s="115" t="str">
        <f t="shared" si="3"/>
        <v/>
      </c>
      <c r="S68" s="115"/>
      <c r="T68" s="116" t="str">
        <f t="shared" si="4"/>
        <v/>
      </c>
      <c r="U68" s="116"/>
    </row>
    <row r="69" spans="2:21">
      <c r="B69" s="19">
        <v>61</v>
      </c>
      <c r="C69" s="113" t="str">
        <f t="shared" si="1"/>
        <v/>
      </c>
      <c r="D69" s="113"/>
      <c r="E69" s="19"/>
      <c r="F69" s="8"/>
      <c r="G69" s="19" t="s">
        <v>4</v>
      </c>
      <c r="H69" s="128"/>
      <c r="I69" s="128"/>
      <c r="J69" s="19"/>
      <c r="K69" s="113" t="str">
        <f t="shared" si="0"/>
        <v/>
      </c>
      <c r="L69" s="113"/>
      <c r="M69" s="6" t="str">
        <f t="shared" si="2"/>
        <v/>
      </c>
      <c r="N69" s="19"/>
      <c r="O69" s="8"/>
      <c r="P69" s="128"/>
      <c r="Q69" s="128"/>
      <c r="R69" s="115" t="str">
        <f t="shared" si="3"/>
        <v/>
      </c>
      <c r="S69" s="115"/>
      <c r="T69" s="116" t="str">
        <f t="shared" si="4"/>
        <v/>
      </c>
      <c r="U69" s="116"/>
    </row>
    <row r="70" spans="2:21">
      <c r="B70" s="19">
        <v>62</v>
      </c>
      <c r="C70" s="113" t="str">
        <f t="shared" si="1"/>
        <v/>
      </c>
      <c r="D70" s="113"/>
      <c r="E70" s="19"/>
      <c r="F70" s="8"/>
      <c r="G70" s="19" t="s">
        <v>3</v>
      </c>
      <c r="H70" s="128"/>
      <c r="I70" s="128"/>
      <c r="J70" s="19"/>
      <c r="K70" s="113" t="str">
        <f t="shared" si="0"/>
        <v/>
      </c>
      <c r="L70" s="113"/>
      <c r="M70" s="6" t="str">
        <f t="shared" si="2"/>
        <v/>
      </c>
      <c r="N70" s="19"/>
      <c r="O70" s="8"/>
      <c r="P70" s="128"/>
      <c r="Q70" s="128"/>
      <c r="R70" s="115" t="str">
        <f t="shared" si="3"/>
        <v/>
      </c>
      <c r="S70" s="115"/>
      <c r="T70" s="116" t="str">
        <f t="shared" si="4"/>
        <v/>
      </c>
      <c r="U70" s="116"/>
    </row>
    <row r="71" spans="2:21">
      <c r="B71" s="19">
        <v>63</v>
      </c>
      <c r="C71" s="113" t="str">
        <f t="shared" si="1"/>
        <v/>
      </c>
      <c r="D71" s="113"/>
      <c r="E71" s="19"/>
      <c r="F71" s="8"/>
      <c r="G71" s="19" t="s">
        <v>4</v>
      </c>
      <c r="H71" s="128"/>
      <c r="I71" s="128"/>
      <c r="J71" s="19"/>
      <c r="K71" s="113" t="str">
        <f t="shared" si="0"/>
        <v/>
      </c>
      <c r="L71" s="113"/>
      <c r="M71" s="6" t="str">
        <f t="shared" si="2"/>
        <v/>
      </c>
      <c r="N71" s="19"/>
      <c r="O71" s="8"/>
      <c r="P71" s="128"/>
      <c r="Q71" s="128"/>
      <c r="R71" s="115" t="str">
        <f t="shared" si="3"/>
        <v/>
      </c>
      <c r="S71" s="115"/>
      <c r="T71" s="116" t="str">
        <f t="shared" si="4"/>
        <v/>
      </c>
      <c r="U71" s="116"/>
    </row>
    <row r="72" spans="2:21">
      <c r="B72" s="19">
        <v>64</v>
      </c>
      <c r="C72" s="113" t="str">
        <f t="shared" si="1"/>
        <v/>
      </c>
      <c r="D72" s="113"/>
      <c r="E72" s="19"/>
      <c r="F72" s="8"/>
      <c r="G72" s="19" t="s">
        <v>3</v>
      </c>
      <c r="H72" s="128"/>
      <c r="I72" s="128"/>
      <c r="J72" s="19"/>
      <c r="K72" s="113" t="str">
        <f t="shared" si="0"/>
        <v/>
      </c>
      <c r="L72" s="113"/>
      <c r="M72" s="6" t="str">
        <f t="shared" si="2"/>
        <v/>
      </c>
      <c r="N72" s="19"/>
      <c r="O72" s="8"/>
      <c r="P72" s="128"/>
      <c r="Q72" s="128"/>
      <c r="R72" s="115" t="str">
        <f t="shared" si="3"/>
        <v/>
      </c>
      <c r="S72" s="115"/>
      <c r="T72" s="116" t="str">
        <f t="shared" si="4"/>
        <v/>
      </c>
      <c r="U72" s="116"/>
    </row>
    <row r="73" spans="2:21">
      <c r="B73" s="19">
        <v>65</v>
      </c>
      <c r="C73" s="113" t="str">
        <f t="shared" si="1"/>
        <v/>
      </c>
      <c r="D73" s="113"/>
      <c r="E73" s="19"/>
      <c r="F73" s="8"/>
      <c r="G73" s="19" t="s">
        <v>4</v>
      </c>
      <c r="H73" s="128"/>
      <c r="I73" s="128"/>
      <c r="J73" s="19"/>
      <c r="K73" s="113" t="str">
        <f t="shared" ref="K73:K108" si="5">IF(F73="","",C73*0.03)</f>
        <v/>
      </c>
      <c r="L73" s="113"/>
      <c r="M73" s="6" t="str">
        <f t="shared" si="2"/>
        <v/>
      </c>
      <c r="N73" s="19"/>
      <c r="O73" s="8"/>
      <c r="P73" s="128"/>
      <c r="Q73" s="128"/>
      <c r="R73" s="115" t="str">
        <f t="shared" si="3"/>
        <v/>
      </c>
      <c r="S73" s="115"/>
      <c r="T73" s="116" t="str">
        <f t="shared" si="4"/>
        <v/>
      </c>
      <c r="U73" s="116"/>
    </row>
    <row r="74" spans="2:21">
      <c r="B74" s="19">
        <v>66</v>
      </c>
      <c r="C74" s="113" t="str">
        <f t="shared" ref="C74:C108" si="6">IF(R73="","",C73+R73)</f>
        <v/>
      </c>
      <c r="D74" s="113"/>
      <c r="E74" s="19"/>
      <c r="F74" s="8"/>
      <c r="G74" s="19" t="s">
        <v>4</v>
      </c>
      <c r="H74" s="128"/>
      <c r="I74" s="128"/>
      <c r="J74" s="19"/>
      <c r="K74" s="113" t="str">
        <f t="shared" si="5"/>
        <v/>
      </c>
      <c r="L74" s="113"/>
      <c r="M74" s="6" t="str">
        <f t="shared" ref="M74:M108" si="7">IF(J74="","",(K74/J74)/1000)</f>
        <v/>
      </c>
      <c r="N74" s="19"/>
      <c r="O74" s="8"/>
      <c r="P74" s="128"/>
      <c r="Q74" s="128"/>
      <c r="R74" s="115" t="str">
        <f t="shared" ref="R74:R108" si="8">IF(O74="","",(IF(G74="売",H74-P74,P74-H74))*M74*100000)</f>
        <v/>
      </c>
      <c r="S74" s="115"/>
      <c r="T74" s="116" t="str">
        <f t="shared" ref="T74:T108" si="9">IF(O74="","",IF(R74&lt;0,J74*(-1),IF(G74="買",(P74-H74)*100,(H74-P74)*100)))</f>
        <v/>
      </c>
      <c r="U74" s="116"/>
    </row>
    <row r="75" spans="2:21">
      <c r="B75" s="19">
        <v>67</v>
      </c>
      <c r="C75" s="113" t="str">
        <f t="shared" si="6"/>
        <v/>
      </c>
      <c r="D75" s="113"/>
      <c r="E75" s="19"/>
      <c r="F75" s="8"/>
      <c r="G75" s="19" t="s">
        <v>3</v>
      </c>
      <c r="H75" s="128"/>
      <c r="I75" s="128"/>
      <c r="J75" s="19"/>
      <c r="K75" s="113" t="str">
        <f t="shared" si="5"/>
        <v/>
      </c>
      <c r="L75" s="113"/>
      <c r="M75" s="6" t="str">
        <f t="shared" si="7"/>
        <v/>
      </c>
      <c r="N75" s="19"/>
      <c r="O75" s="8"/>
      <c r="P75" s="128"/>
      <c r="Q75" s="128"/>
      <c r="R75" s="115" t="str">
        <f t="shared" si="8"/>
        <v/>
      </c>
      <c r="S75" s="115"/>
      <c r="T75" s="116" t="str">
        <f t="shared" si="9"/>
        <v/>
      </c>
      <c r="U75" s="116"/>
    </row>
    <row r="76" spans="2:21">
      <c r="B76" s="19">
        <v>68</v>
      </c>
      <c r="C76" s="113" t="str">
        <f t="shared" si="6"/>
        <v/>
      </c>
      <c r="D76" s="113"/>
      <c r="E76" s="19"/>
      <c r="F76" s="8"/>
      <c r="G76" s="19" t="s">
        <v>3</v>
      </c>
      <c r="H76" s="128"/>
      <c r="I76" s="128"/>
      <c r="J76" s="19"/>
      <c r="K76" s="113" t="str">
        <f t="shared" si="5"/>
        <v/>
      </c>
      <c r="L76" s="113"/>
      <c r="M76" s="6" t="str">
        <f t="shared" si="7"/>
        <v/>
      </c>
      <c r="N76" s="19"/>
      <c r="O76" s="8"/>
      <c r="P76" s="128"/>
      <c r="Q76" s="128"/>
      <c r="R76" s="115" t="str">
        <f t="shared" si="8"/>
        <v/>
      </c>
      <c r="S76" s="115"/>
      <c r="T76" s="116" t="str">
        <f t="shared" si="9"/>
        <v/>
      </c>
      <c r="U76" s="116"/>
    </row>
    <row r="77" spans="2:21">
      <c r="B77" s="19">
        <v>69</v>
      </c>
      <c r="C77" s="113" t="str">
        <f t="shared" si="6"/>
        <v/>
      </c>
      <c r="D77" s="113"/>
      <c r="E77" s="19"/>
      <c r="F77" s="8"/>
      <c r="G77" s="19" t="s">
        <v>3</v>
      </c>
      <c r="H77" s="128"/>
      <c r="I77" s="128"/>
      <c r="J77" s="19"/>
      <c r="K77" s="113" t="str">
        <f t="shared" si="5"/>
        <v/>
      </c>
      <c r="L77" s="113"/>
      <c r="M77" s="6" t="str">
        <f t="shared" si="7"/>
        <v/>
      </c>
      <c r="N77" s="19"/>
      <c r="O77" s="8"/>
      <c r="P77" s="128"/>
      <c r="Q77" s="128"/>
      <c r="R77" s="115" t="str">
        <f t="shared" si="8"/>
        <v/>
      </c>
      <c r="S77" s="115"/>
      <c r="T77" s="116" t="str">
        <f t="shared" si="9"/>
        <v/>
      </c>
      <c r="U77" s="116"/>
    </row>
    <row r="78" spans="2:21">
      <c r="B78" s="19">
        <v>70</v>
      </c>
      <c r="C78" s="113" t="str">
        <f t="shared" si="6"/>
        <v/>
      </c>
      <c r="D78" s="113"/>
      <c r="E78" s="19"/>
      <c r="F78" s="8"/>
      <c r="G78" s="19" t="s">
        <v>4</v>
      </c>
      <c r="H78" s="128"/>
      <c r="I78" s="128"/>
      <c r="J78" s="19"/>
      <c r="K78" s="113" t="str">
        <f t="shared" si="5"/>
        <v/>
      </c>
      <c r="L78" s="113"/>
      <c r="M78" s="6" t="str">
        <f t="shared" si="7"/>
        <v/>
      </c>
      <c r="N78" s="19"/>
      <c r="O78" s="8"/>
      <c r="P78" s="128"/>
      <c r="Q78" s="128"/>
      <c r="R78" s="115" t="str">
        <f t="shared" si="8"/>
        <v/>
      </c>
      <c r="S78" s="115"/>
      <c r="T78" s="116" t="str">
        <f t="shared" si="9"/>
        <v/>
      </c>
      <c r="U78" s="116"/>
    </row>
    <row r="79" spans="2:21">
      <c r="B79" s="19">
        <v>71</v>
      </c>
      <c r="C79" s="113" t="str">
        <f t="shared" si="6"/>
        <v/>
      </c>
      <c r="D79" s="113"/>
      <c r="E79" s="19"/>
      <c r="F79" s="8"/>
      <c r="G79" s="19" t="s">
        <v>3</v>
      </c>
      <c r="H79" s="128"/>
      <c r="I79" s="128"/>
      <c r="J79" s="19"/>
      <c r="K79" s="113" t="str">
        <f t="shared" si="5"/>
        <v/>
      </c>
      <c r="L79" s="113"/>
      <c r="M79" s="6" t="str">
        <f t="shared" si="7"/>
        <v/>
      </c>
      <c r="N79" s="19"/>
      <c r="O79" s="8"/>
      <c r="P79" s="128"/>
      <c r="Q79" s="128"/>
      <c r="R79" s="115" t="str">
        <f t="shared" si="8"/>
        <v/>
      </c>
      <c r="S79" s="115"/>
      <c r="T79" s="116" t="str">
        <f t="shared" si="9"/>
        <v/>
      </c>
      <c r="U79" s="116"/>
    </row>
    <row r="80" spans="2:21">
      <c r="B80" s="19">
        <v>72</v>
      </c>
      <c r="C80" s="113" t="str">
        <f t="shared" si="6"/>
        <v/>
      </c>
      <c r="D80" s="113"/>
      <c r="E80" s="19"/>
      <c r="F80" s="8"/>
      <c r="G80" s="19" t="s">
        <v>4</v>
      </c>
      <c r="H80" s="128"/>
      <c r="I80" s="128"/>
      <c r="J80" s="19"/>
      <c r="K80" s="113" t="str">
        <f t="shared" si="5"/>
        <v/>
      </c>
      <c r="L80" s="113"/>
      <c r="M80" s="6" t="str">
        <f t="shared" si="7"/>
        <v/>
      </c>
      <c r="N80" s="19"/>
      <c r="O80" s="8"/>
      <c r="P80" s="128"/>
      <c r="Q80" s="128"/>
      <c r="R80" s="115" t="str">
        <f t="shared" si="8"/>
        <v/>
      </c>
      <c r="S80" s="115"/>
      <c r="T80" s="116" t="str">
        <f t="shared" si="9"/>
        <v/>
      </c>
      <c r="U80" s="116"/>
    </row>
    <row r="81" spans="2:21">
      <c r="B81" s="19">
        <v>73</v>
      </c>
      <c r="C81" s="113" t="str">
        <f t="shared" si="6"/>
        <v/>
      </c>
      <c r="D81" s="113"/>
      <c r="E81" s="19"/>
      <c r="F81" s="8"/>
      <c r="G81" s="19" t="s">
        <v>3</v>
      </c>
      <c r="H81" s="128"/>
      <c r="I81" s="128"/>
      <c r="J81" s="19"/>
      <c r="K81" s="113" t="str">
        <f t="shared" si="5"/>
        <v/>
      </c>
      <c r="L81" s="113"/>
      <c r="M81" s="6" t="str">
        <f t="shared" si="7"/>
        <v/>
      </c>
      <c r="N81" s="19"/>
      <c r="O81" s="8"/>
      <c r="P81" s="128"/>
      <c r="Q81" s="128"/>
      <c r="R81" s="115" t="str">
        <f t="shared" si="8"/>
        <v/>
      </c>
      <c r="S81" s="115"/>
      <c r="T81" s="116" t="str">
        <f t="shared" si="9"/>
        <v/>
      </c>
      <c r="U81" s="116"/>
    </row>
    <row r="82" spans="2:21">
      <c r="B82" s="19">
        <v>74</v>
      </c>
      <c r="C82" s="113" t="str">
        <f t="shared" si="6"/>
        <v/>
      </c>
      <c r="D82" s="113"/>
      <c r="E82" s="19"/>
      <c r="F82" s="8"/>
      <c r="G82" s="19" t="s">
        <v>3</v>
      </c>
      <c r="H82" s="128"/>
      <c r="I82" s="128"/>
      <c r="J82" s="19"/>
      <c r="K82" s="113" t="str">
        <f t="shared" si="5"/>
        <v/>
      </c>
      <c r="L82" s="113"/>
      <c r="M82" s="6" t="str">
        <f t="shared" si="7"/>
        <v/>
      </c>
      <c r="N82" s="19"/>
      <c r="O82" s="8"/>
      <c r="P82" s="128"/>
      <c r="Q82" s="128"/>
      <c r="R82" s="115" t="str">
        <f t="shared" si="8"/>
        <v/>
      </c>
      <c r="S82" s="115"/>
      <c r="T82" s="116" t="str">
        <f t="shared" si="9"/>
        <v/>
      </c>
      <c r="U82" s="116"/>
    </row>
    <row r="83" spans="2:21">
      <c r="B83" s="19">
        <v>75</v>
      </c>
      <c r="C83" s="113" t="str">
        <f t="shared" si="6"/>
        <v/>
      </c>
      <c r="D83" s="113"/>
      <c r="E83" s="19"/>
      <c r="F83" s="8"/>
      <c r="G83" s="19" t="s">
        <v>3</v>
      </c>
      <c r="H83" s="128"/>
      <c r="I83" s="128"/>
      <c r="J83" s="19"/>
      <c r="K83" s="113" t="str">
        <f t="shared" si="5"/>
        <v/>
      </c>
      <c r="L83" s="113"/>
      <c r="M83" s="6" t="str">
        <f t="shared" si="7"/>
        <v/>
      </c>
      <c r="N83" s="19"/>
      <c r="O83" s="8"/>
      <c r="P83" s="128"/>
      <c r="Q83" s="128"/>
      <c r="R83" s="115" t="str">
        <f t="shared" si="8"/>
        <v/>
      </c>
      <c r="S83" s="115"/>
      <c r="T83" s="116" t="str">
        <f t="shared" si="9"/>
        <v/>
      </c>
      <c r="U83" s="116"/>
    </row>
    <row r="84" spans="2:21">
      <c r="B84" s="19">
        <v>76</v>
      </c>
      <c r="C84" s="113" t="str">
        <f t="shared" si="6"/>
        <v/>
      </c>
      <c r="D84" s="113"/>
      <c r="E84" s="19"/>
      <c r="F84" s="8"/>
      <c r="G84" s="19" t="s">
        <v>3</v>
      </c>
      <c r="H84" s="128"/>
      <c r="I84" s="128"/>
      <c r="J84" s="19"/>
      <c r="K84" s="113" t="str">
        <f t="shared" si="5"/>
        <v/>
      </c>
      <c r="L84" s="113"/>
      <c r="M84" s="6" t="str">
        <f t="shared" si="7"/>
        <v/>
      </c>
      <c r="N84" s="19"/>
      <c r="O84" s="8"/>
      <c r="P84" s="128"/>
      <c r="Q84" s="128"/>
      <c r="R84" s="115" t="str">
        <f t="shared" si="8"/>
        <v/>
      </c>
      <c r="S84" s="115"/>
      <c r="T84" s="116" t="str">
        <f t="shared" si="9"/>
        <v/>
      </c>
      <c r="U84" s="116"/>
    </row>
    <row r="85" spans="2:21">
      <c r="B85" s="19">
        <v>77</v>
      </c>
      <c r="C85" s="113" t="str">
        <f t="shared" si="6"/>
        <v/>
      </c>
      <c r="D85" s="113"/>
      <c r="E85" s="19"/>
      <c r="F85" s="8"/>
      <c r="G85" s="19" t="s">
        <v>4</v>
      </c>
      <c r="H85" s="128"/>
      <c r="I85" s="128"/>
      <c r="J85" s="19"/>
      <c r="K85" s="113" t="str">
        <f t="shared" si="5"/>
        <v/>
      </c>
      <c r="L85" s="113"/>
      <c r="M85" s="6" t="str">
        <f t="shared" si="7"/>
        <v/>
      </c>
      <c r="N85" s="19"/>
      <c r="O85" s="8"/>
      <c r="P85" s="128"/>
      <c r="Q85" s="128"/>
      <c r="R85" s="115" t="str">
        <f t="shared" si="8"/>
        <v/>
      </c>
      <c r="S85" s="115"/>
      <c r="T85" s="116" t="str">
        <f t="shared" si="9"/>
        <v/>
      </c>
      <c r="U85" s="116"/>
    </row>
    <row r="86" spans="2:21">
      <c r="B86" s="19">
        <v>78</v>
      </c>
      <c r="C86" s="113" t="str">
        <f t="shared" si="6"/>
        <v/>
      </c>
      <c r="D86" s="113"/>
      <c r="E86" s="19"/>
      <c r="F86" s="8"/>
      <c r="G86" s="19" t="s">
        <v>3</v>
      </c>
      <c r="H86" s="128"/>
      <c r="I86" s="128"/>
      <c r="J86" s="19"/>
      <c r="K86" s="113" t="str">
        <f t="shared" si="5"/>
        <v/>
      </c>
      <c r="L86" s="113"/>
      <c r="M86" s="6" t="str">
        <f t="shared" si="7"/>
        <v/>
      </c>
      <c r="N86" s="19"/>
      <c r="O86" s="8"/>
      <c r="P86" s="128"/>
      <c r="Q86" s="128"/>
      <c r="R86" s="115" t="str">
        <f t="shared" si="8"/>
        <v/>
      </c>
      <c r="S86" s="115"/>
      <c r="T86" s="116" t="str">
        <f t="shared" si="9"/>
        <v/>
      </c>
      <c r="U86" s="116"/>
    </row>
    <row r="87" spans="2:21">
      <c r="B87" s="19">
        <v>79</v>
      </c>
      <c r="C87" s="113" t="str">
        <f t="shared" si="6"/>
        <v/>
      </c>
      <c r="D87" s="113"/>
      <c r="E87" s="19"/>
      <c r="F87" s="8"/>
      <c r="G87" s="19" t="s">
        <v>4</v>
      </c>
      <c r="H87" s="128"/>
      <c r="I87" s="128"/>
      <c r="J87" s="19"/>
      <c r="K87" s="113" t="str">
        <f t="shared" si="5"/>
        <v/>
      </c>
      <c r="L87" s="113"/>
      <c r="M87" s="6" t="str">
        <f t="shared" si="7"/>
        <v/>
      </c>
      <c r="N87" s="19"/>
      <c r="O87" s="8"/>
      <c r="P87" s="128"/>
      <c r="Q87" s="128"/>
      <c r="R87" s="115" t="str">
        <f t="shared" si="8"/>
        <v/>
      </c>
      <c r="S87" s="115"/>
      <c r="T87" s="116" t="str">
        <f t="shared" si="9"/>
        <v/>
      </c>
      <c r="U87" s="116"/>
    </row>
    <row r="88" spans="2:21">
      <c r="B88" s="19">
        <v>80</v>
      </c>
      <c r="C88" s="113" t="str">
        <f t="shared" si="6"/>
        <v/>
      </c>
      <c r="D88" s="113"/>
      <c r="E88" s="19"/>
      <c r="F88" s="8"/>
      <c r="G88" s="19" t="s">
        <v>4</v>
      </c>
      <c r="H88" s="128"/>
      <c r="I88" s="128"/>
      <c r="J88" s="19"/>
      <c r="K88" s="113" t="str">
        <f t="shared" si="5"/>
        <v/>
      </c>
      <c r="L88" s="113"/>
      <c r="M88" s="6" t="str">
        <f t="shared" si="7"/>
        <v/>
      </c>
      <c r="N88" s="19"/>
      <c r="O88" s="8"/>
      <c r="P88" s="128"/>
      <c r="Q88" s="128"/>
      <c r="R88" s="115" t="str">
        <f t="shared" si="8"/>
        <v/>
      </c>
      <c r="S88" s="115"/>
      <c r="T88" s="116" t="str">
        <f t="shared" si="9"/>
        <v/>
      </c>
      <c r="U88" s="116"/>
    </row>
    <row r="89" spans="2:21">
      <c r="B89" s="19">
        <v>81</v>
      </c>
      <c r="C89" s="113" t="str">
        <f t="shared" si="6"/>
        <v/>
      </c>
      <c r="D89" s="113"/>
      <c r="E89" s="19"/>
      <c r="F89" s="8"/>
      <c r="G89" s="19" t="s">
        <v>4</v>
      </c>
      <c r="H89" s="128"/>
      <c r="I89" s="128"/>
      <c r="J89" s="19"/>
      <c r="K89" s="113" t="str">
        <f t="shared" si="5"/>
        <v/>
      </c>
      <c r="L89" s="113"/>
      <c r="M89" s="6" t="str">
        <f t="shared" si="7"/>
        <v/>
      </c>
      <c r="N89" s="19"/>
      <c r="O89" s="8"/>
      <c r="P89" s="128"/>
      <c r="Q89" s="128"/>
      <c r="R89" s="115" t="str">
        <f t="shared" si="8"/>
        <v/>
      </c>
      <c r="S89" s="115"/>
      <c r="T89" s="116" t="str">
        <f t="shared" si="9"/>
        <v/>
      </c>
      <c r="U89" s="116"/>
    </row>
    <row r="90" spans="2:21">
      <c r="B90" s="19">
        <v>82</v>
      </c>
      <c r="C90" s="113" t="str">
        <f t="shared" si="6"/>
        <v/>
      </c>
      <c r="D90" s="113"/>
      <c r="E90" s="19"/>
      <c r="F90" s="8"/>
      <c r="G90" s="19" t="s">
        <v>4</v>
      </c>
      <c r="H90" s="128"/>
      <c r="I90" s="128"/>
      <c r="J90" s="19"/>
      <c r="K90" s="113" t="str">
        <f t="shared" si="5"/>
        <v/>
      </c>
      <c r="L90" s="113"/>
      <c r="M90" s="6" t="str">
        <f t="shared" si="7"/>
        <v/>
      </c>
      <c r="N90" s="19"/>
      <c r="O90" s="8"/>
      <c r="P90" s="128"/>
      <c r="Q90" s="128"/>
      <c r="R90" s="115" t="str">
        <f t="shared" si="8"/>
        <v/>
      </c>
      <c r="S90" s="115"/>
      <c r="T90" s="116" t="str">
        <f t="shared" si="9"/>
        <v/>
      </c>
      <c r="U90" s="116"/>
    </row>
    <row r="91" spans="2:21">
      <c r="B91" s="19">
        <v>83</v>
      </c>
      <c r="C91" s="113" t="str">
        <f t="shared" si="6"/>
        <v/>
      </c>
      <c r="D91" s="113"/>
      <c r="E91" s="19"/>
      <c r="F91" s="8"/>
      <c r="G91" s="19" t="s">
        <v>4</v>
      </c>
      <c r="H91" s="128"/>
      <c r="I91" s="128"/>
      <c r="J91" s="19"/>
      <c r="K91" s="113" t="str">
        <f t="shared" si="5"/>
        <v/>
      </c>
      <c r="L91" s="113"/>
      <c r="M91" s="6" t="str">
        <f t="shared" si="7"/>
        <v/>
      </c>
      <c r="N91" s="19"/>
      <c r="O91" s="8"/>
      <c r="P91" s="128"/>
      <c r="Q91" s="128"/>
      <c r="R91" s="115" t="str">
        <f t="shared" si="8"/>
        <v/>
      </c>
      <c r="S91" s="115"/>
      <c r="T91" s="116" t="str">
        <f t="shared" si="9"/>
        <v/>
      </c>
      <c r="U91" s="116"/>
    </row>
    <row r="92" spans="2:21">
      <c r="B92" s="19">
        <v>84</v>
      </c>
      <c r="C92" s="113" t="str">
        <f t="shared" si="6"/>
        <v/>
      </c>
      <c r="D92" s="113"/>
      <c r="E92" s="19"/>
      <c r="F92" s="8"/>
      <c r="G92" s="19" t="s">
        <v>3</v>
      </c>
      <c r="H92" s="128"/>
      <c r="I92" s="128"/>
      <c r="J92" s="19"/>
      <c r="K92" s="113" t="str">
        <f t="shared" si="5"/>
        <v/>
      </c>
      <c r="L92" s="113"/>
      <c r="M92" s="6" t="str">
        <f t="shared" si="7"/>
        <v/>
      </c>
      <c r="N92" s="19"/>
      <c r="O92" s="8"/>
      <c r="P92" s="128"/>
      <c r="Q92" s="128"/>
      <c r="R92" s="115" t="str">
        <f t="shared" si="8"/>
        <v/>
      </c>
      <c r="S92" s="115"/>
      <c r="T92" s="116" t="str">
        <f t="shared" si="9"/>
        <v/>
      </c>
      <c r="U92" s="116"/>
    </row>
    <row r="93" spans="2:21">
      <c r="B93" s="19">
        <v>85</v>
      </c>
      <c r="C93" s="113" t="str">
        <f t="shared" si="6"/>
        <v/>
      </c>
      <c r="D93" s="113"/>
      <c r="E93" s="19"/>
      <c r="F93" s="8"/>
      <c r="G93" s="19" t="s">
        <v>4</v>
      </c>
      <c r="H93" s="128"/>
      <c r="I93" s="128"/>
      <c r="J93" s="19"/>
      <c r="K93" s="113" t="str">
        <f t="shared" si="5"/>
        <v/>
      </c>
      <c r="L93" s="113"/>
      <c r="M93" s="6" t="str">
        <f t="shared" si="7"/>
        <v/>
      </c>
      <c r="N93" s="19"/>
      <c r="O93" s="8"/>
      <c r="P93" s="128"/>
      <c r="Q93" s="128"/>
      <c r="R93" s="115" t="str">
        <f t="shared" si="8"/>
        <v/>
      </c>
      <c r="S93" s="115"/>
      <c r="T93" s="116" t="str">
        <f t="shared" si="9"/>
        <v/>
      </c>
      <c r="U93" s="116"/>
    </row>
    <row r="94" spans="2:21">
      <c r="B94" s="19">
        <v>86</v>
      </c>
      <c r="C94" s="113" t="str">
        <f t="shared" si="6"/>
        <v/>
      </c>
      <c r="D94" s="113"/>
      <c r="E94" s="19"/>
      <c r="F94" s="8"/>
      <c r="G94" s="19" t="s">
        <v>3</v>
      </c>
      <c r="H94" s="128"/>
      <c r="I94" s="128"/>
      <c r="J94" s="19"/>
      <c r="K94" s="113" t="str">
        <f t="shared" si="5"/>
        <v/>
      </c>
      <c r="L94" s="113"/>
      <c r="M94" s="6" t="str">
        <f t="shared" si="7"/>
        <v/>
      </c>
      <c r="N94" s="19"/>
      <c r="O94" s="8"/>
      <c r="P94" s="128"/>
      <c r="Q94" s="128"/>
      <c r="R94" s="115" t="str">
        <f t="shared" si="8"/>
        <v/>
      </c>
      <c r="S94" s="115"/>
      <c r="T94" s="116" t="str">
        <f t="shared" si="9"/>
        <v/>
      </c>
      <c r="U94" s="116"/>
    </row>
    <row r="95" spans="2:21">
      <c r="B95" s="19">
        <v>87</v>
      </c>
      <c r="C95" s="113" t="str">
        <f t="shared" si="6"/>
        <v/>
      </c>
      <c r="D95" s="113"/>
      <c r="E95" s="19"/>
      <c r="F95" s="8"/>
      <c r="G95" s="19" t="s">
        <v>4</v>
      </c>
      <c r="H95" s="128"/>
      <c r="I95" s="128"/>
      <c r="J95" s="19"/>
      <c r="K95" s="113" t="str">
        <f t="shared" si="5"/>
        <v/>
      </c>
      <c r="L95" s="113"/>
      <c r="M95" s="6" t="str">
        <f t="shared" si="7"/>
        <v/>
      </c>
      <c r="N95" s="19"/>
      <c r="O95" s="8"/>
      <c r="P95" s="128"/>
      <c r="Q95" s="128"/>
      <c r="R95" s="115" t="str">
        <f t="shared" si="8"/>
        <v/>
      </c>
      <c r="S95" s="115"/>
      <c r="T95" s="116" t="str">
        <f t="shared" si="9"/>
        <v/>
      </c>
      <c r="U95" s="116"/>
    </row>
    <row r="96" spans="2:21">
      <c r="B96" s="19">
        <v>88</v>
      </c>
      <c r="C96" s="113" t="str">
        <f t="shared" si="6"/>
        <v/>
      </c>
      <c r="D96" s="113"/>
      <c r="E96" s="19"/>
      <c r="F96" s="8"/>
      <c r="G96" s="19" t="s">
        <v>3</v>
      </c>
      <c r="H96" s="128"/>
      <c r="I96" s="128"/>
      <c r="J96" s="19"/>
      <c r="K96" s="113" t="str">
        <f t="shared" si="5"/>
        <v/>
      </c>
      <c r="L96" s="113"/>
      <c r="M96" s="6" t="str">
        <f t="shared" si="7"/>
        <v/>
      </c>
      <c r="N96" s="19"/>
      <c r="O96" s="8"/>
      <c r="P96" s="128"/>
      <c r="Q96" s="128"/>
      <c r="R96" s="115" t="str">
        <f t="shared" si="8"/>
        <v/>
      </c>
      <c r="S96" s="115"/>
      <c r="T96" s="116" t="str">
        <f t="shared" si="9"/>
        <v/>
      </c>
      <c r="U96" s="116"/>
    </row>
    <row r="97" spans="2:21">
      <c r="B97" s="19">
        <v>89</v>
      </c>
      <c r="C97" s="113" t="str">
        <f t="shared" si="6"/>
        <v/>
      </c>
      <c r="D97" s="113"/>
      <c r="E97" s="19"/>
      <c r="F97" s="8"/>
      <c r="G97" s="19" t="s">
        <v>4</v>
      </c>
      <c r="H97" s="128"/>
      <c r="I97" s="128"/>
      <c r="J97" s="19"/>
      <c r="K97" s="113" t="str">
        <f t="shared" si="5"/>
        <v/>
      </c>
      <c r="L97" s="113"/>
      <c r="M97" s="6" t="str">
        <f t="shared" si="7"/>
        <v/>
      </c>
      <c r="N97" s="19"/>
      <c r="O97" s="8"/>
      <c r="P97" s="128"/>
      <c r="Q97" s="128"/>
      <c r="R97" s="115" t="str">
        <f t="shared" si="8"/>
        <v/>
      </c>
      <c r="S97" s="115"/>
      <c r="T97" s="116" t="str">
        <f t="shared" si="9"/>
        <v/>
      </c>
      <c r="U97" s="116"/>
    </row>
    <row r="98" spans="2:21">
      <c r="B98" s="19">
        <v>90</v>
      </c>
      <c r="C98" s="113" t="str">
        <f t="shared" si="6"/>
        <v/>
      </c>
      <c r="D98" s="113"/>
      <c r="E98" s="19"/>
      <c r="F98" s="8"/>
      <c r="G98" s="19" t="s">
        <v>3</v>
      </c>
      <c r="H98" s="128"/>
      <c r="I98" s="128"/>
      <c r="J98" s="19"/>
      <c r="K98" s="113" t="str">
        <f t="shared" si="5"/>
        <v/>
      </c>
      <c r="L98" s="113"/>
      <c r="M98" s="6" t="str">
        <f t="shared" si="7"/>
        <v/>
      </c>
      <c r="N98" s="19"/>
      <c r="O98" s="8"/>
      <c r="P98" s="128"/>
      <c r="Q98" s="128"/>
      <c r="R98" s="115" t="str">
        <f t="shared" si="8"/>
        <v/>
      </c>
      <c r="S98" s="115"/>
      <c r="T98" s="116" t="str">
        <f t="shared" si="9"/>
        <v/>
      </c>
      <c r="U98" s="116"/>
    </row>
    <row r="99" spans="2:21">
      <c r="B99" s="19">
        <v>91</v>
      </c>
      <c r="C99" s="113" t="str">
        <f t="shared" si="6"/>
        <v/>
      </c>
      <c r="D99" s="113"/>
      <c r="E99" s="19"/>
      <c r="F99" s="8"/>
      <c r="G99" s="19" t="s">
        <v>4</v>
      </c>
      <c r="H99" s="128"/>
      <c r="I99" s="128"/>
      <c r="J99" s="19"/>
      <c r="K99" s="113" t="str">
        <f t="shared" si="5"/>
        <v/>
      </c>
      <c r="L99" s="113"/>
      <c r="M99" s="6" t="str">
        <f t="shared" si="7"/>
        <v/>
      </c>
      <c r="N99" s="19"/>
      <c r="O99" s="8"/>
      <c r="P99" s="128"/>
      <c r="Q99" s="128"/>
      <c r="R99" s="115" t="str">
        <f t="shared" si="8"/>
        <v/>
      </c>
      <c r="S99" s="115"/>
      <c r="T99" s="116" t="str">
        <f t="shared" si="9"/>
        <v/>
      </c>
      <c r="U99" s="116"/>
    </row>
    <row r="100" spans="2:21">
      <c r="B100" s="19">
        <v>92</v>
      </c>
      <c r="C100" s="113" t="str">
        <f t="shared" si="6"/>
        <v/>
      </c>
      <c r="D100" s="113"/>
      <c r="E100" s="19"/>
      <c r="F100" s="8"/>
      <c r="G100" s="19" t="s">
        <v>4</v>
      </c>
      <c r="H100" s="128"/>
      <c r="I100" s="128"/>
      <c r="J100" s="19"/>
      <c r="K100" s="113" t="str">
        <f t="shared" si="5"/>
        <v/>
      </c>
      <c r="L100" s="113"/>
      <c r="M100" s="6" t="str">
        <f t="shared" si="7"/>
        <v/>
      </c>
      <c r="N100" s="19"/>
      <c r="O100" s="8"/>
      <c r="P100" s="128"/>
      <c r="Q100" s="128"/>
      <c r="R100" s="115" t="str">
        <f t="shared" si="8"/>
        <v/>
      </c>
      <c r="S100" s="115"/>
      <c r="T100" s="116" t="str">
        <f t="shared" si="9"/>
        <v/>
      </c>
      <c r="U100" s="116"/>
    </row>
    <row r="101" spans="2:21">
      <c r="B101" s="19">
        <v>93</v>
      </c>
      <c r="C101" s="113" t="str">
        <f t="shared" si="6"/>
        <v/>
      </c>
      <c r="D101" s="113"/>
      <c r="E101" s="19"/>
      <c r="F101" s="8"/>
      <c r="G101" s="19" t="s">
        <v>3</v>
      </c>
      <c r="H101" s="128"/>
      <c r="I101" s="128"/>
      <c r="J101" s="19"/>
      <c r="K101" s="113" t="str">
        <f t="shared" si="5"/>
        <v/>
      </c>
      <c r="L101" s="113"/>
      <c r="M101" s="6" t="str">
        <f t="shared" si="7"/>
        <v/>
      </c>
      <c r="N101" s="19"/>
      <c r="O101" s="8"/>
      <c r="P101" s="128"/>
      <c r="Q101" s="128"/>
      <c r="R101" s="115" t="str">
        <f t="shared" si="8"/>
        <v/>
      </c>
      <c r="S101" s="115"/>
      <c r="T101" s="116" t="str">
        <f t="shared" si="9"/>
        <v/>
      </c>
      <c r="U101" s="116"/>
    </row>
    <row r="102" spans="2:21">
      <c r="B102" s="19">
        <v>94</v>
      </c>
      <c r="C102" s="113" t="str">
        <f t="shared" si="6"/>
        <v/>
      </c>
      <c r="D102" s="113"/>
      <c r="E102" s="19"/>
      <c r="F102" s="8"/>
      <c r="G102" s="19" t="s">
        <v>3</v>
      </c>
      <c r="H102" s="128"/>
      <c r="I102" s="128"/>
      <c r="J102" s="19"/>
      <c r="K102" s="113" t="str">
        <f t="shared" si="5"/>
        <v/>
      </c>
      <c r="L102" s="113"/>
      <c r="M102" s="6" t="str">
        <f t="shared" si="7"/>
        <v/>
      </c>
      <c r="N102" s="19"/>
      <c r="O102" s="8"/>
      <c r="P102" s="128"/>
      <c r="Q102" s="128"/>
      <c r="R102" s="115" t="str">
        <f t="shared" si="8"/>
        <v/>
      </c>
      <c r="S102" s="115"/>
      <c r="T102" s="116" t="str">
        <f t="shared" si="9"/>
        <v/>
      </c>
      <c r="U102" s="116"/>
    </row>
    <row r="103" spans="2:21">
      <c r="B103" s="19">
        <v>95</v>
      </c>
      <c r="C103" s="113" t="str">
        <f t="shared" si="6"/>
        <v/>
      </c>
      <c r="D103" s="113"/>
      <c r="E103" s="19"/>
      <c r="F103" s="8"/>
      <c r="G103" s="19" t="s">
        <v>3</v>
      </c>
      <c r="H103" s="128"/>
      <c r="I103" s="128"/>
      <c r="J103" s="19"/>
      <c r="K103" s="113" t="str">
        <f t="shared" si="5"/>
        <v/>
      </c>
      <c r="L103" s="113"/>
      <c r="M103" s="6" t="str">
        <f t="shared" si="7"/>
        <v/>
      </c>
      <c r="N103" s="19"/>
      <c r="O103" s="8"/>
      <c r="P103" s="128"/>
      <c r="Q103" s="128"/>
      <c r="R103" s="115" t="str">
        <f t="shared" si="8"/>
        <v/>
      </c>
      <c r="S103" s="115"/>
      <c r="T103" s="116" t="str">
        <f t="shared" si="9"/>
        <v/>
      </c>
      <c r="U103" s="116"/>
    </row>
    <row r="104" spans="2:21">
      <c r="B104" s="19">
        <v>96</v>
      </c>
      <c r="C104" s="113" t="str">
        <f t="shared" si="6"/>
        <v/>
      </c>
      <c r="D104" s="113"/>
      <c r="E104" s="19"/>
      <c r="F104" s="8"/>
      <c r="G104" s="19" t="s">
        <v>4</v>
      </c>
      <c r="H104" s="128"/>
      <c r="I104" s="128"/>
      <c r="J104" s="19"/>
      <c r="K104" s="113" t="str">
        <f t="shared" si="5"/>
        <v/>
      </c>
      <c r="L104" s="113"/>
      <c r="M104" s="6" t="str">
        <f t="shared" si="7"/>
        <v/>
      </c>
      <c r="N104" s="19"/>
      <c r="O104" s="8"/>
      <c r="P104" s="128"/>
      <c r="Q104" s="128"/>
      <c r="R104" s="115" t="str">
        <f t="shared" si="8"/>
        <v/>
      </c>
      <c r="S104" s="115"/>
      <c r="T104" s="116" t="str">
        <f t="shared" si="9"/>
        <v/>
      </c>
      <c r="U104" s="116"/>
    </row>
    <row r="105" spans="2:21">
      <c r="B105" s="19">
        <v>97</v>
      </c>
      <c r="C105" s="113" t="str">
        <f t="shared" si="6"/>
        <v/>
      </c>
      <c r="D105" s="113"/>
      <c r="E105" s="19"/>
      <c r="F105" s="8"/>
      <c r="G105" s="19" t="s">
        <v>3</v>
      </c>
      <c r="H105" s="128"/>
      <c r="I105" s="128"/>
      <c r="J105" s="19"/>
      <c r="K105" s="113" t="str">
        <f t="shared" si="5"/>
        <v/>
      </c>
      <c r="L105" s="113"/>
      <c r="M105" s="6" t="str">
        <f t="shared" si="7"/>
        <v/>
      </c>
      <c r="N105" s="19"/>
      <c r="O105" s="8"/>
      <c r="P105" s="128"/>
      <c r="Q105" s="128"/>
      <c r="R105" s="115" t="str">
        <f t="shared" si="8"/>
        <v/>
      </c>
      <c r="S105" s="115"/>
      <c r="T105" s="116" t="str">
        <f t="shared" si="9"/>
        <v/>
      </c>
      <c r="U105" s="116"/>
    </row>
    <row r="106" spans="2:21">
      <c r="B106" s="19">
        <v>98</v>
      </c>
      <c r="C106" s="113" t="str">
        <f t="shared" si="6"/>
        <v/>
      </c>
      <c r="D106" s="113"/>
      <c r="E106" s="19"/>
      <c r="F106" s="8"/>
      <c r="G106" s="19" t="s">
        <v>4</v>
      </c>
      <c r="H106" s="128"/>
      <c r="I106" s="128"/>
      <c r="J106" s="19"/>
      <c r="K106" s="113" t="str">
        <f t="shared" si="5"/>
        <v/>
      </c>
      <c r="L106" s="113"/>
      <c r="M106" s="6" t="str">
        <f t="shared" si="7"/>
        <v/>
      </c>
      <c r="N106" s="19"/>
      <c r="O106" s="8"/>
      <c r="P106" s="128"/>
      <c r="Q106" s="128"/>
      <c r="R106" s="115" t="str">
        <f t="shared" si="8"/>
        <v/>
      </c>
      <c r="S106" s="115"/>
      <c r="T106" s="116" t="str">
        <f t="shared" si="9"/>
        <v/>
      </c>
      <c r="U106" s="116"/>
    </row>
    <row r="107" spans="2:21">
      <c r="B107" s="19">
        <v>99</v>
      </c>
      <c r="C107" s="113" t="str">
        <f t="shared" si="6"/>
        <v/>
      </c>
      <c r="D107" s="113"/>
      <c r="E107" s="19"/>
      <c r="F107" s="8"/>
      <c r="G107" s="19" t="s">
        <v>4</v>
      </c>
      <c r="H107" s="128"/>
      <c r="I107" s="128"/>
      <c r="J107" s="19"/>
      <c r="K107" s="113" t="str">
        <f t="shared" si="5"/>
        <v/>
      </c>
      <c r="L107" s="113"/>
      <c r="M107" s="6" t="str">
        <f t="shared" si="7"/>
        <v/>
      </c>
      <c r="N107" s="19"/>
      <c r="O107" s="8"/>
      <c r="P107" s="128"/>
      <c r="Q107" s="128"/>
      <c r="R107" s="115" t="str">
        <f t="shared" si="8"/>
        <v/>
      </c>
      <c r="S107" s="115"/>
      <c r="T107" s="116" t="str">
        <f t="shared" si="9"/>
        <v/>
      </c>
      <c r="U107" s="116"/>
    </row>
    <row r="108" spans="2:21">
      <c r="B108" s="19">
        <v>100</v>
      </c>
      <c r="C108" s="113" t="str">
        <f t="shared" si="6"/>
        <v/>
      </c>
      <c r="D108" s="113"/>
      <c r="E108" s="19"/>
      <c r="F108" s="8"/>
      <c r="G108" s="19" t="s">
        <v>3</v>
      </c>
      <c r="H108" s="128"/>
      <c r="I108" s="128"/>
      <c r="J108" s="19"/>
      <c r="K108" s="113" t="str">
        <f t="shared" si="5"/>
        <v/>
      </c>
      <c r="L108" s="113"/>
      <c r="M108" s="6" t="str">
        <f t="shared" si="7"/>
        <v/>
      </c>
      <c r="N108" s="19"/>
      <c r="O108" s="8"/>
      <c r="P108" s="128"/>
      <c r="Q108" s="128"/>
      <c r="R108" s="115" t="str">
        <f t="shared" si="8"/>
        <v/>
      </c>
      <c r="S108" s="115"/>
      <c r="T108" s="116" t="str">
        <f t="shared" si="9"/>
        <v/>
      </c>
      <c r="U108" s="116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1" priority="1" stopIfTrue="1" operator="equal">
      <formula>"買"</formula>
    </cfRule>
    <cfRule type="cellIs" dxfId="10" priority="2" stopIfTrue="1" operator="equal">
      <formula>"売"</formula>
    </cfRule>
  </conditionalFormatting>
  <conditionalFormatting sqref="G9:G11 G14:G45 G47:G108">
    <cfRule type="cellIs" dxfId="9" priority="7" stopIfTrue="1" operator="equal">
      <formula>"買"</formula>
    </cfRule>
    <cfRule type="cellIs" dxfId="8" priority="8" stopIfTrue="1" operator="equal">
      <formula>"売"</formula>
    </cfRule>
  </conditionalFormatting>
  <conditionalFormatting sqref="G12">
    <cfRule type="cellIs" dxfId="7" priority="5" stopIfTrue="1" operator="equal">
      <formula>"買"</formula>
    </cfRule>
    <cfRule type="cellIs" dxfId="6" priority="6" stopIfTrue="1" operator="equal">
      <formula>"売"</formula>
    </cfRule>
  </conditionalFormatting>
  <conditionalFormatting sqref="G13">
    <cfRule type="cellIs" dxfId="5" priority="3" stopIfTrue="1" operator="equal">
      <formula>"買"</formula>
    </cfRule>
    <cfRule type="cellIs" dxfId="4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fib1.27</vt:lpstr>
      <vt:lpstr>fib1.50</vt:lpstr>
      <vt:lpstr>fib2.00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wagatsuma</cp:lastModifiedBy>
  <cp:revision/>
  <cp:lastPrinted>2015-07-15T10:17:15Z</cp:lastPrinted>
  <dcterms:created xsi:type="dcterms:W3CDTF">2013-10-09T23:04:08Z</dcterms:created>
  <dcterms:modified xsi:type="dcterms:W3CDTF">2019-06-16T14:31:53Z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