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1840" windowHeight="11670" firstSheet="1" activeTab="4"/>
  </bookViews>
  <sheets>
    <sheet name="定数" sheetId="29" state="hidden" r:id="rId1"/>
    <sheet name="1H1.27" sheetId="33" r:id="rId2"/>
    <sheet name="1H1.5" sheetId="34" r:id="rId3"/>
    <sheet name="1H2" sheetId="36" r:id="rId4"/>
    <sheet name="画像" sheetId="26" r:id="rId5"/>
    <sheet name="気づき" sheetId="9" r:id="rId6"/>
    <sheet name="検証終了通貨" sheetId="10" r:id="rId7"/>
    <sheet name="テンプレ" sheetId="17" state="hidden" r:id="rId8"/>
  </sheets>
  <externalReferences>
    <externalReference r:id="rId9"/>
  </externalReferences>
  <calcPr calcId="125725"/>
</workbook>
</file>

<file path=xl/calcChain.xml><?xml version="1.0" encoding="utf-8"?>
<calcChain xmlns="http://schemas.openxmlformats.org/spreadsheetml/2006/main">
  <c r="V41" i="33"/>
  <c r="T41"/>
  <c r="W41" s="1"/>
  <c r="R41"/>
  <c r="M41"/>
  <c r="K41"/>
  <c r="K26" i="36"/>
  <c r="M26" s="1"/>
  <c r="M10"/>
  <c r="K10"/>
  <c r="V108"/>
  <c r="T108"/>
  <c r="W108" s="1"/>
  <c r="R108"/>
  <c r="M108"/>
  <c r="K108"/>
  <c r="V107"/>
  <c r="T107"/>
  <c r="W107" s="1"/>
  <c r="R107"/>
  <c r="C108" s="1"/>
  <c r="X108" s="1"/>
  <c r="Y108" s="1"/>
  <c r="M107"/>
  <c r="K107"/>
  <c r="W106"/>
  <c r="V106"/>
  <c r="T106"/>
  <c r="R106"/>
  <c r="C107" s="1"/>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s="1"/>
  <c r="R102"/>
  <c r="C103" s="1"/>
  <c r="X103" s="1"/>
  <c r="Y103" s="1"/>
  <c r="M102"/>
  <c r="K102"/>
  <c r="V101"/>
  <c r="T101"/>
  <c r="W101" s="1"/>
  <c r="R101"/>
  <c r="C102" s="1"/>
  <c r="X102" s="1"/>
  <c r="Y102" s="1"/>
  <c r="M101"/>
  <c r="K101"/>
  <c r="V100"/>
  <c r="T100"/>
  <c r="W100" s="1"/>
  <c r="R100"/>
  <c r="C101" s="1"/>
  <c r="X101" s="1"/>
  <c r="Y101" s="1"/>
  <c r="M100"/>
  <c r="K100"/>
  <c r="V99"/>
  <c r="T99"/>
  <c r="W99" s="1"/>
  <c r="R99"/>
  <c r="C100" s="1"/>
  <c r="X100" s="1"/>
  <c r="Y100" s="1"/>
  <c r="M99"/>
  <c r="K99"/>
  <c r="V98"/>
  <c r="T98"/>
  <c r="W98" s="1"/>
  <c r="R98"/>
  <c r="C99" s="1"/>
  <c r="X99" s="1"/>
  <c r="Y99" s="1"/>
  <c r="M98"/>
  <c r="K98"/>
  <c r="W97"/>
  <c r="V97"/>
  <c r="T97"/>
  <c r="R97"/>
  <c r="C98" s="1"/>
  <c r="X98" s="1"/>
  <c r="Y98" s="1"/>
  <c r="M97"/>
  <c r="K97"/>
  <c r="V96"/>
  <c r="T96"/>
  <c r="W96" s="1"/>
  <c r="R96"/>
  <c r="C97" s="1"/>
  <c r="X97" s="1"/>
  <c r="Y97" s="1"/>
  <c r="M96"/>
  <c r="K96"/>
  <c r="V95"/>
  <c r="T95"/>
  <c r="W95" s="1"/>
  <c r="R95"/>
  <c r="C96" s="1"/>
  <c r="X96" s="1"/>
  <c r="Y96" s="1"/>
  <c r="M95"/>
  <c r="K95"/>
  <c r="V94"/>
  <c r="T94"/>
  <c r="W94" s="1"/>
  <c r="R94"/>
  <c r="C95" s="1"/>
  <c r="X95" s="1"/>
  <c r="Y95" s="1"/>
  <c r="M94"/>
  <c r="K94"/>
  <c r="V93"/>
  <c r="T93"/>
  <c r="W93" s="1"/>
  <c r="R93"/>
  <c r="C94" s="1"/>
  <c r="X94" s="1"/>
  <c r="Y94" s="1"/>
  <c r="M93"/>
  <c r="K93"/>
  <c r="V92"/>
  <c r="T92"/>
  <c r="W92" s="1"/>
  <c r="R92"/>
  <c r="C93" s="1"/>
  <c r="X93" s="1"/>
  <c r="Y93" s="1"/>
  <c r="M92"/>
  <c r="K92"/>
  <c r="V91"/>
  <c r="T91"/>
  <c r="W91" s="1"/>
  <c r="R91"/>
  <c r="C92" s="1"/>
  <c r="X92" s="1"/>
  <c r="Y92" s="1"/>
  <c r="M91"/>
  <c r="K91"/>
  <c r="V90"/>
  <c r="T90"/>
  <c r="W90" s="1"/>
  <c r="R90"/>
  <c r="C91" s="1"/>
  <c r="X91" s="1"/>
  <c r="Y91" s="1"/>
  <c r="M90"/>
  <c r="K90"/>
  <c r="W89"/>
  <c r="V89"/>
  <c r="T89"/>
  <c r="R89"/>
  <c r="C90" s="1"/>
  <c r="X90" s="1"/>
  <c r="Y90" s="1"/>
  <c r="M89"/>
  <c r="K89"/>
  <c r="V88"/>
  <c r="T88"/>
  <c r="W88" s="1"/>
  <c r="R88"/>
  <c r="C89" s="1"/>
  <c r="X89" s="1"/>
  <c r="Y89" s="1"/>
  <c r="M88"/>
  <c r="K88"/>
  <c r="V87"/>
  <c r="T87"/>
  <c r="W87" s="1"/>
  <c r="R87"/>
  <c r="C88" s="1"/>
  <c r="X88" s="1"/>
  <c r="Y88" s="1"/>
  <c r="M87"/>
  <c r="K87"/>
  <c r="V86"/>
  <c r="T86"/>
  <c r="W86" s="1"/>
  <c r="R86"/>
  <c r="C87" s="1"/>
  <c r="X87" s="1"/>
  <c r="Y87" s="1"/>
  <c r="M86"/>
  <c r="K86"/>
  <c r="V85"/>
  <c r="T85"/>
  <c r="W85" s="1"/>
  <c r="R85"/>
  <c r="C86" s="1"/>
  <c r="X86" s="1"/>
  <c r="Y86" s="1"/>
  <c r="M85"/>
  <c r="K85"/>
  <c r="V84"/>
  <c r="T84"/>
  <c r="W84" s="1"/>
  <c r="R84"/>
  <c r="C85" s="1"/>
  <c r="X85" s="1"/>
  <c r="Y85" s="1"/>
  <c r="M84"/>
  <c r="K84"/>
  <c r="V83"/>
  <c r="T83"/>
  <c r="W83" s="1"/>
  <c r="R83"/>
  <c r="C84" s="1"/>
  <c r="X84" s="1"/>
  <c r="Y84" s="1"/>
  <c r="M83"/>
  <c r="K83"/>
  <c r="V82"/>
  <c r="T82"/>
  <c r="W82" s="1"/>
  <c r="R82"/>
  <c r="C83" s="1"/>
  <c r="X83" s="1"/>
  <c r="Y83" s="1"/>
  <c r="M82"/>
  <c r="K82"/>
  <c r="W81"/>
  <c r="V81"/>
  <c r="T81"/>
  <c r="R81"/>
  <c r="C82" s="1"/>
  <c r="X82" s="1"/>
  <c r="Y82" s="1"/>
  <c r="M81"/>
  <c r="K81"/>
  <c r="V80"/>
  <c r="T80"/>
  <c r="W80" s="1"/>
  <c r="R80"/>
  <c r="C81" s="1"/>
  <c r="X81" s="1"/>
  <c r="Y81" s="1"/>
  <c r="M80"/>
  <c r="K80"/>
  <c r="V79"/>
  <c r="T79"/>
  <c r="W79" s="1"/>
  <c r="R79"/>
  <c r="C80" s="1"/>
  <c r="X80" s="1"/>
  <c r="Y80" s="1"/>
  <c r="M79"/>
  <c r="K79"/>
  <c r="V78"/>
  <c r="T78"/>
  <c r="W78" s="1"/>
  <c r="R78"/>
  <c r="C79" s="1"/>
  <c r="X79" s="1"/>
  <c r="Y79" s="1"/>
  <c r="M78"/>
  <c r="K78"/>
  <c r="V77"/>
  <c r="T77"/>
  <c r="W77" s="1"/>
  <c r="R77"/>
  <c r="C78" s="1"/>
  <c r="X78" s="1"/>
  <c r="Y78" s="1"/>
  <c r="M77"/>
  <c r="K77"/>
  <c r="V76"/>
  <c r="T76"/>
  <c r="W76" s="1"/>
  <c r="R76"/>
  <c r="C77" s="1"/>
  <c r="X77" s="1"/>
  <c r="Y77" s="1"/>
  <c r="M76"/>
  <c r="K76"/>
  <c r="V75"/>
  <c r="T75"/>
  <c r="W75" s="1"/>
  <c r="R75"/>
  <c r="C76" s="1"/>
  <c r="X76" s="1"/>
  <c r="Y76" s="1"/>
  <c r="M75"/>
  <c r="K75"/>
  <c r="V74"/>
  <c r="T74"/>
  <c r="W74" s="1"/>
  <c r="R74"/>
  <c r="C75" s="1"/>
  <c r="X75" s="1"/>
  <c r="Y75" s="1"/>
  <c r="M74"/>
  <c r="K74"/>
  <c r="W73"/>
  <c r="V73"/>
  <c r="T73"/>
  <c r="R73"/>
  <c r="C74" s="1"/>
  <c r="X74" s="1"/>
  <c r="Y74" s="1"/>
  <c r="M73"/>
  <c r="K73"/>
  <c r="V72"/>
  <c r="T72"/>
  <c r="W72" s="1"/>
  <c r="R72"/>
  <c r="C73" s="1"/>
  <c r="X73" s="1"/>
  <c r="Y73" s="1"/>
  <c r="M72"/>
  <c r="K72"/>
  <c r="V71"/>
  <c r="T71"/>
  <c r="W71" s="1"/>
  <c r="R71"/>
  <c r="C72" s="1"/>
  <c r="X72" s="1"/>
  <c r="Y72" s="1"/>
  <c r="M71"/>
  <c r="K71"/>
  <c r="V70"/>
  <c r="T70"/>
  <c r="W70" s="1"/>
  <c r="R70"/>
  <c r="C71" s="1"/>
  <c r="X71" s="1"/>
  <c r="Y71" s="1"/>
  <c r="M70"/>
  <c r="K70"/>
  <c r="V69"/>
  <c r="T69"/>
  <c r="W69" s="1"/>
  <c r="R69"/>
  <c r="C70" s="1"/>
  <c r="X70" s="1"/>
  <c r="Y70" s="1"/>
  <c r="M69"/>
  <c r="K69"/>
  <c r="V68"/>
  <c r="T68"/>
  <c r="W68" s="1"/>
  <c r="R68"/>
  <c r="C69" s="1"/>
  <c r="X69" s="1"/>
  <c r="Y69" s="1"/>
  <c r="M68"/>
  <c r="K68"/>
  <c r="V67"/>
  <c r="T67"/>
  <c r="W67" s="1"/>
  <c r="R67"/>
  <c r="C68" s="1"/>
  <c r="X68" s="1"/>
  <c r="Y68" s="1"/>
  <c r="M67"/>
  <c r="K67"/>
  <c r="V66"/>
  <c r="T66"/>
  <c r="W66" s="1"/>
  <c r="R66"/>
  <c r="C67" s="1"/>
  <c r="X67" s="1"/>
  <c r="Y67" s="1"/>
  <c r="M66"/>
  <c r="K66"/>
  <c r="W65"/>
  <c r="V65"/>
  <c r="T65"/>
  <c r="R65"/>
  <c r="C66" s="1"/>
  <c r="X66" s="1"/>
  <c r="Y66" s="1"/>
  <c r="M65"/>
  <c r="K65"/>
  <c r="V64"/>
  <c r="T64"/>
  <c r="W64" s="1"/>
  <c r="R64"/>
  <c r="C65" s="1"/>
  <c r="X65" s="1"/>
  <c r="Y65" s="1"/>
  <c r="M64"/>
  <c r="K64"/>
  <c r="V63"/>
  <c r="T63"/>
  <c r="W63" s="1"/>
  <c r="R63"/>
  <c r="C64" s="1"/>
  <c r="X64" s="1"/>
  <c r="Y64" s="1"/>
  <c r="M63"/>
  <c r="K63"/>
  <c r="V62"/>
  <c r="T62"/>
  <c r="W62" s="1"/>
  <c r="R62"/>
  <c r="C63" s="1"/>
  <c r="X63" s="1"/>
  <c r="Y63" s="1"/>
  <c r="M62"/>
  <c r="K62"/>
  <c r="V61"/>
  <c r="T61"/>
  <c r="W61" s="1"/>
  <c r="R61"/>
  <c r="C62" s="1"/>
  <c r="X62" s="1"/>
  <c r="Y62" s="1"/>
  <c r="M61"/>
  <c r="K61"/>
  <c r="V60"/>
  <c r="T60"/>
  <c r="W60" s="1"/>
  <c r="R60"/>
  <c r="C61" s="1"/>
  <c r="X61" s="1"/>
  <c r="Y61" s="1"/>
  <c r="M60"/>
  <c r="K60"/>
  <c r="V59"/>
  <c r="T59"/>
  <c r="W59" s="1"/>
  <c r="R59"/>
  <c r="C60" s="1"/>
  <c r="X60" s="1"/>
  <c r="Y60" s="1"/>
  <c r="M59"/>
  <c r="K59"/>
  <c r="V58"/>
  <c r="T58"/>
  <c r="W58" s="1"/>
  <c r="R58"/>
  <c r="C59" s="1"/>
  <c r="X59" s="1"/>
  <c r="Y59" s="1"/>
  <c r="M58"/>
  <c r="K58"/>
  <c r="W57"/>
  <c r="V57"/>
  <c r="T57"/>
  <c r="R57"/>
  <c r="C58" s="1"/>
  <c r="X58" s="1"/>
  <c r="Y58" s="1"/>
  <c r="M57"/>
  <c r="K57"/>
  <c r="V56"/>
  <c r="T56"/>
  <c r="W56" s="1"/>
  <c r="R56"/>
  <c r="C57" s="1"/>
  <c r="X57" s="1"/>
  <c r="Y57" s="1"/>
  <c r="M56"/>
  <c r="K56"/>
  <c r="V55"/>
  <c r="T55"/>
  <c r="W55" s="1"/>
  <c r="R55"/>
  <c r="C56" s="1"/>
  <c r="X56" s="1"/>
  <c r="Y56" s="1"/>
  <c r="M55"/>
  <c r="K55"/>
  <c r="V54"/>
  <c r="T54"/>
  <c r="W54" s="1"/>
  <c r="R54"/>
  <c r="C55" s="1"/>
  <c r="X55" s="1"/>
  <c r="Y55" s="1"/>
  <c r="M54"/>
  <c r="K54"/>
  <c r="V53"/>
  <c r="T53"/>
  <c r="W53" s="1"/>
  <c r="R53"/>
  <c r="C54" s="1"/>
  <c r="X54" s="1"/>
  <c r="Y54" s="1"/>
  <c r="M53"/>
  <c r="K53"/>
  <c r="V52"/>
  <c r="T52"/>
  <c r="W52" s="1"/>
  <c r="R52"/>
  <c r="C53" s="1"/>
  <c r="X53" s="1"/>
  <c r="Y53" s="1"/>
  <c r="M52"/>
  <c r="K52"/>
  <c r="V51"/>
  <c r="T51"/>
  <c r="W51" s="1"/>
  <c r="R51"/>
  <c r="C52" s="1"/>
  <c r="X52" s="1"/>
  <c r="Y52" s="1"/>
  <c r="M51"/>
  <c r="K51"/>
  <c r="V50"/>
  <c r="T50"/>
  <c r="W50" s="1"/>
  <c r="R50"/>
  <c r="C51" s="1"/>
  <c r="X51" s="1"/>
  <c r="Y51" s="1"/>
  <c r="M50"/>
  <c r="K50"/>
  <c r="W49"/>
  <c r="V49"/>
  <c r="T49"/>
  <c r="R49"/>
  <c r="C50" s="1"/>
  <c r="X50" s="1"/>
  <c r="Y50" s="1"/>
  <c r="M49"/>
  <c r="K49"/>
  <c r="V48"/>
  <c r="T48"/>
  <c r="W48" s="1"/>
  <c r="R48"/>
  <c r="C49" s="1"/>
  <c r="X49" s="1"/>
  <c r="Y49" s="1"/>
  <c r="M48"/>
  <c r="K48"/>
  <c r="V47"/>
  <c r="T47"/>
  <c r="W47" s="1"/>
  <c r="R47"/>
  <c r="C48" s="1"/>
  <c r="X48" s="1"/>
  <c r="Y48" s="1"/>
  <c r="M47"/>
  <c r="K47"/>
  <c r="V46"/>
  <c r="T46"/>
  <c r="W46" s="1"/>
  <c r="R46"/>
  <c r="C47" s="1"/>
  <c r="X47" s="1"/>
  <c r="Y47" s="1"/>
  <c r="M46"/>
  <c r="K46"/>
  <c r="V45"/>
  <c r="T45"/>
  <c r="W45" s="1"/>
  <c r="R45"/>
  <c r="C46" s="1"/>
  <c r="X46" s="1"/>
  <c r="Y46" s="1"/>
  <c r="M45"/>
  <c r="K45"/>
  <c r="V44"/>
  <c r="T44"/>
  <c r="W44" s="1"/>
  <c r="R44"/>
  <c r="C45" s="1"/>
  <c r="X45" s="1"/>
  <c r="Y45" s="1"/>
  <c r="M44"/>
  <c r="K44"/>
  <c r="V43"/>
  <c r="T43"/>
  <c r="W43" s="1"/>
  <c r="R43"/>
  <c r="C44" s="1"/>
  <c r="X44" s="1"/>
  <c r="Y44" s="1"/>
  <c r="M43"/>
  <c r="K43"/>
  <c r="V42"/>
  <c r="T42"/>
  <c r="W42" s="1"/>
  <c r="R42"/>
  <c r="C43" s="1"/>
  <c r="X43" s="1"/>
  <c r="Y43" s="1"/>
  <c r="M42"/>
  <c r="K42"/>
  <c r="W41"/>
  <c r="V41"/>
  <c r="T41"/>
  <c r="R41"/>
  <c r="C42" s="1"/>
  <c r="X42" s="1"/>
  <c r="Y42" s="1"/>
  <c r="M41"/>
  <c r="K41"/>
  <c r="V40"/>
  <c r="T40"/>
  <c r="W40" s="1"/>
  <c r="R40"/>
  <c r="C41" s="1"/>
  <c r="X41" s="1"/>
  <c r="Y41" s="1"/>
  <c r="M40"/>
  <c r="K40"/>
  <c r="V39"/>
  <c r="T39"/>
  <c r="W39" s="1"/>
  <c r="R39"/>
  <c r="C40" s="1"/>
  <c r="X40" s="1"/>
  <c r="Y40" s="1"/>
  <c r="M39"/>
  <c r="K39"/>
  <c r="V38"/>
  <c r="W38"/>
  <c r="V37"/>
  <c r="T37"/>
  <c r="W37" s="1"/>
  <c r="M37"/>
  <c r="K37"/>
  <c r="V36"/>
  <c r="T36"/>
  <c r="W36" s="1"/>
  <c r="K36"/>
  <c r="M36" s="1"/>
  <c r="V35"/>
  <c r="T35"/>
  <c r="W35" s="1"/>
  <c r="K35"/>
  <c r="M35" s="1"/>
  <c r="V34"/>
  <c r="T34"/>
  <c r="W34" s="1"/>
  <c r="K34"/>
  <c r="M34" s="1"/>
  <c r="V33"/>
  <c r="T33"/>
  <c r="W33" s="1"/>
  <c r="M33"/>
  <c r="K33"/>
  <c r="V32"/>
  <c r="T32"/>
  <c r="W32" s="1"/>
  <c r="M32"/>
  <c r="K32"/>
  <c r="V31"/>
  <c r="T31"/>
  <c r="W31" s="1"/>
  <c r="K31"/>
  <c r="M31" s="1"/>
  <c r="V30"/>
  <c r="T30"/>
  <c r="W30" s="1"/>
  <c r="K30"/>
  <c r="M30" s="1"/>
  <c r="V29"/>
  <c r="T29"/>
  <c r="W29" s="1"/>
  <c r="K29"/>
  <c r="M29" s="1"/>
  <c r="V28"/>
  <c r="T28"/>
  <c r="W28" s="1"/>
  <c r="M28"/>
  <c r="K28"/>
  <c r="V27"/>
  <c r="T27"/>
  <c r="W27" s="1"/>
  <c r="K27"/>
  <c r="M27" s="1"/>
  <c r="V26"/>
  <c r="T26"/>
  <c r="W26" s="1"/>
  <c r="V25"/>
  <c r="T25"/>
  <c r="W25" s="1"/>
  <c r="M25"/>
  <c r="K25"/>
  <c r="V24"/>
  <c r="T24"/>
  <c r="W24" s="1"/>
  <c r="K24"/>
  <c r="M24" s="1"/>
  <c r="V23"/>
  <c r="T23"/>
  <c r="W23" s="1"/>
  <c r="K23"/>
  <c r="M23" s="1"/>
  <c r="T22"/>
  <c r="W22" s="1"/>
  <c r="K22"/>
  <c r="M22" s="1"/>
  <c r="T21"/>
  <c r="W21" s="1"/>
  <c r="K21"/>
  <c r="M21" s="1"/>
  <c r="T20"/>
  <c r="V20" s="1"/>
  <c r="M20"/>
  <c r="K20"/>
  <c r="T19"/>
  <c r="W19" s="1"/>
  <c r="M19"/>
  <c r="K19"/>
  <c r="T18"/>
  <c r="V18" s="1"/>
  <c r="M18"/>
  <c r="K18"/>
  <c r="T17"/>
  <c r="V17" s="1"/>
  <c r="M17"/>
  <c r="K17"/>
  <c r="T16"/>
  <c r="V16" s="1"/>
  <c r="K16"/>
  <c r="M16" s="1"/>
  <c r="T15"/>
  <c r="W15" s="1"/>
  <c r="K15"/>
  <c r="M15" s="1"/>
  <c r="T14"/>
  <c r="V14" s="1"/>
  <c r="K14"/>
  <c r="M14" s="1"/>
  <c r="T13"/>
  <c r="W13" s="1"/>
  <c r="K13"/>
  <c r="M13" s="1"/>
  <c r="T12"/>
  <c r="V12" s="1"/>
  <c r="M12"/>
  <c r="K12"/>
  <c r="T11"/>
  <c r="W11" s="1"/>
  <c r="K11"/>
  <c r="M11" s="1"/>
  <c r="T10"/>
  <c r="W10" s="1"/>
  <c r="T9"/>
  <c r="V9" s="1"/>
  <c r="K9"/>
  <c r="M9" s="1"/>
  <c r="C9"/>
  <c r="V108" i="34"/>
  <c r="T108"/>
  <c r="W108" s="1"/>
  <c r="R108"/>
  <c r="M108"/>
  <c r="K108"/>
  <c r="V107"/>
  <c r="T107"/>
  <c r="W107" s="1"/>
  <c r="R107"/>
  <c r="C108" s="1"/>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s="1"/>
  <c r="R102"/>
  <c r="C103" s="1"/>
  <c r="X103" s="1"/>
  <c r="Y103" s="1"/>
  <c r="M102"/>
  <c r="K102"/>
  <c r="V101"/>
  <c r="T101"/>
  <c r="W101" s="1"/>
  <c r="R101"/>
  <c r="C102" s="1"/>
  <c r="X102" s="1"/>
  <c r="Y102" s="1"/>
  <c r="M101"/>
  <c r="K101"/>
  <c r="V100"/>
  <c r="T100"/>
  <c r="W100" s="1"/>
  <c r="R100"/>
  <c r="C101" s="1"/>
  <c r="X101" s="1"/>
  <c r="Y101" s="1"/>
  <c r="M100"/>
  <c r="K100"/>
  <c r="V99"/>
  <c r="T99"/>
  <c r="W99" s="1"/>
  <c r="R99"/>
  <c r="C100" s="1"/>
  <c r="X100" s="1"/>
  <c r="Y100" s="1"/>
  <c r="M99"/>
  <c r="K99"/>
  <c r="V98"/>
  <c r="T98"/>
  <c r="W98" s="1"/>
  <c r="R98"/>
  <c r="C99" s="1"/>
  <c r="X99" s="1"/>
  <c r="Y99" s="1"/>
  <c r="M98"/>
  <c r="K98"/>
  <c r="V97"/>
  <c r="T97"/>
  <c r="W97" s="1"/>
  <c r="R97"/>
  <c r="C98" s="1"/>
  <c r="X98" s="1"/>
  <c r="Y98" s="1"/>
  <c r="M97"/>
  <c r="K97"/>
  <c r="V96"/>
  <c r="T96"/>
  <c r="W96" s="1"/>
  <c r="R96"/>
  <c r="C97" s="1"/>
  <c r="X97" s="1"/>
  <c r="Y97" s="1"/>
  <c r="M96"/>
  <c r="K96"/>
  <c r="V95"/>
  <c r="T95"/>
  <c r="W95" s="1"/>
  <c r="R95"/>
  <c r="C96" s="1"/>
  <c r="X96" s="1"/>
  <c r="Y96" s="1"/>
  <c r="M95"/>
  <c r="K95"/>
  <c r="V94"/>
  <c r="T94"/>
  <c r="W94" s="1"/>
  <c r="R94"/>
  <c r="C95" s="1"/>
  <c r="X95" s="1"/>
  <c r="Y95" s="1"/>
  <c r="M94"/>
  <c r="K94"/>
  <c r="V93"/>
  <c r="T93"/>
  <c r="W93" s="1"/>
  <c r="R93"/>
  <c r="C94" s="1"/>
  <c r="X94" s="1"/>
  <c r="Y94" s="1"/>
  <c r="M93"/>
  <c r="K93"/>
  <c r="V92"/>
  <c r="T92"/>
  <c r="W92" s="1"/>
  <c r="R92"/>
  <c r="C93" s="1"/>
  <c r="X93" s="1"/>
  <c r="Y93" s="1"/>
  <c r="M92"/>
  <c r="K92"/>
  <c r="V91"/>
  <c r="T91"/>
  <c r="W91" s="1"/>
  <c r="R91"/>
  <c r="C92" s="1"/>
  <c r="X92" s="1"/>
  <c r="Y92" s="1"/>
  <c r="M91"/>
  <c r="K91"/>
  <c r="V90"/>
  <c r="T90"/>
  <c r="W90" s="1"/>
  <c r="R90"/>
  <c r="C91" s="1"/>
  <c r="X91" s="1"/>
  <c r="Y91" s="1"/>
  <c r="M90"/>
  <c r="K90"/>
  <c r="V89"/>
  <c r="T89"/>
  <c r="W89" s="1"/>
  <c r="R89"/>
  <c r="C90" s="1"/>
  <c r="X90" s="1"/>
  <c r="Y90" s="1"/>
  <c r="M89"/>
  <c r="K89"/>
  <c r="V88"/>
  <c r="T88"/>
  <c r="W88" s="1"/>
  <c r="R88"/>
  <c r="C89" s="1"/>
  <c r="X89" s="1"/>
  <c r="Y89" s="1"/>
  <c r="M88"/>
  <c r="K88"/>
  <c r="V87"/>
  <c r="T87"/>
  <c r="W87" s="1"/>
  <c r="R87"/>
  <c r="C88" s="1"/>
  <c r="X88" s="1"/>
  <c r="Y88" s="1"/>
  <c r="M87"/>
  <c r="K87"/>
  <c r="V86"/>
  <c r="T86"/>
  <c r="W86" s="1"/>
  <c r="R86"/>
  <c r="C87" s="1"/>
  <c r="X87" s="1"/>
  <c r="Y87" s="1"/>
  <c r="M86"/>
  <c r="K86"/>
  <c r="V85"/>
  <c r="T85"/>
  <c r="W85" s="1"/>
  <c r="R85"/>
  <c r="C86" s="1"/>
  <c r="X86" s="1"/>
  <c r="Y86" s="1"/>
  <c r="M85"/>
  <c r="K85"/>
  <c r="V84"/>
  <c r="T84"/>
  <c r="W84" s="1"/>
  <c r="R84"/>
  <c r="C85" s="1"/>
  <c r="X85" s="1"/>
  <c r="Y85" s="1"/>
  <c r="M84"/>
  <c r="K84"/>
  <c r="V83"/>
  <c r="T83"/>
  <c r="W83" s="1"/>
  <c r="R83"/>
  <c r="C84" s="1"/>
  <c r="X84" s="1"/>
  <c r="Y84" s="1"/>
  <c r="M83"/>
  <c r="K83"/>
  <c r="V82"/>
  <c r="T82"/>
  <c r="W82" s="1"/>
  <c r="R82"/>
  <c r="C83" s="1"/>
  <c r="X83" s="1"/>
  <c r="Y83" s="1"/>
  <c r="M82"/>
  <c r="K82"/>
  <c r="V81"/>
  <c r="T81"/>
  <c r="W81" s="1"/>
  <c r="R81"/>
  <c r="C82" s="1"/>
  <c r="X82" s="1"/>
  <c r="Y82" s="1"/>
  <c r="M81"/>
  <c r="K81"/>
  <c r="V80"/>
  <c r="T80"/>
  <c r="W80" s="1"/>
  <c r="R80"/>
  <c r="C81" s="1"/>
  <c r="X81" s="1"/>
  <c r="Y81" s="1"/>
  <c r="M80"/>
  <c r="K80"/>
  <c r="V79"/>
  <c r="T79"/>
  <c r="W79" s="1"/>
  <c r="R79"/>
  <c r="C80" s="1"/>
  <c r="X80" s="1"/>
  <c r="Y80" s="1"/>
  <c r="M79"/>
  <c r="K79"/>
  <c r="V78"/>
  <c r="T78"/>
  <c r="W78" s="1"/>
  <c r="R78"/>
  <c r="C79" s="1"/>
  <c r="X79" s="1"/>
  <c r="Y79" s="1"/>
  <c r="M78"/>
  <c r="K78"/>
  <c r="V77"/>
  <c r="T77"/>
  <c r="W77" s="1"/>
  <c r="R77"/>
  <c r="C78" s="1"/>
  <c r="X78" s="1"/>
  <c r="Y78" s="1"/>
  <c r="M77"/>
  <c r="K77"/>
  <c r="V76"/>
  <c r="T76"/>
  <c r="W76" s="1"/>
  <c r="R76"/>
  <c r="C77" s="1"/>
  <c r="X77" s="1"/>
  <c r="Y77" s="1"/>
  <c r="M76"/>
  <c r="K76"/>
  <c r="V75"/>
  <c r="T75"/>
  <c r="W75" s="1"/>
  <c r="R75"/>
  <c r="C76" s="1"/>
  <c r="X76" s="1"/>
  <c r="Y76" s="1"/>
  <c r="M75"/>
  <c r="K75"/>
  <c r="V74"/>
  <c r="T74"/>
  <c r="W74" s="1"/>
  <c r="R74"/>
  <c r="C75" s="1"/>
  <c r="X75" s="1"/>
  <c r="Y75" s="1"/>
  <c r="M74"/>
  <c r="K74"/>
  <c r="V73"/>
  <c r="T73"/>
  <c r="W73" s="1"/>
  <c r="R73"/>
  <c r="C74" s="1"/>
  <c r="X74" s="1"/>
  <c r="Y74" s="1"/>
  <c r="M73"/>
  <c r="K73"/>
  <c r="V72"/>
  <c r="T72"/>
  <c r="W72" s="1"/>
  <c r="R72"/>
  <c r="C73" s="1"/>
  <c r="X73" s="1"/>
  <c r="Y73" s="1"/>
  <c r="M72"/>
  <c r="K72"/>
  <c r="V71"/>
  <c r="T71"/>
  <c r="W71" s="1"/>
  <c r="R71"/>
  <c r="C72" s="1"/>
  <c r="X72" s="1"/>
  <c r="Y72" s="1"/>
  <c r="M71"/>
  <c r="K71"/>
  <c r="V70"/>
  <c r="T70"/>
  <c r="W70" s="1"/>
  <c r="R70"/>
  <c r="C71" s="1"/>
  <c r="X71" s="1"/>
  <c r="Y71" s="1"/>
  <c r="M70"/>
  <c r="K70"/>
  <c r="V69"/>
  <c r="T69"/>
  <c r="W69" s="1"/>
  <c r="R69"/>
  <c r="C70" s="1"/>
  <c r="X70" s="1"/>
  <c r="Y70" s="1"/>
  <c r="M69"/>
  <c r="K69"/>
  <c r="V68"/>
  <c r="T68"/>
  <c r="W68" s="1"/>
  <c r="R68"/>
  <c r="C69" s="1"/>
  <c r="X69" s="1"/>
  <c r="Y69" s="1"/>
  <c r="M68"/>
  <c r="K68"/>
  <c r="V67"/>
  <c r="T67"/>
  <c r="W67" s="1"/>
  <c r="R67"/>
  <c r="C68" s="1"/>
  <c r="X68" s="1"/>
  <c r="Y68" s="1"/>
  <c r="M67"/>
  <c r="K67"/>
  <c r="V66"/>
  <c r="T66"/>
  <c r="W66" s="1"/>
  <c r="R66"/>
  <c r="C67" s="1"/>
  <c r="X67" s="1"/>
  <c r="Y67" s="1"/>
  <c r="M66"/>
  <c r="K66"/>
  <c r="V65"/>
  <c r="T65"/>
  <c r="W65" s="1"/>
  <c r="R65"/>
  <c r="C66" s="1"/>
  <c r="X66" s="1"/>
  <c r="Y66" s="1"/>
  <c r="M65"/>
  <c r="K65"/>
  <c r="V64"/>
  <c r="T64"/>
  <c r="W64" s="1"/>
  <c r="R64"/>
  <c r="C65" s="1"/>
  <c r="X65" s="1"/>
  <c r="Y65" s="1"/>
  <c r="M64"/>
  <c r="K64"/>
  <c r="V63"/>
  <c r="T63"/>
  <c r="W63" s="1"/>
  <c r="R63"/>
  <c r="C64" s="1"/>
  <c r="X64" s="1"/>
  <c r="Y64" s="1"/>
  <c r="M63"/>
  <c r="K63"/>
  <c r="V62"/>
  <c r="T62"/>
  <c r="W62" s="1"/>
  <c r="R62"/>
  <c r="C63" s="1"/>
  <c r="X63" s="1"/>
  <c r="Y63" s="1"/>
  <c r="M62"/>
  <c r="K62"/>
  <c r="V61"/>
  <c r="T61"/>
  <c r="W61" s="1"/>
  <c r="R61"/>
  <c r="C62" s="1"/>
  <c r="X62" s="1"/>
  <c r="Y62" s="1"/>
  <c r="M61"/>
  <c r="K61"/>
  <c r="V60"/>
  <c r="T60"/>
  <c r="W60" s="1"/>
  <c r="R60"/>
  <c r="C61" s="1"/>
  <c r="X61" s="1"/>
  <c r="Y61" s="1"/>
  <c r="M60"/>
  <c r="K60"/>
  <c r="V59"/>
  <c r="T59"/>
  <c r="W59" s="1"/>
  <c r="R59"/>
  <c r="C60" s="1"/>
  <c r="X60" s="1"/>
  <c r="Y60" s="1"/>
  <c r="M59"/>
  <c r="K59"/>
  <c r="V58"/>
  <c r="T58"/>
  <c r="W58" s="1"/>
  <c r="R58"/>
  <c r="C59" s="1"/>
  <c r="X59" s="1"/>
  <c r="Y59" s="1"/>
  <c r="M58"/>
  <c r="K58"/>
  <c r="V57"/>
  <c r="T57"/>
  <c r="W57" s="1"/>
  <c r="R57"/>
  <c r="C58" s="1"/>
  <c r="X58" s="1"/>
  <c r="Y58" s="1"/>
  <c r="M57"/>
  <c r="K57"/>
  <c r="V56"/>
  <c r="T56"/>
  <c r="W56" s="1"/>
  <c r="R56"/>
  <c r="C57" s="1"/>
  <c r="X57" s="1"/>
  <c r="Y57" s="1"/>
  <c r="M56"/>
  <c r="K56"/>
  <c r="V55"/>
  <c r="T55"/>
  <c r="W55" s="1"/>
  <c r="R55"/>
  <c r="C56" s="1"/>
  <c r="X56" s="1"/>
  <c r="Y56" s="1"/>
  <c r="M55"/>
  <c r="K55"/>
  <c r="V54"/>
  <c r="T54"/>
  <c r="W54" s="1"/>
  <c r="R54"/>
  <c r="C55" s="1"/>
  <c r="X55" s="1"/>
  <c r="Y55" s="1"/>
  <c r="M54"/>
  <c r="K54"/>
  <c r="V53"/>
  <c r="T53"/>
  <c r="W53" s="1"/>
  <c r="R53"/>
  <c r="C54" s="1"/>
  <c r="X54" s="1"/>
  <c r="Y54" s="1"/>
  <c r="M53"/>
  <c r="K53"/>
  <c r="V52"/>
  <c r="T52"/>
  <c r="W52" s="1"/>
  <c r="R52"/>
  <c r="C53" s="1"/>
  <c r="X53" s="1"/>
  <c r="Y53" s="1"/>
  <c r="M52"/>
  <c r="K52"/>
  <c r="V51"/>
  <c r="T51"/>
  <c r="W51" s="1"/>
  <c r="R51"/>
  <c r="C52" s="1"/>
  <c r="X52" s="1"/>
  <c r="Y52" s="1"/>
  <c r="M51"/>
  <c r="K51"/>
  <c r="V50"/>
  <c r="T50"/>
  <c r="W50" s="1"/>
  <c r="R50"/>
  <c r="C51" s="1"/>
  <c r="X51" s="1"/>
  <c r="Y51" s="1"/>
  <c r="M50"/>
  <c r="K50"/>
  <c r="V49"/>
  <c r="T49"/>
  <c r="W49" s="1"/>
  <c r="R49"/>
  <c r="C50" s="1"/>
  <c r="X50" s="1"/>
  <c r="Y50" s="1"/>
  <c r="M49"/>
  <c r="K49"/>
  <c r="V48"/>
  <c r="T48"/>
  <c r="W48" s="1"/>
  <c r="R48"/>
  <c r="C49" s="1"/>
  <c r="X49" s="1"/>
  <c r="Y49" s="1"/>
  <c r="M48"/>
  <c r="K48"/>
  <c r="V47"/>
  <c r="T47"/>
  <c r="W47" s="1"/>
  <c r="R47"/>
  <c r="C48" s="1"/>
  <c r="X48" s="1"/>
  <c r="Y48" s="1"/>
  <c r="M47"/>
  <c r="K47"/>
  <c r="V46"/>
  <c r="T46"/>
  <c r="W46" s="1"/>
  <c r="R46"/>
  <c r="C47" s="1"/>
  <c r="X47" s="1"/>
  <c r="Y47" s="1"/>
  <c r="M46"/>
  <c r="K46"/>
  <c r="V45"/>
  <c r="T45"/>
  <c r="W45" s="1"/>
  <c r="R45"/>
  <c r="C46" s="1"/>
  <c r="X46" s="1"/>
  <c r="Y46" s="1"/>
  <c r="M45"/>
  <c r="K45"/>
  <c r="V44"/>
  <c r="T44"/>
  <c r="W44" s="1"/>
  <c r="R44"/>
  <c r="C45" s="1"/>
  <c r="X45" s="1"/>
  <c r="Y45" s="1"/>
  <c r="M44"/>
  <c r="K44"/>
  <c r="V43"/>
  <c r="T43"/>
  <c r="W43" s="1"/>
  <c r="R43"/>
  <c r="C44" s="1"/>
  <c r="X44" s="1"/>
  <c r="Y44" s="1"/>
  <c r="M43"/>
  <c r="K43"/>
  <c r="V42"/>
  <c r="T42"/>
  <c r="W42" s="1"/>
  <c r="R42"/>
  <c r="C43" s="1"/>
  <c r="X43" s="1"/>
  <c r="Y43" s="1"/>
  <c r="M42"/>
  <c r="K42"/>
  <c r="V41"/>
  <c r="T41"/>
  <c r="W41" s="1"/>
  <c r="R41"/>
  <c r="C42" s="1"/>
  <c r="X42" s="1"/>
  <c r="Y42" s="1"/>
  <c r="M41"/>
  <c r="K41"/>
  <c r="V40"/>
  <c r="T40"/>
  <c r="W40" s="1"/>
  <c r="R40"/>
  <c r="C41" s="1"/>
  <c r="X41" s="1"/>
  <c r="Y41" s="1"/>
  <c r="M40"/>
  <c r="K40"/>
  <c r="V39"/>
  <c r="T39"/>
  <c r="W39" s="1"/>
  <c r="R39"/>
  <c r="C40" s="1"/>
  <c r="X40" s="1"/>
  <c r="Y40" s="1"/>
  <c r="M39"/>
  <c r="K39"/>
  <c r="V38"/>
  <c r="W38"/>
  <c r="V37"/>
  <c r="T37"/>
  <c r="W37" s="1"/>
  <c r="V36"/>
  <c r="T36"/>
  <c r="W36" s="1"/>
  <c r="V35"/>
  <c r="T35"/>
  <c r="W35" s="1"/>
  <c r="V34"/>
  <c r="T34"/>
  <c r="V33"/>
  <c r="T33"/>
  <c r="W33" s="1"/>
  <c r="V32"/>
  <c r="T32"/>
  <c r="W32" s="1"/>
  <c r="V31"/>
  <c r="T31"/>
  <c r="W31" s="1"/>
  <c r="V30"/>
  <c r="T30"/>
  <c r="W30" s="1"/>
  <c r="V29"/>
  <c r="T29"/>
  <c r="W29" s="1"/>
  <c r="V28"/>
  <c r="T28"/>
  <c r="W28" s="1"/>
  <c r="V27"/>
  <c r="T27"/>
  <c r="W27" s="1"/>
  <c r="V26"/>
  <c r="T26"/>
  <c r="V25"/>
  <c r="T25"/>
  <c r="W25" s="1"/>
  <c r="V24"/>
  <c r="T24"/>
  <c r="W24" s="1"/>
  <c r="V23"/>
  <c r="T23"/>
  <c r="W23" s="1"/>
  <c r="T22"/>
  <c r="W22" s="1"/>
  <c r="T21"/>
  <c r="T20"/>
  <c r="T19"/>
  <c r="W19" s="1"/>
  <c r="T18"/>
  <c r="W18" s="1"/>
  <c r="T17"/>
  <c r="T16"/>
  <c r="T15"/>
  <c r="W15" s="1"/>
  <c r="T14"/>
  <c r="W14" s="1"/>
  <c r="T13"/>
  <c r="T12"/>
  <c r="T11"/>
  <c r="W11" s="1"/>
  <c r="T10"/>
  <c r="W10" s="1"/>
  <c r="T9"/>
  <c r="V9" s="1"/>
  <c r="C9"/>
  <c r="K9" s="1"/>
  <c r="M9" s="1"/>
  <c r="W34" l="1"/>
  <c r="C39" i="36"/>
  <c r="X39" s="1"/>
  <c r="Y39" s="1"/>
  <c r="R37"/>
  <c r="C38" s="1"/>
  <c r="X38" s="1"/>
  <c r="Y38" s="1"/>
  <c r="W26" i="34"/>
  <c r="R36" i="36"/>
  <c r="C37" s="1"/>
  <c r="X37" s="1"/>
  <c r="Y37" s="1"/>
  <c r="R35"/>
  <c r="C36" s="1"/>
  <c r="X36" s="1"/>
  <c r="Y36" s="1"/>
  <c r="R34"/>
  <c r="C35" s="1"/>
  <c r="X35" s="1"/>
  <c r="Y35" s="1"/>
  <c r="R33"/>
  <c r="C34" s="1"/>
  <c r="X34" s="1"/>
  <c r="Y34" s="1"/>
  <c r="R32"/>
  <c r="C33" s="1"/>
  <c r="X33" s="1"/>
  <c r="Y33" s="1"/>
  <c r="R31"/>
  <c r="C32" s="1"/>
  <c r="X32" s="1"/>
  <c r="Y32" s="1"/>
  <c r="R30"/>
  <c r="C31" s="1"/>
  <c r="X31" s="1"/>
  <c r="Y31" s="1"/>
  <c r="R29"/>
  <c r="C30" s="1"/>
  <c r="X30" s="1"/>
  <c r="Y30" s="1"/>
  <c r="R28"/>
  <c r="C29" s="1"/>
  <c r="X29" s="1"/>
  <c r="Y29" s="1"/>
  <c r="R27"/>
  <c r="C28" s="1"/>
  <c r="X28" s="1"/>
  <c r="Y28" s="1"/>
  <c r="R26"/>
  <c r="C27" s="1"/>
  <c r="X27" s="1"/>
  <c r="Y27" s="1"/>
  <c r="R25"/>
  <c r="C26" s="1"/>
  <c r="X26" s="1"/>
  <c r="Y26" s="1"/>
  <c r="R23"/>
  <c r="C24" s="1"/>
  <c r="X24" s="1"/>
  <c r="Y24" s="1"/>
  <c r="R24"/>
  <c r="C25" s="1"/>
  <c r="X25" s="1"/>
  <c r="Y25" s="1"/>
  <c r="R22"/>
  <c r="C23" s="1"/>
  <c r="X23" s="1"/>
  <c r="Y23" s="1"/>
  <c r="V22"/>
  <c r="R21"/>
  <c r="C22" s="1"/>
  <c r="X22" s="1"/>
  <c r="Y22" s="1"/>
  <c r="V21"/>
  <c r="R20"/>
  <c r="C21" s="1"/>
  <c r="X21" s="1"/>
  <c r="Y21" s="1"/>
  <c r="R19"/>
  <c r="C20" s="1"/>
  <c r="X20" s="1"/>
  <c r="Y20" s="1"/>
  <c r="R18"/>
  <c r="C19" s="1"/>
  <c r="X19" s="1"/>
  <c r="Y19" s="1"/>
  <c r="W17"/>
  <c r="R17"/>
  <c r="C18" s="1"/>
  <c r="X18" s="1"/>
  <c r="Y18" s="1"/>
  <c r="R16"/>
  <c r="C17" s="1"/>
  <c r="X17" s="1"/>
  <c r="Y17" s="1"/>
  <c r="R15"/>
  <c r="C16" s="1"/>
  <c r="X16" s="1"/>
  <c r="Y16" s="1"/>
  <c r="R14"/>
  <c r="C15" s="1"/>
  <c r="X15" s="1"/>
  <c r="Y15" s="1"/>
  <c r="R13"/>
  <c r="C14" s="1"/>
  <c r="X14" s="1"/>
  <c r="Y14" s="1"/>
  <c r="V13"/>
  <c r="R12"/>
  <c r="C13" s="1"/>
  <c r="X13" s="1"/>
  <c r="Y13" s="1"/>
  <c r="R11"/>
  <c r="C12" s="1"/>
  <c r="X12" s="1"/>
  <c r="Y12" s="1"/>
  <c r="R10"/>
  <c r="C11" s="1"/>
  <c r="X11" s="1"/>
  <c r="Y11" s="1"/>
  <c r="V10"/>
  <c r="R9" i="34"/>
  <c r="C10" s="1"/>
  <c r="R9" i="36"/>
  <c r="C10" s="1"/>
  <c r="X10" s="1"/>
  <c r="V11"/>
  <c r="W14"/>
  <c r="V19"/>
  <c r="W13" i="34"/>
  <c r="V10"/>
  <c r="W21"/>
  <c r="W18" i="36"/>
  <c r="V15"/>
  <c r="V11" i="34"/>
  <c r="V12" s="1"/>
  <c r="V13" s="1"/>
  <c r="V14" s="1"/>
  <c r="V15" s="1"/>
  <c r="V16" s="1"/>
  <c r="V17" s="1"/>
  <c r="V18" s="1"/>
  <c r="V19" s="1"/>
  <c r="V20" s="1"/>
  <c r="V21" s="1"/>
  <c r="V22" s="1"/>
  <c r="W17"/>
  <c r="W9" i="36"/>
  <c r="W12"/>
  <c r="W16"/>
  <c r="W20"/>
  <c r="W9" i="34"/>
  <c r="W12"/>
  <c r="W16"/>
  <c r="W20"/>
  <c r="T12" i="33"/>
  <c r="T11"/>
  <c r="T10"/>
  <c r="T9"/>
  <c r="C9"/>
  <c r="K9" s="1"/>
  <c r="M9" s="1"/>
  <c r="V108"/>
  <c r="T108"/>
  <c r="W108" s="1"/>
  <c r="R108"/>
  <c r="M108"/>
  <c r="K108"/>
  <c r="V107"/>
  <c r="T107"/>
  <c r="W107" s="1"/>
  <c r="R107"/>
  <c r="C108" s="1"/>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s="1"/>
  <c r="R102"/>
  <c r="C103" s="1"/>
  <c r="X103" s="1"/>
  <c r="Y103" s="1"/>
  <c r="M102"/>
  <c r="K102"/>
  <c r="V101"/>
  <c r="T101"/>
  <c r="W101" s="1"/>
  <c r="R101"/>
  <c r="C102" s="1"/>
  <c r="X102" s="1"/>
  <c r="Y102" s="1"/>
  <c r="M101"/>
  <c r="K101"/>
  <c r="V100"/>
  <c r="T100"/>
  <c r="W100" s="1"/>
  <c r="R100"/>
  <c r="C101" s="1"/>
  <c r="X101" s="1"/>
  <c r="Y101" s="1"/>
  <c r="M100"/>
  <c r="K100"/>
  <c r="V99"/>
  <c r="T99"/>
  <c r="W99" s="1"/>
  <c r="R99"/>
  <c r="C100" s="1"/>
  <c r="X100" s="1"/>
  <c r="Y100" s="1"/>
  <c r="M99"/>
  <c r="K99"/>
  <c r="V98"/>
  <c r="T98"/>
  <c r="W98" s="1"/>
  <c r="R98"/>
  <c r="C99" s="1"/>
  <c r="X99" s="1"/>
  <c r="Y99" s="1"/>
  <c r="M98"/>
  <c r="K98"/>
  <c r="V97"/>
  <c r="T97"/>
  <c r="W97" s="1"/>
  <c r="R97"/>
  <c r="C98" s="1"/>
  <c r="X98" s="1"/>
  <c r="Y98" s="1"/>
  <c r="M97"/>
  <c r="K97"/>
  <c r="V96"/>
  <c r="T96"/>
  <c r="W96" s="1"/>
  <c r="R96"/>
  <c r="C97" s="1"/>
  <c r="X97" s="1"/>
  <c r="Y97" s="1"/>
  <c r="M96"/>
  <c r="K96"/>
  <c r="V95"/>
  <c r="T95"/>
  <c r="W95" s="1"/>
  <c r="R95"/>
  <c r="C96" s="1"/>
  <c r="X96" s="1"/>
  <c r="Y96" s="1"/>
  <c r="M95"/>
  <c r="K95"/>
  <c r="V94"/>
  <c r="T94"/>
  <c r="W94" s="1"/>
  <c r="R94"/>
  <c r="C95" s="1"/>
  <c r="X95" s="1"/>
  <c r="Y95" s="1"/>
  <c r="M94"/>
  <c r="K94"/>
  <c r="V93"/>
  <c r="T93"/>
  <c r="W93" s="1"/>
  <c r="R93"/>
  <c r="C94" s="1"/>
  <c r="X94" s="1"/>
  <c r="Y94" s="1"/>
  <c r="M93"/>
  <c r="K93"/>
  <c r="V92"/>
  <c r="T92"/>
  <c r="W92" s="1"/>
  <c r="R92"/>
  <c r="C93" s="1"/>
  <c r="X93" s="1"/>
  <c r="Y93" s="1"/>
  <c r="M92"/>
  <c r="K92"/>
  <c r="V91"/>
  <c r="T91"/>
  <c r="W91" s="1"/>
  <c r="R91"/>
  <c r="C92" s="1"/>
  <c r="X92" s="1"/>
  <c r="Y92" s="1"/>
  <c r="M91"/>
  <c r="K91"/>
  <c r="V90"/>
  <c r="T90"/>
  <c r="W90" s="1"/>
  <c r="R90"/>
  <c r="C91" s="1"/>
  <c r="X91" s="1"/>
  <c r="Y91" s="1"/>
  <c r="M90"/>
  <c r="K90"/>
  <c r="V89"/>
  <c r="T89"/>
  <c r="W89" s="1"/>
  <c r="R89"/>
  <c r="C90" s="1"/>
  <c r="X90" s="1"/>
  <c r="Y90" s="1"/>
  <c r="M89"/>
  <c r="K89"/>
  <c r="V88"/>
  <c r="T88"/>
  <c r="W88" s="1"/>
  <c r="R88"/>
  <c r="C89" s="1"/>
  <c r="X89" s="1"/>
  <c r="Y89" s="1"/>
  <c r="M88"/>
  <c r="K88"/>
  <c r="V87"/>
  <c r="T87"/>
  <c r="W87" s="1"/>
  <c r="R87"/>
  <c r="C88" s="1"/>
  <c r="X88" s="1"/>
  <c r="Y88" s="1"/>
  <c r="M87"/>
  <c r="K87"/>
  <c r="V86"/>
  <c r="T86"/>
  <c r="W86" s="1"/>
  <c r="R86"/>
  <c r="C87" s="1"/>
  <c r="X87" s="1"/>
  <c r="Y87" s="1"/>
  <c r="M86"/>
  <c r="K86"/>
  <c r="V85"/>
  <c r="T85"/>
  <c r="W85" s="1"/>
  <c r="R85"/>
  <c r="C86" s="1"/>
  <c r="X86" s="1"/>
  <c r="Y86" s="1"/>
  <c r="M85"/>
  <c r="K85"/>
  <c r="V84"/>
  <c r="T84"/>
  <c r="W84" s="1"/>
  <c r="R84"/>
  <c r="C85" s="1"/>
  <c r="X85" s="1"/>
  <c r="Y85" s="1"/>
  <c r="M84"/>
  <c r="K84"/>
  <c r="V83"/>
  <c r="T83"/>
  <c r="W83" s="1"/>
  <c r="R83"/>
  <c r="C84" s="1"/>
  <c r="X84" s="1"/>
  <c r="Y84" s="1"/>
  <c r="M83"/>
  <c r="K83"/>
  <c r="V82"/>
  <c r="T82"/>
  <c r="W82" s="1"/>
  <c r="R82"/>
  <c r="C83" s="1"/>
  <c r="X83" s="1"/>
  <c r="Y83" s="1"/>
  <c r="M82"/>
  <c r="K82"/>
  <c r="V81"/>
  <c r="T81"/>
  <c r="W81" s="1"/>
  <c r="R81"/>
  <c r="C82" s="1"/>
  <c r="X82" s="1"/>
  <c r="Y82" s="1"/>
  <c r="M81"/>
  <c r="K81"/>
  <c r="V80"/>
  <c r="T80"/>
  <c r="W80" s="1"/>
  <c r="R80"/>
  <c r="C81" s="1"/>
  <c r="X81" s="1"/>
  <c r="Y81" s="1"/>
  <c r="M80"/>
  <c r="K80"/>
  <c r="V79"/>
  <c r="T79"/>
  <c r="W79" s="1"/>
  <c r="R79"/>
  <c r="C80" s="1"/>
  <c r="X80" s="1"/>
  <c r="Y80" s="1"/>
  <c r="M79"/>
  <c r="K79"/>
  <c r="V78"/>
  <c r="T78"/>
  <c r="W78" s="1"/>
  <c r="R78"/>
  <c r="C79" s="1"/>
  <c r="X79" s="1"/>
  <c r="Y79" s="1"/>
  <c r="M78"/>
  <c r="K78"/>
  <c r="V77"/>
  <c r="T77"/>
  <c r="W77" s="1"/>
  <c r="R77"/>
  <c r="C78" s="1"/>
  <c r="X78" s="1"/>
  <c r="Y78" s="1"/>
  <c r="M77"/>
  <c r="K77"/>
  <c r="V76"/>
  <c r="T76"/>
  <c r="W76" s="1"/>
  <c r="R76"/>
  <c r="C77" s="1"/>
  <c r="X77" s="1"/>
  <c r="Y77" s="1"/>
  <c r="M76"/>
  <c r="K76"/>
  <c r="V75"/>
  <c r="T75"/>
  <c r="W75" s="1"/>
  <c r="R75"/>
  <c r="C76" s="1"/>
  <c r="X76" s="1"/>
  <c r="Y76" s="1"/>
  <c r="M75"/>
  <c r="K75"/>
  <c r="V74"/>
  <c r="T74"/>
  <c r="W74" s="1"/>
  <c r="R74"/>
  <c r="C75" s="1"/>
  <c r="X75" s="1"/>
  <c r="Y75" s="1"/>
  <c r="M74"/>
  <c r="K74"/>
  <c r="V73"/>
  <c r="T73"/>
  <c r="W73" s="1"/>
  <c r="R73"/>
  <c r="C74" s="1"/>
  <c r="X74" s="1"/>
  <c r="Y74" s="1"/>
  <c r="M73"/>
  <c r="K73"/>
  <c r="V72"/>
  <c r="T72"/>
  <c r="W72" s="1"/>
  <c r="R72"/>
  <c r="C73" s="1"/>
  <c r="X73" s="1"/>
  <c r="Y73" s="1"/>
  <c r="M72"/>
  <c r="K72"/>
  <c r="V71"/>
  <c r="T71"/>
  <c r="W71" s="1"/>
  <c r="R71"/>
  <c r="C72" s="1"/>
  <c r="X72" s="1"/>
  <c r="Y72" s="1"/>
  <c r="M71"/>
  <c r="K71"/>
  <c r="V70"/>
  <c r="T70"/>
  <c r="W70" s="1"/>
  <c r="R70"/>
  <c r="C71" s="1"/>
  <c r="X71" s="1"/>
  <c r="Y71" s="1"/>
  <c r="M70"/>
  <c r="K70"/>
  <c r="V69"/>
  <c r="T69"/>
  <c r="W69" s="1"/>
  <c r="R69"/>
  <c r="C70" s="1"/>
  <c r="X70" s="1"/>
  <c r="Y70" s="1"/>
  <c r="M69"/>
  <c r="K69"/>
  <c r="V68"/>
  <c r="T68"/>
  <c r="W68" s="1"/>
  <c r="R68"/>
  <c r="C69" s="1"/>
  <c r="X69" s="1"/>
  <c r="Y69" s="1"/>
  <c r="M68"/>
  <c r="K68"/>
  <c r="V67"/>
  <c r="T67"/>
  <c r="W67" s="1"/>
  <c r="R67"/>
  <c r="C68" s="1"/>
  <c r="X68" s="1"/>
  <c r="Y68" s="1"/>
  <c r="M67"/>
  <c r="K67"/>
  <c r="V66"/>
  <c r="T66"/>
  <c r="W66" s="1"/>
  <c r="R66"/>
  <c r="C67" s="1"/>
  <c r="X67" s="1"/>
  <c r="Y67" s="1"/>
  <c r="M66"/>
  <c r="K66"/>
  <c r="V65"/>
  <c r="T65"/>
  <c r="W65" s="1"/>
  <c r="R65"/>
  <c r="C66" s="1"/>
  <c r="X66" s="1"/>
  <c r="Y66" s="1"/>
  <c r="M65"/>
  <c r="K65"/>
  <c r="V64"/>
  <c r="T64"/>
  <c r="W64" s="1"/>
  <c r="R64"/>
  <c r="C65" s="1"/>
  <c r="X65" s="1"/>
  <c r="Y65" s="1"/>
  <c r="M64"/>
  <c r="K64"/>
  <c r="V63"/>
  <c r="T63"/>
  <c r="W63" s="1"/>
  <c r="R63"/>
  <c r="C64" s="1"/>
  <c r="X64" s="1"/>
  <c r="Y64" s="1"/>
  <c r="M63"/>
  <c r="K63"/>
  <c r="V62"/>
  <c r="T62"/>
  <c r="W62" s="1"/>
  <c r="R62"/>
  <c r="C63" s="1"/>
  <c r="X63" s="1"/>
  <c r="Y63" s="1"/>
  <c r="M62"/>
  <c r="K62"/>
  <c r="V61"/>
  <c r="T61"/>
  <c r="W61" s="1"/>
  <c r="R61"/>
  <c r="C62" s="1"/>
  <c r="X62" s="1"/>
  <c r="Y62" s="1"/>
  <c r="M61"/>
  <c r="K61"/>
  <c r="V60"/>
  <c r="T60"/>
  <c r="W60" s="1"/>
  <c r="R60"/>
  <c r="C61" s="1"/>
  <c r="X61" s="1"/>
  <c r="Y61" s="1"/>
  <c r="M60"/>
  <c r="K60"/>
  <c r="V59"/>
  <c r="T59"/>
  <c r="W59" s="1"/>
  <c r="R59"/>
  <c r="C60" s="1"/>
  <c r="X60" s="1"/>
  <c r="Y60" s="1"/>
  <c r="M59"/>
  <c r="K59"/>
  <c r="V58"/>
  <c r="T58"/>
  <c r="W58" s="1"/>
  <c r="R58"/>
  <c r="C59" s="1"/>
  <c r="X59" s="1"/>
  <c r="Y59" s="1"/>
  <c r="M58"/>
  <c r="K58"/>
  <c r="V57"/>
  <c r="T57"/>
  <c r="W57" s="1"/>
  <c r="R57"/>
  <c r="C58" s="1"/>
  <c r="X58" s="1"/>
  <c r="Y58" s="1"/>
  <c r="M57"/>
  <c r="K57"/>
  <c r="V56"/>
  <c r="T56"/>
  <c r="W56" s="1"/>
  <c r="R56"/>
  <c r="C57" s="1"/>
  <c r="X57" s="1"/>
  <c r="Y57" s="1"/>
  <c r="M56"/>
  <c r="K56"/>
  <c r="V55"/>
  <c r="T55"/>
  <c r="W55" s="1"/>
  <c r="R55"/>
  <c r="C56" s="1"/>
  <c r="X56" s="1"/>
  <c r="Y56" s="1"/>
  <c r="M55"/>
  <c r="K55"/>
  <c r="V54"/>
  <c r="T54"/>
  <c r="W54" s="1"/>
  <c r="R54"/>
  <c r="C55" s="1"/>
  <c r="X55" s="1"/>
  <c r="Y55" s="1"/>
  <c r="M54"/>
  <c r="K54"/>
  <c r="V53"/>
  <c r="T53"/>
  <c r="W53" s="1"/>
  <c r="R53"/>
  <c r="C54" s="1"/>
  <c r="X54" s="1"/>
  <c r="Y54" s="1"/>
  <c r="M53"/>
  <c r="K53"/>
  <c r="V52"/>
  <c r="T52"/>
  <c r="W52" s="1"/>
  <c r="R52"/>
  <c r="C53" s="1"/>
  <c r="X53" s="1"/>
  <c r="Y53" s="1"/>
  <c r="M52"/>
  <c r="K52"/>
  <c r="V51"/>
  <c r="T51"/>
  <c r="W51" s="1"/>
  <c r="R51"/>
  <c r="C52" s="1"/>
  <c r="X52" s="1"/>
  <c r="Y52" s="1"/>
  <c r="M51"/>
  <c r="K51"/>
  <c r="V50"/>
  <c r="T50"/>
  <c r="W50" s="1"/>
  <c r="R50"/>
  <c r="C51" s="1"/>
  <c r="X51" s="1"/>
  <c r="Y51" s="1"/>
  <c r="M50"/>
  <c r="K50"/>
  <c r="V49"/>
  <c r="T49"/>
  <c r="W49" s="1"/>
  <c r="R49"/>
  <c r="C50" s="1"/>
  <c r="X50" s="1"/>
  <c r="Y50" s="1"/>
  <c r="M49"/>
  <c r="K49"/>
  <c r="V48"/>
  <c r="T48"/>
  <c r="W48" s="1"/>
  <c r="R48"/>
  <c r="C49" s="1"/>
  <c r="X49" s="1"/>
  <c r="Y49" s="1"/>
  <c r="M48"/>
  <c r="K48"/>
  <c r="V47"/>
  <c r="T47"/>
  <c r="W47" s="1"/>
  <c r="R47"/>
  <c r="C48" s="1"/>
  <c r="X48" s="1"/>
  <c r="Y48" s="1"/>
  <c r="M47"/>
  <c r="K47"/>
  <c r="V46"/>
  <c r="T46"/>
  <c r="W46" s="1"/>
  <c r="R46"/>
  <c r="C47" s="1"/>
  <c r="X47" s="1"/>
  <c r="Y47" s="1"/>
  <c r="M46"/>
  <c r="K46"/>
  <c r="V45"/>
  <c r="T45"/>
  <c r="W45" s="1"/>
  <c r="R45"/>
  <c r="C46" s="1"/>
  <c r="X46" s="1"/>
  <c r="Y46" s="1"/>
  <c r="M45"/>
  <c r="K45"/>
  <c r="V44"/>
  <c r="T44"/>
  <c r="M44"/>
  <c r="K44"/>
  <c r="V43"/>
  <c r="T43"/>
  <c r="K43"/>
  <c r="M43" s="1"/>
  <c r="V42"/>
  <c r="T42"/>
  <c r="R42"/>
  <c r="C43" s="1"/>
  <c r="X43" s="1"/>
  <c r="Y43" s="1"/>
  <c r="K42"/>
  <c r="M42" s="1"/>
  <c r="V40"/>
  <c r="T40"/>
  <c r="K40"/>
  <c r="M40" s="1"/>
  <c r="V39"/>
  <c r="V38"/>
  <c r="T38"/>
  <c r="V37"/>
  <c r="T37"/>
  <c r="V36"/>
  <c r="T36"/>
  <c r="V35"/>
  <c r="T35"/>
  <c r="V34"/>
  <c r="T34"/>
  <c r="V33"/>
  <c r="T33"/>
  <c r="V32"/>
  <c r="T32"/>
  <c r="V31"/>
  <c r="T31"/>
  <c r="V30"/>
  <c r="T30"/>
  <c r="V29"/>
  <c r="T29"/>
  <c r="V28"/>
  <c r="T28"/>
  <c r="V27"/>
  <c r="T27"/>
  <c r="V26"/>
  <c r="T26"/>
  <c r="V25"/>
  <c r="T25"/>
  <c r="V24"/>
  <c r="T24"/>
  <c r="V23"/>
  <c r="T23"/>
  <c r="T22"/>
  <c r="T21"/>
  <c r="T20"/>
  <c r="T19"/>
  <c r="T18"/>
  <c r="T17"/>
  <c r="T16"/>
  <c r="T15"/>
  <c r="T14"/>
  <c r="T13"/>
  <c r="R10" i="17"/>
  <c r="T10"/>
  <c r="R11"/>
  <c r="C12" s="1"/>
  <c r="T11"/>
  <c r="R12"/>
  <c r="C13"/>
  <c r="T12"/>
  <c r="R13"/>
  <c r="T13"/>
  <c r="R14"/>
  <c r="T14"/>
  <c r="R15"/>
  <c r="T15"/>
  <c r="R16"/>
  <c r="C17" s="1"/>
  <c r="T16"/>
  <c r="R17"/>
  <c r="T17"/>
  <c r="R18"/>
  <c r="T18"/>
  <c r="R19"/>
  <c r="T19"/>
  <c r="R20"/>
  <c r="C21"/>
  <c r="T20"/>
  <c r="R21"/>
  <c r="T21"/>
  <c r="R22"/>
  <c r="T22"/>
  <c r="R23"/>
  <c r="T23"/>
  <c r="R24"/>
  <c r="C25" s="1"/>
  <c r="T24"/>
  <c r="R25"/>
  <c r="T25"/>
  <c r="R26"/>
  <c r="T26"/>
  <c r="R27"/>
  <c r="T27"/>
  <c r="R28"/>
  <c r="C29"/>
  <c r="T28"/>
  <c r="R29"/>
  <c r="T29"/>
  <c r="R30"/>
  <c r="T30"/>
  <c r="R31"/>
  <c r="T31"/>
  <c r="R32"/>
  <c r="C33" s="1"/>
  <c r="T32"/>
  <c r="R33"/>
  <c r="T33"/>
  <c r="R34"/>
  <c r="T34"/>
  <c r="R35"/>
  <c r="T35"/>
  <c r="R36"/>
  <c r="C37"/>
  <c r="T36"/>
  <c r="R37"/>
  <c r="T37"/>
  <c r="R38"/>
  <c r="T38"/>
  <c r="R39"/>
  <c r="T39"/>
  <c r="R40"/>
  <c r="C41" s="1"/>
  <c r="T40"/>
  <c r="R41"/>
  <c r="T41"/>
  <c r="R42"/>
  <c r="T42"/>
  <c r="R43"/>
  <c r="T43"/>
  <c r="R44"/>
  <c r="C45"/>
  <c r="T44"/>
  <c r="R45"/>
  <c r="T45"/>
  <c r="R46"/>
  <c r="T46"/>
  <c r="R47"/>
  <c r="T47"/>
  <c r="R48"/>
  <c r="C49" s="1"/>
  <c r="T48"/>
  <c r="R49"/>
  <c r="T49"/>
  <c r="R50"/>
  <c r="T50"/>
  <c r="R51"/>
  <c r="T51"/>
  <c r="R52"/>
  <c r="C53"/>
  <c r="T52"/>
  <c r="R53"/>
  <c r="T53"/>
  <c r="R54"/>
  <c r="T54"/>
  <c r="R55"/>
  <c r="T55"/>
  <c r="R56"/>
  <c r="C57" s="1"/>
  <c r="T56"/>
  <c r="R57"/>
  <c r="T57"/>
  <c r="R58"/>
  <c r="T58"/>
  <c r="R59"/>
  <c r="T59"/>
  <c r="R60"/>
  <c r="C61"/>
  <c r="T60"/>
  <c r="R61"/>
  <c r="T61"/>
  <c r="R62"/>
  <c r="T62"/>
  <c r="R63"/>
  <c r="T63"/>
  <c r="R64"/>
  <c r="C65" s="1"/>
  <c r="T64"/>
  <c r="R65"/>
  <c r="T65"/>
  <c r="R66"/>
  <c r="T66"/>
  <c r="R67"/>
  <c r="T67"/>
  <c r="R68"/>
  <c r="C69"/>
  <c r="T68"/>
  <c r="R69"/>
  <c r="T69"/>
  <c r="R70"/>
  <c r="T70"/>
  <c r="R71"/>
  <c r="T71"/>
  <c r="R72"/>
  <c r="C73" s="1"/>
  <c r="T72"/>
  <c r="R73"/>
  <c r="T73"/>
  <c r="R74"/>
  <c r="T74"/>
  <c r="R75"/>
  <c r="C76"/>
  <c r="T75"/>
  <c r="R76"/>
  <c r="C77" s="1"/>
  <c r="T76"/>
  <c r="R77"/>
  <c r="T77"/>
  <c r="R78"/>
  <c r="T78"/>
  <c r="R79"/>
  <c r="C80"/>
  <c r="T79"/>
  <c r="R80"/>
  <c r="C81" s="1"/>
  <c r="T80"/>
  <c r="R81"/>
  <c r="T81"/>
  <c r="R82"/>
  <c r="T82"/>
  <c r="R83"/>
  <c r="C84"/>
  <c r="T83"/>
  <c r="R84"/>
  <c r="C85" s="1"/>
  <c r="T84"/>
  <c r="R85"/>
  <c r="T85"/>
  <c r="R86"/>
  <c r="T86"/>
  <c r="R87"/>
  <c r="C88"/>
  <c r="T87"/>
  <c r="R88"/>
  <c r="C89" s="1"/>
  <c r="T88"/>
  <c r="R89"/>
  <c r="T89"/>
  <c r="R90"/>
  <c r="T90"/>
  <c r="R91"/>
  <c r="C92"/>
  <c r="T91"/>
  <c r="R92"/>
  <c r="C93" s="1"/>
  <c r="T92"/>
  <c r="R93"/>
  <c r="T93"/>
  <c r="R94"/>
  <c r="T94"/>
  <c r="R95"/>
  <c r="C96"/>
  <c r="T95"/>
  <c r="R96"/>
  <c r="C97" s="1"/>
  <c r="T96"/>
  <c r="R97"/>
  <c r="T97"/>
  <c r="R98"/>
  <c r="T98"/>
  <c r="R99"/>
  <c r="C100"/>
  <c r="T99"/>
  <c r="R100"/>
  <c r="C101" s="1"/>
  <c r="T100"/>
  <c r="R101"/>
  <c r="T101"/>
  <c r="R102"/>
  <c r="T102"/>
  <c r="R103"/>
  <c r="C104"/>
  <c r="T103"/>
  <c r="R104"/>
  <c r="C105" s="1"/>
  <c r="T104"/>
  <c r="R105"/>
  <c r="T105"/>
  <c r="R106"/>
  <c r="T106"/>
  <c r="R107"/>
  <c r="C108"/>
  <c r="P2" s="1"/>
  <c r="T107"/>
  <c r="R108"/>
  <c r="T108"/>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K108"/>
  <c r="K107"/>
  <c r="C107"/>
  <c r="K106"/>
  <c r="C106"/>
  <c r="K105"/>
  <c r="K104"/>
  <c r="K103"/>
  <c r="C103"/>
  <c r="K102"/>
  <c r="C102"/>
  <c r="K101"/>
  <c r="K100"/>
  <c r="K99"/>
  <c r="C99"/>
  <c r="K98"/>
  <c r="C98"/>
  <c r="K97"/>
  <c r="K96"/>
  <c r="K95"/>
  <c r="C95"/>
  <c r="K94"/>
  <c r="C94"/>
  <c r="K93"/>
  <c r="K92"/>
  <c r="K91"/>
  <c r="C91"/>
  <c r="K90"/>
  <c r="C90"/>
  <c r="K89"/>
  <c r="K88"/>
  <c r="K87"/>
  <c r="C87"/>
  <c r="K86"/>
  <c r="C86"/>
  <c r="K85"/>
  <c r="K84"/>
  <c r="K83"/>
  <c r="C83"/>
  <c r="K82"/>
  <c r="C82"/>
  <c r="K81"/>
  <c r="K80"/>
  <c r="K79"/>
  <c r="C79"/>
  <c r="K78"/>
  <c r="C78"/>
  <c r="K77"/>
  <c r="K76"/>
  <c r="K75"/>
  <c r="C75"/>
  <c r="K74"/>
  <c r="C74"/>
  <c r="K73"/>
  <c r="K72"/>
  <c r="C72"/>
  <c r="K71"/>
  <c r="C71"/>
  <c r="K70"/>
  <c r="C70"/>
  <c r="K69"/>
  <c r="K68"/>
  <c r="C68"/>
  <c r="K67"/>
  <c r="C67"/>
  <c r="K66"/>
  <c r="C66"/>
  <c r="K65"/>
  <c r="K64"/>
  <c r="C64"/>
  <c r="K63"/>
  <c r="C63"/>
  <c r="K62"/>
  <c r="C62"/>
  <c r="K61"/>
  <c r="K60"/>
  <c r="C60"/>
  <c r="K59"/>
  <c r="C59"/>
  <c r="K58"/>
  <c r="C58"/>
  <c r="K57"/>
  <c r="K56"/>
  <c r="C56"/>
  <c r="K55"/>
  <c r="C55"/>
  <c r="K54"/>
  <c r="C54"/>
  <c r="K53"/>
  <c r="K52"/>
  <c r="C52"/>
  <c r="K51"/>
  <c r="C51"/>
  <c r="K50"/>
  <c r="C50"/>
  <c r="K49"/>
  <c r="K48"/>
  <c r="C48"/>
  <c r="K47"/>
  <c r="C47"/>
  <c r="K46"/>
  <c r="C46"/>
  <c r="K45"/>
  <c r="K44"/>
  <c r="C44"/>
  <c r="K43"/>
  <c r="C43"/>
  <c r="K42"/>
  <c r="C42"/>
  <c r="K41"/>
  <c r="K40"/>
  <c r="C40"/>
  <c r="K39"/>
  <c r="C39"/>
  <c r="K38"/>
  <c r="C38"/>
  <c r="K37"/>
  <c r="K36"/>
  <c r="C36"/>
  <c r="K35"/>
  <c r="C35"/>
  <c r="K34"/>
  <c r="C34"/>
  <c r="K33"/>
  <c r="K32"/>
  <c r="C32"/>
  <c r="K31"/>
  <c r="C31"/>
  <c r="K30"/>
  <c r="C30"/>
  <c r="K29"/>
  <c r="K28"/>
  <c r="C28"/>
  <c r="K27"/>
  <c r="C27"/>
  <c r="K26"/>
  <c r="C26"/>
  <c r="K25"/>
  <c r="K24"/>
  <c r="C24"/>
  <c r="K23"/>
  <c r="C23"/>
  <c r="K22"/>
  <c r="C22"/>
  <c r="K21"/>
  <c r="K20"/>
  <c r="C20"/>
  <c r="K19"/>
  <c r="C19"/>
  <c r="K18"/>
  <c r="C18"/>
  <c r="K17"/>
  <c r="K16"/>
  <c r="C16"/>
  <c r="K15"/>
  <c r="C15"/>
  <c r="K14"/>
  <c r="C14"/>
  <c r="K13"/>
  <c r="K12"/>
  <c r="K11"/>
  <c r="C11"/>
  <c r="K10"/>
  <c r="K9"/>
  <c r="M9"/>
  <c r="R9" s="1"/>
  <c r="L2"/>
  <c r="X10" i="34" l="1"/>
  <c r="K10"/>
  <c r="M10" s="1"/>
  <c r="R10" s="1"/>
  <c r="C11" s="1"/>
  <c r="V9" i="33"/>
  <c r="V10" s="1"/>
  <c r="V11" s="1"/>
  <c r="V12" s="1"/>
  <c r="V13" s="1"/>
  <c r="V14" s="1"/>
  <c r="V15" s="1"/>
  <c r="V16" s="1"/>
  <c r="V17" s="1"/>
  <c r="V18" s="1"/>
  <c r="V19" s="1"/>
  <c r="V20" s="1"/>
  <c r="V21" s="1"/>
  <c r="V22" s="1"/>
  <c r="R9"/>
  <c r="C10" s="1"/>
  <c r="K10" s="1"/>
  <c r="R44"/>
  <c r="C45" s="1"/>
  <c r="R43"/>
  <c r="C44" s="1"/>
  <c r="X44" s="1"/>
  <c r="Y44" s="1"/>
  <c r="R40"/>
  <c r="D4" i="17"/>
  <c r="C5"/>
  <c r="C10"/>
  <c r="T9"/>
  <c r="H4" s="1"/>
  <c r="G5"/>
  <c r="E5"/>
  <c r="H4" i="36"/>
  <c r="H4" i="34"/>
  <c r="H4" i="33"/>
  <c r="W9"/>
  <c r="W10" s="1"/>
  <c r="W11" s="1"/>
  <c r="W12" s="1"/>
  <c r="W13" s="1"/>
  <c r="W14" s="1"/>
  <c r="W15" s="1"/>
  <c r="W16" s="1"/>
  <c r="W17" s="1"/>
  <c r="W18" s="1"/>
  <c r="W19" s="1"/>
  <c r="W20" s="1"/>
  <c r="W21" s="1"/>
  <c r="W22" s="1"/>
  <c r="W23" s="1"/>
  <c r="W24" s="1"/>
  <c r="W25" s="1"/>
  <c r="W26" s="1"/>
  <c r="W27" s="1"/>
  <c r="W28" s="1"/>
  <c r="W29" s="1"/>
  <c r="W30" s="1"/>
  <c r="W31" s="1"/>
  <c r="W32" s="1"/>
  <c r="W33" s="1"/>
  <c r="W34" s="1"/>
  <c r="W35" s="1"/>
  <c r="W36" s="1"/>
  <c r="W37" s="1"/>
  <c r="W38" s="1"/>
  <c r="W39" s="1"/>
  <c r="W40" s="1"/>
  <c r="W42" s="1"/>
  <c r="W43" s="1"/>
  <c r="W44" s="1"/>
  <c r="C42" l="1"/>
  <c r="X42" s="1"/>
  <c r="Y42" s="1"/>
  <c r="C41"/>
  <c r="X41" s="1"/>
  <c r="Y41" s="1"/>
  <c r="X45"/>
  <c r="Y45" s="1"/>
  <c r="X11" i="34"/>
  <c r="Y11" s="1"/>
  <c r="K11"/>
  <c r="M11" s="1"/>
  <c r="R11" s="1"/>
  <c r="C12" s="1"/>
  <c r="L5" i="33"/>
  <c r="I5" i="17"/>
  <c r="P4"/>
  <c r="L4"/>
  <c r="L5" i="36"/>
  <c r="P5"/>
  <c r="P5" i="34"/>
  <c r="L5"/>
  <c r="P5" i="33"/>
  <c r="X10"/>
  <c r="M10"/>
  <c r="R10" s="1"/>
  <c r="K12" i="34" l="1"/>
  <c r="M12" s="1"/>
  <c r="R12" s="1"/>
  <c r="C13" s="1"/>
  <c r="X12"/>
  <c r="Y12" s="1"/>
  <c r="C11" i="33"/>
  <c r="K11" l="1"/>
  <c r="M11" s="1"/>
  <c r="R11" s="1"/>
  <c r="X11"/>
  <c r="Y11" s="1"/>
  <c r="K13" i="34"/>
  <c r="M13" s="1"/>
  <c r="R13" s="1"/>
  <c r="C14" s="1"/>
  <c r="X13"/>
  <c r="Y13" s="1"/>
  <c r="X12" i="33" l="1"/>
  <c r="K14" i="34"/>
  <c r="M14" s="1"/>
  <c r="R14" s="1"/>
  <c r="C15" s="1"/>
  <c r="X14"/>
  <c r="Y14" s="1"/>
  <c r="C12" i="33"/>
  <c r="K15" i="34" l="1"/>
  <c r="M15" s="1"/>
  <c r="R15" s="1"/>
  <c r="C16" s="1"/>
  <c r="X15"/>
  <c r="Y15" s="1"/>
  <c r="Y12" i="33"/>
  <c r="K12"/>
  <c r="M12" s="1"/>
  <c r="R12" s="1"/>
  <c r="K16" i="34" l="1"/>
  <c r="M16" s="1"/>
  <c r="R16" s="1"/>
  <c r="C17" s="1"/>
  <c r="X16"/>
  <c r="Y16" s="1"/>
  <c r="C13" i="33"/>
  <c r="X13" s="1"/>
  <c r="K17" i="34" l="1"/>
  <c r="M17" s="1"/>
  <c r="R17" s="1"/>
  <c r="C18" s="1"/>
  <c r="X17"/>
  <c r="Y17" s="1"/>
  <c r="Y13" i="33"/>
  <c r="K13"/>
  <c r="M13" s="1"/>
  <c r="R13" s="1"/>
  <c r="K18" i="34" l="1"/>
  <c r="M18" s="1"/>
  <c r="R18" s="1"/>
  <c r="X18"/>
  <c r="Y18" s="1"/>
  <c r="C14" i="33"/>
  <c r="X14" s="1"/>
  <c r="C19" i="34" l="1"/>
  <c r="X19" s="1"/>
  <c r="Y19" s="1"/>
  <c r="Y14" i="33"/>
  <c r="K14"/>
  <c r="M14" s="1"/>
  <c r="R14" s="1"/>
  <c r="C15" l="1"/>
  <c r="X15" s="1"/>
  <c r="Y15" l="1"/>
  <c r="K15"/>
  <c r="M15" s="1"/>
  <c r="R15" s="1"/>
  <c r="C16" l="1"/>
  <c r="X16" s="1"/>
  <c r="Y16" l="1"/>
  <c r="K16"/>
  <c r="M16" s="1"/>
  <c r="R16" s="1"/>
  <c r="C17" l="1"/>
  <c r="X17" s="1"/>
  <c r="Y17" l="1"/>
  <c r="K17"/>
  <c r="M17" s="1"/>
  <c r="R17" s="1"/>
  <c r="C18" s="1"/>
  <c r="X18" s="1"/>
  <c r="Y18" l="1"/>
  <c r="K18"/>
  <c r="M18" s="1"/>
  <c r="R18" s="1"/>
  <c r="C19" s="1"/>
  <c r="X19" s="1"/>
  <c r="Y19" s="1"/>
  <c r="K19" l="1"/>
  <c r="M19" s="1"/>
  <c r="R19" s="1"/>
  <c r="C20" s="1"/>
  <c r="X20" s="1"/>
  <c r="Y20" s="1"/>
  <c r="K20" l="1"/>
  <c r="M20" s="1"/>
  <c r="R20" s="1"/>
  <c r="C21" s="1"/>
  <c r="X21" s="1"/>
  <c r="Y21" s="1"/>
  <c r="K21" l="1"/>
  <c r="M21" s="1"/>
  <c r="R21" s="1"/>
  <c r="C22" s="1"/>
  <c r="X22" s="1"/>
  <c r="Y22" s="1"/>
  <c r="K22" l="1"/>
  <c r="M22" s="1"/>
  <c r="R22" s="1"/>
  <c r="C23" s="1"/>
  <c r="X23" s="1"/>
  <c r="Y23" s="1"/>
  <c r="K23" l="1"/>
  <c r="M23" s="1"/>
  <c r="R23" s="1"/>
  <c r="C24" s="1"/>
  <c r="X24" s="1"/>
  <c r="Y24" s="1"/>
  <c r="K24" l="1"/>
  <c r="M24" s="1"/>
  <c r="R24" s="1"/>
  <c r="C25" s="1"/>
  <c r="X25" s="1"/>
  <c r="Y25" s="1"/>
  <c r="K25" l="1"/>
  <c r="M25" s="1"/>
  <c r="R25" s="1"/>
  <c r="C26" s="1"/>
  <c r="X26" s="1"/>
  <c r="Y26" s="1"/>
  <c r="K26" l="1"/>
  <c r="M26" s="1"/>
  <c r="R26" s="1"/>
  <c r="C27" s="1"/>
  <c r="X27" s="1"/>
  <c r="Y27" s="1"/>
  <c r="K27" l="1"/>
  <c r="M27" s="1"/>
  <c r="R27" s="1"/>
  <c r="C28" s="1"/>
  <c r="X28" s="1"/>
  <c r="Y28" s="1"/>
  <c r="P4" i="36"/>
  <c r="D4"/>
  <c r="P2" s="1"/>
  <c r="E5"/>
  <c r="C5"/>
  <c r="G5"/>
  <c r="K28" i="33" l="1"/>
  <c r="M28" s="1"/>
  <c r="R28" s="1"/>
  <c r="C29" s="1"/>
  <c r="X29" s="1"/>
  <c r="Y29" s="1"/>
  <c r="I5" i="36"/>
  <c r="K29" i="33" l="1"/>
  <c r="M29" s="1"/>
  <c r="R29" s="1"/>
  <c r="C30" s="1"/>
  <c r="X30" s="1"/>
  <c r="Y30" s="1"/>
  <c r="K30" l="1"/>
  <c r="M30" s="1"/>
  <c r="R30" s="1"/>
  <c r="C31" s="1"/>
  <c r="X31" s="1"/>
  <c r="Y31" s="1"/>
  <c r="K31" l="1"/>
  <c r="M31" s="1"/>
  <c r="R31" s="1"/>
  <c r="C32" s="1"/>
  <c r="X32" s="1"/>
  <c r="Y32" s="1"/>
  <c r="K32" l="1"/>
  <c r="M32" s="1"/>
  <c r="R32" s="1"/>
  <c r="C33" s="1"/>
  <c r="X33" s="1"/>
  <c r="Y33" s="1"/>
  <c r="K33" l="1"/>
  <c r="M33" s="1"/>
  <c r="R33" s="1"/>
  <c r="C34" s="1"/>
  <c r="X34" l="1"/>
  <c r="Y34" s="1"/>
  <c r="K34"/>
  <c r="M34" s="1"/>
  <c r="R34" s="1"/>
  <c r="C35" s="1"/>
  <c r="X35" s="1"/>
  <c r="Y35" s="1"/>
  <c r="K35" l="1"/>
  <c r="M35" s="1"/>
  <c r="R35" s="1"/>
  <c r="C36" s="1"/>
  <c r="X36" s="1"/>
  <c r="Y36" s="1"/>
  <c r="K36" l="1"/>
  <c r="M36" s="1"/>
  <c r="R36" s="1"/>
  <c r="C37" s="1"/>
  <c r="X37" s="1"/>
  <c r="Y37" s="1"/>
  <c r="K37" l="1"/>
  <c r="M37" s="1"/>
  <c r="R37" s="1"/>
  <c r="C38" s="1"/>
  <c r="X38" s="1"/>
  <c r="Y38" s="1"/>
  <c r="K38" l="1"/>
  <c r="M38" s="1"/>
  <c r="R38" s="1"/>
  <c r="C39" s="1"/>
  <c r="X39" s="1"/>
  <c r="Y39" s="1"/>
  <c r="C40" l="1"/>
  <c r="X40" s="1"/>
  <c r="Y40" s="1"/>
  <c r="C5" l="1"/>
  <c r="D4"/>
  <c r="P2" s="1"/>
  <c r="E5"/>
  <c r="G5"/>
  <c r="P4"/>
  <c r="I5" l="1"/>
  <c r="K19" i="34" l="1"/>
  <c r="M19" s="1"/>
  <c r="R19" s="1"/>
  <c r="C20" s="1"/>
  <c r="X20" s="1"/>
  <c r="Y20" l="1"/>
  <c r="K20"/>
  <c r="M20" s="1"/>
  <c r="R20" s="1"/>
  <c r="C21" s="1"/>
  <c r="X21" s="1"/>
  <c r="Y21" s="1"/>
  <c r="K21" l="1"/>
  <c r="M21" s="1"/>
  <c r="R21" s="1"/>
  <c r="C22" s="1"/>
  <c r="X22" s="1"/>
  <c r="Y22" s="1"/>
  <c r="K22" l="1"/>
  <c r="M22" s="1"/>
  <c r="R22" s="1"/>
  <c r="C23" s="1"/>
  <c r="X23" s="1"/>
  <c r="Y23" s="1"/>
  <c r="K23" l="1"/>
  <c r="M23" s="1"/>
  <c r="R23" s="1"/>
  <c r="C24" s="1"/>
  <c r="X24" s="1"/>
  <c r="Y24" s="1"/>
  <c r="K24" l="1"/>
  <c r="M24" s="1"/>
  <c r="R24" s="1"/>
  <c r="C25" s="1"/>
  <c r="X25" s="1"/>
  <c r="Y25" s="1"/>
  <c r="K25" l="1"/>
  <c r="M25" s="1"/>
  <c r="R25" s="1"/>
  <c r="C26" s="1"/>
  <c r="X26" s="1"/>
  <c r="Y26" s="1"/>
  <c r="K26" l="1"/>
  <c r="M26" s="1"/>
  <c r="R26" s="1"/>
  <c r="C27" s="1"/>
  <c r="X27" s="1"/>
  <c r="Y27" s="1"/>
  <c r="K27" l="1"/>
  <c r="M27" s="1"/>
  <c r="R27" s="1"/>
  <c r="C28" s="1"/>
  <c r="X28" s="1"/>
  <c r="Y28" s="1"/>
  <c r="K28" l="1"/>
  <c r="M28" s="1"/>
  <c r="R28" s="1"/>
  <c r="C29" s="1"/>
  <c r="X29" s="1"/>
  <c r="Y29" s="1"/>
  <c r="K29" l="1"/>
  <c r="M29" s="1"/>
  <c r="R29" s="1"/>
  <c r="C30" s="1"/>
  <c r="X30" s="1"/>
  <c r="Y30" s="1"/>
  <c r="K30" l="1"/>
  <c r="M30" s="1"/>
  <c r="R30" s="1"/>
  <c r="C31" s="1"/>
  <c r="X31" s="1"/>
  <c r="Y31" s="1"/>
  <c r="K31" l="1"/>
  <c r="M31" s="1"/>
  <c r="R31" s="1"/>
  <c r="C32" s="1"/>
  <c r="X32" s="1"/>
  <c r="Y32" s="1"/>
  <c r="K32" l="1"/>
  <c r="M32" s="1"/>
  <c r="R32" s="1"/>
  <c r="C33" s="1"/>
  <c r="X33" s="1"/>
  <c r="Y33" s="1"/>
  <c r="K33" l="1"/>
  <c r="M33" s="1"/>
  <c r="R33" s="1"/>
  <c r="C34" s="1"/>
  <c r="X34" s="1"/>
  <c r="Y34" s="1"/>
  <c r="K34" l="1"/>
  <c r="M34" s="1"/>
  <c r="R34" s="1"/>
  <c r="C35" s="1"/>
  <c r="X35" s="1"/>
  <c r="Y35" s="1"/>
  <c r="K35" l="1"/>
  <c r="M35" s="1"/>
  <c r="R35" s="1"/>
  <c r="C36" s="1"/>
  <c r="X36" s="1"/>
  <c r="Y36" s="1"/>
  <c r="K36" l="1"/>
  <c r="M36" s="1"/>
  <c r="R36" s="1"/>
  <c r="C37" s="1"/>
  <c r="X37" s="1"/>
  <c r="Y37" s="1"/>
  <c r="K37" l="1"/>
  <c r="M37" s="1"/>
  <c r="R37" s="1"/>
  <c r="C38" s="1"/>
  <c r="X38" s="1"/>
  <c r="Y38" s="1"/>
  <c r="E5" l="1"/>
  <c r="D4"/>
  <c r="P2" s="1"/>
  <c r="G5"/>
  <c r="C5"/>
  <c r="C39"/>
  <c r="X39" s="1"/>
  <c r="Y39" s="1"/>
  <c r="P4" l="1"/>
  <c r="I5"/>
</calcChain>
</file>

<file path=xl/sharedStrings.xml><?xml version="1.0" encoding="utf-8"?>
<sst xmlns="http://schemas.openxmlformats.org/spreadsheetml/2006/main" count="375" uniqueCount="93">
  <si>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</si>
  <si>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</si>
  <si>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</si>
  <si>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</si>
  <si>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</si>
  <si>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</si>
  <si>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</si>
  <si>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</si>
  <si>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</si>
  <si>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</si>
  <si>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</si>
  <si>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</si>
  <si>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</si>
  <si>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</si>
  <si>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</si>
  <si>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</si>
  <si>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</si>
  <si>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</si>
  <si>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</si>
  <si>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</si>
  <si>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</si>
  <si>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</si>
  <si>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</si>
  <si>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</si>
  <si>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</si>
  <si>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</si>
  <si>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</si>
  <si>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</si>
  <si>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</si>
  <si>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</si>
  <si>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</si>
  <si>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</si>
  <si>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</si>
  <si>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</si>
  <si>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</si>
  <si>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</si>
  <si>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</si>
  <si>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</si>
  <si>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</si>
  <si>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</si>
  <si>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</si>
  <si>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</si>
  <si>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</si>
  <si>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</si>
  <si>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</si>
  <si>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</si>
  <si>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</si>
  <si>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</si>
  <si>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</si>
  <si>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</si>
  <si>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</si>
  <si>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</si>
  <si>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</si>
  <si>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</si>
  <si>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</si>
  <si>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</si>
  <si>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</si>
  <si>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※ロットは1万通貨＝1.00で表記されます</t>
    <rPh sb="6" eb="7">
      <t>マン</t>
    </rPh>
    <rPh sb="7" eb="9">
      <t>ツウカ</t>
    </rPh>
    <rPh sb="15" eb="17">
      <t>ヒョウキ</t>
    </rPh>
    <phoneticPr fontId="2"/>
  </si>
  <si>
    <t>エントリー理由</t>
    <rPh sb="5" eb="7">
      <t>リユウ</t>
    </rPh>
    <phoneticPr fontId="2"/>
  </si>
  <si>
    <t>決済理由</t>
    <rPh sb="0" eb="2">
      <t>ケッサイ</t>
    </rPh>
    <rPh sb="2" eb="4">
      <t>リユウ</t>
    </rPh>
    <phoneticPr fontId="2"/>
  </si>
  <si>
    <t>・フィボナッチターゲット1.5で決済</t>
    <rPh sb="16" eb="18">
      <t>ケッサイ</t>
    </rPh>
    <phoneticPr fontId="2"/>
  </si>
  <si>
    <t>損益金額</t>
    <rPh sb="0" eb="2">
      <t>ソンエキ</t>
    </rPh>
    <rPh sb="2" eb="4">
      <t>キンガク</t>
    </rPh>
    <phoneticPr fontId="2"/>
  </si>
  <si>
    <t>損益pips</t>
    <rPh sb="0" eb="2">
      <t>ソンエキ</t>
    </rPh>
    <phoneticPr fontId="2"/>
  </si>
  <si>
    <t>最大ドローダウン%</t>
    <rPh sb="0" eb="2">
      <t>サイダイ</t>
    </rPh>
    <phoneticPr fontId="2"/>
  </si>
  <si>
    <t>勝数</t>
    <rPh sb="0" eb="1">
      <t>カ</t>
    </rPh>
    <rPh sb="1" eb="2">
      <t>カズ</t>
    </rPh>
    <phoneticPr fontId="2"/>
  </si>
  <si>
    <t>負数</t>
    <rPh sb="0" eb="1">
      <t>マ</t>
    </rPh>
    <rPh sb="1" eb="2">
      <t>カズ</t>
    </rPh>
    <phoneticPr fontId="2"/>
  </si>
  <si>
    <t>引分</t>
    <rPh sb="0" eb="1">
      <t>ヒ</t>
    </rPh>
    <rPh sb="1" eb="2">
      <t>ワ</t>
    </rPh>
    <phoneticPr fontId="2"/>
  </si>
  <si>
    <t>勝率</t>
    <rPh sb="0" eb="2">
      <t>ショウリツ</t>
    </rPh>
    <phoneticPr fontId="2"/>
  </si>
  <si>
    <t>最大連勝</t>
    <rPh sb="0" eb="2">
      <t>サイダイ</t>
    </rPh>
    <rPh sb="2" eb="4">
      <t>レンショウ</t>
    </rPh>
    <phoneticPr fontId="2"/>
  </si>
  <si>
    <t>最大連敗</t>
    <rPh sb="0" eb="2">
      <t>サイダイ</t>
    </rPh>
    <rPh sb="2" eb="4">
      <t>レンパイ</t>
    </rPh>
    <phoneticPr fontId="2"/>
  </si>
  <si>
    <t>No.</t>
    <phoneticPr fontId="2"/>
  </si>
  <si>
    <t>資金</t>
    <rPh sb="0" eb="2">
      <t>シキン</t>
    </rPh>
    <phoneticPr fontId="2"/>
  </si>
  <si>
    <t>エントリー</t>
    <phoneticPr fontId="2"/>
  </si>
  <si>
    <t>リスク（3%）</t>
    <phoneticPr fontId="2"/>
  </si>
  <si>
    <t>ロット</t>
    <phoneticPr fontId="2"/>
  </si>
  <si>
    <t>決済</t>
    <rPh sb="0" eb="2">
      <t>ケッサイ</t>
    </rPh>
    <phoneticPr fontId="2"/>
  </si>
  <si>
    <t>損益</t>
    <rPh sb="0" eb="2">
      <t>ソンエキ</t>
    </rPh>
    <phoneticPr fontId="2"/>
  </si>
  <si>
    <t>西暦</t>
    <rPh sb="0" eb="2">
      <t>セイレキ</t>
    </rPh>
    <phoneticPr fontId="2"/>
  </si>
  <si>
    <t>日付</t>
    <rPh sb="0" eb="2">
      <t>ヒヅケ</t>
    </rPh>
    <phoneticPr fontId="2"/>
  </si>
  <si>
    <t>売買</t>
    <rPh sb="0" eb="2">
      <t>バイバイ</t>
    </rPh>
    <phoneticPr fontId="2"/>
  </si>
  <si>
    <t>レート</t>
    <phoneticPr fontId="2"/>
  </si>
  <si>
    <t>pips</t>
    <phoneticPr fontId="2"/>
  </si>
  <si>
    <t>損失上限</t>
    <rPh sb="0" eb="2">
      <t>ソンシツ</t>
    </rPh>
    <rPh sb="2" eb="4">
      <t>ジョウゲン</t>
    </rPh>
    <phoneticPr fontId="2"/>
  </si>
  <si>
    <t>金額</t>
    <rPh sb="0" eb="2">
      <t>キンガク</t>
    </rPh>
    <phoneticPr fontId="2"/>
  </si>
  <si>
    <t>ドローダウン％</t>
    <phoneticPr fontId="2"/>
  </si>
  <si>
    <t>・フィボナッチターゲット1.27で決済</t>
    <rPh sb="17" eb="19">
      <t>ケッサイ</t>
    </rPh>
    <phoneticPr fontId="2"/>
  </si>
  <si>
    <t>・フィボナッチターゲット2で決済</t>
    <rPh sb="14" eb="16">
      <t>ケッサイ</t>
    </rPh>
    <phoneticPr fontId="2"/>
  </si>
  <si>
    <t>1H足</t>
    <rPh sb="2" eb="3">
      <t>アシ</t>
    </rPh>
    <phoneticPr fontId="3"/>
  </si>
  <si>
    <t>MACDの数値を変更し1時間足に4時間足のデフォルトを表示。MACDの棒グラフが0より上で上昇中の場合、4時間足での買い、反対の場合は売りシグナルと定義、1時間足は4時間のシグナル方向にエントリー。但し4時間足にてダウ理論の4点高値安値の切り上がり切り下がりが成立している場合は、1時間足はトレンド方向にエントリー。10MA・20MAの両方の上側にキャンドルがあれば買い方向、下側なら売り方向。ダウ4点N字の③の反発、④のﾌﾞﾚｲｸを確認したポイントでMAに触れてPB出現でエントリー待ち、PB高値or安値ブレイクでエントリー。</t>
    <rPh sb="5" eb="7">
      <t>スウチ</t>
    </rPh>
    <rPh sb="8" eb="10">
      <t>ヘンコウ</t>
    </rPh>
    <rPh sb="12" eb="14">
      <t>ジカン</t>
    </rPh>
    <rPh sb="14" eb="15">
      <t>アシ</t>
    </rPh>
    <rPh sb="17" eb="19">
      <t>ジカン</t>
    </rPh>
    <rPh sb="19" eb="20">
      <t>アシ</t>
    </rPh>
    <rPh sb="27" eb="29">
      <t>ヒョウジ</t>
    </rPh>
    <rPh sb="35" eb="36">
      <t>ボウ</t>
    </rPh>
    <rPh sb="43" eb="44">
      <t>ウエ</t>
    </rPh>
    <rPh sb="45" eb="47">
      <t>ジョウショウ</t>
    </rPh>
    <rPh sb="47" eb="48">
      <t>ナカ</t>
    </rPh>
    <rPh sb="49" eb="51">
      <t>バアイ</t>
    </rPh>
    <rPh sb="53" eb="55">
      <t>ジカン</t>
    </rPh>
    <rPh sb="55" eb="56">
      <t>アシ</t>
    </rPh>
    <rPh sb="58" eb="59">
      <t>カ</t>
    </rPh>
    <rPh sb="61" eb="63">
      <t>ハンタイ</t>
    </rPh>
    <rPh sb="64" eb="66">
      <t>バアイ</t>
    </rPh>
    <rPh sb="67" eb="68">
      <t>ウ</t>
    </rPh>
    <rPh sb="74" eb="76">
      <t>テイギ</t>
    </rPh>
    <rPh sb="78" eb="80">
      <t>ジカン</t>
    </rPh>
    <rPh sb="80" eb="81">
      <t>アシ</t>
    </rPh>
    <rPh sb="83" eb="85">
      <t>ジカン</t>
    </rPh>
    <rPh sb="90" eb="92">
      <t>ホウコウ</t>
    </rPh>
    <rPh sb="99" eb="100">
      <t>タダ</t>
    </rPh>
    <rPh sb="102" eb="104">
      <t>ジカン</t>
    </rPh>
    <rPh sb="104" eb="105">
      <t>アシ</t>
    </rPh>
    <rPh sb="109" eb="111">
      <t>リロン</t>
    </rPh>
    <rPh sb="113" eb="114">
      <t>テン</t>
    </rPh>
    <rPh sb="114" eb="116">
      <t>タカネ</t>
    </rPh>
    <rPh sb="116" eb="118">
      <t>ヤスネ</t>
    </rPh>
    <rPh sb="119" eb="120">
      <t>キ</t>
    </rPh>
    <rPh sb="121" eb="122">
      <t>ア</t>
    </rPh>
    <rPh sb="124" eb="125">
      <t>キ</t>
    </rPh>
    <rPh sb="126" eb="127">
      <t>サ</t>
    </rPh>
    <rPh sb="130" eb="132">
      <t>セイリツ</t>
    </rPh>
    <rPh sb="136" eb="138">
      <t>バアイ</t>
    </rPh>
    <rPh sb="141" eb="143">
      <t>ジカン</t>
    </rPh>
    <rPh sb="143" eb="144">
      <t>アシ</t>
    </rPh>
    <rPh sb="149" eb="151">
      <t>ホウコウ</t>
    </rPh>
    <rPh sb="200" eb="201">
      <t>テン</t>
    </rPh>
    <rPh sb="202" eb="203">
      <t>ジ</t>
    </rPh>
    <rPh sb="206" eb="208">
      <t>ハンパツ</t>
    </rPh>
    <rPh sb="217" eb="219">
      <t>カクニン</t>
    </rPh>
    <phoneticPr fontId="2"/>
  </si>
  <si>
    <t>USDCAD</t>
    <phoneticPr fontId="2"/>
  </si>
  <si>
    <t>1時間足の傾向はつかめたので日足と4時間足16ペア検証しようかと思います。時間足が違っても作業工程は同じため、実践記へのアップは控えようと思います。会田さんがうんざりするのではと気になっております。</t>
    <rPh sb="1" eb="3">
      <t>ジカン</t>
    </rPh>
    <rPh sb="3" eb="4">
      <t>アシ</t>
    </rPh>
    <rPh sb="5" eb="7">
      <t>ケイコウ</t>
    </rPh>
    <rPh sb="14" eb="15">
      <t>ヒ</t>
    </rPh>
    <rPh sb="15" eb="16">
      <t>アシ</t>
    </rPh>
    <rPh sb="18" eb="20">
      <t>ジカン</t>
    </rPh>
    <rPh sb="20" eb="21">
      <t>アシ</t>
    </rPh>
    <rPh sb="25" eb="27">
      <t>ケンショウ</t>
    </rPh>
    <rPh sb="32" eb="33">
      <t>オモ</t>
    </rPh>
    <rPh sb="37" eb="39">
      <t>ジカン</t>
    </rPh>
    <rPh sb="39" eb="40">
      <t>アシ</t>
    </rPh>
    <rPh sb="41" eb="42">
      <t>チガ</t>
    </rPh>
    <rPh sb="45" eb="47">
      <t>サギョウ</t>
    </rPh>
    <rPh sb="47" eb="49">
      <t>コウテイ</t>
    </rPh>
    <rPh sb="50" eb="51">
      <t>オナ</t>
    </rPh>
    <rPh sb="55" eb="57">
      <t>ジッセン</t>
    </rPh>
    <rPh sb="57" eb="58">
      <t>キ</t>
    </rPh>
    <rPh sb="64" eb="65">
      <t>ヒカ</t>
    </rPh>
    <rPh sb="69" eb="70">
      <t>オモ</t>
    </rPh>
    <rPh sb="74" eb="76">
      <t>アイダ</t>
    </rPh>
    <rPh sb="89" eb="90">
      <t>キ</t>
    </rPh>
    <phoneticPr fontId="2"/>
  </si>
  <si>
    <t>実を言うとＰＢの検証は飽きました。個人的に興味がある方法を検証してもいいですか？　ＥＢは2ヶ月目からですよね。自分で考えたロジックの検証をしたいと思います。アップも質問もしないので安心してください。</t>
    <rPh sb="0" eb="1">
      <t>ジツ</t>
    </rPh>
    <rPh sb="2" eb="3">
      <t>イ</t>
    </rPh>
    <rPh sb="8" eb="10">
      <t>ケンショウ</t>
    </rPh>
    <rPh sb="11" eb="12">
      <t>ア</t>
    </rPh>
    <rPh sb="17" eb="20">
      <t>コジンテキ</t>
    </rPh>
    <rPh sb="21" eb="23">
      <t>キョウミ</t>
    </rPh>
    <rPh sb="26" eb="28">
      <t>ホウホウ</t>
    </rPh>
    <rPh sb="29" eb="31">
      <t>ケンショウ</t>
    </rPh>
    <rPh sb="46" eb="47">
      <t>ゲツ</t>
    </rPh>
    <rPh sb="47" eb="48">
      <t>メ</t>
    </rPh>
    <rPh sb="55" eb="57">
      <t>ジブン</t>
    </rPh>
    <rPh sb="58" eb="59">
      <t>カンガ</t>
    </rPh>
    <rPh sb="66" eb="68">
      <t>ケンショウ</t>
    </rPh>
    <rPh sb="73" eb="74">
      <t>オモ</t>
    </rPh>
    <rPh sb="82" eb="84">
      <t>シツモン</t>
    </rPh>
    <rPh sb="90" eb="92">
      <t>アンシン</t>
    </rPh>
    <phoneticPr fontId="2"/>
  </si>
  <si>
    <t>リアルを意識し現実的なエントリーポイントを狙って検証してみましたが、以前にも増して高勝率になってしまいました。わすか2週間で少し成長したのでしょうか？個人の趣味も含めてＰＢだけで2,000前後は検証したと思います。統計データの解析等、検証は日常業務の一環として何十年も経験があるので得意だと思います。それともう1点、何度か時間足を指摘されましたが、最初意味不明でした。私がトレードできる時間のことですね。それなら24時間対応しております。サラリーマンではないので時間は自由です。</t>
    <rPh sb="4" eb="6">
      <t>イシキ</t>
    </rPh>
    <rPh sb="7" eb="10">
      <t>ゲンジツテキ</t>
    </rPh>
    <rPh sb="21" eb="22">
      <t>ネラ</t>
    </rPh>
    <rPh sb="24" eb="26">
      <t>ケンショウ</t>
    </rPh>
    <rPh sb="34" eb="36">
      <t>イゼン</t>
    </rPh>
    <rPh sb="38" eb="39">
      <t>マ</t>
    </rPh>
    <rPh sb="41" eb="44">
      <t>コウショウリツ</t>
    </rPh>
    <rPh sb="59" eb="61">
      <t>シュウカン</t>
    </rPh>
    <rPh sb="62" eb="63">
      <t>スコ</t>
    </rPh>
    <rPh sb="64" eb="66">
      <t>セイチョウ</t>
    </rPh>
    <rPh sb="75" eb="77">
      <t>コジン</t>
    </rPh>
    <rPh sb="78" eb="80">
      <t>シュミ</t>
    </rPh>
    <rPh sb="81" eb="82">
      <t>フク</t>
    </rPh>
    <rPh sb="94" eb="96">
      <t>ゼンゴ</t>
    </rPh>
    <rPh sb="97" eb="99">
      <t>ケンショウ</t>
    </rPh>
    <rPh sb="102" eb="103">
      <t>オモ</t>
    </rPh>
    <rPh sb="107" eb="109">
      <t>トウケイ</t>
    </rPh>
    <rPh sb="113" eb="115">
      <t>カイセキ</t>
    </rPh>
    <rPh sb="115" eb="116">
      <t>ナド</t>
    </rPh>
    <rPh sb="117" eb="119">
      <t>ケンショウ</t>
    </rPh>
    <rPh sb="120" eb="122">
      <t>ニチジョウ</t>
    </rPh>
    <rPh sb="122" eb="124">
      <t>ギョウム</t>
    </rPh>
    <rPh sb="125" eb="127">
      <t>イッカン</t>
    </rPh>
    <rPh sb="130" eb="133">
      <t>ナンジュウネン</t>
    </rPh>
    <rPh sb="134" eb="136">
      <t>ケイケン</t>
    </rPh>
    <rPh sb="141" eb="143">
      <t>トクイ</t>
    </rPh>
    <rPh sb="145" eb="146">
      <t>オモ</t>
    </rPh>
    <rPh sb="156" eb="157">
      <t>テン</t>
    </rPh>
    <rPh sb="158" eb="160">
      <t>ナンド</t>
    </rPh>
    <rPh sb="161" eb="163">
      <t>ジカン</t>
    </rPh>
    <rPh sb="163" eb="164">
      <t>アシ</t>
    </rPh>
    <rPh sb="165" eb="167">
      <t>シテキ</t>
    </rPh>
    <rPh sb="174" eb="176">
      <t>サイショ</t>
    </rPh>
    <rPh sb="176" eb="178">
      <t>イミ</t>
    </rPh>
    <rPh sb="178" eb="180">
      <t>フメイ</t>
    </rPh>
    <rPh sb="184" eb="185">
      <t>ワタシ</t>
    </rPh>
    <rPh sb="193" eb="195">
      <t>ジカン</t>
    </rPh>
    <rPh sb="208" eb="210">
      <t>ジカン</t>
    </rPh>
    <rPh sb="210" eb="212">
      <t>タイオウ</t>
    </rPh>
    <rPh sb="231" eb="233">
      <t>ジカン</t>
    </rPh>
    <rPh sb="234" eb="236">
      <t>ジユウ</t>
    </rPh>
    <phoneticPr fontId="2"/>
  </si>
</sst>
</file>

<file path=xl/styles.xml><?xml version="1.0" encoding="utf-8"?>
<styleSheet xmlns="http://schemas.openxmlformats.org/spreadsheetml/2006/main">
  <numFmts count="6">
    <numFmt numFmtId="176" formatCode="0.00_ "/>
    <numFmt numFmtId="177" formatCode="m/d;@"/>
    <numFmt numFmtId="178" formatCode="#,##0_ ;[Red]\-#,##0\ "/>
    <numFmt numFmtId="179" formatCode="0.0%"/>
    <numFmt numFmtId="180" formatCode="#,##0_ "/>
    <numFmt numFmtId="181" formatCode="0.0_ ;[Red]\-0.0\ "/>
  </numFmts>
  <fonts count="12">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3">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11" fillId="0" borderId="3" xfId="0" applyFont="1" applyBorder="1" applyAlignment="1">
      <alignment horizontal="center" vertical="center"/>
    </xf>
    <xf numFmtId="0" fontId="9" fillId="12" borderId="1" xfId="0" applyFont="1" applyFill="1" applyBorder="1" applyAlignment="1">
      <alignment horizontal="center" vertical="center"/>
    </xf>
    <xf numFmtId="177" fontId="9" fillId="12" borderId="1" xfId="0" applyNumberFormat="1" applyFont="1" applyFill="1" applyBorder="1" applyAlignment="1">
      <alignment horizontal="center" vertical="center"/>
    </xf>
    <xf numFmtId="0" fontId="9" fillId="12" borderId="1" xfId="0" applyFont="1" applyFill="1" applyBorder="1" applyAlignment="1">
      <alignment horizontal="center" vertical="center"/>
    </xf>
    <xf numFmtId="0" fontId="9" fillId="12" borderId="1" xfId="0" applyFont="1" applyFill="1" applyBorder="1" applyAlignment="1">
      <alignment horizontal="center" vertical="center"/>
    </xf>
    <xf numFmtId="0" fontId="9" fillId="0" borderId="1" xfId="0" applyFont="1" applyBorder="1" applyAlignment="1">
      <alignment horizontal="center" vertical="center"/>
    </xf>
    <xf numFmtId="0" fontId="9" fillId="12" borderId="1" xfId="0" applyFont="1" applyFill="1" applyBorder="1" applyAlignment="1">
      <alignment horizontal="center"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12" borderId="1" xfId="0" applyFont="1" applyFill="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horizontal="center" vertical="center"/>
    </xf>
  </cellXfs>
  <cellStyles count="4">
    <cellStyle name="パーセント" xfId="1" builtinId="5"/>
    <cellStyle name="標準" xfId="0" builtinId="0"/>
    <cellStyle name="標準 2" xfId="2"/>
    <cellStyle name="標準 3" xfId="3"/>
  </cellStyles>
  <dxfs count="720">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xdr:col>
      <xdr:colOff>466725</xdr:colOff>
      <xdr:row>47</xdr:row>
      <xdr:rowOff>66675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297525" cy="8572500"/>
        </a:xfrm>
        <a:prstGeom prst="rect">
          <a:avLst/>
        </a:prstGeom>
        <a:noFill/>
      </xdr:spPr>
    </xdr:pic>
    <xdr:clientData/>
  </xdr:twoCellAnchor>
  <xdr:twoCellAnchor editAs="oneCell">
    <xdr:from>
      <xdr:col>0</xdr:col>
      <xdr:colOff>0</xdr:colOff>
      <xdr:row>48</xdr:row>
      <xdr:rowOff>0</xdr:rowOff>
    </xdr:from>
    <xdr:to>
      <xdr:col>26</xdr:col>
      <xdr:colOff>547145</xdr:colOff>
      <xdr:row>94</xdr:row>
      <xdr:rowOff>178091</xdr:rowOff>
    </xdr:to>
    <xdr:pic>
      <xdr:nvPicPr>
        <xdr:cNvPr id="3" name="図 2"/>
        <xdr:cNvPicPr>
          <a:picLocks noChangeAspect="1"/>
        </xdr:cNvPicPr>
      </xdr:nvPicPr>
      <xdr:blipFill>
        <a:blip xmlns:r="http://schemas.openxmlformats.org/officeDocument/2006/relationships" r:embed="rId2" cstate="print"/>
        <a:stretch>
          <a:fillRect/>
        </a:stretch>
      </xdr:blipFill>
      <xdr:spPr>
        <a:xfrm>
          <a:off x="0" y="8763000"/>
          <a:ext cx="18295395" cy="8575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517;&#21069;&#12434;&#20837;&#21147;&#65289;&#26908;&#35388;&#29992;&#12456;&#12463;&#12475;&#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定数"/>
      <sheetName val="検証シート　FIB1.27"/>
      <sheetName val="検証シート　FIB1.5"/>
      <sheetName val="検証シート　FIB2.0"/>
      <sheetName val="画像"/>
      <sheetName val="気づき"/>
      <sheetName val="検証終了通貨"/>
      <sheetName val="テンプレ"/>
    </sheetNames>
    <sheetDataSet>
      <sheetData sheetId="0" refreshError="1">
        <row r="6">
          <cell r="A6" t="str">
            <v>AUD</v>
          </cell>
          <cell r="B6">
            <v>90</v>
          </cell>
        </row>
        <row r="7">
          <cell r="A7" t="str">
            <v>CAD</v>
          </cell>
          <cell r="B7">
            <v>90</v>
          </cell>
        </row>
        <row r="8">
          <cell r="A8" t="str">
            <v>CHF</v>
          </cell>
          <cell r="B8">
            <v>110</v>
          </cell>
        </row>
        <row r="9">
          <cell r="A9" t="str">
            <v>EUR</v>
          </cell>
          <cell r="B9">
            <v>120</v>
          </cell>
        </row>
        <row r="10">
          <cell r="A10" t="str">
            <v>GBP</v>
          </cell>
          <cell r="B10">
            <v>150</v>
          </cell>
        </row>
        <row r="11">
          <cell r="A11" t="str">
            <v>JPY</v>
          </cell>
          <cell r="B11">
            <v>100</v>
          </cell>
        </row>
        <row r="12">
          <cell r="A12" t="str">
            <v>NZD</v>
          </cell>
          <cell r="B12">
            <v>80</v>
          </cell>
        </row>
        <row r="13">
          <cell r="A13" t="str">
            <v>USD</v>
          </cell>
          <cell r="B13">
            <v>120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B13"/>
  <sheetViews>
    <sheetView workbookViewId="0">
      <selection activeCell="A3" sqref="A3"/>
    </sheetView>
  </sheetViews>
  <sheetFormatPr defaultRowHeight="13.5"/>
  <sheetData>
    <row r="2" spans="1:2">
      <c r="A2" t="s">
        <v>47</v>
      </c>
    </row>
    <row r="3" spans="1:2">
      <c r="A3">
        <v>100000</v>
      </c>
    </row>
    <row r="5" spans="1:2">
      <c r="A5" t="s">
        <v>48</v>
      </c>
    </row>
    <row r="6" spans="1:2">
      <c r="A6" t="s">
        <v>55</v>
      </c>
      <c r="B6">
        <v>90</v>
      </c>
    </row>
    <row r="7" spans="1:2">
      <c r="A7" t="s">
        <v>54</v>
      </c>
      <c r="B7">
        <v>90</v>
      </c>
    </row>
    <row r="8" spans="1:2">
      <c r="A8" t="s">
        <v>52</v>
      </c>
      <c r="B8">
        <v>110</v>
      </c>
    </row>
    <row r="9" spans="1:2">
      <c r="A9" t="s">
        <v>50</v>
      </c>
      <c r="B9">
        <v>120</v>
      </c>
    </row>
    <row r="10" spans="1:2">
      <c r="A10" t="s">
        <v>51</v>
      </c>
      <c r="B10">
        <v>150</v>
      </c>
    </row>
    <row r="11" spans="1:2">
      <c r="A11" t="s">
        <v>56</v>
      </c>
      <c r="B11">
        <v>100</v>
      </c>
    </row>
    <row r="12" spans="1:2">
      <c r="A12" t="s">
        <v>53</v>
      </c>
      <c r="B12">
        <v>80</v>
      </c>
    </row>
    <row r="13" spans="1:2">
      <c r="A13" t="s">
        <v>49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Y109"/>
  <sheetViews>
    <sheetView zoomScale="115" zoomScaleNormal="115" workbookViewId="0">
      <pane ySplit="8" topLeftCell="A35" activePane="bottomLeft" state="frozen"/>
      <selection pane="bottomLeft" activeCell="A41" sqref="A41:XFD41"/>
    </sheetView>
  </sheetViews>
  <sheetFormatPr defaultRowHeight="13.5"/>
  <cols>
    <col min="1" max="1" width="2.875" customWidth="1"/>
    <col min="2" max="18" width="6.625" customWidth="1"/>
    <col min="22" max="22" width="10.875" style="22" hidden="1" customWidth="1"/>
    <col min="23" max="23" width="0" hidden="1" customWidth="1"/>
  </cols>
  <sheetData>
    <row r="2" spans="2:25">
      <c r="B2" s="72" t="s">
        <v>5</v>
      </c>
      <c r="C2" s="72"/>
      <c r="D2" s="83" t="s">
        <v>89</v>
      </c>
      <c r="E2" s="83"/>
      <c r="F2" s="72" t="s">
        <v>6</v>
      </c>
      <c r="G2" s="72"/>
      <c r="H2" s="75" t="s">
        <v>87</v>
      </c>
      <c r="I2" s="75"/>
      <c r="J2" s="72" t="s">
        <v>7</v>
      </c>
      <c r="K2" s="72"/>
      <c r="L2" s="82">
        <v>500000</v>
      </c>
      <c r="M2" s="83"/>
      <c r="N2" s="72" t="s">
        <v>8</v>
      </c>
      <c r="O2" s="72"/>
      <c r="P2" s="84">
        <f>SUM(L2,D4)</f>
        <v>1484741.2715820491</v>
      </c>
      <c r="Q2" s="75"/>
      <c r="R2" s="1"/>
      <c r="S2" s="1"/>
      <c r="T2" s="1"/>
    </row>
    <row r="3" spans="2:25" ht="170.25" customHeight="1">
      <c r="B3" s="72" t="s">
        <v>58</v>
      </c>
      <c r="C3" s="72"/>
      <c r="D3" s="85" t="s">
        <v>88</v>
      </c>
      <c r="E3" s="85"/>
      <c r="F3" s="85"/>
      <c r="G3" s="85"/>
      <c r="H3" s="85"/>
      <c r="I3" s="85"/>
      <c r="J3" s="72" t="s">
        <v>59</v>
      </c>
      <c r="K3" s="72"/>
      <c r="L3" s="85" t="s">
        <v>85</v>
      </c>
      <c r="M3" s="86"/>
      <c r="N3" s="86"/>
      <c r="O3" s="86"/>
      <c r="P3" s="86"/>
      <c r="Q3" s="86"/>
      <c r="R3" s="1"/>
      <c r="S3" s="1"/>
    </row>
    <row r="4" spans="2:25">
      <c r="B4" s="72" t="s">
        <v>61</v>
      </c>
      <c r="C4" s="72"/>
      <c r="D4" s="80">
        <f>SUM($R$9:$S$993)</f>
        <v>984741.27158204908</v>
      </c>
      <c r="E4" s="80"/>
      <c r="F4" s="72" t="s">
        <v>62</v>
      </c>
      <c r="G4" s="72"/>
      <c r="H4" s="81">
        <f>SUM($T$9:$U$108)</f>
        <v>583.00000000000011</v>
      </c>
      <c r="I4" s="75"/>
      <c r="J4" s="87"/>
      <c r="K4" s="87"/>
      <c r="L4" s="84"/>
      <c r="M4" s="84"/>
      <c r="N4" s="87" t="s">
        <v>63</v>
      </c>
      <c r="O4" s="87"/>
      <c r="P4" s="88">
        <f>MAX(Y:Y)</f>
        <v>3.2499999999996421E-2</v>
      </c>
      <c r="Q4" s="88"/>
      <c r="R4" s="1"/>
      <c r="S4" s="1"/>
      <c r="T4" s="1"/>
    </row>
    <row r="5" spans="2:25">
      <c r="B5" s="39" t="s">
        <v>64</v>
      </c>
      <c r="C5" s="2">
        <f>COUNTIF($R$9:$R$990,"&gt;0")</f>
        <v>29</v>
      </c>
      <c r="D5" s="40" t="s">
        <v>65</v>
      </c>
      <c r="E5" s="15">
        <f>COUNTIF($R$9:$R$990,"&lt;0")</f>
        <v>1</v>
      </c>
      <c r="F5" s="40" t="s">
        <v>66</v>
      </c>
      <c r="G5" s="2">
        <f>COUNTIF($R$9:$R$990,"=0")</f>
        <v>0</v>
      </c>
      <c r="H5" s="40" t="s">
        <v>67</v>
      </c>
      <c r="I5" s="3">
        <f>C5/SUM(C5,E5,G5)</f>
        <v>0.96666666666666667</v>
      </c>
      <c r="J5" s="71" t="s">
        <v>68</v>
      </c>
      <c r="K5" s="72"/>
      <c r="L5" s="73">
        <f>MAX(V9:V993)</f>
        <v>14</v>
      </c>
      <c r="M5" s="74"/>
      <c r="N5" s="17" t="s">
        <v>69</v>
      </c>
      <c r="O5" s="9"/>
      <c r="P5" s="73">
        <f>MAX(W9:W993)</f>
        <v>1</v>
      </c>
      <c r="Q5" s="74"/>
      <c r="R5" s="1"/>
      <c r="S5" s="1"/>
      <c r="T5" s="1"/>
    </row>
    <row r="6" spans="2:25">
      <c r="B6" s="11"/>
      <c r="C6" s="13"/>
      <c r="D6" s="14"/>
      <c r="E6" s="10"/>
      <c r="F6" s="11"/>
      <c r="G6" s="10"/>
      <c r="H6" s="11"/>
      <c r="I6" s="16"/>
      <c r="J6" s="11"/>
      <c r="K6" s="11"/>
      <c r="L6" s="10"/>
      <c r="M6" s="41" t="s">
        <v>57</v>
      </c>
      <c r="N6" s="12"/>
      <c r="O6" s="12"/>
      <c r="P6" s="10"/>
      <c r="Q6" s="7"/>
      <c r="R6" s="1"/>
      <c r="S6" s="1"/>
      <c r="T6" s="1"/>
    </row>
    <row r="7" spans="2:25">
      <c r="B7" s="55" t="s">
        <v>70</v>
      </c>
      <c r="C7" s="57" t="s">
        <v>71</v>
      </c>
      <c r="D7" s="58"/>
      <c r="E7" s="61" t="s">
        <v>72</v>
      </c>
      <c r="F7" s="62"/>
      <c r="G7" s="62"/>
      <c r="H7" s="62"/>
      <c r="I7" s="63"/>
      <c r="J7" s="64" t="s">
        <v>73</v>
      </c>
      <c r="K7" s="65"/>
      <c r="L7" s="66"/>
      <c r="M7" s="67" t="s">
        <v>74</v>
      </c>
      <c r="N7" s="68" t="s">
        <v>75</v>
      </c>
      <c r="O7" s="69"/>
      <c r="P7" s="69"/>
      <c r="Q7" s="70"/>
      <c r="R7" s="76" t="s">
        <v>76</v>
      </c>
      <c r="S7" s="76"/>
      <c r="T7" s="76"/>
      <c r="U7" s="76"/>
    </row>
    <row r="8" spans="2:25">
      <c r="B8" s="56"/>
      <c r="C8" s="59"/>
      <c r="D8" s="60"/>
      <c r="E8" s="18" t="s">
        <v>77</v>
      </c>
      <c r="F8" s="18" t="s">
        <v>78</v>
      </c>
      <c r="G8" s="18" t="s">
        <v>79</v>
      </c>
      <c r="H8" s="77" t="s">
        <v>80</v>
      </c>
      <c r="I8" s="63"/>
      <c r="J8" s="4" t="s">
        <v>81</v>
      </c>
      <c r="K8" s="78" t="s">
        <v>82</v>
      </c>
      <c r="L8" s="66"/>
      <c r="M8" s="67"/>
      <c r="N8" s="5" t="s">
        <v>77</v>
      </c>
      <c r="O8" s="5" t="s">
        <v>78</v>
      </c>
      <c r="P8" s="79" t="s">
        <v>80</v>
      </c>
      <c r="Q8" s="70"/>
      <c r="R8" s="76" t="s">
        <v>83</v>
      </c>
      <c r="S8" s="76"/>
      <c r="T8" s="76" t="s">
        <v>81</v>
      </c>
      <c r="U8" s="76"/>
      <c r="Y8" t="s">
        <v>84</v>
      </c>
    </row>
    <row r="9" spans="2:25">
      <c r="B9" s="38">
        <v>1</v>
      </c>
      <c r="C9" s="49">
        <f>L2</f>
        <v>500000</v>
      </c>
      <c r="D9" s="49"/>
      <c r="E9" s="42">
        <v>2018</v>
      </c>
      <c r="F9" s="43">
        <v>43726</v>
      </c>
      <c r="G9" s="47" t="s">
        <v>3</v>
      </c>
      <c r="H9" s="50">
        <v>1.3019000000000001</v>
      </c>
      <c r="I9" s="50"/>
      <c r="J9" s="42">
        <v>17</v>
      </c>
      <c r="K9" s="51">
        <f t="shared" ref="K9" si="0">IF(J9="","",C9*0.03)</f>
        <v>15000</v>
      </c>
      <c r="L9" s="52"/>
      <c r="M9" s="6">
        <f>IF(J9="","",(K9/J9)/LOOKUP(RIGHT($D$2,3),定数!$A$6:$A$13,定数!$B$6:$B$13))</f>
        <v>9.8039215686274517</v>
      </c>
      <c r="N9" s="42"/>
      <c r="O9" s="43"/>
      <c r="P9" s="50">
        <v>1.2997000000000001</v>
      </c>
      <c r="Q9" s="50"/>
      <c r="R9" s="53">
        <f>IF(P9="","",T9*M9*LOOKUP(RIGHT($D$2,3),[1]定数!$A$6:$A$13,[1]定数!$B$6:$B$13))</f>
        <v>19411.764705882175</v>
      </c>
      <c r="S9" s="53"/>
      <c r="T9" s="54">
        <f>IF(P9="","",IF(G9="買",(P9-H9),(H9-P9))*IF(RIGHT($D$2,3)="JPY",100,10000))</f>
        <v>21.999999999999797</v>
      </c>
      <c r="U9" s="54"/>
      <c r="V9" s="1">
        <f>IF(T9&lt;&gt;"",IF(T9&gt;0,1+V8,0),"")</f>
        <v>1</v>
      </c>
      <c r="W9">
        <f>IF(T9&lt;&gt;"",IF(T9&lt;0,1+W8,0),"")</f>
        <v>0</v>
      </c>
    </row>
    <row r="10" spans="2:25">
      <c r="B10" s="38">
        <v>2</v>
      </c>
      <c r="C10" s="49">
        <f t="shared" ref="C10:C12" si="1">IF(R9="","",C9+R9)</f>
        <v>519411.76470588217</v>
      </c>
      <c r="D10" s="49"/>
      <c r="E10" s="42"/>
      <c r="F10" s="43">
        <v>43727</v>
      </c>
      <c r="G10" s="47" t="s">
        <v>3</v>
      </c>
      <c r="H10" s="50">
        <v>1.2971999999999999</v>
      </c>
      <c r="I10" s="50"/>
      <c r="J10" s="42">
        <v>16</v>
      </c>
      <c r="K10" s="51">
        <f>IF(J10="","",C10*0.03)</f>
        <v>15582.352941176465</v>
      </c>
      <c r="L10" s="52"/>
      <c r="M10" s="6">
        <f>IF(J10="","",(K10/J10)/LOOKUP(RIGHT($D$2,3),[1]定数!$A$6:$A$13,[1]定数!$B$6:$B$13))</f>
        <v>10.821078431372545</v>
      </c>
      <c r="N10" s="42"/>
      <c r="O10" s="43"/>
      <c r="P10" s="50">
        <v>1.2950999999999999</v>
      </c>
      <c r="Q10" s="50"/>
      <c r="R10" s="53">
        <f>IF(P10="","",T10*M10*LOOKUP(RIGHT($D$2,3),[1]定数!$A$6:$A$13,[1]定数!$B$6:$B$13))</f>
        <v>20451.838235294017</v>
      </c>
      <c r="S10" s="53"/>
      <c r="T10" s="54">
        <f>IF(P10="","",IF(G10="買",(P10-H10),(H10-P10))*IF(RIGHT($D$2,3)="JPY",100,10000))</f>
        <v>20.999999999999908</v>
      </c>
      <c r="U10" s="54"/>
      <c r="V10" s="22">
        <f t="shared" ref="V10:V12" si="2">IF(T10&lt;&gt;"",IF(T10&gt;0,1+V9,0),"")</f>
        <v>2</v>
      </c>
      <c r="W10">
        <f t="shared" ref="W10:W12" si="3">IF(T10&lt;&gt;"",IF(T10&lt;0,1+W9,0),"")</f>
        <v>0</v>
      </c>
      <c r="X10" s="36">
        <f>IF(C10&lt;&gt;"",MAX(C10,C9),"")</f>
        <v>519411.76470588217</v>
      </c>
    </row>
    <row r="11" spans="2:25">
      <c r="B11" s="38">
        <v>3</v>
      </c>
      <c r="C11" s="49">
        <f t="shared" si="1"/>
        <v>539863.60294117616</v>
      </c>
      <c r="D11" s="49"/>
      <c r="E11" s="42"/>
      <c r="F11" s="43">
        <v>43733</v>
      </c>
      <c r="G11" s="47" t="s">
        <v>4</v>
      </c>
      <c r="H11" s="50">
        <v>1.2949999999999999</v>
      </c>
      <c r="I11" s="50"/>
      <c r="J11" s="42">
        <v>6</v>
      </c>
      <c r="K11" s="51">
        <f>IF(J11="","",C11*0.03)</f>
        <v>16195.908088235285</v>
      </c>
      <c r="L11" s="52"/>
      <c r="M11" s="6">
        <f>IF(J11="","",(K11/J11)/LOOKUP(RIGHT($D$2,3),[1]定数!$A$6:$A$13,[1]定数!$B$6:$B$13))</f>
        <v>29.992422385620895</v>
      </c>
      <c r="N11" s="42"/>
      <c r="O11" s="43"/>
      <c r="P11" s="50">
        <v>1.2958000000000001</v>
      </c>
      <c r="Q11" s="50"/>
      <c r="R11" s="53">
        <f>IF(P11="","",T11*M11*LOOKUP(RIGHT($D$2,3),[1]定数!$A$6:$A$13,[1]定数!$B$6:$B$13))</f>
        <v>21594.544117650657</v>
      </c>
      <c r="S11" s="53"/>
      <c r="T11" s="54">
        <f>IF(P11="","",IF(G11="買",(P11-H11),(H11-P11))*IF(RIGHT($D$2,3)="JPY",100,10000))</f>
        <v>8.0000000000013394</v>
      </c>
      <c r="U11" s="54"/>
      <c r="V11" s="22">
        <f t="shared" si="2"/>
        <v>3</v>
      </c>
      <c r="W11">
        <f t="shared" si="3"/>
        <v>0</v>
      </c>
      <c r="X11" s="36">
        <f>IF(C11&lt;&gt;"",MAX(X10,C11),"")</f>
        <v>539863.60294117616</v>
      </c>
      <c r="Y11" s="37">
        <f>IF(X11&lt;&gt;"",1-(C11/X11),"")</f>
        <v>0</v>
      </c>
    </row>
    <row r="12" spans="2:25">
      <c r="B12" s="38">
        <v>4</v>
      </c>
      <c r="C12" s="49">
        <f t="shared" si="1"/>
        <v>561458.14705882687</v>
      </c>
      <c r="D12" s="49"/>
      <c r="E12" s="42"/>
      <c r="F12" s="43">
        <v>43743</v>
      </c>
      <c r="G12" s="47" t="s">
        <v>4</v>
      </c>
      <c r="H12" s="50">
        <v>1.2944</v>
      </c>
      <c r="I12" s="50"/>
      <c r="J12" s="42">
        <v>11</v>
      </c>
      <c r="K12" s="51">
        <f t="shared" ref="K12" si="4">IF(J12="","",C12*0.03)</f>
        <v>16843.744411764805</v>
      </c>
      <c r="L12" s="52"/>
      <c r="M12" s="6">
        <f>IF(J12="","",(K12/J12)/LOOKUP(RIGHT($D$2,3),[1]定数!$A$6:$A$13,[1]定数!$B$6:$B$13))</f>
        <v>17.013883244206873</v>
      </c>
      <c r="N12" s="42"/>
      <c r="O12" s="43"/>
      <c r="P12" s="50">
        <v>1.2958000000000001</v>
      </c>
      <c r="Q12" s="50"/>
      <c r="R12" s="53">
        <f>IF(P12="","",T12*M12*LOOKUP(RIGHT($D$2,3),[1]定数!$A$6:$A$13,[1]定数!$B$6:$B$13))</f>
        <v>21437.492887701701</v>
      </c>
      <c r="S12" s="53"/>
      <c r="T12" s="54">
        <f t="shared" ref="T12" si="5">IF(P12="","",IF(G12="買",(P12-H12),(H12-P12))*IF(RIGHT($D$2,3)="JPY",100,10000))</f>
        <v>14.000000000000679</v>
      </c>
      <c r="U12" s="54"/>
      <c r="V12" s="22">
        <f t="shared" si="2"/>
        <v>4</v>
      </c>
      <c r="W12">
        <f t="shared" si="3"/>
        <v>0</v>
      </c>
      <c r="X12" s="36">
        <f t="shared" ref="X12" si="6">IF(C12&lt;&gt;"",MAX(X11,C12),"")</f>
        <v>561458.14705882687</v>
      </c>
      <c r="Y12" s="37">
        <f t="shared" ref="Y12" si="7">IF(X12&lt;&gt;"",1-(C12/X12),"")</f>
        <v>0</v>
      </c>
    </row>
    <row r="13" spans="2:25">
      <c r="B13" s="35">
        <v>5</v>
      </c>
      <c r="C13" s="49">
        <f>IF(R12="","",C12+R12)</f>
        <v>582895.63994652859</v>
      </c>
      <c r="D13" s="49"/>
      <c r="E13" s="42"/>
      <c r="F13" s="43">
        <v>43747</v>
      </c>
      <c r="G13" s="47" t="s">
        <v>4</v>
      </c>
      <c r="H13" s="50">
        <v>1.2969999999999999</v>
      </c>
      <c r="I13" s="50"/>
      <c r="J13" s="47">
        <v>10</v>
      </c>
      <c r="K13" s="51">
        <f>IF(J13="","",C13*0.03)</f>
        <v>17486.869198395856</v>
      </c>
      <c r="L13" s="52"/>
      <c r="M13" s="6">
        <f>IF(J13="","",(K13/J13)/LOOKUP(RIGHT($D$2,3),定数!$A$6:$A$13,定数!$B$6:$B$13))</f>
        <v>19.429854664884285</v>
      </c>
      <c r="N13" s="42"/>
      <c r="O13" s="43"/>
      <c r="P13" s="50">
        <v>1.2984</v>
      </c>
      <c r="Q13" s="50"/>
      <c r="R13" s="53">
        <f>IF(P13="","",T13*M13*LOOKUP(RIGHT($D$2,3),定数!$A$6:$A$13,定数!$B$6:$B$13))</f>
        <v>24481.616877755387</v>
      </c>
      <c r="S13" s="53"/>
      <c r="T13" s="54">
        <f>IF(P13="","",IF(G13="買",(P13-H13),(H13-P13))*IF(RIGHT($D$2,3)="JPY",100,10000))</f>
        <v>14.000000000000679</v>
      </c>
      <c r="U13" s="54"/>
      <c r="V13" s="22">
        <f t="shared" ref="V13:V22" si="8">IF(T13&lt;&gt;"",IF(T13&gt;0,1+V12,0),"")</f>
        <v>5</v>
      </c>
      <c r="W13">
        <f t="shared" ref="W13:W73" si="9">IF(T13&lt;&gt;"",IF(T13&lt;0,1+W12,0),"")</f>
        <v>0</v>
      </c>
      <c r="X13" s="36">
        <f>IF(C13&lt;&gt;"",MAX(X12,C13),"")</f>
        <v>582895.63994652859</v>
      </c>
      <c r="Y13" s="37">
        <f>IF(X13&lt;&gt;"",1-(C13/X13),"")</f>
        <v>0</v>
      </c>
    </row>
    <row r="14" spans="2:25">
      <c r="B14" s="35">
        <v>6</v>
      </c>
      <c r="C14" s="49">
        <f>IF(R13="","",C13+R13)</f>
        <v>607377.25682428398</v>
      </c>
      <c r="D14" s="49"/>
      <c r="E14" s="42"/>
      <c r="F14" s="43">
        <v>43790</v>
      </c>
      <c r="G14" s="47" t="s">
        <v>3</v>
      </c>
      <c r="H14" s="50">
        <v>1.3264</v>
      </c>
      <c r="I14" s="50"/>
      <c r="J14" s="42">
        <v>19</v>
      </c>
      <c r="K14" s="51">
        <f>IF(J14="","",C14*0.03)</f>
        <v>18221.317704728517</v>
      </c>
      <c r="L14" s="52"/>
      <c r="M14" s="6">
        <f>IF(J14="","",(K14/J14)/LOOKUP(RIGHT($D$2,3),定数!$A$6:$A$13,定数!$B$6:$B$13))</f>
        <v>10.655741347794454</v>
      </c>
      <c r="N14" s="42"/>
      <c r="O14" s="43"/>
      <c r="P14" s="50">
        <v>1.3238000000000001</v>
      </c>
      <c r="Q14" s="50"/>
      <c r="R14" s="53">
        <f>IF(P14="","",T14*M14*LOOKUP(RIGHT($D$2,3),定数!$A$6:$A$13,定数!$B$6:$B$13))</f>
        <v>24934.434753838406</v>
      </c>
      <c r="S14" s="53"/>
      <c r="T14" s="54">
        <f>IF(P14="","",IF(G14="買",(P14-H14),(H14-P14))*IF(RIGHT($D$2,3)="JPY",100,10000))</f>
        <v>25.999999999999357</v>
      </c>
      <c r="U14" s="54"/>
      <c r="V14" s="22">
        <f t="shared" si="8"/>
        <v>6</v>
      </c>
      <c r="W14">
        <f t="shared" si="9"/>
        <v>0</v>
      </c>
      <c r="X14" s="36">
        <f>IF(C14&lt;&gt;"",MAX(X13,C14),"")</f>
        <v>607377.25682428398</v>
      </c>
      <c r="Y14" s="37">
        <f>IF(X14&lt;&gt;"",1-(C14/X14),"")</f>
        <v>0</v>
      </c>
    </row>
    <row r="15" spans="2:25">
      <c r="B15" s="35">
        <v>7</v>
      </c>
      <c r="C15" s="49">
        <f>IF(R14="","",C14+R14)</f>
        <v>632311.69157812244</v>
      </c>
      <c r="D15" s="49"/>
      <c r="E15" s="42"/>
      <c r="F15" s="43">
        <v>43799</v>
      </c>
      <c r="G15" s="47" t="s">
        <v>3</v>
      </c>
      <c r="H15" s="50">
        <v>1.3285</v>
      </c>
      <c r="I15" s="50"/>
      <c r="J15" s="42">
        <v>15</v>
      </c>
      <c r="K15" s="51">
        <f>IF(J15="","",C15*0.03)</f>
        <v>18969.350747343673</v>
      </c>
      <c r="L15" s="52"/>
      <c r="M15" s="6">
        <f>IF(J15="","",(K15/J15)/LOOKUP(RIGHT($D$2,3),定数!$A$6:$A$13,定数!$B$6:$B$13))</f>
        <v>14.051370923958277</v>
      </c>
      <c r="N15" s="42"/>
      <c r="O15" s="43"/>
      <c r="P15" s="50">
        <v>1.3266</v>
      </c>
      <c r="Q15" s="50"/>
      <c r="R15" s="53">
        <f>IF(P15="","",T15*M15*LOOKUP(RIGHT($D$2,3),定数!$A$6:$A$13,定数!$B$6:$B$13))</f>
        <v>24027.844279968813</v>
      </c>
      <c r="S15" s="53"/>
      <c r="T15" s="54">
        <f>IF(P15="","",IF(G15="買",(P15-H15),(H15-P15))*IF(RIGHT($D$2,3)="JPY",100,10000))</f>
        <v>19.000000000000128</v>
      </c>
      <c r="U15" s="54"/>
      <c r="V15" s="22">
        <f t="shared" si="8"/>
        <v>7</v>
      </c>
      <c r="W15">
        <f t="shared" si="9"/>
        <v>0</v>
      </c>
      <c r="X15" s="36">
        <f>IF(C15&lt;&gt;"",MAX(X14,C15),"")</f>
        <v>632311.69157812244</v>
      </c>
      <c r="Y15" s="37">
        <f>IF(X15&lt;&gt;"",1-(C15/X15),"")</f>
        <v>0</v>
      </c>
    </row>
    <row r="16" spans="2:25">
      <c r="B16" s="35">
        <v>8</v>
      </c>
      <c r="C16" s="49">
        <f>IF(R15="","",C15+R15)</f>
        <v>656339.5358580912</v>
      </c>
      <c r="D16" s="49"/>
      <c r="E16" s="42"/>
      <c r="F16" s="43">
        <v>43803</v>
      </c>
      <c r="G16" s="47" t="s">
        <v>4</v>
      </c>
      <c r="H16" s="50">
        <v>1.3208</v>
      </c>
      <c r="I16" s="50"/>
      <c r="J16" s="42">
        <v>24</v>
      </c>
      <c r="K16" s="51">
        <f>IF(J16="","",C16*0.03)</f>
        <v>19690.186075742735</v>
      </c>
      <c r="L16" s="52"/>
      <c r="M16" s="6">
        <f>IF(J16="","",(K16/J16)/LOOKUP(RIGHT($D$2,3),定数!$A$6:$A$13,定数!$B$6:$B$13))</f>
        <v>9.1158268869179331</v>
      </c>
      <c r="N16" s="42"/>
      <c r="O16" s="43"/>
      <c r="P16" s="50">
        <v>1.3238000000000001</v>
      </c>
      <c r="Q16" s="50"/>
      <c r="R16" s="53">
        <f>IF(P16="","",T16*M16*LOOKUP(RIGHT($D$2,3),定数!$A$6:$A$13,定数!$B$6:$B$13))</f>
        <v>24612.732594679353</v>
      </c>
      <c r="S16" s="53"/>
      <c r="T16" s="54">
        <f>IF(P16="","",IF(G16="買",(P16-H16),(H16-P16))*IF(RIGHT($D$2,3)="JPY",100,10000))</f>
        <v>30.000000000001137</v>
      </c>
      <c r="U16" s="54"/>
      <c r="V16" s="22">
        <f t="shared" si="8"/>
        <v>8</v>
      </c>
      <c r="W16">
        <f t="shared" si="9"/>
        <v>0</v>
      </c>
      <c r="X16" s="36">
        <f>IF(C16&lt;&gt;"",MAX(X15,C16),"")</f>
        <v>656339.5358580912</v>
      </c>
      <c r="Y16" s="37">
        <f>IF(X16&lt;&gt;"",1-(C16/X16),"")</f>
        <v>0</v>
      </c>
    </row>
    <row r="17" spans="2:25">
      <c r="B17" s="35">
        <v>9</v>
      </c>
      <c r="C17" s="49">
        <f>IF(R16="","",C16+R16)</f>
        <v>680952.26845277054</v>
      </c>
      <c r="D17" s="49"/>
      <c r="E17" s="42"/>
      <c r="F17" s="43">
        <v>43809</v>
      </c>
      <c r="G17" s="47" t="s">
        <v>4</v>
      </c>
      <c r="H17" s="50">
        <v>1.3321000000000001</v>
      </c>
      <c r="I17" s="50"/>
      <c r="J17" s="42">
        <v>16</v>
      </c>
      <c r="K17" s="51">
        <f>IF(J17="","",C17*0.03)</f>
        <v>20428.568053583116</v>
      </c>
      <c r="L17" s="52"/>
      <c r="M17" s="6">
        <f>IF(J17="","",(K17/J17)/LOOKUP(RIGHT($D$2,3),定数!$A$6:$A$13,定数!$B$6:$B$13))</f>
        <v>14.186505592766053</v>
      </c>
      <c r="N17" s="42"/>
      <c r="O17" s="43"/>
      <c r="P17" s="50">
        <v>1.3341000000000001</v>
      </c>
      <c r="Q17" s="50"/>
      <c r="R17" s="53">
        <f>IF(P17="","",T17*M17*LOOKUP(RIGHT($D$2,3),定数!$A$6:$A$13,定数!$B$6:$B$13))</f>
        <v>25535.710066978918</v>
      </c>
      <c r="S17" s="53"/>
      <c r="T17" s="54">
        <f>IF(P17="","",IF(G17="買",(P17-H17),(H17-P17))*IF(RIGHT($D$2,3)="JPY",100,10000))</f>
        <v>20.000000000000018</v>
      </c>
      <c r="U17" s="54"/>
      <c r="V17" s="22">
        <f t="shared" si="8"/>
        <v>9</v>
      </c>
      <c r="W17">
        <f t="shared" si="9"/>
        <v>0</v>
      </c>
      <c r="X17" s="36">
        <f>IF(C17&lt;&gt;"",MAX(X16,C17),"")</f>
        <v>680952.26845277054</v>
      </c>
      <c r="Y17" s="37">
        <f>IF(X17&lt;&gt;"",1-(C17/X17),"")</f>
        <v>0</v>
      </c>
    </row>
    <row r="18" spans="2:25">
      <c r="B18" s="35">
        <v>10</v>
      </c>
      <c r="C18" s="49">
        <f>IF(R17="","",C17+R17)</f>
        <v>706487.97851974948</v>
      </c>
      <c r="D18" s="49"/>
      <c r="E18" s="42"/>
      <c r="F18" s="43">
        <v>43811</v>
      </c>
      <c r="G18" s="47" t="s">
        <v>3</v>
      </c>
      <c r="H18" s="50">
        <v>1.3373999999999999</v>
      </c>
      <c r="I18" s="50"/>
      <c r="J18" s="42">
        <v>13</v>
      </c>
      <c r="K18" s="51">
        <f>IF(J18="","",C18*0.03)</f>
        <v>21194.639355592484</v>
      </c>
      <c r="L18" s="52"/>
      <c r="M18" s="6">
        <f>IF(J18="","",(K18/J18)/LOOKUP(RIGHT($D$2,3),定数!$A$6:$A$13,定数!$B$6:$B$13))</f>
        <v>18.115076372301267</v>
      </c>
      <c r="N18" s="42"/>
      <c r="O18" s="43"/>
      <c r="P18" s="50">
        <v>1.3357000000000001</v>
      </c>
      <c r="Q18" s="50"/>
      <c r="R18" s="53">
        <f>IF(P18="","",T18*M18*LOOKUP(RIGHT($D$2,3),定数!$A$6:$A$13,定数!$B$6:$B$13))</f>
        <v>27716.066849617888</v>
      </c>
      <c r="S18" s="53"/>
      <c r="T18" s="54">
        <f>IF(P18="","",IF(G18="買",(P18-H18),(H18-P18))*IF(RIGHT($D$2,3)="JPY",100,10000))</f>
        <v>16.999999999998128</v>
      </c>
      <c r="U18" s="54"/>
      <c r="V18" s="22">
        <f t="shared" si="8"/>
        <v>10</v>
      </c>
      <c r="W18">
        <f t="shared" si="9"/>
        <v>0</v>
      </c>
      <c r="X18" s="36">
        <f>IF(C18&lt;&gt;"",MAX(X17,C18),"")</f>
        <v>706487.97851974948</v>
      </c>
      <c r="Y18" s="37">
        <f>IF(X18&lt;&gt;"",1-(C18/X18),"")</f>
        <v>0</v>
      </c>
    </row>
    <row r="19" spans="2:25">
      <c r="B19" s="48">
        <v>11</v>
      </c>
      <c r="C19" s="49">
        <f>IF(R18="","",C18+R18)</f>
        <v>734204.04536936735</v>
      </c>
      <c r="D19" s="49"/>
      <c r="E19" s="42"/>
      <c r="F19" s="43">
        <v>43469</v>
      </c>
      <c r="G19" s="47" t="s">
        <v>3</v>
      </c>
      <c r="H19" s="50">
        <v>1.3425</v>
      </c>
      <c r="I19" s="50"/>
      <c r="J19" s="42">
        <v>47</v>
      </c>
      <c r="K19" s="51">
        <f>IF(J19="","",C19*0.03)</f>
        <v>22026.121361081019</v>
      </c>
      <c r="L19" s="52"/>
      <c r="M19" s="6">
        <f>IF(J19="","",(K19/J19)/LOOKUP(RIGHT($D$2,3),定数!$A$6:$A$13,定数!$B$6:$B$13))</f>
        <v>5.2071208891444494</v>
      </c>
      <c r="N19" s="42"/>
      <c r="O19" s="43"/>
      <c r="P19" s="50">
        <v>1.3363</v>
      </c>
      <c r="Q19" s="50"/>
      <c r="R19" s="53">
        <f>IF(P19="","",T19*M19*LOOKUP(RIGHT($D$2,3),定数!$A$6:$A$13,定数!$B$6:$B$13))</f>
        <v>29055.734561425947</v>
      </c>
      <c r="S19" s="53"/>
      <c r="T19" s="54">
        <f>IF(P19="","",IF(G19="買",(P19-H19),(H19-P19))*IF(RIGHT($D$2,3)="JPY",100,10000))</f>
        <v>61.999999999999829</v>
      </c>
      <c r="U19" s="54"/>
      <c r="V19" s="22">
        <f>IF(T19&lt;&gt;"",IF(T19&gt;0,1+V18,0),"")</f>
        <v>11</v>
      </c>
      <c r="W19">
        <f>IF(T19&lt;&gt;"",IF(T19&lt;0,1+W18,0),"")</f>
        <v>0</v>
      </c>
      <c r="X19" s="36">
        <f>IF(C19&lt;&gt;"",MAX(X18,C19),"")</f>
        <v>734204.04536936735</v>
      </c>
      <c r="Y19" s="37">
        <f>IF(X19&lt;&gt;"",1-(C19/X19),"")</f>
        <v>0</v>
      </c>
    </row>
    <row r="20" spans="2:25">
      <c r="B20" s="48">
        <v>12</v>
      </c>
      <c r="C20" s="49">
        <f t="shared" ref="C20:C40" si="10">IF(R19="","",C19+R19)</f>
        <v>763259.77993079333</v>
      </c>
      <c r="D20" s="49"/>
      <c r="E20" s="42"/>
      <c r="F20" s="43">
        <v>43486</v>
      </c>
      <c r="G20" s="47" t="s">
        <v>4</v>
      </c>
      <c r="H20" s="50">
        <v>1.3292999999999999</v>
      </c>
      <c r="I20" s="50"/>
      <c r="J20" s="47">
        <v>9</v>
      </c>
      <c r="K20" s="51">
        <f>IF(J20="","",C20*0.03)</f>
        <v>22897.793397923801</v>
      </c>
      <c r="L20" s="52"/>
      <c r="M20" s="6">
        <f>IF(J20="","",(K20/J20)/LOOKUP(RIGHT($D$2,3),定数!$A$6:$A$13,定数!$B$6:$B$13))</f>
        <v>28.268880738177529</v>
      </c>
      <c r="N20" s="42"/>
      <c r="O20" s="43"/>
      <c r="P20" s="50">
        <v>1.3305</v>
      </c>
      <c r="Q20" s="50"/>
      <c r="R20" s="53">
        <f>IF(P20="","",T20*M20*LOOKUP(RIGHT($D$2,3),定数!$A$6:$A$13,定数!$B$6:$B$13))</f>
        <v>30530.391197234017</v>
      </c>
      <c r="S20" s="53"/>
      <c r="T20" s="54">
        <f>IF(P20="","",IF(G20="買",(P20-H20),(H20-P20))*IF(RIGHT($D$2,3)="JPY",100,10000))</f>
        <v>12.000000000000899</v>
      </c>
      <c r="U20" s="54"/>
      <c r="V20" s="22">
        <f t="shared" si="8"/>
        <v>12</v>
      </c>
      <c r="W20">
        <f t="shared" si="9"/>
        <v>0</v>
      </c>
      <c r="X20" s="36">
        <f t="shared" ref="X20:X45" si="11">IF(C20&lt;&gt;"",MAX(X19,C20),"")</f>
        <v>763259.77993079333</v>
      </c>
      <c r="Y20" s="37">
        <f t="shared" ref="Y20:Y44" si="12">IF(X20&lt;&gt;"",1-(C20/X20),"")</f>
        <v>0</v>
      </c>
    </row>
    <row r="21" spans="2:25">
      <c r="B21" s="48">
        <v>13</v>
      </c>
      <c r="C21" s="49">
        <f t="shared" si="10"/>
        <v>793790.17112802737</v>
      </c>
      <c r="D21" s="49"/>
      <c r="E21" s="42"/>
      <c r="F21" s="43">
        <v>43487</v>
      </c>
      <c r="G21" s="47" t="s">
        <v>4</v>
      </c>
      <c r="H21" s="50">
        <v>1.3304</v>
      </c>
      <c r="I21" s="50"/>
      <c r="J21" s="42">
        <v>8</v>
      </c>
      <c r="K21" s="51">
        <f>IF(J21="","",C21*0.03)</f>
        <v>23813.70513384082</v>
      </c>
      <c r="L21" s="52"/>
      <c r="M21" s="6">
        <f>IF(J21="","",(K21/J21)/LOOKUP(RIGHT($D$2,3),定数!$A$6:$A$13,定数!$B$6:$B$13))</f>
        <v>33.074590463667803</v>
      </c>
      <c r="N21" s="42"/>
      <c r="O21" s="43"/>
      <c r="P21" s="50">
        <v>1.3313999999999999</v>
      </c>
      <c r="Q21" s="50"/>
      <c r="R21" s="53">
        <f>IF(P21="","",T21*M21*LOOKUP(RIGHT($D$2,3),定数!$A$6:$A$13,定数!$B$6:$B$13))</f>
        <v>29767.131417297747</v>
      </c>
      <c r="S21" s="53"/>
      <c r="T21" s="54">
        <f>IF(P21="","",IF(G21="買",(P21-H21),(H21-P21))*IF(RIGHT($D$2,3)="JPY",100,10000))</f>
        <v>9.9999999999988987</v>
      </c>
      <c r="U21" s="54"/>
      <c r="V21" s="22">
        <f t="shared" si="8"/>
        <v>13</v>
      </c>
      <c r="W21">
        <f t="shared" si="9"/>
        <v>0</v>
      </c>
      <c r="X21" s="36">
        <f t="shared" si="11"/>
        <v>793790.17112802737</v>
      </c>
      <c r="Y21" s="37">
        <f t="shared" si="12"/>
        <v>0</v>
      </c>
    </row>
    <row r="22" spans="2:25">
      <c r="B22" s="48">
        <v>14</v>
      </c>
      <c r="C22" s="49">
        <f t="shared" si="10"/>
        <v>823557.30254532513</v>
      </c>
      <c r="D22" s="49"/>
      <c r="E22" s="42"/>
      <c r="F22" s="43">
        <v>43487</v>
      </c>
      <c r="G22" s="47" t="s">
        <v>4</v>
      </c>
      <c r="H22" s="50">
        <v>1.3331</v>
      </c>
      <c r="I22" s="50"/>
      <c r="J22" s="47">
        <v>16</v>
      </c>
      <c r="K22" s="51">
        <f>IF(J22="","",C22*0.03)</f>
        <v>24706.719076359754</v>
      </c>
      <c r="L22" s="52"/>
      <c r="M22" s="6">
        <f>IF(J22="","",(K22/J22)/LOOKUP(RIGHT($D$2,3),定数!$A$6:$A$13,定数!$B$6:$B$13))</f>
        <v>17.157443803027608</v>
      </c>
      <c r="N22" s="42"/>
      <c r="O22" s="43"/>
      <c r="P22" s="50">
        <v>1.3351999999999999</v>
      </c>
      <c r="Q22" s="50"/>
      <c r="R22" s="53">
        <f>IF(P22="","",T22*M22*LOOKUP(RIGHT($D$2,3),定数!$A$6:$A$13,定数!$B$6:$B$13))</f>
        <v>32427.568787722033</v>
      </c>
      <c r="S22" s="53"/>
      <c r="T22" s="54">
        <f>IF(P22="","",IF(G22="買",(P22-H22),(H22-P22))*IF(RIGHT($D$2,3)="JPY",100,10000))</f>
        <v>20.999999999999908</v>
      </c>
      <c r="U22" s="54"/>
      <c r="V22" s="22">
        <f t="shared" si="8"/>
        <v>14</v>
      </c>
      <c r="W22">
        <f t="shared" si="9"/>
        <v>0</v>
      </c>
      <c r="X22" s="36">
        <f t="shared" si="11"/>
        <v>823557.30254532513</v>
      </c>
      <c r="Y22" s="37">
        <f t="shared" si="12"/>
        <v>0</v>
      </c>
    </row>
    <row r="23" spans="2:25">
      <c r="B23" s="48">
        <v>15</v>
      </c>
      <c r="C23" s="49">
        <f t="shared" si="10"/>
        <v>855984.87133304717</v>
      </c>
      <c r="D23" s="49"/>
      <c r="E23" s="42"/>
      <c r="F23" s="43">
        <v>43488</v>
      </c>
      <c r="G23" s="47" t="s">
        <v>3</v>
      </c>
      <c r="H23" s="50">
        <v>1.3323</v>
      </c>
      <c r="I23" s="50"/>
      <c r="J23" s="47">
        <v>8</v>
      </c>
      <c r="K23" s="51">
        <f t="shared" ref="K23" si="13">IF(J23="","",C23*0.03)</f>
        <v>25679.546139991413</v>
      </c>
      <c r="L23" s="52"/>
      <c r="M23" s="6">
        <f>IF(J23="","",(K23/J23)/LOOKUP(RIGHT($D$2,3),定数!$A$6:$A$13,定数!$B$6:$B$13))</f>
        <v>35.666036305543628</v>
      </c>
      <c r="N23" s="42"/>
      <c r="O23" s="43"/>
      <c r="P23" s="50">
        <v>1.3312999999999999</v>
      </c>
      <c r="Q23" s="50"/>
      <c r="R23" s="53">
        <f>IF(P23="","",T23*M23*LOOKUP(RIGHT($D$2,3),定数!$A$6:$A$13,定数!$B$6:$B$13))</f>
        <v>32099.432674992855</v>
      </c>
      <c r="S23" s="53"/>
      <c r="T23" s="54">
        <f>IF(P23="","",IF(G23="買",(P23-H23),(H23-P23))*IF(RIGHT($D$2,3)="JPY",100,10000))</f>
        <v>10.000000000001119</v>
      </c>
      <c r="U23" s="54"/>
      <c r="V23" t="str">
        <f t="shared" ref="V23:W74" si="14">IF(S23&lt;&gt;"",IF(S23&lt;0,1+V22,0),"")</f>
        <v/>
      </c>
      <c r="W23">
        <f t="shared" si="9"/>
        <v>0</v>
      </c>
      <c r="X23" s="36">
        <f t="shared" si="11"/>
        <v>855984.87133304717</v>
      </c>
      <c r="Y23" s="37">
        <f t="shared" si="12"/>
        <v>0</v>
      </c>
    </row>
    <row r="24" spans="2:25">
      <c r="B24" s="48">
        <v>16</v>
      </c>
      <c r="C24" s="49">
        <f t="shared" si="10"/>
        <v>888084.30400804</v>
      </c>
      <c r="D24" s="49"/>
      <c r="E24" s="42"/>
      <c r="F24" s="43">
        <v>43495</v>
      </c>
      <c r="G24" s="47" t="s">
        <v>3</v>
      </c>
      <c r="H24" s="50">
        <v>1.3250999999999999</v>
      </c>
      <c r="I24" s="50"/>
      <c r="J24" s="42">
        <v>18</v>
      </c>
      <c r="K24" s="51">
        <f>IF(J24="","",C24*0.03)</f>
        <v>26642.529120241197</v>
      </c>
      <c r="L24" s="52"/>
      <c r="M24" s="6">
        <f>IF(J24="","",(K24/J24)/LOOKUP(RIGHT($D$2,3),定数!$A$6:$A$13,定数!$B$6:$B$13))</f>
        <v>16.446005629778515</v>
      </c>
      <c r="N24" s="42"/>
      <c r="O24" s="43"/>
      <c r="P24" s="50">
        <v>1.3228</v>
      </c>
      <c r="Q24" s="50"/>
      <c r="R24" s="53">
        <f>IF(P24="","",T24*M24*LOOKUP(RIGHT($D$2,3),定数!$A$6:$A$13,定数!$B$6:$B$13))</f>
        <v>34043.231653641058</v>
      </c>
      <c r="S24" s="53"/>
      <c r="T24" s="54">
        <f>IF(P24="","",IF(G24="買",(P24-H24),(H24-P24))*IF(RIGHT($D$2,3)="JPY",100,10000))</f>
        <v>22.999999999999687</v>
      </c>
      <c r="U24" s="54"/>
      <c r="V24" t="str">
        <f t="shared" si="14"/>
        <v/>
      </c>
      <c r="W24">
        <f t="shared" si="9"/>
        <v>0</v>
      </c>
      <c r="X24" s="36">
        <f t="shared" si="11"/>
        <v>888084.30400804</v>
      </c>
      <c r="Y24" s="37">
        <f t="shared" si="12"/>
        <v>0</v>
      </c>
    </row>
    <row r="25" spans="2:25">
      <c r="B25" s="48">
        <v>17</v>
      </c>
      <c r="C25" s="49">
        <f t="shared" si="10"/>
        <v>922127.53566168109</v>
      </c>
      <c r="D25" s="49"/>
      <c r="E25" s="42"/>
      <c r="F25" s="43">
        <v>43508</v>
      </c>
      <c r="G25" s="47" t="s">
        <v>3</v>
      </c>
      <c r="H25" s="50">
        <v>1.325</v>
      </c>
      <c r="I25" s="50"/>
      <c r="J25" s="42">
        <v>23</v>
      </c>
      <c r="K25" s="51">
        <f>IF(J25="","",C25*0.03)</f>
        <v>27663.826069850431</v>
      </c>
      <c r="L25" s="52"/>
      <c r="M25" s="6">
        <f>IF(J25="","",(K25/J25)/LOOKUP(RIGHT($D$2,3),定数!$A$6:$A$13,定数!$B$6:$B$13))</f>
        <v>13.364167183502625</v>
      </c>
      <c r="N25" s="42"/>
      <c r="O25" s="43"/>
      <c r="P25" s="50">
        <v>1.3221000000000001</v>
      </c>
      <c r="Q25" s="50"/>
      <c r="R25" s="53">
        <f>IF(P25="","",T25*M25*LOOKUP(RIGHT($D$2,3),定数!$A$6:$A$13,定数!$B$6:$B$13))</f>
        <v>34880.476348940683</v>
      </c>
      <c r="S25" s="53"/>
      <c r="T25" s="54">
        <f>IF(P25="","",IF(G25="買",(P25-H25),(H25-P25))*IF(RIGHT($D$2,3)="JPY",100,10000))</f>
        <v>28.999999999999027</v>
      </c>
      <c r="U25" s="54"/>
      <c r="V25" t="str">
        <f t="shared" si="14"/>
        <v/>
      </c>
      <c r="W25">
        <f t="shared" si="9"/>
        <v>0</v>
      </c>
      <c r="X25" s="36">
        <f t="shared" si="11"/>
        <v>922127.53566168109</v>
      </c>
      <c r="Y25" s="37">
        <f t="shared" si="12"/>
        <v>0</v>
      </c>
    </row>
    <row r="26" spans="2:25">
      <c r="B26" s="48">
        <v>18</v>
      </c>
      <c r="C26" s="49">
        <f t="shared" si="10"/>
        <v>957008.01201062172</v>
      </c>
      <c r="D26" s="49"/>
      <c r="E26" s="42"/>
      <c r="F26" s="43">
        <v>43516</v>
      </c>
      <c r="G26" s="47" t="s">
        <v>3</v>
      </c>
      <c r="H26" s="50">
        <v>1.3176000000000001</v>
      </c>
      <c r="I26" s="50"/>
      <c r="J26" s="42">
        <v>22</v>
      </c>
      <c r="K26" s="51">
        <f>IF(J26="","",C26*0.03)</f>
        <v>28710.24036031865</v>
      </c>
      <c r="L26" s="52"/>
      <c r="M26" s="6">
        <f>IF(J26="","",(K26/J26)/LOOKUP(RIGHT($D$2,3),定数!$A$6:$A$13,定数!$B$6:$B$13))</f>
        <v>14.500121394100329</v>
      </c>
      <c r="N26" s="42"/>
      <c r="O26" s="43"/>
      <c r="P26" s="50">
        <v>1.3148</v>
      </c>
      <c r="Q26" s="50"/>
      <c r="R26" s="53">
        <f>IF(P26="","",T26*M26*LOOKUP(RIGHT($D$2,3),定数!$A$6:$A$13,定数!$B$6:$B$13))</f>
        <v>36540.305913134602</v>
      </c>
      <c r="S26" s="53"/>
      <c r="T26" s="54">
        <f>IF(P26="","",IF(G26="買",(P26-H26),(H26-P26))*IF(RIGHT($D$2,3)="JPY",100,10000))</f>
        <v>28.000000000001357</v>
      </c>
      <c r="U26" s="54"/>
      <c r="V26" t="str">
        <f t="shared" si="14"/>
        <v/>
      </c>
      <c r="W26">
        <f t="shared" si="9"/>
        <v>0</v>
      </c>
      <c r="X26" s="36">
        <f t="shared" si="11"/>
        <v>957008.01201062172</v>
      </c>
      <c r="Y26" s="37">
        <f t="shared" si="12"/>
        <v>0</v>
      </c>
    </row>
    <row r="27" spans="2:25">
      <c r="B27" s="48">
        <v>19</v>
      </c>
      <c r="C27" s="49">
        <f t="shared" si="10"/>
        <v>993548.31792375632</v>
      </c>
      <c r="D27" s="49"/>
      <c r="E27" s="42"/>
      <c r="F27" s="43">
        <v>43528</v>
      </c>
      <c r="G27" s="47" t="s">
        <v>4</v>
      </c>
      <c r="H27" s="50">
        <v>1.3309</v>
      </c>
      <c r="I27" s="50"/>
      <c r="J27" s="47">
        <v>14</v>
      </c>
      <c r="K27" s="51">
        <f>IF(J27="","",C27*0.03)</f>
        <v>29806.449537712688</v>
      </c>
      <c r="L27" s="52"/>
      <c r="M27" s="6">
        <f>IF(J27="","",(K27/J27)/LOOKUP(RIGHT($D$2,3),定数!$A$6:$A$13,定数!$B$6:$B$13))</f>
        <v>23.655912331518007</v>
      </c>
      <c r="N27" s="42"/>
      <c r="O27" s="43"/>
      <c r="P27" s="50">
        <v>1.3328</v>
      </c>
      <c r="Q27" s="50"/>
      <c r="R27" s="53">
        <f>IF(P27="","",T27*M27*LOOKUP(RIGHT($D$2,3),定数!$A$6:$A$13,定数!$B$6:$B$13))</f>
        <v>40451.610086896064</v>
      </c>
      <c r="S27" s="53"/>
      <c r="T27" s="54">
        <f>IF(P27="","",IF(G27="買",(P27-H27),(H27-P27))*IF(RIGHT($D$2,3)="JPY",100,10000))</f>
        <v>19.000000000000128</v>
      </c>
      <c r="U27" s="54"/>
      <c r="V27" t="str">
        <f t="shared" si="14"/>
        <v/>
      </c>
      <c r="W27">
        <f t="shared" si="9"/>
        <v>0</v>
      </c>
      <c r="X27" s="36">
        <f t="shared" si="11"/>
        <v>993548.31792375632</v>
      </c>
      <c r="Y27" s="37">
        <f t="shared" si="12"/>
        <v>0</v>
      </c>
    </row>
    <row r="28" spans="2:25">
      <c r="B28" s="48">
        <v>20</v>
      </c>
      <c r="C28" s="49">
        <f t="shared" si="10"/>
        <v>1033999.9280106524</v>
      </c>
      <c r="D28" s="49"/>
      <c r="E28" s="42"/>
      <c r="F28" s="43">
        <v>43543</v>
      </c>
      <c r="G28" s="47" t="s">
        <v>3</v>
      </c>
      <c r="H28" s="50">
        <v>1.333</v>
      </c>
      <c r="I28" s="50"/>
      <c r="J28" s="47">
        <v>10</v>
      </c>
      <c r="K28" s="51">
        <f>IF(J28="","",C28*0.03)</f>
        <v>31019.997840319571</v>
      </c>
      <c r="L28" s="52"/>
      <c r="M28" s="6">
        <f>IF(J28="","",(K28/J28)/LOOKUP(RIGHT($D$2,3),定数!$A$6:$A$13,定数!$B$6:$B$13))</f>
        <v>34.466664267021741</v>
      </c>
      <c r="N28" s="42"/>
      <c r="O28" s="43"/>
      <c r="P28" s="50">
        <v>1.3317000000000001</v>
      </c>
      <c r="Q28" s="50"/>
      <c r="R28" s="53">
        <f>IF(P28="","",T28*M28*LOOKUP(RIGHT($D$2,3),定数!$A$6:$A$13,定数!$B$6:$B$13))</f>
        <v>40325.997192410992</v>
      </c>
      <c r="S28" s="53"/>
      <c r="T28" s="54">
        <f>IF(P28="","",IF(G28="買",(P28-H28),(H28-P28))*IF(RIGHT($D$2,3)="JPY",100,10000))</f>
        <v>12.999999999998568</v>
      </c>
      <c r="U28" s="54"/>
      <c r="V28" t="str">
        <f t="shared" si="14"/>
        <v/>
      </c>
      <c r="W28">
        <f t="shared" si="9"/>
        <v>0</v>
      </c>
      <c r="X28" s="36">
        <f t="shared" si="11"/>
        <v>1033999.9280106524</v>
      </c>
      <c r="Y28" s="37">
        <f t="shared" si="12"/>
        <v>0</v>
      </c>
    </row>
    <row r="29" spans="2:25">
      <c r="B29" s="48">
        <v>21</v>
      </c>
      <c r="C29" s="49">
        <f t="shared" si="10"/>
        <v>1074325.9252030635</v>
      </c>
      <c r="D29" s="49"/>
      <c r="E29" s="42"/>
      <c r="F29" s="43">
        <v>43549</v>
      </c>
      <c r="G29" s="47" t="s">
        <v>3</v>
      </c>
      <c r="H29" s="50">
        <v>1.3411</v>
      </c>
      <c r="I29" s="50"/>
      <c r="J29" s="42">
        <v>18</v>
      </c>
      <c r="K29" s="51">
        <f>IF(J29="","",C29*0.03)</f>
        <v>32229.777756091906</v>
      </c>
      <c r="L29" s="52"/>
      <c r="M29" s="6">
        <f>IF(J29="","",(K29/J29)/LOOKUP(RIGHT($D$2,3),定数!$A$6:$A$13,定数!$B$6:$B$13))</f>
        <v>19.894924540797472</v>
      </c>
      <c r="N29" s="42"/>
      <c r="O29" s="43"/>
      <c r="P29" s="50">
        <v>1.3388</v>
      </c>
      <c r="Q29" s="50"/>
      <c r="R29" s="53">
        <f>IF(P29="","",T29*M29*LOOKUP(RIGHT($D$2,3),定数!$A$6:$A$13,定数!$B$6:$B$13))</f>
        <v>41182.493799450203</v>
      </c>
      <c r="S29" s="53"/>
      <c r="T29" s="54">
        <f>IF(P29="","",IF(G29="買",(P29-H29),(H29-P29))*IF(RIGHT($D$2,3)="JPY",100,10000))</f>
        <v>22.999999999999687</v>
      </c>
      <c r="U29" s="54"/>
      <c r="V29" t="str">
        <f t="shared" si="14"/>
        <v/>
      </c>
      <c r="W29">
        <f t="shared" si="9"/>
        <v>0</v>
      </c>
      <c r="X29" s="36">
        <f t="shared" si="11"/>
        <v>1074325.9252030635</v>
      </c>
      <c r="Y29" s="37">
        <f t="shared" si="12"/>
        <v>0</v>
      </c>
    </row>
    <row r="30" spans="2:25">
      <c r="B30" s="48">
        <v>22</v>
      </c>
      <c r="C30" s="49">
        <f t="shared" si="10"/>
        <v>1115508.4190025136</v>
      </c>
      <c r="D30" s="49"/>
      <c r="E30" s="42"/>
      <c r="F30" s="43">
        <v>43580</v>
      </c>
      <c r="G30" s="47" t="s">
        <v>3</v>
      </c>
      <c r="H30" s="50">
        <v>1.3485</v>
      </c>
      <c r="I30" s="50"/>
      <c r="J30" s="47">
        <v>15</v>
      </c>
      <c r="K30" s="51">
        <f t="shared" ref="K30" si="15">IF(J30="","",C30*0.03)</f>
        <v>33465.252570075405</v>
      </c>
      <c r="L30" s="52"/>
      <c r="M30" s="6">
        <f>IF(J30="","",(K30/J30)/LOOKUP(RIGHT($D$2,3),定数!$A$6:$A$13,定数!$B$6:$B$13))</f>
        <v>24.78907597783363</v>
      </c>
      <c r="N30" s="42"/>
      <c r="O30" s="43"/>
      <c r="P30" s="50">
        <v>1.3466</v>
      </c>
      <c r="Q30" s="50"/>
      <c r="R30" s="53">
        <f>IF(P30="","",T30*M30*LOOKUP(RIGHT($D$2,3),定数!$A$6:$A$13,定数!$B$6:$B$13))</f>
        <v>42389.31992209579</v>
      </c>
      <c r="S30" s="53"/>
      <c r="T30" s="54">
        <f>IF(P30="","",IF(G30="買",(P30-H30),(H30-P30))*IF(RIGHT($D$2,3)="JPY",100,10000))</f>
        <v>19.000000000000128</v>
      </c>
      <c r="U30" s="54"/>
      <c r="V30" t="str">
        <f t="shared" si="14"/>
        <v/>
      </c>
      <c r="W30">
        <f t="shared" si="9"/>
        <v>0</v>
      </c>
      <c r="X30" s="36">
        <f t="shared" si="11"/>
        <v>1115508.4190025136</v>
      </c>
      <c r="Y30" s="37">
        <f t="shared" si="12"/>
        <v>0</v>
      </c>
    </row>
    <row r="31" spans="2:25">
      <c r="B31" s="48">
        <v>23</v>
      </c>
      <c r="C31" s="49">
        <f t="shared" si="10"/>
        <v>1157897.7389246095</v>
      </c>
      <c r="D31" s="49"/>
      <c r="E31" s="42"/>
      <c r="F31" s="43">
        <v>43587</v>
      </c>
      <c r="G31" s="47" t="s">
        <v>4</v>
      </c>
      <c r="H31" s="50">
        <v>1.3442000000000001</v>
      </c>
      <c r="I31" s="50"/>
      <c r="J31" s="42">
        <v>11</v>
      </c>
      <c r="K31" s="51">
        <f>IF(J31="","",C31*0.03)</f>
        <v>34736.932167738283</v>
      </c>
      <c r="L31" s="52"/>
      <c r="M31" s="6">
        <f>IF(J31="","",(K31/J31)/LOOKUP(RIGHT($D$2,3),定数!$A$6:$A$13,定数!$B$6:$B$13))</f>
        <v>35.087810270442709</v>
      </c>
      <c r="N31" s="42"/>
      <c r="O31" s="43"/>
      <c r="P31" s="50">
        <v>1.3456999999999999</v>
      </c>
      <c r="Q31" s="50"/>
      <c r="R31" s="53">
        <f>IF(P31="","",T31*M31*LOOKUP(RIGHT($D$2,3),定数!$A$6:$A$13,定数!$B$6:$B$13))</f>
        <v>47368.543865092441</v>
      </c>
      <c r="S31" s="53"/>
      <c r="T31" s="54">
        <f>IF(P31="","",IF(G31="買",(P31-H31),(H31-P31))*IF(RIGHT($D$2,3)="JPY",100,10000))</f>
        <v>14.999999999998348</v>
      </c>
      <c r="U31" s="54"/>
      <c r="V31" t="str">
        <f t="shared" si="14"/>
        <v/>
      </c>
      <c r="W31">
        <f t="shared" si="9"/>
        <v>0</v>
      </c>
      <c r="X31" s="36">
        <f t="shared" si="11"/>
        <v>1157897.7389246095</v>
      </c>
      <c r="Y31" s="37">
        <f t="shared" si="12"/>
        <v>0</v>
      </c>
    </row>
    <row r="32" spans="2:25">
      <c r="B32" s="48">
        <v>24</v>
      </c>
      <c r="C32" s="49">
        <f t="shared" si="10"/>
        <v>1205266.2827897018</v>
      </c>
      <c r="D32" s="49"/>
      <c r="E32" s="42"/>
      <c r="F32" s="43">
        <v>43601</v>
      </c>
      <c r="G32" s="47" t="s">
        <v>3</v>
      </c>
      <c r="H32" s="50">
        <v>1.3432999999999999</v>
      </c>
      <c r="I32" s="50"/>
      <c r="J32" s="47">
        <v>8</v>
      </c>
      <c r="K32" s="51">
        <f>IF(J32="","",C32*0.03)</f>
        <v>36157.988483691057</v>
      </c>
      <c r="L32" s="52"/>
      <c r="M32" s="6">
        <f>IF(J32="","",(K32/J32)/LOOKUP(RIGHT($D$2,3),定数!$A$6:$A$13,定数!$B$6:$B$13))</f>
        <v>50.219428449570913</v>
      </c>
      <c r="N32" s="42"/>
      <c r="O32" s="43"/>
      <c r="P32" s="50">
        <v>1.3420000000000001</v>
      </c>
      <c r="Q32" s="50"/>
      <c r="R32" s="53">
        <f>IF(P32="","",T32*M32*LOOKUP(RIGHT($D$2,3),定数!$A$6:$A$13,定数!$B$6:$B$13))</f>
        <v>58756.731285991496</v>
      </c>
      <c r="S32" s="53"/>
      <c r="T32" s="54">
        <f>IF(P32="","",IF(G32="買",(P32-H32),(H32-P32))*IF(RIGHT($D$2,3)="JPY",100,10000))</f>
        <v>12.999999999998568</v>
      </c>
      <c r="U32" s="54"/>
      <c r="V32" t="str">
        <f t="shared" si="14"/>
        <v/>
      </c>
      <c r="W32">
        <f t="shared" si="9"/>
        <v>0</v>
      </c>
      <c r="X32" s="36">
        <f t="shared" si="11"/>
        <v>1205266.2827897018</v>
      </c>
      <c r="Y32" s="37">
        <f t="shared" si="12"/>
        <v>0</v>
      </c>
    </row>
    <row r="33" spans="2:25">
      <c r="B33" s="48">
        <v>25</v>
      </c>
      <c r="C33" s="49">
        <f t="shared" si="10"/>
        <v>1264023.0140756932</v>
      </c>
      <c r="D33" s="49"/>
      <c r="E33" s="42"/>
      <c r="F33" s="43">
        <v>43602</v>
      </c>
      <c r="G33" s="47" t="s">
        <v>3</v>
      </c>
      <c r="H33" s="50">
        <v>1.3456999999999999</v>
      </c>
      <c r="I33" s="50"/>
      <c r="J33" s="42">
        <v>13</v>
      </c>
      <c r="K33" s="51">
        <f>IF(J33="","",C33*0.03)</f>
        <v>37920.690422270796</v>
      </c>
      <c r="L33" s="52"/>
      <c r="M33" s="6">
        <f>IF(J33="","",(K33/J33)/LOOKUP(RIGHT($D$2,3),定数!$A$6:$A$13,定数!$B$6:$B$13))</f>
        <v>32.410846514761367</v>
      </c>
      <c r="N33" s="42"/>
      <c r="O33" s="43"/>
      <c r="P33" s="50">
        <v>1.3440000000000001</v>
      </c>
      <c r="Q33" s="50"/>
      <c r="R33" s="53">
        <f>IF(P33="","",T33*M33*LOOKUP(RIGHT($D$2,3),定数!$A$6:$A$13,定数!$B$6:$B$13))</f>
        <v>49588.595167579428</v>
      </c>
      <c r="S33" s="53"/>
      <c r="T33" s="54">
        <f>IF(P33="","",IF(G33="買",(P33-H33),(H33-P33))*IF(RIGHT($D$2,3)="JPY",100,10000))</f>
        <v>16.999999999998128</v>
      </c>
      <c r="U33" s="54"/>
      <c r="V33" t="str">
        <f t="shared" si="14"/>
        <v/>
      </c>
      <c r="W33">
        <f t="shared" si="9"/>
        <v>0</v>
      </c>
      <c r="X33" s="36">
        <f t="shared" si="11"/>
        <v>1264023.0140756932</v>
      </c>
      <c r="Y33" s="37">
        <f t="shared" si="12"/>
        <v>0</v>
      </c>
    </row>
    <row r="34" spans="2:25">
      <c r="B34" s="48">
        <v>26</v>
      </c>
      <c r="C34" s="49">
        <f t="shared" si="10"/>
        <v>1313611.6092432726</v>
      </c>
      <c r="D34" s="49"/>
      <c r="E34" s="42"/>
      <c r="F34" s="43">
        <v>43608</v>
      </c>
      <c r="G34" s="47" t="s">
        <v>4</v>
      </c>
      <c r="H34" s="50">
        <v>1.3475999999999999</v>
      </c>
      <c r="I34" s="50"/>
      <c r="J34" s="47">
        <v>12</v>
      </c>
      <c r="K34" s="51">
        <f>IF(J34="","",C34*0.03)</f>
        <v>39408.348277298173</v>
      </c>
      <c r="L34" s="52"/>
      <c r="M34" s="6">
        <f>IF(J34="","",(K34/J34)/LOOKUP(RIGHT($D$2,3),定数!$A$6:$A$13,定数!$B$6:$B$13))</f>
        <v>36.489211367868684</v>
      </c>
      <c r="N34" s="47"/>
      <c r="O34" s="43"/>
      <c r="P34" s="50">
        <v>1.3463000000000001</v>
      </c>
      <c r="Q34" s="50"/>
      <c r="R34" s="53">
        <f>IF(P34="","",T34*M34*LOOKUP(RIGHT($D$2,3),定数!$A$6:$A$13,定数!$B$6:$B$13))</f>
        <v>-42692.377300401662</v>
      </c>
      <c r="S34" s="53"/>
      <c r="T34" s="54">
        <f>IF(P34="","",IF(G34="買",(P34-H34),(H34-P34))*IF(RIGHT($D$2,3)="JPY",100,10000))</f>
        <v>-12.999999999998568</v>
      </c>
      <c r="U34" s="54"/>
      <c r="V34" t="str">
        <f t="shared" si="14"/>
        <v/>
      </c>
      <c r="W34">
        <f t="shared" si="9"/>
        <v>1</v>
      </c>
      <c r="X34" s="36">
        <f t="shared" si="11"/>
        <v>1313611.6092432726</v>
      </c>
      <c r="Y34" s="37">
        <f t="shared" si="12"/>
        <v>0</v>
      </c>
    </row>
    <row r="35" spans="2:25">
      <c r="B35" s="48">
        <v>27</v>
      </c>
      <c r="C35" s="49">
        <f t="shared" si="10"/>
        <v>1270919.2319428709</v>
      </c>
      <c r="D35" s="49"/>
      <c r="E35" s="42"/>
      <c r="F35" s="43">
        <v>43613</v>
      </c>
      <c r="G35" s="47" t="s">
        <v>4</v>
      </c>
      <c r="H35" s="50">
        <v>1.3475999999999999</v>
      </c>
      <c r="I35" s="50"/>
      <c r="J35" s="42">
        <v>14</v>
      </c>
      <c r="K35" s="51">
        <f>IF(J35="","",C35*0.03)</f>
        <v>38127.576958286125</v>
      </c>
      <c r="L35" s="52"/>
      <c r="M35" s="6">
        <f>IF(J35="","",(K35/J35)/LOOKUP(RIGHT($D$2,3),定数!$A$6:$A$13,定数!$B$6:$B$13))</f>
        <v>30.259981712925498</v>
      </c>
      <c r="N35" s="42"/>
      <c r="O35" s="43"/>
      <c r="P35" s="50">
        <v>1.3494999999999999</v>
      </c>
      <c r="Q35" s="50"/>
      <c r="R35" s="53">
        <f>IF(P35="","",T35*M35*LOOKUP(RIGHT($D$2,3),定数!$A$6:$A$13,定数!$B$6:$B$13))</f>
        <v>51744.568729102954</v>
      </c>
      <c r="S35" s="53"/>
      <c r="T35" s="54">
        <f>IF(P35="","",IF(G35="買",(P35-H35),(H35-P35))*IF(RIGHT($D$2,3)="JPY",100,10000))</f>
        <v>19.000000000000128</v>
      </c>
      <c r="U35" s="54"/>
      <c r="V35" t="str">
        <f t="shared" si="14"/>
        <v/>
      </c>
      <c r="W35">
        <f t="shared" si="9"/>
        <v>0</v>
      </c>
      <c r="X35" s="36">
        <f t="shared" si="11"/>
        <v>1313611.6092432726</v>
      </c>
      <c r="Y35" s="37">
        <f t="shared" si="12"/>
        <v>3.2499999999996421E-2</v>
      </c>
    </row>
    <row r="36" spans="2:25">
      <c r="B36" s="48">
        <v>28</v>
      </c>
      <c r="C36" s="49">
        <f t="shared" si="10"/>
        <v>1322663.8006719737</v>
      </c>
      <c r="D36" s="49"/>
      <c r="E36" s="42"/>
      <c r="F36" s="43">
        <v>43620</v>
      </c>
      <c r="G36" s="47" t="s">
        <v>3</v>
      </c>
      <c r="H36" s="50">
        <v>1.3431999999999999</v>
      </c>
      <c r="I36" s="50"/>
      <c r="J36" s="42">
        <v>16</v>
      </c>
      <c r="K36" s="51">
        <f>IF(J36="","",C36*0.03)</f>
        <v>39679.914020159209</v>
      </c>
      <c r="L36" s="52"/>
      <c r="M36" s="6">
        <f>IF(J36="","",(K36/J36)/LOOKUP(RIGHT($D$2,3),定数!$A$6:$A$13,定数!$B$6:$B$13))</f>
        <v>27.555495847332786</v>
      </c>
      <c r="N36" s="42"/>
      <c r="O36" s="43"/>
      <c r="P36" s="50">
        <v>1.3411</v>
      </c>
      <c r="Q36" s="50"/>
      <c r="R36" s="53">
        <f>IF(P36="","",T36*M36*LOOKUP(RIGHT($D$2,3),定数!$A$6:$A$13,定数!$B$6:$B$13))</f>
        <v>52079.887151458737</v>
      </c>
      <c r="S36" s="53"/>
      <c r="T36" s="54">
        <f>IF(P36="","",IF(G36="買",(P36-H36),(H36-P36))*IF(RIGHT($D$2,3)="JPY",100,10000))</f>
        <v>20.999999999999908</v>
      </c>
      <c r="U36" s="54"/>
      <c r="V36" t="str">
        <f t="shared" si="14"/>
        <v/>
      </c>
      <c r="W36">
        <f t="shared" si="9"/>
        <v>0</v>
      </c>
      <c r="X36" s="36">
        <f t="shared" si="11"/>
        <v>1322663.8006719737</v>
      </c>
      <c r="Y36" s="37">
        <f t="shared" si="12"/>
        <v>0</v>
      </c>
    </row>
    <row r="37" spans="2:25">
      <c r="B37" s="48">
        <v>29</v>
      </c>
      <c r="C37" s="49">
        <f t="shared" si="10"/>
        <v>1374743.6878234325</v>
      </c>
      <c r="D37" s="49"/>
      <c r="E37" s="42"/>
      <c r="F37" s="43">
        <v>43620</v>
      </c>
      <c r="G37" s="47" t="s">
        <v>3</v>
      </c>
      <c r="H37" s="50">
        <v>1.3418000000000001</v>
      </c>
      <c r="I37" s="50"/>
      <c r="J37" s="42">
        <v>20</v>
      </c>
      <c r="K37" s="51">
        <f>IF(J37="","",C37*0.03)</f>
        <v>41242.310634702975</v>
      </c>
      <c r="L37" s="52"/>
      <c r="M37" s="6">
        <f>IF(J37="","",(K37/J37)/LOOKUP(RIGHT($D$2,3),定数!$A$6:$A$13,定数!$B$6:$B$13))</f>
        <v>22.912394797057207</v>
      </c>
      <c r="N37" s="42"/>
      <c r="O37" s="43"/>
      <c r="P37" s="50">
        <v>1.3391999999999999</v>
      </c>
      <c r="Q37" s="50"/>
      <c r="R37" s="53">
        <f>IF(P37="","",T37*M37*LOOKUP(RIGHT($D$2,3),定数!$A$6:$A$13,定数!$B$6:$B$13))</f>
        <v>53615.003825117114</v>
      </c>
      <c r="S37" s="53"/>
      <c r="T37" s="54">
        <f>IF(P37="","",IF(G37="買",(P37-H37),(H37-P37))*IF(RIGHT($D$2,3)="JPY",100,10000))</f>
        <v>26.000000000001577</v>
      </c>
      <c r="U37" s="54"/>
      <c r="V37" t="str">
        <f t="shared" si="14"/>
        <v/>
      </c>
      <c r="W37">
        <f t="shared" si="9"/>
        <v>0</v>
      </c>
      <c r="X37" s="36">
        <f t="shared" si="11"/>
        <v>1374743.6878234325</v>
      </c>
      <c r="Y37" s="37">
        <f t="shared" si="12"/>
        <v>0</v>
      </c>
    </row>
    <row r="38" spans="2:25">
      <c r="B38" s="48">
        <v>30</v>
      </c>
      <c r="C38" s="49">
        <f t="shared" si="10"/>
        <v>1428358.6916485496</v>
      </c>
      <c r="D38" s="49"/>
      <c r="E38" s="42"/>
      <c r="F38" s="43">
        <v>43622</v>
      </c>
      <c r="G38" s="47" t="s">
        <v>3</v>
      </c>
      <c r="H38" s="50">
        <v>1.34</v>
      </c>
      <c r="I38" s="50"/>
      <c r="J38" s="42">
        <v>19</v>
      </c>
      <c r="K38" s="51">
        <f>IF(J38="","",C38*0.03)</f>
        <v>42850.760749456487</v>
      </c>
      <c r="L38" s="52"/>
      <c r="M38" s="6">
        <f>IF(J38="","",(K38/J38)/LOOKUP(RIGHT($D$2,3),定数!$A$6:$A$13,定数!$B$6:$B$13))</f>
        <v>25.058924414886835</v>
      </c>
      <c r="N38" s="42"/>
      <c r="O38" s="43"/>
      <c r="P38" s="50">
        <v>1.3374999999999999</v>
      </c>
      <c r="Q38" s="50"/>
      <c r="R38" s="53">
        <f>IF(P38="","",T38*M38*LOOKUP(RIGHT($D$2,3),定数!$A$6:$A$13,定数!$B$6:$B$13))</f>
        <v>56382.579933499183</v>
      </c>
      <c r="S38" s="53"/>
      <c r="T38" s="54">
        <f>IF(P38="","",IF(G38="買",(P38-H38),(H38-P38))*IF(RIGHT($D$2,3)="JPY",100,10000))</f>
        <v>25.000000000001688</v>
      </c>
      <c r="U38" s="54"/>
      <c r="V38" t="str">
        <f t="shared" si="14"/>
        <v/>
      </c>
      <c r="W38">
        <f t="shared" si="9"/>
        <v>0</v>
      </c>
      <c r="X38" s="36">
        <f t="shared" si="11"/>
        <v>1428358.6916485496</v>
      </c>
      <c r="Y38" s="37">
        <f t="shared" si="12"/>
        <v>0</v>
      </c>
    </row>
    <row r="39" spans="2:25">
      <c r="B39" s="48">
        <v>31</v>
      </c>
      <c r="C39" s="49">
        <f t="shared" si="10"/>
        <v>1484741.2715820489</v>
      </c>
      <c r="D39" s="49"/>
      <c r="E39" s="42"/>
      <c r="F39" s="43"/>
      <c r="G39" s="47"/>
      <c r="H39" s="50"/>
      <c r="I39" s="50"/>
      <c r="J39" s="47"/>
      <c r="K39" s="51"/>
      <c r="L39" s="52"/>
      <c r="M39" s="6"/>
      <c r="N39" s="42"/>
      <c r="O39" s="43"/>
      <c r="P39" s="50"/>
      <c r="Q39" s="50"/>
      <c r="R39" s="53"/>
      <c r="S39" s="53"/>
      <c r="T39" s="54"/>
      <c r="U39" s="54"/>
      <c r="V39" t="str">
        <f>IF(S39&lt;&gt;"",IF(S39&lt;0,1+V38,0),"")</f>
        <v/>
      </c>
      <c r="W39" t="str">
        <f>IF(T39&lt;&gt;"",IF(T39&lt;0,1+W38,0),"")</f>
        <v/>
      </c>
      <c r="X39" s="36">
        <f t="shared" si="11"/>
        <v>1484741.2715820489</v>
      </c>
      <c r="Y39" s="37">
        <f t="shared" si="12"/>
        <v>0</v>
      </c>
    </row>
    <row r="40" spans="2:25">
      <c r="B40" s="48">
        <v>32</v>
      </c>
      <c r="C40" s="49" t="str">
        <f t="shared" si="10"/>
        <v/>
      </c>
      <c r="D40" s="49"/>
      <c r="E40" s="42"/>
      <c r="F40" s="43"/>
      <c r="G40" s="44"/>
      <c r="H40" s="50"/>
      <c r="I40" s="50"/>
      <c r="J40" s="42"/>
      <c r="K40" s="51" t="str">
        <f>IF(J40="","",C40*0.03)</f>
        <v/>
      </c>
      <c r="L40" s="52"/>
      <c r="M40" s="6" t="str">
        <f>IF(J40="","",(K40/J40)/LOOKUP(RIGHT($D$2,3),定数!$A$6:$A$13,定数!$B$6:$B$13))</f>
        <v/>
      </c>
      <c r="N40" s="42"/>
      <c r="O40" s="43"/>
      <c r="P40" s="50"/>
      <c r="Q40" s="50"/>
      <c r="R40" s="53" t="str">
        <f>IF(P40="","",T40*M40*LOOKUP(RIGHT($D$2,3),定数!$A$6:$A$13,定数!$B$6:$B$13))</f>
        <v/>
      </c>
      <c r="S40" s="53"/>
      <c r="T40" s="54" t="str">
        <f>IF(P40="","",IF(G40="買",(P40-H40),(H40-P40))*IF(RIGHT($D$2,3)="JPY",100,10000))</f>
        <v/>
      </c>
      <c r="U40" s="54"/>
      <c r="V40" t="str">
        <f>IF(S40&lt;&gt;"",IF(S40&lt;0,1+V39,0),"")</f>
        <v/>
      </c>
      <c r="W40" t="str">
        <f>IF(T40&lt;&gt;"",IF(T40&lt;0,1+W39,0),"")</f>
        <v/>
      </c>
      <c r="X40" s="36" t="str">
        <f t="shared" si="11"/>
        <v/>
      </c>
      <c r="Y40" s="37" t="str">
        <f t="shared" si="12"/>
        <v/>
      </c>
    </row>
    <row r="41" spans="2:25">
      <c r="B41" s="48">
        <v>33</v>
      </c>
      <c r="C41" s="49" t="str">
        <f>IF(R40="","",C40+R40)</f>
        <v/>
      </c>
      <c r="D41" s="49"/>
      <c r="E41" s="47"/>
      <c r="F41" s="43"/>
      <c r="G41" s="47"/>
      <c r="H41" s="50"/>
      <c r="I41" s="50"/>
      <c r="J41" s="47"/>
      <c r="K41" s="51" t="str">
        <f>IF(J41="","",C41*0.03)</f>
        <v/>
      </c>
      <c r="L41" s="52"/>
      <c r="M41" s="6" t="str">
        <f>IF(J41="","",(K41/J41)/LOOKUP(RIGHT($D$2,3),定数!$A$6:$A$13,定数!$B$6:$B$13))</f>
        <v/>
      </c>
      <c r="N41" s="47"/>
      <c r="O41" s="43"/>
      <c r="P41" s="50"/>
      <c r="Q41" s="50"/>
      <c r="R41" s="53" t="str">
        <f>IF(P41="","",T41*M41*LOOKUP(RIGHT($D$2,3),定数!$A$6:$A$13,定数!$B$6:$B$13))</f>
        <v/>
      </c>
      <c r="S41" s="53"/>
      <c r="T41" s="54" t="str">
        <f t="shared" ref="T41" si="16">IF(P41="","",IF(G41="買",(P41-H41),(H41-P41))*IF(RIGHT($D$2,3)="JPY",100,10000))</f>
        <v/>
      </c>
      <c r="U41" s="54"/>
      <c r="V41" t="str">
        <f>IF(S41&lt;&gt;"",IF(S41&lt;0,1+V40,0),"")</f>
        <v/>
      </c>
      <c r="W41" t="str">
        <f>IF(T41&lt;&gt;"",IF(T41&lt;0,1+W40,0),"")</f>
        <v/>
      </c>
      <c r="X41" s="36" t="str">
        <f t="shared" si="11"/>
        <v/>
      </c>
      <c r="Y41" s="37" t="str">
        <f t="shared" si="12"/>
        <v/>
      </c>
    </row>
    <row r="42" spans="2:25">
      <c r="B42" s="35">
        <v>34</v>
      </c>
      <c r="C42" s="49" t="str">
        <f t="shared" ref="C42" si="17">IF(R40="","",C40+R40)</f>
        <v/>
      </c>
      <c r="D42" s="49"/>
      <c r="E42" s="42"/>
      <c r="F42" s="43"/>
      <c r="G42" s="44"/>
      <c r="H42" s="50"/>
      <c r="I42" s="50"/>
      <c r="J42" s="42"/>
      <c r="K42" s="51" t="str">
        <f>IF(J42="","",C42*0.03)</f>
        <v/>
      </c>
      <c r="L42" s="52"/>
      <c r="M42" s="6" t="str">
        <f>IF(J42="","",(K42/J42)/LOOKUP(RIGHT($D$2,3),定数!$A$6:$A$13,定数!$B$6:$B$13))</f>
        <v/>
      </c>
      <c r="N42" s="42"/>
      <c r="O42" s="43"/>
      <c r="P42" s="50"/>
      <c r="Q42" s="50"/>
      <c r="R42" s="53" t="str">
        <f>IF(P42="","",T42*M42*LOOKUP(RIGHT($D$2,3),定数!$A$6:$A$13,定数!$B$6:$B$13))</f>
        <v/>
      </c>
      <c r="S42" s="53"/>
      <c r="T42" s="54" t="str">
        <f>IF(P42="","",IF(G42="買",(P42-H42),(H42-P42))*IF(RIGHT($D$2,3)="JPY",100,10000))</f>
        <v/>
      </c>
      <c r="U42" s="54"/>
      <c r="V42" t="str">
        <f>IF(S42&lt;&gt;"",IF(S42&lt;0,1+#REF!,0),"")</f>
        <v/>
      </c>
      <c r="W42" t="str">
        <f>IF(T42&lt;&gt;"",IF(T42&lt;0,1+#REF!,0),"")</f>
        <v/>
      </c>
      <c r="X42" s="36" t="str">
        <f>IF(C42&lt;&gt;"",MAX(X40,C42),"")</f>
        <v/>
      </c>
      <c r="Y42" s="37" t="str">
        <f t="shared" si="12"/>
        <v/>
      </c>
    </row>
    <row r="43" spans="2:25">
      <c r="B43" s="35">
        <v>35</v>
      </c>
      <c r="C43" s="49" t="str">
        <f>IF(R42="","",C42+R42)</f>
        <v/>
      </c>
      <c r="D43" s="49"/>
      <c r="E43" s="42"/>
      <c r="F43" s="43"/>
      <c r="G43" s="44"/>
      <c r="H43" s="50"/>
      <c r="I43" s="50"/>
      <c r="J43" s="42"/>
      <c r="K43" s="51" t="str">
        <f>IF(J43="","",C43*0.03)</f>
        <v/>
      </c>
      <c r="L43" s="52"/>
      <c r="M43" s="6" t="str">
        <f>IF(J43="","",(K43/J43)/LOOKUP(RIGHT($D$2,3),定数!$A$6:$A$13,定数!$B$6:$B$13))</f>
        <v/>
      </c>
      <c r="N43" s="42"/>
      <c r="O43" s="43"/>
      <c r="P43" s="50"/>
      <c r="Q43" s="50"/>
      <c r="R43" s="53" t="str">
        <f>IF(P43="","",T43*M43*LOOKUP(RIGHT($D$2,3),定数!$A$6:$A$13,定数!$B$6:$B$13))</f>
        <v/>
      </c>
      <c r="S43" s="53"/>
      <c r="T43" s="54" t="str">
        <f>IF(P43="","",IF(G43="買",(P43-H43),(H43-P43))*IF(RIGHT($D$2,3)="JPY",100,10000))</f>
        <v/>
      </c>
      <c r="U43" s="54"/>
      <c r="V43" t="str">
        <f t="shared" si="14"/>
        <v/>
      </c>
      <c r="W43" t="str">
        <f t="shared" si="9"/>
        <v/>
      </c>
      <c r="X43" s="36" t="str">
        <f t="shared" si="11"/>
        <v/>
      </c>
      <c r="Y43" s="37" t="str">
        <f t="shared" si="12"/>
        <v/>
      </c>
    </row>
    <row r="44" spans="2:25">
      <c r="B44" s="35">
        <v>36</v>
      </c>
      <c r="C44" s="49" t="str">
        <f>IF(R43="","",C43+R43)</f>
        <v/>
      </c>
      <c r="D44" s="49"/>
      <c r="E44" s="42"/>
      <c r="F44" s="43"/>
      <c r="G44" s="44"/>
      <c r="H44" s="50"/>
      <c r="I44" s="50"/>
      <c r="J44" s="42"/>
      <c r="K44" s="51" t="str">
        <f>IF(J44="","",C44*0.03)</f>
        <v/>
      </c>
      <c r="L44" s="52"/>
      <c r="M44" s="6" t="str">
        <f>IF(J44="","",(K44/J44)/LOOKUP(RIGHT($D$2,3),定数!$A$6:$A$13,定数!$B$6:$B$13))</f>
        <v/>
      </c>
      <c r="N44" s="42"/>
      <c r="O44" s="43"/>
      <c r="P44" s="50"/>
      <c r="Q44" s="50"/>
      <c r="R44" s="53" t="str">
        <f>IF(P44="","",T44*M44*LOOKUP(RIGHT($D$2,3),定数!$A$6:$A$13,定数!$B$6:$B$13))</f>
        <v/>
      </c>
      <c r="S44" s="53"/>
      <c r="T44" s="54" t="str">
        <f>IF(P44="","",IF(G44="買",(P44-H44),(H44-P44))*IF(RIGHT($D$2,3)="JPY",100,10000))</f>
        <v/>
      </c>
      <c r="U44" s="54"/>
      <c r="V44" t="str">
        <f t="shared" si="14"/>
        <v/>
      </c>
      <c r="W44" t="str">
        <f t="shared" si="9"/>
        <v/>
      </c>
      <c r="X44" s="36" t="str">
        <f t="shared" si="11"/>
        <v/>
      </c>
      <c r="Y44" s="37" t="str">
        <f t="shared" si="12"/>
        <v/>
      </c>
    </row>
    <row r="45" spans="2:25">
      <c r="B45" s="35">
        <v>37</v>
      </c>
      <c r="C45" s="49" t="str">
        <f>IF(R44="","",C44+R44)</f>
        <v/>
      </c>
      <c r="D45" s="49"/>
      <c r="E45" s="42"/>
      <c r="F45" s="43"/>
      <c r="G45" s="42"/>
      <c r="H45" s="50"/>
      <c r="I45" s="50"/>
      <c r="J45" s="42"/>
      <c r="K45" s="51" t="str">
        <f>IF(J45="","",C45*0.03)</f>
        <v/>
      </c>
      <c r="L45" s="52"/>
      <c r="M45" s="6" t="str">
        <f>IF(J45="","",(K45/J45)/LOOKUP(RIGHT($D$2,3),定数!$A$6:$A$13,定数!$B$6:$B$13))</f>
        <v/>
      </c>
      <c r="N45" s="42"/>
      <c r="O45" s="43"/>
      <c r="P45" s="50"/>
      <c r="Q45" s="50"/>
      <c r="R45" s="53" t="str">
        <f>IF(P45="","",T45*M45*LOOKUP(RIGHT($D$2,3),定数!$A$6:$A$13,定数!$B$6:$B$13))</f>
        <v/>
      </c>
      <c r="S45" s="53"/>
      <c r="T45" s="54" t="str">
        <f>IF(P45="","",IF(G45="買",(P45-H45),(H45-P45))*IF(RIGHT($D$2,3)="JPY",100,10000))</f>
        <v/>
      </c>
      <c r="U45" s="54"/>
      <c r="V45" t="str">
        <f t="shared" si="14"/>
        <v/>
      </c>
      <c r="W45" t="str">
        <f t="shared" si="9"/>
        <v/>
      </c>
      <c r="X45" s="36" t="str">
        <f t="shared" si="11"/>
        <v/>
      </c>
      <c r="Y45" s="37" t="str">
        <f>IF(X45&lt;&gt;"",1-(C45/X45),"")</f>
        <v/>
      </c>
    </row>
    <row r="46" spans="2:25">
      <c r="B46" s="35">
        <v>38</v>
      </c>
      <c r="C46" s="49" t="str">
        <f>IF(R45="","",C45+R45)</f>
        <v/>
      </c>
      <c r="D46" s="49"/>
      <c r="E46" s="42"/>
      <c r="F46" s="43"/>
      <c r="G46" s="42"/>
      <c r="H46" s="50"/>
      <c r="I46" s="50"/>
      <c r="J46" s="42"/>
      <c r="K46" s="51" t="str">
        <f>IF(J46="","",C46*0.03)</f>
        <v/>
      </c>
      <c r="L46" s="52"/>
      <c r="M46" s="6" t="str">
        <f>IF(J46="","",(K46/J46)/LOOKUP(RIGHT($D$2,3),定数!$A$6:$A$13,定数!$B$6:$B$13))</f>
        <v/>
      </c>
      <c r="N46" s="42"/>
      <c r="O46" s="43"/>
      <c r="P46" s="50"/>
      <c r="Q46" s="50"/>
      <c r="R46" s="53" t="str">
        <f>IF(P46="","",T46*M46*LOOKUP(RIGHT($D$2,3),定数!$A$6:$A$13,定数!$B$6:$B$13))</f>
        <v/>
      </c>
      <c r="S46" s="53"/>
      <c r="T46" s="54" t="str">
        <f>IF(P46="","",IF(G46="買",(P46-H46),(H46-P46))*IF(RIGHT($D$2,3)="JPY",100,10000))</f>
        <v/>
      </c>
      <c r="U46" s="54"/>
      <c r="V46" t="str">
        <f t="shared" si="14"/>
        <v/>
      </c>
      <c r="W46" t="str">
        <f t="shared" si="9"/>
        <v/>
      </c>
      <c r="X46" s="36" t="str">
        <f>IF(C46&lt;&gt;"",MAX(X45,C46),"")</f>
        <v/>
      </c>
      <c r="Y46" s="37" t="str">
        <f>IF(X46&lt;&gt;"",1-(C46/X46),"")</f>
        <v/>
      </c>
    </row>
    <row r="47" spans="2:25">
      <c r="B47" s="35">
        <v>39</v>
      </c>
      <c r="C47" s="49" t="str">
        <f>IF(R46="","",C46+R46)</f>
        <v/>
      </c>
      <c r="D47" s="49"/>
      <c r="E47" s="42"/>
      <c r="F47" s="43"/>
      <c r="G47" s="42"/>
      <c r="H47" s="50"/>
      <c r="I47" s="50"/>
      <c r="J47" s="42"/>
      <c r="K47" s="51" t="str">
        <f>IF(J47="","",C47*0.03)</f>
        <v/>
      </c>
      <c r="L47" s="52"/>
      <c r="M47" s="6" t="str">
        <f>IF(J47="","",(K47/J47)/LOOKUP(RIGHT($D$2,3),定数!$A$6:$A$13,定数!$B$6:$B$13))</f>
        <v/>
      </c>
      <c r="N47" s="42"/>
      <c r="O47" s="43"/>
      <c r="P47" s="50"/>
      <c r="Q47" s="50"/>
      <c r="R47" s="53" t="str">
        <f>IF(P47="","",T47*M47*LOOKUP(RIGHT($D$2,3),定数!$A$6:$A$13,定数!$B$6:$B$13))</f>
        <v/>
      </c>
      <c r="S47" s="53"/>
      <c r="T47" s="54" t="str">
        <f>IF(P47="","",IF(G47="買",(P47-H47),(H47-P47))*IF(RIGHT($D$2,3)="JPY",100,10000))</f>
        <v/>
      </c>
      <c r="U47" s="54"/>
      <c r="V47" t="str">
        <f t="shared" si="14"/>
        <v/>
      </c>
      <c r="W47" t="str">
        <f t="shared" si="9"/>
        <v/>
      </c>
      <c r="X47" s="36" t="str">
        <f>IF(C47&lt;&gt;"",MAX(X46,C47),"")</f>
        <v/>
      </c>
      <c r="Y47" s="37" t="str">
        <f>IF(X47&lt;&gt;"",1-(C47/X47),"")</f>
        <v/>
      </c>
    </row>
    <row r="48" spans="2:25">
      <c r="B48" s="35">
        <v>40</v>
      </c>
      <c r="C48" s="49" t="str">
        <f>IF(R47="","",C47+R47)</f>
        <v/>
      </c>
      <c r="D48" s="49"/>
      <c r="E48" s="42"/>
      <c r="F48" s="43"/>
      <c r="G48" s="42"/>
      <c r="H48" s="50"/>
      <c r="I48" s="50"/>
      <c r="J48" s="42"/>
      <c r="K48" s="51" t="str">
        <f>IF(J48="","",C48*0.03)</f>
        <v/>
      </c>
      <c r="L48" s="52"/>
      <c r="M48" s="6" t="str">
        <f>IF(J48="","",(K48/J48)/LOOKUP(RIGHT($D$2,3),定数!$A$6:$A$13,定数!$B$6:$B$13))</f>
        <v/>
      </c>
      <c r="N48" s="42"/>
      <c r="O48" s="43"/>
      <c r="P48" s="50"/>
      <c r="Q48" s="50"/>
      <c r="R48" s="53" t="str">
        <f>IF(P48="","",T48*M48*LOOKUP(RIGHT($D$2,3),定数!$A$6:$A$13,定数!$B$6:$B$13))</f>
        <v/>
      </c>
      <c r="S48" s="53"/>
      <c r="T48" s="54" t="str">
        <f>IF(P48="","",IF(G48="買",(P48-H48),(H48-P48))*IF(RIGHT($D$2,3)="JPY",100,10000))</f>
        <v/>
      </c>
      <c r="U48" s="54"/>
      <c r="V48" t="str">
        <f t="shared" si="14"/>
        <v/>
      </c>
      <c r="W48" t="str">
        <f t="shared" si="9"/>
        <v/>
      </c>
      <c r="X48" s="36" t="str">
        <f>IF(C48&lt;&gt;"",MAX(X47,C48),"")</f>
        <v/>
      </c>
      <c r="Y48" s="37" t="str">
        <f>IF(X48&lt;&gt;"",1-(C48/X48),"")</f>
        <v/>
      </c>
    </row>
    <row r="49" spans="2:25">
      <c r="B49" s="35">
        <v>41</v>
      </c>
      <c r="C49" s="49" t="str">
        <f>IF(R48="","",C48+R48)</f>
        <v/>
      </c>
      <c r="D49" s="49"/>
      <c r="E49" s="42"/>
      <c r="F49" s="43"/>
      <c r="G49" s="42"/>
      <c r="H49" s="50"/>
      <c r="I49" s="50"/>
      <c r="J49" s="42"/>
      <c r="K49" s="51" t="str">
        <f>IF(J49="","",C49*0.03)</f>
        <v/>
      </c>
      <c r="L49" s="52"/>
      <c r="M49" s="6" t="str">
        <f>IF(J49="","",(K49/J49)/LOOKUP(RIGHT($D$2,3),定数!$A$6:$A$13,定数!$B$6:$B$13))</f>
        <v/>
      </c>
      <c r="N49" s="42"/>
      <c r="O49" s="43"/>
      <c r="P49" s="50"/>
      <c r="Q49" s="50"/>
      <c r="R49" s="53" t="str">
        <f>IF(P49="","",T49*M49*LOOKUP(RIGHT($D$2,3),定数!$A$6:$A$13,定数!$B$6:$B$13))</f>
        <v/>
      </c>
      <c r="S49" s="53"/>
      <c r="T49" s="54" t="str">
        <f>IF(P49="","",IF(G49="買",(P49-H49),(H49-P49))*IF(RIGHT($D$2,3)="JPY",100,10000))</f>
        <v/>
      </c>
      <c r="U49" s="54"/>
      <c r="V49" t="str">
        <f t="shared" si="14"/>
        <v/>
      </c>
      <c r="W49" t="str">
        <f t="shared" si="9"/>
        <v/>
      </c>
      <c r="X49" s="36" t="str">
        <f>IF(C49&lt;&gt;"",MAX(X48,C49),"")</f>
        <v/>
      </c>
      <c r="Y49" s="37" t="str">
        <f>IF(X49&lt;&gt;"",1-(C49/X49),"")</f>
        <v/>
      </c>
    </row>
    <row r="50" spans="2:25">
      <c r="B50" s="35">
        <v>42</v>
      </c>
      <c r="C50" s="49" t="str">
        <f>IF(R49="","",C49+R49)</f>
        <v/>
      </c>
      <c r="D50" s="49"/>
      <c r="E50" s="42"/>
      <c r="F50" s="43"/>
      <c r="G50" s="42"/>
      <c r="H50" s="50"/>
      <c r="I50" s="50"/>
      <c r="J50" s="42"/>
      <c r="K50" s="51" t="str">
        <f>IF(J50="","",C50*0.03)</f>
        <v/>
      </c>
      <c r="L50" s="52"/>
      <c r="M50" s="6" t="str">
        <f>IF(J50="","",(K50/J50)/LOOKUP(RIGHT($D$2,3),定数!$A$6:$A$13,定数!$B$6:$B$13))</f>
        <v/>
      </c>
      <c r="N50" s="42"/>
      <c r="O50" s="43"/>
      <c r="P50" s="50"/>
      <c r="Q50" s="50"/>
      <c r="R50" s="53" t="str">
        <f>IF(P50="","",T50*M50*LOOKUP(RIGHT($D$2,3),定数!$A$6:$A$13,定数!$B$6:$B$13))</f>
        <v/>
      </c>
      <c r="S50" s="53"/>
      <c r="T50" s="54" t="str">
        <f>IF(P50="","",IF(G50="買",(P50-H50),(H50-P50))*IF(RIGHT($D$2,3)="JPY",100,10000))</f>
        <v/>
      </c>
      <c r="U50" s="54"/>
      <c r="V50" t="str">
        <f t="shared" si="14"/>
        <v/>
      </c>
      <c r="W50" t="str">
        <f t="shared" si="9"/>
        <v/>
      </c>
      <c r="X50" s="36" t="str">
        <f>IF(C50&lt;&gt;"",MAX(X49,C50),"")</f>
        <v/>
      </c>
      <c r="Y50" s="37" t="str">
        <f>IF(X50&lt;&gt;"",1-(C50/X50),"")</f>
        <v/>
      </c>
    </row>
    <row r="51" spans="2:25">
      <c r="B51" s="35">
        <v>43</v>
      </c>
      <c r="C51" s="49" t="str">
        <f>IF(R50="","",C50+R50)</f>
        <v/>
      </c>
      <c r="D51" s="49"/>
      <c r="E51" s="42"/>
      <c r="F51" s="43"/>
      <c r="G51" s="42"/>
      <c r="H51" s="50"/>
      <c r="I51" s="50"/>
      <c r="J51" s="42"/>
      <c r="K51" s="51" t="str">
        <f>IF(J51="","",C51*0.03)</f>
        <v/>
      </c>
      <c r="L51" s="52"/>
      <c r="M51" s="6" t="str">
        <f>IF(J51="","",(K51/J51)/LOOKUP(RIGHT($D$2,3),定数!$A$6:$A$13,定数!$B$6:$B$13))</f>
        <v/>
      </c>
      <c r="N51" s="42"/>
      <c r="O51" s="43"/>
      <c r="P51" s="50"/>
      <c r="Q51" s="50"/>
      <c r="R51" s="53" t="str">
        <f>IF(P51="","",T51*M51*LOOKUP(RIGHT($D$2,3),定数!$A$6:$A$13,定数!$B$6:$B$13))</f>
        <v/>
      </c>
      <c r="S51" s="53"/>
      <c r="T51" s="54" t="str">
        <f>IF(P51="","",IF(G51="買",(P51-H51),(H51-P51))*IF(RIGHT($D$2,3)="JPY",100,10000))</f>
        <v/>
      </c>
      <c r="U51" s="54"/>
      <c r="V51" t="str">
        <f t="shared" si="14"/>
        <v/>
      </c>
      <c r="W51" t="str">
        <f t="shared" si="9"/>
        <v/>
      </c>
      <c r="X51" s="36" t="str">
        <f>IF(C51&lt;&gt;"",MAX(X50,C51),"")</f>
        <v/>
      </c>
      <c r="Y51" s="37" t="str">
        <f>IF(X51&lt;&gt;"",1-(C51/X51),"")</f>
        <v/>
      </c>
    </row>
    <row r="52" spans="2:25">
      <c r="B52" s="35">
        <v>44</v>
      </c>
      <c r="C52" s="49" t="str">
        <f>IF(R51="","",C51+R51)</f>
        <v/>
      </c>
      <c r="D52" s="49"/>
      <c r="E52" s="42"/>
      <c r="F52" s="43"/>
      <c r="G52" s="42"/>
      <c r="H52" s="50"/>
      <c r="I52" s="50"/>
      <c r="J52" s="42"/>
      <c r="K52" s="51" t="str">
        <f>IF(J52="","",C52*0.03)</f>
        <v/>
      </c>
      <c r="L52" s="52"/>
      <c r="M52" s="6" t="str">
        <f>IF(J52="","",(K52/J52)/LOOKUP(RIGHT($D$2,3),定数!$A$6:$A$13,定数!$B$6:$B$13))</f>
        <v/>
      </c>
      <c r="N52" s="42"/>
      <c r="O52" s="43"/>
      <c r="P52" s="50"/>
      <c r="Q52" s="50"/>
      <c r="R52" s="53" t="str">
        <f>IF(P52="","",T52*M52*LOOKUP(RIGHT($D$2,3),定数!$A$6:$A$13,定数!$B$6:$B$13))</f>
        <v/>
      </c>
      <c r="S52" s="53"/>
      <c r="T52" s="54" t="str">
        <f>IF(P52="","",IF(G52="買",(P52-H52),(H52-P52))*IF(RIGHT($D$2,3)="JPY",100,10000))</f>
        <v/>
      </c>
      <c r="U52" s="54"/>
      <c r="V52" t="str">
        <f t="shared" si="14"/>
        <v/>
      </c>
      <c r="W52" t="str">
        <f t="shared" si="9"/>
        <v/>
      </c>
      <c r="X52" s="36" t="str">
        <f>IF(C52&lt;&gt;"",MAX(X51,C52),"")</f>
        <v/>
      </c>
      <c r="Y52" s="37" t="str">
        <f>IF(X52&lt;&gt;"",1-(C52/X52),"")</f>
        <v/>
      </c>
    </row>
    <row r="53" spans="2:25">
      <c r="B53" s="35">
        <v>45</v>
      </c>
      <c r="C53" s="49" t="str">
        <f>IF(R52="","",C52+R52)</f>
        <v/>
      </c>
      <c r="D53" s="49"/>
      <c r="E53" s="42"/>
      <c r="F53" s="43"/>
      <c r="G53" s="42"/>
      <c r="H53" s="50"/>
      <c r="I53" s="50"/>
      <c r="J53" s="42"/>
      <c r="K53" s="51" t="str">
        <f>IF(J53="","",C53*0.03)</f>
        <v/>
      </c>
      <c r="L53" s="52"/>
      <c r="M53" s="6" t="str">
        <f>IF(J53="","",(K53/J53)/LOOKUP(RIGHT($D$2,3),定数!$A$6:$A$13,定数!$B$6:$B$13))</f>
        <v/>
      </c>
      <c r="N53" s="42"/>
      <c r="O53" s="43"/>
      <c r="P53" s="50"/>
      <c r="Q53" s="50"/>
      <c r="R53" s="53" t="str">
        <f>IF(P53="","",T53*M53*LOOKUP(RIGHT($D$2,3),定数!$A$6:$A$13,定数!$B$6:$B$13))</f>
        <v/>
      </c>
      <c r="S53" s="53"/>
      <c r="T53" s="54" t="str">
        <f>IF(P53="","",IF(G53="買",(P53-H53),(H53-P53))*IF(RIGHT($D$2,3)="JPY",100,10000))</f>
        <v/>
      </c>
      <c r="U53" s="54"/>
      <c r="V53" t="str">
        <f t="shared" si="14"/>
        <v/>
      </c>
      <c r="W53" t="str">
        <f t="shared" si="9"/>
        <v/>
      </c>
      <c r="X53" s="36" t="str">
        <f>IF(C53&lt;&gt;"",MAX(X52,C53),"")</f>
        <v/>
      </c>
      <c r="Y53" s="37" t="str">
        <f>IF(X53&lt;&gt;"",1-(C53/X53),"")</f>
        <v/>
      </c>
    </row>
    <row r="54" spans="2:25">
      <c r="B54" s="35">
        <v>46</v>
      </c>
      <c r="C54" s="49" t="str">
        <f>IF(R53="","",C53+R53)</f>
        <v/>
      </c>
      <c r="D54" s="49"/>
      <c r="E54" s="42"/>
      <c r="F54" s="43"/>
      <c r="G54" s="42"/>
      <c r="H54" s="50"/>
      <c r="I54" s="50"/>
      <c r="J54" s="42"/>
      <c r="K54" s="51" t="str">
        <f>IF(J54="","",C54*0.03)</f>
        <v/>
      </c>
      <c r="L54" s="52"/>
      <c r="M54" s="6" t="str">
        <f>IF(J54="","",(K54/J54)/LOOKUP(RIGHT($D$2,3),定数!$A$6:$A$13,定数!$B$6:$B$13))</f>
        <v/>
      </c>
      <c r="N54" s="42"/>
      <c r="O54" s="43"/>
      <c r="P54" s="50"/>
      <c r="Q54" s="50"/>
      <c r="R54" s="53" t="str">
        <f>IF(P54="","",T54*M54*LOOKUP(RIGHT($D$2,3),定数!$A$6:$A$13,定数!$B$6:$B$13))</f>
        <v/>
      </c>
      <c r="S54" s="53"/>
      <c r="T54" s="54" t="str">
        <f>IF(P54="","",IF(G54="買",(P54-H54),(H54-P54))*IF(RIGHT($D$2,3)="JPY",100,10000))</f>
        <v/>
      </c>
      <c r="U54" s="54"/>
      <c r="V54" t="str">
        <f t="shared" si="14"/>
        <v/>
      </c>
      <c r="W54" t="str">
        <f t="shared" si="9"/>
        <v/>
      </c>
      <c r="X54" s="36" t="str">
        <f>IF(C54&lt;&gt;"",MAX(X53,C54),"")</f>
        <v/>
      </c>
      <c r="Y54" s="37" t="str">
        <f>IF(X54&lt;&gt;"",1-(C54/X54),"")</f>
        <v/>
      </c>
    </row>
    <row r="55" spans="2:25">
      <c r="B55" s="35">
        <v>47</v>
      </c>
      <c r="C55" s="49" t="str">
        <f>IF(R54="","",C54+R54)</f>
        <v/>
      </c>
      <c r="D55" s="49"/>
      <c r="E55" s="42"/>
      <c r="F55" s="43"/>
      <c r="G55" s="42"/>
      <c r="H55" s="50"/>
      <c r="I55" s="50"/>
      <c r="J55" s="42"/>
      <c r="K55" s="51" t="str">
        <f>IF(J55="","",C55*0.03)</f>
        <v/>
      </c>
      <c r="L55" s="52"/>
      <c r="M55" s="6" t="str">
        <f>IF(J55="","",(K55/J55)/LOOKUP(RIGHT($D$2,3),定数!$A$6:$A$13,定数!$B$6:$B$13))</f>
        <v/>
      </c>
      <c r="N55" s="42"/>
      <c r="O55" s="43"/>
      <c r="P55" s="50"/>
      <c r="Q55" s="50"/>
      <c r="R55" s="53" t="str">
        <f>IF(P55="","",T55*M55*LOOKUP(RIGHT($D$2,3),定数!$A$6:$A$13,定数!$B$6:$B$13))</f>
        <v/>
      </c>
      <c r="S55" s="53"/>
      <c r="T55" s="54" t="str">
        <f>IF(P55="","",IF(G55="買",(P55-H55),(H55-P55))*IF(RIGHT($D$2,3)="JPY",100,10000))</f>
        <v/>
      </c>
      <c r="U55" s="54"/>
      <c r="V55" t="str">
        <f t="shared" si="14"/>
        <v/>
      </c>
      <c r="W55" t="str">
        <f t="shared" si="9"/>
        <v/>
      </c>
      <c r="X55" s="36" t="str">
        <f>IF(C55&lt;&gt;"",MAX(X54,C55),"")</f>
        <v/>
      </c>
      <c r="Y55" s="37" t="str">
        <f>IF(X55&lt;&gt;"",1-(C55/X55),"")</f>
        <v/>
      </c>
    </row>
    <row r="56" spans="2:25">
      <c r="B56" s="35">
        <v>48</v>
      </c>
      <c r="C56" s="49" t="str">
        <f>IF(R55="","",C55+R55)</f>
        <v/>
      </c>
      <c r="D56" s="49"/>
      <c r="E56" s="42"/>
      <c r="F56" s="43"/>
      <c r="G56" s="42"/>
      <c r="H56" s="50"/>
      <c r="I56" s="50"/>
      <c r="J56" s="42"/>
      <c r="K56" s="51" t="str">
        <f>IF(J56="","",C56*0.03)</f>
        <v/>
      </c>
      <c r="L56" s="52"/>
      <c r="M56" s="6" t="str">
        <f>IF(J56="","",(K56/J56)/LOOKUP(RIGHT($D$2,3),定数!$A$6:$A$13,定数!$B$6:$B$13))</f>
        <v/>
      </c>
      <c r="N56" s="42"/>
      <c r="O56" s="43"/>
      <c r="P56" s="50"/>
      <c r="Q56" s="50"/>
      <c r="R56" s="53" t="str">
        <f>IF(P56="","",T56*M56*LOOKUP(RIGHT($D$2,3),定数!$A$6:$A$13,定数!$B$6:$B$13))</f>
        <v/>
      </c>
      <c r="S56" s="53"/>
      <c r="T56" s="54" t="str">
        <f>IF(P56="","",IF(G56="買",(P56-H56),(H56-P56))*IF(RIGHT($D$2,3)="JPY",100,10000))</f>
        <v/>
      </c>
      <c r="U56" s="54"/>
      <c r="V56" t="str">
        <f t="shared" si="14"/>
        <v/>
      </c>
      <c r="W56" t="str">
        <f t="shared" si="9"/>
        <v/>
      </c>
      <c r="X56" s="36" t="str">
        <f>IF(C56&lt;&gt;"",MAX(X55,C56),"")</f>
        <v/>
      </c>
      <c r="Y56" s="37" t="str">
        <f>IF(X56&lt;&gt;"",1-(C56/X56),"")</f>
        <v/>
      </c>
    </row>
    <row r="57" spans="2:25">
      <c r="B57" s="35">
        <v>49</v>
      </c>
      <c r="C57" s="49" t="str">
        <f>IF(R56="","",C56+R56)</f>
        <v/>
      </c>
      <c r="D57" s="49"/>
      <c r="E57" s="42"/>
      <c r="F57" s="43"/>
      <c r="G57" s="42"/>
      <c r="H57" s="50"/>
      <c r="I57" s="50"/>
      <c r="J57" s="42"/>
      <c r="K57" s="51" t="str">
        <f>IF(J57="","",C57*0.03)</f>
        <v/>
      </c>
      <c r="L57" s="52"/>
      <c r="M57" s="6" t="str">
        <f>IF(J57="","",(K57/J57)/LOOKUP(RIGHT($D$2,3),定数!$A$6:$A$13,定数!$B$6:$B$13))</f>
        <v/>
      </c>
      <c r="N57" s="42"/>
      <c r="O57" s="43"/>
      <c r="P57" s="50"/>
      <c r="Q57" s="50"/>
      <c r="R57" s="53" t="str">
        <f>IF(P57="","",T57*M57*LOOKUP(RIGHT($D$2,3),定数!$A$6:$A$13,定数!$B$6:$B$13))</f>
        <v/>
      </c>
      <c r="S57" s="53"/>
      <c r="T57" s="54" t="str">
        <f>IF(P57="","",IF(G57="買",(P57-H57),(H57-P57))*IF(RIGHT($D$2,3)="JPY",100,10000))</f>
        <v/>
      </c>
      <c r="U57" s="54"/>
      <c r="V57" t="str">
        <f t="shared" si="14"/>
        <v/>
      </c>
      <c r="W57" t="str">
        <f t="shared" si="9"/>
        <v/>
      </c>
      <c r="X57" s="36" t="str">
        <f>IF(C57&lt;&gt;"",MAX(X56,C57),"")</f>
        <v/>
      </c>
      <c r="Y57" s="37" t="str">
        <f>IF(X57&lt;&gt;"",1-(C57/X57),"")</f>
        <v/>
      </c>
    </row>
    <row r="58" spans="2:25">
      <c r="B58" s="35">
        <v>50</v>
      </c>
      <c r="C58" s="49" t="str">
        <f>IF(R57="","",C57+R57)</f>
        <v/>
      </c>
      <c r="D58" s="49"/>
      <c r="E58" s="42"/>
      <c r="F58" s="43"/>
      <c r="G58" s="42"/>
      <c r="H58" s="50"/>
      <c r="I58" s="50"/>
      <c r="J58" s="42"/>
      <c r="K58" s="51" t="str">
        <f>IF(J58="","",C58*0.03)</f>
        <v/>
      </c>
      <c r="L58" s="52"/>
      <c r="M58" s="6" t="str">
        <f>IF(J58="","",(K58/J58)/LOOKUP(RIGHT($D$2,3),定数!$A$6:$A$13,定数!$B$6:$B$13))</f>
        <v/>
      </c>
      <c r="N58" s="42"/>
      <c r="O58" s="43"/>
      <c r="P58" s="50"/>
      <c r="Q58" s="50"/>
      <c r="R58" s="53" t="str">
        <f>IF(P58="","",T58*M58*LOOKUP(RIGHT($D$2,3),定数!$A$6:$A$13,定数!$B$6:$B$13))</f>
        <v/>
      </c>
      <c r="S58" s="53"/>
      <c r="T58" s="54" t="str">
        <f>IF(P58="","",IF(G58="買",(P58-H58),(H58-P58))*IF(RIGHT($D$2,3)="JPY",100,10000))</f>
        <v/>
      </c>
      <c r="U58" s="54"/>
      <c r="V58" t="str">
        <f t="shared" si="14"/>
        <v/>
      </c>
      <c r="W58" t="str">
        <f t="shared" si="9"/>
        <v/>
      </c>
      <c r="X58" s="36" t="str">
        <f>IF(C58&lt;&gt;"",MAX(X57,C58),"")</f>
        <v/>
      </c>
      <c r="Y58" s="37" t="str">
        <f>IF(X58&lt;&gt;"",1-(C58/X58),"")</f>
        <v/>
      </c>
    </row>
    <row r="59" spans="2:25">
      <c r="B59" s="35">
        <v>51</v>
      </c>
      <c r="C59" s="49" t="str">
        <f>IF(R58="","",C58+R58)</f>
        <v/>
      </c>
      <c r="D59" s="49"/>
      <c r="E59" s="42"/>
      <c r="F59" s="43"/>
      <c r="G59" s="42"/>
      <c r="H59" s="50"/>
      <c r="I59" s="50"/>
      <c r="J59" s="42"/>
      <c r="K59" s="51" t="str">
        <f>IF(J59="","",C59*0.03)</f>
        <v/>
      </c>
      <c r="L59" s="52"/>
      <c r="M59" s="6" t="str">
        <f>IF(J59="","",(K59/J59)/LOOKUP(RIGHT($D$2,3),定数!$A$6:$A$13,定数!$B$6:$B$13))</f>
        <v/>
      </c>
      <c r="N59" s="42"/>
      <c r="O59" s="43"/>
      <c r="P59" s="50"/>
      <c r="Q59" s="50"/>
      <c r="R59" s="53" t="str">
        <f>IF(P59="","",T59*M59*LOOKUP(RIGHT($D$2,3),定数!$A$6:$A$13,定数!$B$6:$B$13))</f>
        <v/>
      </c>
      <c r="S59" s="53"/>
      <c r="T59" s="54" t="str">
        <f>IF(P59="","",IF(G59="買",(P59-H59),(H59-P59))*IF(RIGHT($D$2,3)="JPY",100,10000))</f>
        <v/>
      </c>
      <c r="U59" s="54"/>
      <c r="V59" t="str">
        <f t="shared" si="14"/>
        <v/>
      </c>
      <c r="W59" t="str">
        <f t="shared" si="9"/>
        <v/>
      </c>
      <c r="X59" s="36" t="str">
        <f>IF(C59&lt;&gt;"",MAX(X58,C59),"")</f>
        <v/>
      </c>
      <c r="Y59" s="37" t="str">
        <f>IF(X59&lt;&gt;"",1-(C59/X59),"")</f>
        <v/>
      </c>
    </row>
    <row r="60" spans="2:25">
      <c r="B60" s="35">
        <v>52</v>
      </c>
      <c r="C60" s="49" t="str">
        <f>IF(R59="","",C59+R59)</f>
        <v/>
      </c>
      <c r="D60" s="49"/>
      <c r="E60" s="42"/>
      <c r="F60" s="43"/>
      <c r="G60" s="42"/>
      <c r="H60" s="50"/>
      <c r="I60" s="50"/>
      <c r="J60" s="42"/>
      <c r="K60" s="51" t="str">
        <f>IF(J60="","",C60*0.03)</f>
        <v/>
      </c>
      <c r="L60" s="52"/>
      <c r="M60" s="6" t="str">
        <f>IF(J60="","",(K60/J60)/LOOKUP(RIGHT($D$2,3),定数!$A$6:$A$13,定数!$B$6:$B$13))</f>
        <v/>
      </c>
      <c r="N60" s="42"/>
      <c r="O60" s="43"/>
      <c r="P60" s="50"/>
      <c r="Q60" s="50"/>
      <c r="R60" s="53" t="str">
        <f>IF(P60="","",T60*M60*LOOKUP(RIGHT($D$2,3),定数!$A$6:$A$13,定数!$B$6:$B$13))</f>
        <v/>
      </c>
      <c r="S60" s="53"/>
      <c r="T60" s="54" t="str">
        <f>IF(P60="","",IF(G60="買",(P60-H60),(H60-P60))*IF(RIGHT($D$2,3)="JPY",100,10000))</f>
        <v/>
      </c>
      <c r="U60" s="54"/>
      <c r="V60" t="str">
        <f t="shared" si="14"/>
        <v/>
      </c>
      <c r="W60" t="str">
        <f t="shared" si="9"/>
        <v/>
      </c>
      <c r="X60" s="36" t="str">
        <f>IF(C60&lt;&gt;"",MAX(X59,C60),"")</f>
        <v/>
      </c>
      <c r="Y60" s="37" t="str">
        <f>IF(X60&lt;&gt;"",1-(C60/X60),"")</f>
        <v/>
      </c>
    </row>
    <row r="61" spans="2:25">
      <c r="B61" s="35">
        <v>53</v>
      </c>
      <c r="C61" s="49" t="str">
        <f>IF(R60="","",C60+R60)</f>
        <v/>
      </c>
      <c r="D61" s="49"/>
      <c r="E61" s="42"/>
      <c r="F61" s="43"/>
      <c r="G61" s="42"/>
      <c r="H61" s="50"/>
      <c r="I61" s="50"/>
      <c r="J61" s="42"/>
      <c r="K61" s="51" t="str">
        <f>IF(J61="","",C61*0.03)</f>
        <v/>
      </c>
      <c r="L61" s="52"/>
      <c r="M61" s="6" t="str">
        <f>IF(J61="","",(K61/J61)/LOOKUP(RIGHT($D$2,3),定数!$A$6:$A$13,定数!$B$6:$B$13))</f>
        <v/>
      </c>
      <c r="N61" s="42"/>
      <c r="O61" s="43"/>
      <c r="P61" s="50"/>
      <c r="Q61" s="50"/>
      <c r="R61" s="53" t="str">
        <f>IF(P61="","",T61*M61*LOOKUP(RIGHT($D$2,3),定数!$A$6:$A$13,定数!$B$6:$B$13))</f>
        <v/>
      </c>
      <c r="S61" s="53"/>
      <c r="T61" s="54" t="str">
        <f>IF(P61="","",IF(G61="買",(P61-H61),(H61-P61))*IF(RIGHT($D$2,3)="JPY",100,10000))</f>
        <v/>
      </c>
      <c r="U61" s="54"/>
      <c r="V61" t="str">
        <f t="shared" si="14"/>
        <v/>
      </c>
      <c r="W61" t="str">
        <f t="shared" si="9"/>
        <v/>
      </c>
      <c r="X61" s="36" t="str">
        <f>IF(C61&lt;&gt;"",MAX(X60,C61),"")</f>
        <v/>
      </c>
      <c r="Y61" s="37" t="str">
        <f>IF(X61&lt;&gt;"",1-(C61/X61),"")</f>
        <v/>
      </c>
    </row>
    <row r="62" spans="2:25">
      <c r="B62" s="35">
        <v>54</v>
      </c>
      <c r="C62" s="49" t="str">
        <f>IF(R61="","",C61+R61)</f>
        <v/>
      </c>
      <c r="D62" s="49"/>
      <c r="E62" s="42"/>
      <c r="F62" s="43"/>
      <c r="G62" s="42"/>
      <c r="H62" s="50"/>
      <c r="I62" s="50"/>
      <c r="J62" s="42"/>
      <c r="K62" s="51" t="str">
        <f>IF(J62="","",C62*0.03)</f>
        <v/>
      </c>
      <c r="L62" s="52"/>
      <c r="M62" s="6" t="str">
        <f>IF(J62="","",(K62/J62)/LOOKUP(RIGHT($D$2,3),定数!$A$6:$A$13,定数!$B$6:$B$13))</f>
        <v/>
      </c>
      <c r="N62" s="42"/>
      <c r="O62" s="43"/>
      <c r="P62" s="50"/>
      <c r="Q62" s="50"/>
      <c r="R62" s="53" t="str">
        <f>IF(P62="","",T62*M62*LOOKUP(RIGHT($D$2,3),定数!$A$6:$A$13,定数!$B$6:$B$13))</f>
        <v/>
      </c>
      <c r="S62" s="53"/>
      <c r="T62" s="54" t="str">
        <f>IF(P62="","",IF(G62="買",(P62-H62),(H62-P62))*IF(RIGHT($D$2,3)="JPY",100,10000))</f>
        <v/>
      </c>
      <c r="U62" s="54"/>
      <c r="V62" t="str">
        <f t="shared" si="14"/>
        <v/>
      </c>
      <c r="W62" t="str">
        <f t="shared" si="9"/>
        <v/>
      </c>
      <c r="X62" s="36" t="str">
        <f>IF(C62&lt;&gt;"",MAX(X61,C62),"")</f>
        <v/>
      </c>
      <c r="Y62" s="37" t="str">
        <f>IF(X62&lt;&gt;"",1-(C62/X62),"")</f>
        <v/>
      </c>
    </row>
    <row r="63" spans="2:25">
      <c r="B63" s="35">
        <v>55</v>
      </c>
      <c r="C63" s="49" t="str">
        <f>IF(R62="","",C62+R62)</f>
        <v/>
      </c>
      <c r="D63" s="49"/>
      <c r="E63" s="42"/>
      <c r="F63" s="43"/>
      <c r="G63" s="42"/>
      <c r="H63" s="50"/>
      <c r="I63" s="50"/>
      <c r="J63" s="42"/>
      <c r="K63" s="51" t="str">
        <f>IF(J63="","",C63*0.03)</f>
        <v/>
      </c>
      <c r="L63" s="52"/>
      <c r="M63" s="6" t="str">
        <f>IF(J63="","",(K63/J63)/LOOKUP(RIGHT($D$2,3),定数!$A$6:$A$13,定数!$B$6:$B$13))</f>
        <v/>
      </c>
      <c r="N63" s="42"/>
      <c r="O63" s="43"/>
      <c r="P63" s="50"/>
      <c r="Q63" s="50"/>
      <c r="R63" s="53" t="str">
        <f>IF(P63="","",T63*M63*LOOKUP(RIGHT($D$2,3),定数!$A$6:$A$13,定数!$B$6:$B$13))</f>
        <v/>
      </c>
      <c r="S63" s="53"/>
      <c r="T63" s="54" t="str">
        <f>IF(P63="","",IF(G63="買",(P63-H63),(H63-P63))*IF(RIGHT($D$2,3)="JPY",100,10000))</f>
        <v/>
      </c>
      <c r="U63" s="54"/>
      <c r="V63" t="str">
        <f t="shared" si="14"/>
        <v/>
      </c>
      <c r="W63" t="str">
        <f t="shared" si="9"/>
        <v/>
      </c>
      <c r="X63" s="36" t="str">
        <f>IF(C63&lt;&gt;"",MAX(X62,C63),"")</f>
        <v/>
      </c>
      <c r="Y63" s="37" t="str">
        <f>IF(X63&lt;&gt;"",1-(C63/X63),"")</f>
        <v/>
      </c>
    </row>
    <row r="64" spans="2:25">
      <c r="B64" s="35">
        <v>56</v>
      </c>
      <c r="C64" s="49" t="str">
        <f>IF(R63="","",C63+R63)</f>
        <v/>
      </c>
      <c r="D64" s="49"/>
      <c r="E64" s="42"/>
      <c r="F64" s="43"/>
      <c r="G64" s="42"/>
      <c r="H64" s="50"/>
      <c r="I64" s="50"/>
      <c r="J64" s="42"/>
      <c r="K64" s="51" t="str">
        <f>IF(J64="","",C64*0.03)</f>
        <v/>
      </c>
      <c r="L64" s="52"/>
      <c r="M64" s="6" t="str">
        <f>IF(J64="","",(K64/J64)/LOOKUP(RIGHT($D$2,3),定数!$A$6:$A$13,定数!$B$6:$B$13))</f>
        <v/>
      </c>
      <c r="N64" s="42"/>
      <c r="O64" s="43"/>
      <c r="P64" s="50"/>
      <c r="Q64" s="50"/>
      <c r="R64" s="53" t="str">
        <f>IF(P64="","",T64*M64*LOOKUP(RIGHT($D$2,3),定数!$A$6:$A$13,定数!$B$6:$B$13))</f>
        <v/>
      </c>
      <c r="S64" s="53"/>
      <c r="T64" s="54" t="str">
        <f>IF(P64="","",IF(G64="買",(P64-H64),(H64-P64))*IF(RIGHT($D$2,3)="JPY",100,10000))</f>
        <v/>
      </c>
      <c r="U64" s="54"/>
      <c r="V64" t="str">
        <f t="shared" si="14"/>
        <v/>
      </c>
      <c r="W64" t="str">
        <f t="shared" si="9"/>
        <v/>
      </c>
      <c r="X64" s="36" t="str">
        <f>IF(C64&lt;&gt;"",MAX(X63,C64),"")</f>
        <v/>
      </c>
      <c r="Y64" s="37" t="str">
        <f>IF(X64&lt;&gt;"",1-(C64/X64),"")</f>
        <v/>
      </c>
    </row>
    <row r="65" spans="2:25">
      <c r="B65" s="35">
        <v>57</v>
      </c>
      <c r="C65" s="49" t="str">
        <f>IF(R64="","",C64+R64)</f>
        <v/>
      </c>
      <c r="D65" s="49"/>
      <c r="E65" s="42"/>
      <c r="F65" s="43"/>
      <c r="G65" s="42"/>
      <c r="H65" s="50"/>
      <c r="I65" s="50"/>
      <c r="J65" s="42"/>
      <c r="K65" s="51" t="str">
        <f>IF(J65="","",C65*0.03)</f>
        <v/>
      </c>
      <c r="L65" s="52"/>
      <c r="M65" s="6" t="str">
        <f>IF(J65="","",(K65/J65)/LOOKUP(RIGHT($D$2,3),定数!$A$6:$A$13,定数!$B$6:$B$13))</f>
        <v/>
      </c>
      <c r="N65" s="42"/>
      <c r="O65" s="43"/>
      <c r="P65" s="50"/>
      <c r="Q65" s="50"/>
      <c r="R65" s="53" t="str">
        <f>IF(P65="","",T65*M65*LOOKUP(RIGHT($D$2,3),定数!$A$6:$A$13,定数!$B$6:$B$13))</f>
        <v/>
      </c>
      <c r="S65" s="53"/>
      <c r="T65" s="54" t="str">
        <f>IF(P65="","",IF(G65="買",(P65-H65),(H65-P65))*IF(RIGHT($D$2,3)="JPY",100,10000))</f>
        <v/>
      </c>
      <c r="U65" s="54"/>
      <c r="V65" t="str">
        <f t="shared" si="14"/>
        <v/>
      </c>
      <c r="W65" t="str">
        <f t="shared" si="9"/>
        <v/>
      </c>
      <c r="X65" s="36" t="str">
        <f>IF(C65&lt;&gt;"",MAX(X64,C65),"")</f>
        <v/>
      </c>
      <c r="Y65" s="37" t="str">
        <f>IF(X65&lt;&gt;"",1-(C65/X65),"")</f>
        <v/>
      </c>
    </row>
    <row r="66" spans="2:25">
      <c r="B66" s="35">
        <v>58</v>
      </c>
      <c r="C66" s="49" t="str">
        <f>IF(R65="","",C65+R65)</f>
        <v/>
      </c>
      <c r="D66" s="49"/>
      <c r="E66" s="42"/>
      <c r="F66" s="43"/>
      <c r="G66" s="42"/>
      <c r="H66" s="50"/>
      <c r="I66" s="50"/>
      <c r="J66" s="42"/>
      <c r="K66" s="51" t="str">
        <f>IF(J66="","",C66*0.03)</f>
        <v/>
      </c>
      <c r="L66" s="52"/>
      <c r="M66" s="6" t="str">
        <f>IF(J66="","",(K66/J66)/LOOKUP(RIGHT($D$2,3),定数!$A$6:$A$13,定数!$B$6:$B$13))</f>
        <v/>
      </c>
      <c r="N66" s="42"/>
      <c r="O66" s="43"/>
      <c r="P66" s="50"/>
      <c r="Q66" s="50"/>
      <c r="R66" s="53" t="str">
        <f>IF(P66="","",T66*M66*LOOKUP(RIGHT($D$2,3),定数!$A$6:$A$13,定数!$B$6:$B$13))</f>
        <v/>
      </c>
      <c r="S66" s="53"/>
      <c r="T66" s="54" t="str">
        <f>IF(P66="","",IF(G66="買",(P66-H66),(H66-P66))*IF(RIGHT($D$2,3)="JPY",100,10000))</f>
        <v/>
      </c>
      <c r="U66" s="54"/>
      <c r="V66" t="str">
        <f t="shared" si="14"/>
        <v/>
      </c>
      <c r="W66" t="str">
        <f t="shared" si="9"/>
        <v/>
      </c>
      <c r="X66" s="36" t="str">
        <f>IF(C66&lt;&gt;"",MAX(X65,C66),"")</f>
        <v/>
      </c>
      <c r="Y66" s="37" t="str">
        <f>IF(X66&lt;&gt;"",1-(C66/X66),"")</f>
        <v/>
      </c>
    </row>
    <row r="67" spans="2:25">
      <c r="B67" s="35">
        <v>59</v>
      </c>
      <c r="C67" s="49" t="str">
        <f>IF(R66="","",C66+R66)</f>
        <v/>
      </c>
      <c r="D67" s="49"/>
      <c r="E67" s="42"/>
      <c r="F67" s="43"/>
      <c r="G67" s="42"/>
      <c r="H67" s="50"/>
      <c r="I67" s="50"/>
      <c r="J67" s="42"/>
      <c r="K67" s="51" t="str">
        <f>IF(J67="","",C67*0.03)</f>
        <v/>
      </c>
      <c r="L67" s="52"/>
      <c r="M67" s="6" t="str">
        <f>IF(J67="","",(K67/J67)/LOOKUP(RIGHT($D$2,3),定数!$A$6:$A$13,定数!$B$6:$B$13))</f>
        <v/>
      </c>
      <c r="N67" s="42"/>
      <c r="O67" s="43"/>
      <c r="P67" s="50"/>
      <c r="Q67" s="50"/>
      <c r="R67" s="53" t="str">
        <f>IF(P67="","",T67*M67*LOOKUP(RIGHT($D$2,3),定数!$A$6:$A$13,定数!$B$6:$B$13))</f>
        <v/>
      </c>
      <c r="S67" s="53"/>
      <c r="T67" s="54" t="str">
        <f>IF(P67="","",IF(G67="買",(P67-H67),(H67-P67))*IF(RIGHT($D$2,3)="JPY",100,10000))</f>
        <v/>
      </c>
      <c r="U67" s="54"/>
      <c r="V67" t="str">
        <f t="shared" si="14"/>
        <v/>
      </c>
      <c r="W67" t="str">
        <f t="shared" si="9"/>
        <v/>
      </c>
      <c r="X67" s="36" t="str">
        <f>IF(C67&lt;&gt;"",MAX(X66,C67),"")</f>
        <v/>
      </c>
      <c r="Y67" s="37" t="str">
        <f>IF(X67&lt;&gt;"",1-(C67/X67),"")</f>
        <v/>
      </c>
    </row>
    <row r="68" spans="2:25">
      <c r="B68" s="35">
        <v>60</v>
      </c>
      <c r="C68" s="49" t="str">
        <f>IF(R67="","",C67+R67)</f>
        <v/>
      </c>
      <c r="D68" s="49"/>
      <c r="E68" s="42"/>
      <c r="F68" s="43"/>
      <c r="G68" s="42"/>
      <c r="H68" s="50"/>
      <c r="I68" s="50"/>
      <c r="J68" s="42"/>
      <c r="K68" s="51" t="str">
        <f>IF(J68="","",C68*0.03)</f>
        <v/>
      </c>
      <c r="L68" s="52"/>
      <c r="M68" s="6" t="str">
        <f>IF(J68="","",(K68/J68)/LOOKUP(RIGHT($D$2,3),定数!$A$6:$A$13,定数!$B$6:$B$13))</f>
        <v/>
      </c>
      <c r="N68" s="42"/>
      <c r="O68" s="43"/>
      <c r="P68" s="50"/>
      <c r="Q68" s="50"/>
      <c r="R68" s="53" t="str">
        <f>IF(P68="","",T68*M68*LOOKUP(RIGHT($D$2,3),定数!$A$6:$A$13,定数!$B$6:$B$13))</f>
        <v/>
      </c>
      <c r="S68" s="53"/>
      <c r="T68" s="54" t="str">
        <f>IF(P68="","",IF(G68="買",(P68-H68),(H68-P68))*IF(RIGHT($D$2,3)="JPY",100,10000))</f>
        <v/>
      </c>
      <c r="U68" s="54"/>
      <c r="V68" t="str">
        <f t="shared" si="14"/>
        <v/>
      </c>
      <c r="W68" t="str">
        <f t="shared" si="9"/>
        <v/>
      </c>
      <c r="X68" s="36" t="str">
        <f>IF(C68&lt;&gt;"",MAX(X67,C68),"")</f>
        <v/>
      </c>
      <c r="Y68" s="37" t="str">
        <f>IF(X68&lt;&gt;"",1-(C68/X68),"")</f>
        <v/>
      </c>
    </row>
    <row r="69" spans="2:25">
      <c r="B69" s="35">
        <v>61</v>
      </c>
      <c r="C69" s="49" t="str">
        <f>IF(R68="","",C68+R68)</f>
        <v/>
      </c>
      <c r="D69" s="49"/>
      <c r="E69" s="42"/>
      <c r="F69" s="43"/>
      <c r="G69" s="42"/>
      <c r="H69" s="50"/>
      <c r="I69" s="50"/>
      <c r="J69" s="42"/>
      <c r="K69" s="51" t="str">
        <f>IF(J69="","",C69*0.03)</f>
        <v/>
      </c>
      <c r="L69" s="52"/>
      <c r="M69" s="6" t="str">
        <f>IF(J69="","",(K69/J69)/LOOKUP(RIGHT($D$2,3),定数!$A$6:$A$13,定数!$B$6:$B$13))</f>
        <v/>
      </c>
      <c r="N69" s="42"/>
      <c r="O69" s="43"/>
      <c r="P69" s="50"/>
      <c r="Q69" s="50"/>
      <c r="R69" s="53" t="str">
        <f>IF(P69="","",T69*M69*LOOKUP(RIGHT($D$2,3),定数!$A$6:$A$13,定数!$B$6:$B$13))</f>
        <v/>
      </c>
      <c r="S69" s="53"/>
      <c r="T69" s="54" t="str">
        <f>IF(P69="","",IF(G69="買",(P69-H69),(H69-P69))*IF(RIGHT($D$2,3)="JPY",100,10000))</f>
        <v/>
      </c>
      <c r="U69" s="54"/>
      <c r="V69" t="str">
        <f t="shared" si="14"/>
        <v/>
      </c>
      <c r="W69" t="str">
        <f t="shared" si="9"/>
        <v/>
      </c>
      <c r="X69" s="36" t="str">
        <f>IF(C69&lt;&gt;"",MAX(X68,C69),"")</f>
        <v/>
      </c>
      <c r="Y69" s="37" t="str">
        <f>IF(X69&lt;&gt;"",1-(C69/X69),"")</f>
        <v/>
      </c>
    </row>
    <row r="70" spans="2:25">
      <c r="B70" s="35">
        <v>62</v>
      </c>
      <c r="C70" s="49" t="str">
        <f>IF(R69="","",C69+R69)</f>
        <v/>
      </c>
      <c r="D70" s="49"/>
      <c r="E70" s="42"/>
      <c r="F70" s="43"/>
      <c r="G70" s="42"/>
      <c r="H70" s="50"/>
      <c r="I70" s="50"/>
      <c r="J70" s="42"/>
      <c r="K70" s="51" t="str">
        <f>IF(J70="","",C70*0.03)</f>
        <v/>
      </c>
      <c r="L70" s="52"/>
      <c r="M70" s="6" t="str">
        <f>IF(J70="","",(K70/J70)/LOOKUP(RIGHT($D$2,3),定数!$A$6:$A$13,定数!$B$6:$B$13))</f>
        <v/>
      </c>
      <c r="N70" s="42"/>
      <c r="O70" s="43"/>
      <c r="P70" s="50"/>
      <c r="Q70" s="50"/>
      <c r="R70" s="53" t="str">
        <f>IF(P70="","",T70*M70*LOOKUP(RIGHT($D$2,3),定数!$A$6:$A$13,定数!$B$6:$B$13))</f>
        <v/>
      </c>
      <c r="S70" s="53"/>
      <c r="T70" s="54" t="str">
        <f>IF(P70="","",IF(G70="買",(P70-H70),(H70-P70))*IF(RIGHT($D$2,3)="JPY",100,10000))</f>
        <v/>
      </c>
      <c r="U70" s="54"/>
      <c r="V70" t="str">
        <f t="shared" si="14"/>
        <v/>
      </c>
      <c r="W70" t="str">
        <f t="shared" si="9"/>
        <v/>
      </c>
      <c r="X70" s="36" t="str">
        <f>IF(C70&lt;&gt;"",MAX(X69,C70),"")</f>
        <v/>
      </c>
      <c r="Y70" s="37" t="str">
        <f>IF(X70&lt;&gt;"",1-(C70/X70),"")</f>
        <v/>
      </c>
    </row>
    <row r="71" spans="2:25">
      <c r="B71" s="35">
        <v>63</v>
      </c>
      <c r="C71" s="49" t="str">
        <f>IF(R70="","",C70+R70)</f>
        <v/>
      </c>
      <c r="D71" s="49"/>
      <c r="E71" s="42"/>
      <c r="F71" s="43"/>
      <c r="G71" s="42"/>
      <c r="H71" s="50"/>
      <c r="I71" s="50"/>
      <c r="J71" s="42"/>
      <c r="K71" s="51" t="str">
        <f>IF(J71="","",C71*0.03)</f>
        <v/>
      </c>
      <c r="L71" s="52"/>
      <c r="M71" s="6" t="str">
        <f>IF(J71="","",(K71/J71)/LOOKUP(RIGHT($D$2,3),定数!$A$6:$A$13,定数!$B$6:$B$13))</f>
        <v/>
      </c>
      <c r="N71" s="42"/>
      <c r="O71" s="43"/>
      <c r="P71" s="50"/>
      <c r="Q71" s="50"/>
      <c r="R71" s="53" t="str">
        <f>IF(P71="","",T71*M71*LOOKUP(RIGHT($D$2,3),定数!$A$6:$A$13,定数!$B$6:$B$13))</f>
        <v/>
      </c>
      <c r="S71" s="53"/>
      <c r="T71" s="54" t="str">
        <f>IF(P71="","",IF(G71="買",(P71-H71),(H71-P71))*IF(RIGHT($D$2,3)="JPY",100,10000))</f>
        <v/>
      </c>
      <c r="U71" s="54"/>
      <c r="V71" t="str">
        <f t="shared" si="14"/>
        <v/>
      </c>
      <c r="W71" t="str">
        <f t="shared" si="9"/>
        <v/>
      </c>
      <c r="X71" s="36" t="str">
        <f>IF(C71&lt;&gt;"",MAX(X70,C71),"")</f>
        <v/>
      </c>
      <c r="Y71" s="37" t="str">
        <f>IF(X71&lt;&gt;"",1-(C71/X71),"")</f>
        <v/>
      </c>
    </row>
    <row r="72" spans="2:25">
      <c r="B72" s="35">
        <v>64</v>
      </c>
      <c r="C72" s="49" t="str">
        <f>IF(R71="","",C71+R71)</f>
        <v/>
      </c>
      <c r="D72" s="49"/>
      <c r="E72" s="42"/>
      <c r="F72" s="43"/>
      <c r="G72" s="42"/>
      <c r="H72" s="50"/>
      <c r="I72" s="50"/>
      <c r="J72" s="42"/>
      <c r="K72" s="51" t="str">
        <f>IF(J72="","",C72*0.03)</f>
        <v/>
      </c>
      <c r="L72" s="52"/>
      <c r="M72" s="6" t="str">
        <f>IF(J72="","",(K72/J72)/LOOKUP(RIGHT($D$2,3),定数!$A$6:$A$13,定数!$B$6:$B$13))</f>
        <v/>
      </c>
      <c r="N72" s="42"/>
      <c r="O72" s="43"/>
      <c r="P72" s="50"/>
      <c r="Q72" s="50"/>
      <c r="R72" s="53" t="str">
        <f>IF(P72="","",T72*M72*LOOKUP(RIGHT($D$2,3),定数!$A$6:$A$13,定数!$B$6:$B$13))</f>
        <v/>
      </c>
      <c r="S72" s="53"/>
      <c r="T72" s="54" t="str">
        <f>IF(P72="","",IF(G72="買",(P72-H72),(H72-P72))*IF(RIGHT($D$2,3)="JPY",100,10000))</f>
        <v/>
      </c>
      <c r="U72" s="54"/>
      <c r="V72" t="str">
        <f t="shared" si="14"/>
        <v/>
      </c>
      <c r="W72" t="str">
        <f t="shared" si="9"/>
        <v/>
      </c>
      <c r="X72" s="36" t="str">
        <f>IF(C72&lt;&gt;"",MAX(X71,C72),"")</f>
        <v/>
      </c>
      <c r="Y72" s="37" t="str">
        <f>IF(X72&lt;&gt;"",1-(C72/X72),"")</f>
        <v/>
      </c>
    </row>
    <row r="73" spans="2:25">
      <c r="B73" s="35">
        <v>65</v>
      </c>
      <c r="C73" s="49" t="str">
        <f>IF(R72="","",C72+R72)</f>
        <v/>
      </c>
      <c r="D73" s="49"/>
      <c r="E73" s="42"/>
      <c r="F73" s="43"/>
      <c r="G73" s="42"/>
      <c r="H73" s="50"/>
      <c r="I73" s="50"/>
      <c r="J73" s="42"/>
      <c r="K73" s="51" t="str">
        <f>IF(J73="","",C73*0.03)</f>
        <v/>
      </c>
      <c r="L73" s="52"/>
      <c r="M73" s="6" t="str">
        <f>IF(J73="","",(K73/J73)/LOOKUP(RIGHT($D$2,3),定数!$A$6:$A$13,定数!$B$6:$B$13))</f>
        <v/>
      </c>
      <c r="N73" s="42"/>
      <c r="O73" s="43"/>
      <c r="P73" s="50"/>
      <c r="Q73" s="50"/>
      <c r="R73" s="53" t="str">
        <f>IF(P73="","",T73*M73*LOOKUP(RIGHT($D$2,3),定数!$A$6:$A$13,定数!$B$6:$B$13))</f>
        <v/>
      </c>
      <c r="S73" s="53"/>
      <c r="T73" s="54" t="str">
        <f>IF(P73="","",IF(G73="買",(P73-H73),(H73-P73))*IF(RIGHT($D$2,3)="JPY",100,10000))</f>
        <v/>
      </c>
      <c r="U73" s="54"/>
      <c r="V73" t="str">
        <f t="shared" si="14"/>
        <v/>
      </c>
      <c r="W73" t="str">
        <f t="shared" si="9"/>
        <v/>
      </c>
      <c r="X73" s="36" t="str">
        <f>IF(C73&lt;&gt;"",MAX(X72,C73),"")</f>
        <v/>
      </c>
      <c r="Y73" s="37" t="str">
        <f>IF(X73&lt;&gt;"",1-(C73/X73),"")</f>
        <v/>
      </c>
    </row>
    <row r="74" spans="2:25">
      <c r="B74" s="35">
        <v>66</v>
      </c>
      <c r="C74" s="49" t="str">
        <f t="shared" ref="C74:C108" si="18">IF(R73="","",C73+R73)</f>
        <v/>
      </c>
      <c r="D74" s="49"/>
      <c r="E74" s="42"/>
      <c r="F74" s="43"/>
      <c r="G74" s="42"/>
      <c r="H74" s="50"/>
      <c r="I74" s="50"/>
      <c r="J74" s="42"/>
      <c r="K74" s="51" t="str">
        <f>IF(J74="","",C74*0.03)</f>
        <v/>
      </c>
      <c r="L74" s="52"/>
      <c r="M74" s="6" t="str">
        <f>IF(J74="","",(K74/J74)/LOOKUP(RIGHT($D$2,3),定数!$A$6:$A$13,定数!$B$6:$B$13))</f>
        <v/>
      </c>
      <c r="N74" s="42"/>
      <c r="O74" s="43"/>
      <c r="P74" s="50"/>
      <c r="Q74" s="50"/>
      <c r="R74" s="53" t="str">
        <f>IF(P74="","",T74*M74*LOOKUP(RIGHT($D$2,3),定数!$A$6:$A$13,定数!$B$6:$B$13))</f>
        <v/>
      </c>
      <c r="S74" s="53"/>
      <c r="T74" s="54" t="str">
        <f>IF(P74="","",IF(G74="買",(P74-H74),(H74-P74))*IF(RIGHT($D$2,3)="JPY",100,10000))</f>
        <v/>
      </c>
      <c r="U74" s="54"/>
      <c r="V74" t="str">
        <f t="shared" si="14"/>
        <v/>
      </c>
      <c r="W74" t="str">
        <f t="shared" si="14"/>
        <v/>
      </c>
      <c r="X74" s="36" t="str">
        <f>IF(C74&lt;&gt;"",MAX(X73,C74),"")</f>
        <v/>
      </c>
      <c r="Y74" s="37" t="str">
        <f>IF(X74&lt;&gt;"",1-(C74/X74),"")</f>
        <v/>
      </c>
    </row>
    <row r="75" spans="2:25">
      <c r="B75" s="35">
        <v>67</v>
      </c>
      <c r="C75" s="49" t="str">
        <f t="shared" si="18"/>
        <v/>
      </c>
      <c r="D75" s="49"/>
      <c r="E75" s="42"/>
      <c r="F75" s="43"/>
      <c r="G75" s="42"/>
      <c r="H75" s="50"/>
      <c r="I75" s="50"/>
      <c r="J75" s="42"/>
      <c r="K75" s="51" t="str">
        <f t="shared" ref="K75:K108" si="19">IF(J75="","",C75*0.03)</f>
        <v/>
      </c>
      <c r="L75" s="52"/>
      <c r="M75" s="6" t="str">
        <f>IF(J75="","",(K75/J75)/LOOKUP(RIGHT($D$2,3),定数!$A$6:$A$13,定数!$B$6:$B$13))</f>
        <v/>
      </c>
      <c r="N75" s="42"/>
      <c r="O75" s="43"/>
      <c r="P75" s="50"/>
      <c r="Q75" s="50"/>
      <c r="R75" s="53" t="str">
        <f>IF(P75="","",T75*M75*LOOKUP(RIGHT($D$2,3),定数!$A$6:$A$13,定数!$B$6:$B$13))</f>
        <v/>
      </c>
      <c r="S75" s="53"/>
      <c r="T75" s="54" t="str">
        <f>IF(P75="","",IF(G75="買",(P75-H75),(H75-P75))*IF(RIGHT($D$2,3)="JPY",100,10000))</f>
        <v/>
      </c>
      <c r="U75" s="54"/>
      <c r="V75" t="str">
        <f t="shared" ref="V75:W90" si="20">IF(S75&lt;&gt;"",IF(S75&lt;0,1+V74,0),"")</f>
        <v/>
      </c>
      <c r="W75" t="str">
        <f t="shared" si="20"/>
        <v/>
      </c>
      <c r="X75" s="36" t="str">
        <f>IF(C75&lt;&gt;"",MAX(X74,C75),"")</f>
        <v/>
      </c>
      <c r="Y75" s="37" t="str">
        <f>IF(X75&lt;&gt;"",1-(C75/X75),"")</f>
        <v/>
      </c>
    </row>
    <row r="76" spans="2:25">
      <c r="B76" s="35">
        <v>68</v>
      </c>
      <c r="C76" s="49" t="str">
        <f t="shared" si="18"/>
        <v/>
      </c>
      <c r="D76" s="49"/>
      <c r="E76" s="42"/>
      <c r="F76" s="43"/>
      <c r="G76" s="42"/>
      <c r="H76" s="50"/>
      <c r="I76" s="50"/>
      <c r="J76" s="42"/>
      <c r="K76" s="51" t="str">
        <f t="shared" si="19"/>
        <v/>
      </c>
      <c r="L76" s="52"/>
      <c r="M76" s="6" t="str">
        <f>IF(J76="","",(K76/J76)/LOOKUP(RIGHT($D$2,3),定数!$A$6:$A$13,定数!$B$6:$B$13))</f>
        <v/>
      </c>
      <c r="N76" s="42"/>
      <c r="O76" s="43"/>
      <c r="P76" s="50"/>
      <c r="Q76" s="50"/>
      <c r="R76" s="53" t="str">
        <f>IF(P76="","",T76*M76*LOOKUP(RIGHT($D$2,3),定数!$A$6:$A$13,定数!$B$6:$B$13))</f>
        <v/>
      </c>
      <c r="S76" s="53"/>
      <c r="T76" s="54" t="str">
        <f t="shared" ref="T76:T108" si="21">IF(P76="","",IF(G76="買",(P76-H76),(H76-P76))*IF(RIGHT($D$2,3)="JPY",100,10000))</f>
        <v/>
      </c>
      <c r="U76" s="54"/>
      <c r="V76" t="str">
        <f t="shared" si="20"/>
        <v/>
      </c>
      <c r="W76" t="str">
        <f t="shared" si="20"/>
        <v/>
      </c>
      <c r="X76" s="36" t="str">
        <f t="shared" ref="X76:X108" si="22">IF(C76&lt;&gt;"",MAX(X75,C76),"")</f>
        <v/>
      </c>
      <c r="Y76" s="37" t="str">
        <f t="shared" ref="Y76:Y108" si="23">IF(X76&lt;&gt;"",1-(C76/X76),"")</f>
        <v/>
      </c>
    </row>
    <row r="77" spans="2:25">
      <c r="B77" s="35">
        <v>69</v>
      </c>
      <c r="C77" s="49" t="str">
        <f t="shared" si="18"/>
        <v/>
      </c>
      <c r="D77" s="49"/>
      <c r="E77" s="42"/>
      <c r="F77" s="43"/>
      <c r="G77" s="42"/>
      <c r="H77" s="50"/>
      <c r="I77" s="50"/>
      <c r="J77" s="42"/>
      <c r="K77" s="51" t="str">
        <f t="shared" si="19"/>
        <v/>
      </c>
      <c r="L77" s="52"/>
      <c r="M77" s="6" t="str">
        <f>IF(J77="","",(K77/J77)/LOOKUP(RIGHT($D$2,3),定数!$A$6:$A$13,定数!$B$6:$B$13))</f>
        <v/>
      </c>
      <c r="N77" s="42"/>
      <c r="O77" s="43"/>
      <c r="P77" s="50"/>
      <c r="Q77" s="50"/>
      <c r="R77" s="53" t="str">
        <f>IF(P77="","",T77*M77*LOOKUP(RIGHT($D$2,3),定数!$A$6:$A$13,定数!$B$6:$B$13))</f>
        <v/>
      </c>
      <c r="S77" s="53"/>
      <c r="T77" s="54" t="str">
        <f t="shared" si="21"/>
        <v/>
      </c>
      <c r="U77" s="54"/>
      <c r="V77" t="str">
        <f t="shared" si="20"/>
        <v/>
      </c>
      <c r="W77" t="str">
        <f t="shared" si="20"/>
        <v/>
      </c>
      <c r="X77" s="36" t="str">
        <f t="shared" si="22"/>
        <v/>
      </c>
      <c r="Y77" s="37" t="str">
        <f t="shared" si="23"/>
        <v/>
      </c>
    </row>
    <row r="78" spans="2:25">
      <c r="B78" s="35">
        <v>70</v>
      </c>
      <c r="C78" s="49" t="str">
        <f t="shared" si="18"/>
        <v/>
      </c>
      <c r="D78" s="49"/>
      <c r="E78" s="42"/>
      <c r="F78" s="43"/>
      <c r="G78" s="42"/>
      <c r="H78" s="50"/>
      <c r="I78" s="50"/>
      <c r="J78" s="42"/>
      <c r="K78" s="51" t="str">
        <f t="shared" si="19"/>
        <v/>
      </c>
      <c r="L78" s="52"/>
      <c r="M78" s="6" t="str">
        <f>IF(J78="","",(K78/J78)/LOOKUP(RIGHT($D$2,3),定数!$A$6:$A$13,定数!$B$6:$B$13))</f>
        <v/>
      </c>
      <c r="N78" s="42"/>
      <c r="O78" s="43"/>
      <c r="P78" s="50"/>
      <c r="Q78" s="50"/>
      <c r="R78" s="53" t="str">
        <f>IF(P78="","",T78*M78*LOOKUP(RIGHT($D$2,3),定数!$A$6:$A$13,定数!$B$6:$B$13))</f>
        <v/>
      </c>
      <c r="S78" s="53"/>
      <c r="T78" s="54" t="str">
        <f t="shared" si="21"/>
        <v/>
      </c>
      <c r="U78" s="54"/>
      <c r="V78" t="str">
        <f t="shared" si="20"/>
        <v/>
      </c>
      <c r="W78" t="str">
        <f t="shared" si="20"/>
        <v/>
      </c>
      <c r="X78" s="36" t="str">
        <f t="shared" si="22"/>
        <v/>
      </c>
      <c r="Y78" s="37" t="str">
        <f t="shared" si="23"/>
        <v/>
      </c>
    </row>
    <row r="79" spans="2:25">
      <c r="B79" s="35">
        <v>71</v>
      </c>
      <c r="C79" s="49" t="str">
        <f t="shared" si="18"/>
        <v/>
      </c>
      <c r="D79" s="49"/>
      <c r="E79" s="42"/>
      <c r="F79" s="43"/>
      <c r="G79" s="42"/>
      <c r="H79" s="50"/>
      <c r="I79" s="50"/>
      <c r="J79" s="42"/>
      <c r="K79" s="51" t="str">
        <f t="shared" si="19"/>
        <v/>
      </c>
      <c r="L79" s="52"/>
      <c r="M79" s="6" t="str">
        <f>IF(J79="","",(K79/J79)/LOOKUP(RIGHT($D$2,3),定数!$A$6:$A$13,定数!$B$6:$B$13))</f>
        <v/>
      </c>
      <c r="N79" s="42"/>
      <c r="O79" s="43"/>
      <c r="P79" s="50"/>
      <c r="Q79" s="50"/>
      <c r="R79" s="53" t="str">
        <f>IF(P79="","",T79*M79*LOOKUP(RIGHT($D$2,3),定数!$A$6:$A$13,定数!$B$6:$B$13))</f>
        <v/>
      </c>
      <c r="S79" s="53"/>
      <c r="T79" s="54" t="str">
        <f t="shared" si="21"/>
        <v/>
      </c>
      <c r="U79" s="54"/>
      <c r="V79" t="str">
        <f t="shared" si="20"/>
        <v/>
      </c>
      <c r="W79" t="str">
        <f t="shared" si="20"/>
        <v/>
      </c>
      <c r="X79" s="36" t="str">
        <f t="shared" si="22"/>
        <v/>
      </c>
      <c r="Y79" s="37" t="str">
        <f t="shared" si="23"/>
        <v/>
      </c>
    </row>
    <row r="80" spans="2:25">
      <c r="B80" s="35">
        <v>72</v>
      </c>
      <c r="C80" s="49" t="str">
        <f t="shared" si="18"/>
        <v/>
      </c>
      <c r="D80" s="49"/>
      <c r="E80" s="42"/>
      <c r="F80" s="43"/>
      <c r="G80" s="42"/>
      <c r="H80" s="50"/>
      <c r="I80" s="50"/>
      <c r="J80" s="42"/>
      <c r="K80" s="51" t="str">
        <f t="shared" si="19"/>
        <v/>
      </c>
      <c r="L80" s="52"/>
      <c r="M80" s="6" t="str">
        <f>IF(J80="","",(K80/J80)/LOOKUP(RIGHT($D$2,3),定数!$A$6:$A$13,定数!$B$6:$B$13))</f>
        <v/>
      </c>
      <c r="N80" s="42"/>
      <c r="O80" s="43"/>
      <c r="P80" s="50"/>
      <c r="Q80" s="50"/>
      <c r="R80" s="53" t="str">
        <f>IF(P80="","",T80*M80*LOOKUP(RIGHT($D$2,3),定数!$A$6:$A$13,定数!$B$6:$B$13))</f>
        <v/>
      </c>
      <c r="S80" s="53"/>
      <c r="T80" s="54" t="str">
        <f t="shared" si="21"/>
        <v/>
      </c>
      <c r="U80" s="54"/>
      <c r="V80" t="str">
        <f t="shared" si="20"/>
        <v/>
      </c>
      <c r="W80" t="str">
        <f t="shared" si="20"/>
        <v/>
      </c>
      <c r="X80" s="36" t="str">
        <f t="shared" si="22"/>
        <v/>
      </c>
      <c r="Y80" s="37" t="str">
        <f t="shared" si="23"/>
        <v/>
      </c>
    </row>
    <row r="81" spans="2:25">
      <c r="B81" s="35">
        <v>73</v>
      </c>
      <c r="C81" s="49" t="str">
        <f t="shared" si="18"/>
        <v/>
      </c>
      <c r="D81" s="49"/>
      <c r="E81" s="42"/>
      <c r="F81" s="43"/>
      <c r="G81" s="42"/>
      <c r="H81" s="50"/>
      <c r="I81" s="50"/>
      <c r="J81" s="42"/>
      <c r="K81" s="51" t="str">
        <f t="shared" si="19"/>
        <v/>
      </c>
      <c r="L81" s="52"/>
      <c r="M81" s="6" t="str">
        <f>IF(J81="","",(K81/J81)/LOOKUP(RIGHT($D$2,3),定数!$A$6:$A$13,定数!$B$6:$B$13))</f>
        <v/>
      </c>
      <c r="N81" s="42"/>
      <c r="O81" s="43"/>
      <c r="P81" s="50"/>
      <c r="Q81" s="50"/>
      <c r="R81" s="53" t="str">
        <f>IF(P81="","",T81*M81*LOOKUP(RIGHT($D$2,3),定数!$A$6:$A$13,定数!$B$6:$B$13))</f>
        <v/>
      </c>
      <c r="S81" s="53"/>
      <c r="T81" s="54" t="str">
        <f t="shared" si="21"/>
        <v/>
      </c>
      <c r="U81" s="54"/>
      <c r="V81" t="str">
        <f t="shared" si="20"/>
        <v/>
      </c>
      <c r="W81" t="str">
        <f t="shared" si="20"/>
        <v/>
      </c>
      <c r="X81" s="36" t="str">
        <f t="shared" si="22"/>
        <v/>
      </c>
      <c r="Y81" s="37" t="str">
        <f t="shared" si="23"/>
        <v/>
      </c>
    </row>
    <row r="82" spans="2:25">
      <c r="B82" s="35">
        <v>74</v>
      </c>
      <c r="C82" s="49" t="str">
        <f t="shared" si="18"/>
        <v/>
      </c>
      <c r="D82" s="49"/>
      <c r="E82" s="42"/>
      <c r="F82" s="43"/>
      <c r="G82" s="42"/>
      <c r="H82" s="50"/>
      <c r="I82" s="50"/>
      <c r="J82" s="42"/>
      <c r="K82" s="51" t="str">
        <f t="shared" si="19"/>
        <v/>
      </c>
      <c r="L82" s="52"/>
      <c r="M82" s="6" t="str">
        <f>IF(J82="","",(K82/J82)/LOOKUP(RIGHT($D$2,3),定数!$A$6:$A$13,定数!$B$6:$B$13))</f>
        <v/>
      </c>
      <c r="N82" s="42"/>
      <c r="O82" s="43"/>
      <c r="P82" s="50"/>
      <c r="Q82" s="50"/>
      <c r="R82" s="53" t="str">
        <f>IF(P82="","",T82*M82*LOOKUP(RIGHT($D$2,3),定数!$A$6:$A$13,定数!$B$6:$B$13))</f>
        <v/>
      </c>
      <c r="S82" s="53"/>
      <c r="T82" s="54" t="str">
        <f t="shared" si="21"/>
        <v/>
      </c>
      <c r="U82" s="54"/>
      <c r="V82" t="str">
        <f t="shared" si="20"/>
        <v/>
      </c>
      <c r="W82" t="str">
        <f t="shared" si="20"/>
        <v/>
      </c>
      <c r="X82" s="36" t="str">
        <f t="shared" si="22"/>
        <v/>
      </c>
      <c r="Y82" s="37" t="str">
        <f t="shared" si="23"/>
        <v/>
      </c>
    </row>
    <row r="83" spans="2:25">
      <c r="B83" s="35">
        <v>75</v>
      </c>
      <c r="C83" s="49" t="str">
        <f t="shared" si="18"/>
        <v/>
      </c>
      <c r="D83" s="49"/>
      <c r="E83" s="42"/>
      <c r="F83" s="43"/>
      <c r="G83" s="42"/>
      <c r="H83" s="50"/>
      <c r="I83" s="50"/>
      <c r="J83" s="42"/>
      <c r="K83" s="51" t="str">
        <f t="shared" si="19"/>
        <v/>
      </c>
      <c r="L83" s="52"/>
      <c r="M83" s="6" t="str">
        <f>IF(J83="","",(K83/J83)/LOOKUP(RIGHT($D$2,3),定数!$A$6:$A$13,定数!$B$6:$B$13))</f>
        <v/>
      </c>
      <c r="N83" s="42"/>
      <c r="O83" s="43"/>
      <c r="P83" s="50"/>
      <c r="Q83" s="50"/>
      <c r="R83" s="53" t="str">
        <f>IF(P83="","",T83*M83*LOOKUP(RIGHT($D$2,3),定数!$A$6:$A$13,定数!$B$6:$B$13))</f>
        <v/>
      </c>
      <c r="S83" s="53"/>
      <c r="T83" s="54" t="str">
        <f t="shared" si="21"/>
        <v/>
      </c>
      <c r="U83" s="54"/>
      <c r="V83" t="str">
        <f t="shared" si="20"/>
        <v/>
      </c>
      <c r="W83" t="str">
        <f t="shared" si="20"/>
        <v/>
      </c>
      <c r="X83" s="36" t="str">
        <f t="shared" si="22"/>
        <v/>
      </c>
      <c r="Y83" s="37" t="str">
        <f t="shared" si="23"/>
        <v/>
      </c>
    </row>
    <row r="84" spans="2:25">
      <c r="B84" s="35">
        <v>76</v>
      </c>
      <c r="C84" s="49" t="str">
        <f t="shared" si="18"/>
        <v/>
      </c>
      <c r="D84" s="49"/>
      <c r="E84" s="42"/>
      <c r="F84" s="43"/>
      <c r="G84" s="42"/>
      <c r="H84" s="50"/>
      <c r="I84" s="50"/>
      <c r="J84" s="42"/>
      <c r="K84" s="51" t="str">
        <f t="shared" si="19"/>
        <v/>
      </c>
      <c r="L84" s="52"/>
      <c r="M84" s="6" t="str">
        <f>IF(J84="","",(K84/J84)/LOOKUP(RIGHT($D$2,3),定数!$A$6:$A$13,定数!$B$6:$B$13))</f>
        <v/>
      </c>
      <c r="N84" s="42"/>
      <c r="O84" s="43"/>
      <c r="P84" s="50"/>
      <c r="Q84" s="50"/>
      <c r="R84" s="53" t="str">
        <f>IF(P84="","",T84*M84*LOOKUP(RIGHT($D$2,3),定数!$A$6:$A$13,定数!$B$6:$B$13))</f>
        <v/>
      </c>
      <c r="S84" s="53"/>
      <c r="T84" s="54" t="str">
        <f t="shared" si="21"/>
        <v/>
      </c>
      <c r="U84" s="54"/>
      <c r="V84" t="str">
        <f t="shared" si="20"/>
        <v/>
      </c>
      <c r="W84" t="str">
        <f t="shared" si="20"/>
        <v/>
      </c>
      <c r="X84" s="36" t="str">
        <f t="shared" si="22"/>
        <v/>
      </c>
      <c r="Y84" s="37" t="str">
        <f t="shared" si="23"/>
        <v/>
      </c>
    </row>
    <row r="85" spans="2:25">
      <c r="B85" s="35">
        <v>77</v>
      </c>
      <c r="C85" s="49" t="str">
        <f t="shared" si="18"/>
        <v/>
      </c>
      <c r="D85" s="49"/>
      <c r="E85" s="42"/>
      <c r="F85" s="43"/>
      <c r="G85" s="42"/>
      <c r="H85" s="50"/>
      <c r="I85" s="50"/>
      <c r="J85" s="42"/>
      <c r="K85" s="51" t="str">
        <f t="shared" si="19"/>
        <v/>
      </c>
      <c r="L85" s="52"/>
      <c r="M85" s="6" t="str">
        <f>IF(J85="","",(K85/J85)/LOOKUP(RIGHT($D$2,3),定数!$A$6:$A$13,定数!$B$6:$B$13))</f>
        <v/>
      </c>
      <c r="N85" s="42"/>
      <c r="O85" s="43"/>
      <c r="P85" s="50"/>
      <c r="Q85" s="50"/>
      <c r="R85" s="53" t="str">
        <f>IF(P85="","",T85*M85*LOOKUP(RIGHT($D$2,3),定数!$A$6:$A$13,定数!$B$6:$B$13))</f>
        <v/>
      </c>
      <c r="S85" s="53"/>
      <c r="T85" s="54" t="str">
        <f t="shared" si="21"/>
        <v/>
      </c>
      <c r="U85" s="54"/>
      <c r="V85" t="str">
        <f t="shared" si="20"/>
        <v/>
      </c>
      <c r="W85" t="str">
        <f t="shared" si="20"/>
        <v/>
      </c>
      <c r="X85" s="36" t="str">
        <f t="shared" si="22"/>
        <v/>
      </c>
      <c r="Y85" s="37" t="str">
        <f t="shared" si="23"/>
        <v/>
      </c>
    </row>
    <row r="86" spans="2:25">
      <c r="B86" s="35">
        <v>78</v>
      </c>
      <c r="C86" s="49" t="str">
        <f t="shared" si="18"/>
        <v/>
      </c>
      <c r="D86" s="49"/>
      <c r="E86" s="42"/>
      <c r="F86" s="43"/>
      <c r="G86" s="42"/>
      <c r="H86" s="50"/>
      <c r="I86" s="50"/>
      <c r="J86" s="42"/>
      <c r="K86" s="51" t="str">
        <f t="shared" si="19"/>
        <v/>
      </c>
      <c r="L86" s="52"/>
      <c r="M86" s="6" t="str">
        <f>IF(J86="","",(K86/J86)/LOOKUP(RIGHT($D$2,3),定数!$A$6:$A$13,定数!$B$6:$B$13))</f>
        <v/>
      </c>
      <c r="N86" s="42"/>
      <c r="O86" s="43"/>
      <c r="P86" s="50"/>
      <c r="Q86" s="50"/>
      <c r="R86" s="53" t="str">
        <f>IF(P86="","",T86*M86*LOOKUP(RIGHT($D$2,3),定数!$A$6:$A$13,定数!$B$6:$B$13))</f>
        <v/>
      </c>
      <c r="S86" s="53"/>
      <c r="T86" s="54" t="str">
        <f t="shared" si="21"/>
        <v/>
      </c>
      <c r="U86" s="54"/>
      <c r="V86" t="str">
        <f t="shared" si="20"/>
        <v/>
      </c>
      <c r="W86" t="str">
        <f t="shared" si="20"/>
        <v/>
      </c>
      <c r="X86" s="36" t="str">
        <f t="shared" si="22"/>
        <v/>
      </c>
      <c r="Y86" s="37" t="str">
        <f t="shared" si="23"/>
        <v/>
      </c>
    </row>
    <row r="87" spans="2:25">
      <c r="B87" s="35">
        <v>79</v>
      </c>
      <c r="C87" s="49" t="str">
        <f t="shared" si="18"/>
        <v/>
      </c>
      <c r="D87" s="49"/>
      <c r="E87" s="42"/>
      <c r="F87" s="43"/>
      <c r="G87" s="42"/>
      <c r="H87" s="50"/>
      <c r="I87" s="50"/>
      <c r="J87" s="42"/>
      <c r="K87" s="51" t="str">
        <f t="shared" si="19"/>
        <v/>
      </c>
      <c r="L87" s="52"/>
      <c r="M87" s="6" t="str">
        <f>IF(J87="","",(K87/J87)/LOOKUP(RIGHT($D$2,3),定数!$A$6:$A$13,定数!$B$6:$B$13))</f>
        <v/>
      </c>
      <c r="N87" s="42"/>
      <c r="O87" s="43"/>
      <c r="P87" s="50"/>
      <c r="Q87" s="50"/>
      <c r="R87" s="53" t="str">
        <f>IF(P87="","",T87*M87*LOOKUP(RIGHT($D$2,3),定数!$A$6:$A$13,定数!$B$6:$B$13))</f>
        <v/>
      </c>
      <c r="S87" s="53"/>
      <c r="T87" s="54" t="str">
        <f t="shared" si="21"/>
        <v/>
      </c>
      <c r="U87" s="54"/>
      <c r="V87" t="str">
        <f t="shared" si="20"/>
        <v/>
      </c>
      <c r="W87" t="str">
        <f t="shared" si="20"/>
        <v/>
      </c>
      <c r="X87" s="36" t="str">
        <f t="shared" si="22"/>
        <v/>
      </c>
      <c r="Y87" s="37" t="str">
        <f t="shared" si="23"/>
        <v/>
      </c>
    </row>
    <row r="88" spans="2:25">
      <c r="B88" s="35">
        <v>80</v>
      </c>
      <c r="C88" s="49" t="str">
        <f t="shared" si="18"/>
        <v/>
      </c>
      <c r="D88" s="49"/>
      <c r="E88" s="42"/>
      <c r="F88" s="43"/>
      <c r="G88" s="42"/>
      <c r="H88" s="50"/>
      <c r="I88" s="50"/>
      <c r="J88" s="42"/>
      <c r="K88" s="51" t="str">
        <f t="shared" si="19"/>
        <v/>
      </c>
      <c r="L88" s="52"/>
      <c r="M88" s="6" t="str">
        <f>IF(J88="","",(K88/J88)/LOOKUP(RIGHT($D$2,3),定数!$A$6:$A$13,定数!$B$6:$B$13))</f>
        <v/>
      </c>
      <c r="N88" s="42"/>
      <c r="O88" s="43"/>
      <c r="P88" s="50"/>
      <c r="Q88" s="50"/>
      <c r="R88" s="53" t="str">
        <f>IF(P88="","",T88*M88*LOOKUP(RIGHT($D$2,3),定数!$A$6:$A$13,定数!$B$6:$B$13))</f>
        <v/>
      </c>
      <c r="S88" s="53"/>
      <c r="T88" s="54" t="str">
        <f t="shared" si="21"/>
        <v/>
      </c>
      <c r="U88" s="54"/>
      <c r="V88" t="str">
        <f t="shared" si="20"/>
        <v/>
      </c>
      <c r="W88" t="str">
        <f t="shared" si="20"/>
        <v/>
      </c>
      <c r="X88" s="36" t="str">
        <f t="shared" si="22"/>
        <v/>
      </c>
      <c r="Y88" s="37" t="str">
        <f t="shared" si="23"/>
        <v/>
      </c>
    </row>
    <row r="89" spans="2:25">
      <c r="B89" s="35">
        <v>81</v>
      </c>
      <c r="C89" s="49" t="str">
        <f t="shared" si="18"/>
        <v/>
      </c>
      <c r="D89" s="49"/>
      <c r="E89" s="42"/>
      <c r="F89" s="43"/>
      <c r="G89" s="42"/>
      <c r="H89" s="50"/>
      <c r="I89" s="50"/>
      <c r="J89" s="42"/>
      <c r="K89" s="51" t="str">
        <f t="shared" si="19"/>
        <v/>
      </c>
      <c r="L89" s="52"/>
      <c r="M89" s="6" t="str">
        <f>IF(J89="","",(K89/J89)/LOOKUP(RIGHT($D$2,3),定数!$A$6:$A$13,定数!$B$6:$B$13))</f>
        <v/>
      </c>
      <c r="N89" s="42"/>
      <c r="O89" s="43"/>
      <c r="P89" s="50"/>
      <c r="Q89" s="50"/>
      <c r="R89" s="53" t="str">
        <f>IF(P89="","",T89*M89*LOOKUP(RIGHT($D$2,3),定数!$A$6:$A$13,定数!$B$6:$B$13))</f>
        <v/>
      </c>
      <c r="S89" s="53"/>
      <c r="T89" s="54" t="str">
        <f t="shared" si="21"/>
        <v/>
      </c>
      <c r="U89" s="54"/>
      <c r="V89" t="str">
        <f t="shared" si="20"/>
        <v/>
      </c>
      <c r="W89" t="str">
        <f t="shared" si="20"/>
        <v/>
      </c>
      <c r="X89" s="36" t="str">
        <f t="shared" si="22"/>
        <v/>
      </c>
      <c r="Y89" s="37" t="str">
        <f t="shared" si="23"/>
        <v/>
      </c>
    </row>
    <row r="90" spans="2:25">
      <c r="B90" s="35">
        <v>82</v>
      </c>
      <c r="C90" s="49" t="str">
        <f t="shared" si="18"/>
        <v/>
      </c>
      <c r="D90" s="49"/>
      <c r="E90" s="42"/>
      <c r="F90" s="43"/>
      <c r="G90" s="42"/>
      <c r="H90" s="50"/>
      <c r="I90" s="50"/>
      <c r="J90" s="42"/>
      <c r="K90" s="51" t="str">
        <f t="shared" si="19"/>
        <v/>
      </c>
      <c r="L90" s="52"/>
      <c r="M90" s="6" t="str">
        <f>IF(J90="","",(K90/J90)/LOOKUP(RIGHT($D$2,3),定数!$A$6:$A$13,定数!$B$6:$B$13))</f>
        <v/>
      </c>
      <c r="N90" s="42"/>
      <c r="O90" s="43"/>
      <c r="P90" s="50"/>
      <c r="Q90" s="50"/>
      <c r="R90" s="53" t="str">
        <f>IF(P90="","",T90*M90*LOOKUP(RIGHT($D$2,3),定数!$A$6:$A$13,定数!$B$6:$B$13))</f>
        <v/>
      </c>
      <c r="S90" s="53"/>
      <c r="T90" s="54" t="str">
        <f t="shared" si="21"/>
        <v/>
      </c>
      <c r="U90" s="54"/>
      <c r="V90" t="str">
        <f t="shared" si="20"/>
        <v/>
      </c>
      <c r="W90" t="str">
        <f t="shared" si="20"/>
        <v/>
      </c>
      <c r="X90" s="36" t="str">
        <f t="shared" si="22"/>
        <v/>
      </c>
      <c r="Y90" s="37" t="str">
        <f t="shared" si="23"/>
        <v/>
      </c>
    </row>
    <row r="91" spans="2:25">
      <c r="B91" s="35">
        <v>83</v>
      </c>
      <c r="C91" s="49" t="str">
        <f t="shared" si="18"/>
        <v/>
      </c>
      <c r="D91" s="49"/>
      <c r="E91" s="42"/>
      <c r="F91" s="43"/>
      <c r="G91" s="42"/>
      <c r="H91" s="50"/>
      <c r="I91" s="50"/>
      <c r="J91" s="42"/>
      <c r="K91" s="51" t="str">
        <f t="shared" si="19"/>
        <v/>
      </c>
      <c r="L91" s="52"/>
      <c r="M91" s="6" t="str">
        <f>IF(J91="","",(K91/J91)/LOOKUP(RIGHT($D$2,3),定数!$A$6:$A$13,定数!$B$6:$B$13))</f>
        <v/>
      </c>
      <c r="N91" s="42"/>
      <c r="O91" s="43"/>
      <c r="P91" s="50"/>
      <c r="Q91" s="50"/>
      <c r="R91" s="53" t="str">
        <f>IF(P91="","",T91*M91*LOOKUP(RIGHT($D$2,3),定数!$A$6:$A$13,定数!$B$6:$B$13))</f>
        <v/>
      </c>
      <c r="S91" s="53"/>
      <c r="T91" s="54" t="str">
        <f t="shared" si="21"/>
        <v/>
      </c>
      <c r="U91" s="54"/>
      <c r="V91" t="str">
        <f t="shared" ref="V91:W106" si="24">IF(S91&lt;&gt;"",IF(S91&lt;0,1+V90,0),"")</f>
        <v/>
      </c>
      <c r="W91" t="str">
        <f t="shared" si="24"/>
        <v/>
      </c>
      <c r="X91" s="36" t="str">
        <f t="shared" si="22"/>
        <v/>
      </c>
      <c r="Y91" s="37" t="str">
        <f t="shared" si="23"/>
        <v/>
      </c>
    </row>
    <row r="92" spans="2:25">
      <c r="B92" s="35">
        <v>84</v>
      </c>
      <c r="C92" s="49" t="str">
        <f t="shared" si="18"/>
        <v/>
      </c>
      <c r="D92" s="49"/>
      <c r="E92" s="42"/>
      <c r="F92" s="43"/>
      <c r="G92" s="42"/>
      <c r="H92" s="50"/>
      <c r="I92" s="50"/>
      <c r="J92" s="42"/>
      <c r="K92" s="51" t="str">
        <f t="shared" si="19"/>
        <v/>
      </c>
      <c r="L92" s="52"/>
      <c r="M92" s="6" t="str">
        <f>IF(J92="","",(K92/J92)/LOOKUP(RIGHT($D$2,3),定数!$A$6:$A$13,定数!$B$6:$B$13))</f>
        <v/>
      </c>
      <c r="N92" s="42"/>
      <c r="O92" s="43"/>
      <c r="P92" s="50"/>
      <c r="Q92" s="50"/>
      <c r="R92" s="53" t="str">
        <f>IF(P92="","",T92*M92*LOOKUP(RIGHT($D$2,3),定数!$A$6:$A$13,定数!$B$6:$B$13))</f>
        <v/>
      </c>
      <c r="S92" s="53"/>
      <c r="T92" s="54" t="str">
        <f t="shared" si="21"/>
        <v/>
      </c>
      <c r="U92" s="54"/>
      <c r="V92" t="str">
        <f t="shared" si="24"/>
        <v/>
      </c>
      <c r="W92" t="str">
        <f t="shared" si="24"/>
        <v/>
      </c>
      <c r="X92" s="36" t="str">
        <f t="shared" si="22"/>
        <v/>
      </c>
      <c r="Y92" s="37" t="str">
        <f t="shared" si="23"/>
        <v/>
      </c>
    </row>
    <row r="93" spans="2:25">
      <c r="B93" s="35">
        <v>85</v>
      </c>
      <c r="C93" s="49" t="str">
        <f t="shared" si="18"/>
        <v/>
      </c>
      <c r="D93" s="49"/>
      <c r="E93" s="42"/>
      <c r="F93" s="43"/>
      <c r="G93" s="42"/>
      <c r="H93" s="50"/>
      <c r="I93" s="50"/>
      <c r="J93" s="42"/>
      <c r="K93" s="51" t="str">
        <f t="shared" si="19"/>
        <v/>
      </c>
      <c r="L93" s="52"/>
      <c r="M93" s="6" t="str">
        <f>IF(J93="","",(K93/J93)/LOOKUP(RIGHT($D$2,3),定数!$A$6:$A$13,定数!$B$6:$B$13))</f>
        <v/>
      </c>
      <c r="N93" s="42"/>
      <c r="O93" s="43"/>
      <c r="P93" s="50"/>
      <c r="Q93" s="50"/>
      <c r="R93" s="53" t="str">
        <f>IF(P93="","",T93*M93*LOOKUP(RIGHT($D$2,3),定数!$A$6:$A$13,定数!$B$6:$B$13))</f>
        <v/>
      </c>
      <c r="S93" s="53"/>
      <c r="T93" s="54" t="str">
        <f t="shared" si="21"/>
        <v/>
      </c>
      <c r="U93" s="54"/>
      <c r="V93" t="str">
        <f t="shared" si="24"/>
        <v/>
      </c>
      <c r="W93" t="str">
        <f t="shared" si="24"/>
        <v/>
      </c>
      <c r="X93" s="36" t="str">
        <f t="shared" si="22"/>
        <v/>
      </c>
      <c r="Y93" s="37" t="str">
        <f t="shared" si="23"/>
        <v/>
      </c>
    </row>
    <row r="94" spans="2:25">
      <c r="B94" s="35">
        <v>86</v>
      </c>
      <c r="C94" s="49" t="str">
        <f t="shared" si="18"/>
        <v/>
      </c>
      <c r="D94" s="49"/>
      <c r="E94" s="42"/>
      <c r="F94" s="43"/>
      <c r="G94" s="42"/>
      <c r="H94" s="50"/>
      <c r="I94" s="50"/>
      <c r="J94" s="42"/>
      <c r="K94" s="51" t="str">
        <f t="shared" si="19"/>
        <v/>
      </c>
      <c r="L94" s="52"/>
      <c r="M94" s="6" t="str">
        <f>IF(J94="","",(K94/J94)/LOOKUP(RIGHT($D$2,3),定数!$A$6:$A$13,定数!$B$6:$B$13))</f>
        <v/>
      </c>
      <c r="N94" s="42"/>
      <c r="O94" s="43"/>
      <c r="P94" s="50"/>
      <c r="Q94" s="50"/>
      <c r="R94" s="53" t="str">
        <f>IF(P94="","",T94*M94*LOOKUP(RIGHT($D$2,3),定数!$A$6:$A$13,定数!$B$6:$B$13))</f>
        <v/>
      </c>
      <c r="S94" s="53"/>
      <c r="T94" s="54" t="str">
        <f t="shared" si="21"/>
        <v/>
      </c>
      <c r="U94" s="54"/>
      <c r="V94" t="str">
        <f t="shared" si="24"/>
        <v/>
      </c>
      <c r="W94" t="str">
        <f t="shared" si="24"/>
        <v/>
      </c>
      <c r="X94" s="36" t="str">
        <f t="shared" si="22"/>
        <v/>
      </c>
      <c r="Y94" s="37" t="str">
        <f t="shared" si="23"/>
        <v/>
      </c>
    </row>
    <row r="95" spans="2:25">
      <c r="B95" s="35">
        <v>87</v>
      </c>
      <c r="C95" s="49" t="str">
        <f t="shared" si="18"/>
        <v/>
      </c>
      <c r="D95" s="49"/>
      <c r="E95" s="42"/>
      <c r="F95" s="43"/>
      <c r="G95" s="42"/>
      <c r="H95" s="50"/>
      <c r="I95" s="50"/>
      <c r="J95" s="42"/>
      <c r="K95" s="51" t="str">
        <f t="shared" si="19"/>
        <v/>
      </c>
      <c r="L95" s="52"/>
      <c r="M95" s="6" t="str">
        <f>IF(J95="","",(K95/J95)/LOOKUP(RIGHT($D$2,3),定数!$A$6:$A$13,定数!$B$6:$B$13))</f>
        <v/>
      </c>
      <c r="N95" s="42"/>
      <c r="O95" s="43"/>
      <c r="P95" s="50"/>
      <c r="Q95" s="50"/>
      <c r="R95" s="53" t="str">
        <f>IF(P95="","",T95*M95*LOOKUP(RIGHT($D$2,3),定数!$A$6:$A$13,定数!$B$6:$B$13))</f>
        <v/>
      </c>
      <c r="S95" s="53"/>
      <c r="T95" s="54" t="str">
        <f t="shared" si="21"/>
        <v/>
      </c>
      <c r="U95" s="54"/>
      <c r="V95" t="str">
        <f t="shared" si="24"/>
        <v/>
      </c>
      <c r="W95" t="str">
        <f t="shared" si="24"/>
        <v/>
      </c>
      <c r="X95" s="36" t="str">
        <f t="shared" si="22"/>
        <v/>
      </c>
      <c r="Y95" s="37" t="str">
        <f t="shared" si="23"/>
        <v/>
      </c>
    </row>
    <row r="96" spans="2:25">
      <c r="B96" s="35">
        <v>88</v>
      </c>
      <c r="C96" s="49" t="str">
        <f t="shared" si="18"/>
        <v/>
      </c>
      <c r="D96" s="49"/>
      <c r="E96" s="42"/>
      <c r="F96" s="43"/>
      <c r="G96" s="42"/>
      <c r="H96" s="50"/>
      <c r="I96" s="50"/>
      <c r="J96" s="42"/>
      <c r="K96" s="51" t="str">
        <f t="shared" si="19"/>
        <v/>
      </c>
      <c r="L96" s="52"/>
      <c r="M96" s="6" t="str">
        <f>IF(J96="","",(K96/J96)/LOOKUP(RIGHT($D$2,3),定数!$A$6:$A$13,定数!$B$6:$B$13))</f>
        <v/>
      </c>
      <c r="N96" s="42"/>
      <c r="O96" s="43"/>
      <c r="P96" s="50"/>
      <c r="Q96" s="50"/>
      <c r="R96" s="53" t="str">
        <f>IF(P96="","",T96*M96*LOOKUP(RIGHT($D$2,3),定数!$A$6:$A$13,定数!$B$6:$B$13))</f>
        <v/>
      </c>
      <c r="S96" s="53"/>
      <c r="T96" s="54" t="str">
        <f t="shared" si="21"/>
        <v/>
      </c>
      <c r="U96" s="54"/>
      <c r="V96" t="str">
        <f t="shared" si="24"/>
        <v/>
      </c>
      <c r="W96" t="str">
        <f t="shared" si="24"/>
        <v/>
      </c>
      <c r="X96" s="36" t="str">
        <f t="shared" si="22"/>
        <v/>
      </c>
      <c r="Y96" s="37" t="str">
        <f t="shared" si="23"/>
        <v/>
      </c>
    </row>
    <row r="97" spans="2:25">
      <c r="B97" s="35">
        <v>89</v>
      </c>
      <c r="C97" s="49" t="str">
        <f t="shared" si="18"/>
        <v/>
      </c>
      <c r="D97" s="49"/>
      <c r="E97" s="42"/>
      <c r="F97" s="43"/>
      <c r="G97" s="42"/>
      <c r="H97" s="50"/>
      <c r="I97" s="50"/>
      <c r="J97" s="42"/>
      <c r="K97" s="51" t="str">
        <f t="shared" si="19"/>
        <v/>
      </c>
      <c r="L97" s="52"/>
      <c r="M97" s="6" t="str">
        <f>IF(J97="","",(K97/J97)/LOOKUP(RIGHT($D$2,3),定数!$A$6:$A$13,定数!$B$6:$B$13))</f>
        <v/>
      </c>
      <c r="N97" s="42"/>
      <c r="O97" s="43"/>
      <c r="P97" s="50"/>
      <c r="Q97" s="50"/>
      <c r="R97" s="53" t="str">
        <f>IF(P97="","",T97*M97*LOOKUP(RIGHT($D$2,3),定数!$A$6:$A$13,定数!$B$6:$B$13))</f>
        <v/>
      </c>
      <c r="S97" s="53"/>
      <c r="T97" s="54" t="str">
        <f t="shared" si="21"/>
        <v/>
      </c>
      <c r="U97" s="54"/>
      <c r="V97" t="str">
        <f t="shared" si="24"/>
        <v/>
      </c>
      <c r="W97" t="str">
        <f t="shared" si="24"/>
        <v/>
      </c>
      <c r="X97" s="36" t="str">
        <f t="shared" si="22"/>
        <v/>
      </c>
      <c r="Y97" s="37" t="str">
        <f t="shared" si="23"/>
        <v/>
      </c>
    </row>
    <row r="98" spans="2:25">
      <c r="B98" s="35">
        <v>90</v>
      </c>
      <c r="C98" s="49" t="str">
        <f t="shared" si="18"/>
        <v/>
      </c>
      <c r="D98" s="49"/>
      <c r="E98" s="42"/>
      <c r="F98" s="43"/>
      <c r="G98" s="42"/>
      <c r="H98" s="50"/>
      <c r="I98" s="50"/>
      <c r="J98" s="42"/>
      <c r="K98" s="51" t="str">
        <f t="shared" si="19"/>
        <v/>
      </c>
      <c r="L98" s="52"/>
      <c r="M98" s="6" t="str">
        <f>IF(J98="","",(K98/J98)/LOOKUP(RIGHT($D$2,3),定数!$A$6:$A$13,定数!$B$6:$B$13))</f>
        <v/>
      </c>
      <c r="N98" s="42"/>
      <c r="O98" s="43"/>
      <c r="P98" s="50"/>
      <c r="Q98" s="50"/>
      <c r="R98" s="53" t="str">
        <f>IF(P98="","",T98*M98*LOOKUP(RIGHT($D$2,3),定数!$A$6:$A$13,定数!$B$6:$B$13))</f>
        <v/>
      </c>
      <c r="S98" s="53"/>
      <c r="T98" s="54" t="str">
        <f t="shared" si="21"/>
        <v/>
      </c>
      <c r="U98" s="54"/>
      <c r="V98" t="str">
        <f t="shared" si="24"/>
        <v/>
      </c>
      <c r="W98" t="str">
        <f t="shared" si="24"/>
        <v/>
      </c>
      <c r="X98" s="36" t="str">
        <f t="shared" si="22"/>
        <v/>
      </c>
      <c r="Y98" s="37" t="str">
        <f t="shared" si="23"/>
        <v/>
      </c>
    </row>
    <row r="99" spans="2:25">
      <c r="B99" s="35">
        <v>91</v>
      </c>
      <c r="C99" s="49" t="str">
        <f t="shared" si="18"/>
        <v/>
      </c>
      <c r="D99" s="49"/>
      <c r="E99" s="42"/>
      <c r="F99" s="43"/>
      <c r="G99" s="42"/>
      <c r="H99" s="50"/>
      <c r="I99" s="50"/>
      <c r="J99" s="42"/>
      <c r="K99" s="51" t="str">
        <f t="shared" si="19"/>
        <v/>
      </c>
      <c r="L99" s="52"/>
      <c r="M99" s="6" t="str">
        <f>IF(J99="","",(K99/J99)/LOOKUP(RIGHT($D$2,3),定数!$A$6:$A$13,定数!$B$6:$B$13))</f>
        <v/>
      </c>
      <c r="N99" s="42"/>
      <c r="O99" s="43"/>
      <c r="P99" s="50"/>
      <c r="Q99" s="50"/>
      <c r="R99" s="53" t="str">
        <f>IF(P99="","",T99*M99*LOOKUP(RIGHT($D$2,3),定数!$A$6:$A$13,定数!$B$6:$B$13))</f>
        <v/>
      </c>
      <c r="S99" s="53"/>
      <c r="T99" s="54" t="str">
        <f t="shared" si="21"/>
        <v/>
      </c>
      <c r="U99" s="54"/>
      <c r="V99" t="str">
        <f t="shared" si="24"/>
        <v/>
      </c>
      <c r="W99" t="str">
        <f t="shared" si="24"/>
        <v/>
      </c>
      <c r="X99" s="36" t="str">
        <f t="shared" si="22"/>
        <v/>
      </c>
      <c r="Y99" s="37" t="str">
        <f t="shared" si="23"/>
        <v/>
      </c>
    </row>
    <row r="100" spans="2:25">
      <c r="B100" s="35">
        <v>92</v>
      </c>
      <c r="C100" s="49" t="str">
        <f t="shared" si="18"/>
        <v/>
      </c>
      <c r="D100" s="49"/>
      <c r="E100" s="42"/>
      <c r="F100" s="43"/>
      <c r="G100" s="42"/>
      <c r="H100" s="50"/>
      <c r="I100" s="50"/>
      <c r="J100" s="42"/>
      <c r="K100" s="51" t="str">
        <f t="shared" si="19"/>
        <v/>
      </c>
      <c r="L100" s="52"/>
      <c r="M100" s="6" t="str">
        <f>IF(J100="","",(K100/J100)/LOOKUP(RIGHT($D$2,3),定数!$A$6:$A$13,定数!$B$6:$B$13))</f>
        <v/>
      </c>
      <c r="N100" s="42"/>
      <c r="O100" s="43"/>
      <c r="P100" s="50"/>
      <c r="Q100" s="50"/>
      <c r="R100" s="53" t="str">
        <f>IF(P100="","",T100*M100*LOOKUP(RIGHT($D$2,3),定数!$A$6:$A$13,定数!$B$6:$B$13))</f>
        <v/>
      </c>
      <c r="S100" s="53"/>
      <c r="T100" s="54" t="str">
        <f t="shared" si="21"/>
        <v/>
      </c>
      <c r="U100" s="54"/>
      <c r="V100" t="str">
        <f t="shared" si="24"/>
        <v/>
      </c>
      <c r="W100" t="str">
        <f t="shared" si="24"/>
        <v/>
      </c>
      <c r="X100" s="36" t="str">
        <f t="shared" si="22"/>
        <v/>
      </c>
      <c r="Y100" s="37" t="str">
        <f t="shared" si="23"/>
        <v/>
      </c>
    </row>
    <row r="101" spans="2:25">
      <c r="B101" s="35">
        <v>93</v>
      </c>
      <c r="C101" s="49" t="str">
        <f t="shared" si="18"/>
        <v/>
      </c>
      <c r="D101" s="49"/>
      <c r="E101" s="42"/>
      <c r="F101" s="43"/>
      <c r="G101" s="42"/>
      <c r="H101" s="50"/>
      <c r="I101" s="50"/>
      <c r="J101" s="42"/>
      <c r="K101" s="51" t="str">
        <f t="shared" si="19"/>
        <v/>
      </c>
      <c r="L101" s="52"/>
      <c r="M101" s="6" t="str">
        <f>IF(J101="","",(K101/J101)/LOOKUP(RIGHT($D$2,3),定数!$A$6:$A$13,定数!$B$6:$B$13))</f>
        <v/>
      </c>
      <c r="N101" s="42"/>
      <c r="O101" s="43"/>
      <c r="P101" s="50"/>
      <c r="Q101" s="50"/>
      <c r="R101" s="53" t="str">
        <f>IF(P101="","",T101*M101*LOOKUP(RIGHT($D$2,3),定数!$A$6:$A$13,定数!$B$6:$B$13))</f>
        <v/>
      </c>
      <c r="S101" s="53"/>
      <c r="T101" s="54" t="str">
        <f t="shared" si="21"/>
        <v/>
      </c>
      <c r="U101" s="54"/>
      <c r="V101" t="str">
        <f t="shared" si="24"/>
        <v/>
      </c>
      <c r="W101" t="str">
        <f t="shared" si="24"/>
        <v/>
      </c>
      <c r="X101" s="36" t="str">
        <f t="shared" si="22"/>
        <v/>
      </c>
      <c r="Y101" s="37" t="str">
        <f t="shared" si="23"/>
        <v/>
      </c>
    </row>
    <row r="102" spans="2:25">
      <c r="B102" s="35">
        <v>94</v>
      </c>
      <c r="C102" s="49" t="str">
        <f t="shared" si="18"/>
        <v/>
      </c>
      <c r="D102" s="49"/>
      <c r="E102" s="42"/>
      <c r="F102" s="43"/>
      <c r="G102" s="42"/>
      <c r="H102" s="50"/>
      <c r="I102" s="50"/>
      <c r="J102" s="42"/>
      <c r="K102" s="51" t="str">
        <f t="shared" si="19"/>
        <v/>
      </c>
      <c r="L102" s="52"/>
      <c r="M102" s="6" t="str">
        <f>IF(J102="","",(K102/J102)/LOOKUP(RIGHT($D$2,3),定数!$A$6:$A$13,定数!$B$6:$B$13))</f>
        <v/>
      </c>
      <c r="N102" s="42"/>
      <c r="O102" s="43"/>
      <c r="P102" s="50"/>
      <c r="Q102" s="50"/>
      <c r="R102" s="53" t="str">
        <f>IF(P102="","",T102*M102*LOOKUP(RIGHT($D$2,3),定数!$A$6:$A$13,定数!$B$6:$B$13))</f>
        <v/>
      </c>
      <c r="S102" s="53"/>
      <c r="T102" s="54" t="str">
        <f t="shared" si="21"/>
        <v/>
      </c>
      <c r="U102" s="54"/>
      <c r="V102" t="str">
        <f t="shared" si="24"/>
        <v/>
      </c>
      <c r="W102" t="str">
        <f t="shared" si="24"/>
        <v/>
      </c>
      <c r="X102" s="36" t="str">
        <f t="shared" si="22"/>
        <v/>
      </c>
      <c r="Y102" s="37" t="str">
        <f t="shared" si="23"/>
        <v/>
      </c>
    </row>
    <row r="103" spans="2:25">
      <c r="B103" s="35">
        <v>95</v>
      </c>
      <c r="C103" s="49" t="str">
        <f t="shared" si="18"/>
        <v/>
      </c>
      <c r="D103" s="49"/>
      <c r="E103" s="42"/>
      <c r="F103" s="43"/>
      <c r="G103" s="42"/>
      <c r="H103" s="50"/>
      <c r="I103" s="50"/>
      <c r="J103" s="42"/>
      <c r="K103" s="51" t="str">
        <f t="shared" si="19"/>
        <v/>
      </c>
      <c r="L103" s="52"/>
      <c r="M103" s="6" t="str">
        <f>IF(J103="","",(K103/J103)/LOOKUP(RIGHT($D$2,3),定数!$A$6:$A$13,定数!$B$6:$B$13))</f>
        <v/>
      </c>
      <c r="N103" s="42"/>
      <c r="O103" s="43"/>
      <c r="P103" s="50"/>
      <c r="Q103" s="50"/>
      <c r="R103" s="53" t="str">
        <f>IF(P103="","",T103*M103*LOOKUP(RIGHT($D$2,3),定数!$A$6:$A$13,定数!$B$6:$B$13))</f>
        <v/>
      </c>
      <c r="S103" s="53"/>
      <c r="T103" s="54" t="str">
        <f t="shared" si="21"/>
        <v/>
      </c>
      <c r="U103" s="54"/>
      <c r="V103" t="str">
        <f t="shared" si="24"/>
        <v/>
      </c>
      <c r="W103" t="str">
        <f t="shared" si="24"/>
        <v/>
      </c>
      <c r="X103" s="36" t="str">
        <f t="shared" si="22"/>
        <v/>
      </c>
      <c r="Y103" s="37" t="str">
        <f t="shared" si="23"/>
        <v/>
      </c>
    </row>
    <row r="104" spans="2:25">
      <c r="B104" s="35">
        <v>96</v>
      </c>
      <c r="C104" s="49" t="str">
        <f t="shared" si="18"/>
        <v/>
      </c>
      <c r="D104" s="49"/>
      <c r="E104" s="42"/>
      <c r="F104" s="43"/>
      <c r="G104" s="42"/>
      <c r="H104" s="50"/>
      <c r="I104" s="50"/>
      <c r="J104" s="42"/>
      <c r="K104" s="51" t="str">
        <f t="shared" si="19"/>
        <v/>
      </c>
      <c r="L104" s="52"/>
      <c r="M104" s="6" t="str">
        <f>IF(J104="","",(K104/J104)/LOOKUP(RIGHT($D$2,3),定数!$A$6:$A$13,定数!$B$6:$B$13))</f>
        <v/>
      </c>
      <c r="N104" s="42"/>
      <c r="O104" s="43"/>
      <c r="P104" s="50"/>
      <c r="Q104" s="50"/>
      <c r="R104" s="53" t="str">
        <f>IF(P104="","",T104*M104*LOOKUP(RIGHT($D$2,3),定数!$A$6:$A$13,定数!$B$6:$B$13))</f>
        <v/>
      </c>
      <c r="S104" s="53"/>
      <c r="T104" s="54" t="str">
        <f t="shared" si="21"/>
        <v/>
      </c>
      <c r="U104" s="54"/>
      <c r="V104" t="str">
        <f t="shared" si="24"/>
        <v/>
      </c>
      <c r="W104" t="str">
        <f t="shared" si="24"/>
        <v/>
      </c>
      <c r="X104" s="36" t="str">
        <f t="shared" si="22"/>
        <v/>
      </c>
      <c r="Y104" s="37" t="str">
        <f t="shared" si="23"/>
        <v/>
      </c>
    </row>
    <row r="105" spans="2:25">
      <c r="B105" s="35">
        <v>97</v>
      </c>
      <c r="C105" s="49" t="str">
        <f t="shared" si="18"/>
        <v/>
      </c>
      <c r="D105" s="49"/>
      <c r="E105" s="42"/>
      <c r="F105" s="43"/>
      <c r="G105" s="42"/>
      <c r="H105" s="50"/>
      <c r="I105" s="50"/>
      <c r="J105" s="42"/>
      <c r="K105" s="51" t="str">
        <f t="shared" si="19"/>
        <v/>
      </c>
      <c r="L105" s="52"/>
      <c r="M105" s="6" t="str">
        <f>IF(J105="","",(K105/J105)/LOOKUP(RIGHT($D$2,3),定数!$A$6:$A$13,定数!$B$6:$B$13))</f>
        <v/>
      </c>
      <c r="N105" s="42"/>
      <c r="O105" s="43"/>
      <c r="P105" s="50"/>
      <c r="Q105" s="50"/>
      <c r="R105" s="53" t="str">
        <f>IF(P105="","",T105*M105*LOOKUP(RIGHT($D$2,3),定数!$A$6:$A$13,定数!$B$6:$B$13))</f>
        <v/>
      </c>
      <c r="S105" s="53"/>
      <c r="T105" s="54" t="str">
        <f t="shared" si="21"/>
        <v/>
      </c>
      <c r="U105" s="54"/>
      <c r="V105" t="str">
        <f t="shared" si="24"/>
        <v/>
      </c>
      <c r="W105" t="str">
        <f t="shared" si="24"/>
        <v/>
      </c>
      <c r="X105" s="36" t="str">
        <f t="shared" si="22"/>
        <v/>
      </c>
      <c r="Y105" s="37" t="str">
        <f t="shared" si="23"/>
        <v/>
      </c>
    </row>
    <row r="106" spans="2:25">
      <c r="B106" s="35">
        <v>98</v>
      </c>
      <c r="C106" s="49" t="str">
        <f t="shared" si="18"/>
        <v/>
      </c>
      <c r="D106" s="49"/>
      <c r="E106" s="42"/>
      <c r="F106" s="43"/>
      <c r="G106" s="42"/>
      <c r="H106" s="50"/>
      <c r="I106" s="50"/>
      <c r="J106" s="42"/>
      <c r="K106" s="51" t="str">
        <f t="shared" si="19"/>
        <v/>
      </c>
      <c r="L106" s="52"/>
      <c r="M106" s="6" t="str">
        <f>IF(J106="","",(K106/J106)/LOOKUP(RIGHT($D$2,3),定数!$A$6:$A$13,定数!$B$6:$B$13))</f>
        <v/>
      </c>
      <c r="N106" s="42"/>
      <c r="O106" s="43"/>
      <c r="P106" s="50"/>
      <c r="Q106" s="50"/>
      <c r="R106" s="53" t="str">
        <f>IF(P106="","",T106*M106*LOOKUP(RIGHT($D$2,3),定数!$A$6:$A$13,定数!$B$6:$B$13))</f>
        <v/>
      </c>
      <c r="S106" s="53"/>
      <c r="T106" s="54" t="str">
        <f t="shared" si="21"/>
        <v/>
      </c>
      <c r="U106" s="54"/>
      <c r="V106" t="str">
        <f t="shared" si="24"/>
        <v/>
      </c>
      <c r="W106" t="str">
        <f t="shared" si="24"/>
        <v/>
      </c>
      <c r="X106" s="36" t="str">
        <f t="shared" si="22"/>
        <v/>
      </c>
      <c r="Y106" s="37" t="str">
        <f t="shared" si="23"/>
        <v/>
      </c>
    </row>
    <row r="107" spans="2:25">
      <c r="B107" s="35">
        <v>99</v>
      </c>
      <c r="C107" s="49" t="str">
        <f t="shared" si="18"/>
        <v/>
      </c>
      <c r="D107" s="49"/>
      <c r="E107" s="42"/>
      <c r="F107" s="43"/>
      <c r="G107" s="42"/>
      <c r="H107" s="50"/>
      <c r="I107" s="50"/>
      <c r="J107" s="42"/>
      <c r="K107" s="51" t="str">
        <f t="shared" si="19"/>
        <v/>
      </c>
      <c r="L107" s="52"/>
      <c r="M107" s="6" t="str">
        <f>IF(J107="","",(K107/J107)/LOOKUP(RIGHT($D$2,3),定数!$A$6:$A$13,定数!$B$6:$B$13))</f>
        <v/>
      </c>
      <c r="N107" s="42"/>
      <c r="O107" s="43"/>
      <c r="P107" s="50"/>
      <c r="Q107" s="50"/>
      <c r="R107" s="53" t="str">
        <f>IF(P107="","",T107*M107*LOOKUP(RIGHT($D$2,3),定数!$A$6:$A$13,定数!$B$6:$B$13))</f>
        <v/>
      </c>
      <c r="S107" s="53"/>
      <c r="T107" s="54" t="str">
        <f t="shared" si="21"/>
        <v/>
      </c>
      <c r="U107" s="54"/>
      <c r="V107" t="str">
        <f>IF(S107&lt;&gt;"",IF(S107&lt;0,1+V106,0),"")</f>
        <v/>
      </c>
      <c r="W107" t="str">
        <f>IF(T107&lt;&gt;"",IF(T107&lt;0,1+W106,0),"")</f>
        <v/>
      </c>
      <c r="X107" s="36" t="str">
        <f t="shared" si="22"/>
        <v/>
      </c>
      <c r="Y107" s="37" t="str">
        <f t="shared" si="23"/>
        <v/>
      </c>
    </row>
    <row r="108" spans="2:25">
      <c r="B108" s="35">
        <v>100</v>
      </c>
      <c r="C108" s="49" t="str">
        <f t="shared" si="18"/>
        <v/>
      </c>
      <c r="D108" s="49"/>
      <c r="E108" s="42"/>
      <c r="F108" s="43"/>
      <c r="G108" s="42"/>
      <c r="H108" s="50"/>
      <c r="I108" s="50"/>
      <c r="J108" s="42"/>
      <c r="K108" s="51" t="str">
        <f t="shared" si="19"/>
        <v/>
      </c>
      <c r="L108" s="52"/>
      <c r="M108" s="6" t="str">
        <f>IF(J108="","",(K108/J108)/LOOKUP(RIGHT($D$2,3),定数!$A$6:$A$13,定数!$B$6:$B$13))</f>
        <v/>
      </c>
      <c r="N108" s="42"/>
      <c r="O108" s="43"/>
      <c r="P108" s="50"/>
      <c r="Q108" s="50"/>
      <c r="R108" s="53" t="str">
        <f>IF(P108="","",T108*M108*LOOKUP(RIGHT($D$2,3),定数!$A$6:$A$13,定数!$B$6:$B$13))</f>
        <v/>
      </c>
      <c r="S108" s="53"/>
      <c r="T108" s="54" t="str">
        <f t="shared" si="21"/>
        <v/>
      </c>
      <c r="U108" s="54"/>
      <c r="V108" t="str">
        <f>IF(S108&lt;&gt;"",IF(S108&lt;0,1+V107,0),"")</f>
        <v/>
      </c>
      <c r="W108" t="str">
        <f>IF(T108&lt;&gt;"",IF(T108&lt;0,1+W107,0),"")</f>
        <v/>
      </c>
      <c r="X108" s="36" t="str">
        <f t="shared" si="22"/>
        <v/>
      </c>
      <c r="Y108" s="37" t="str">
        <f t="shared" si="23"/>
        <v/>
      </c>
    </row>
    <row r="109" spans="2:25">
      <c r="B109" s="1"/>
      <c r="C109" s="1"/>
      <c r="D109" s="1"/>
      <c r="E109" s="1"/>
      <c r="F109" s="1"/>
      <c r="G109" s="1"/>
      <c r="H109" s="1"/>
      <c r="I109" s="1"/>
      <c r="J109" s="1"/>
      <c r="K109" s="1"/>
      <c r="L109" s="1"/>
      <c r="M109" s="1"/>
      <c r="N109" s="1"/>
      <c r="O109" s="1"/>
      <c r="P109" s="1"/>
      <c r="Q109" s="1"/>
      <c r="R109" s="1"/>
    </row>
  </sheetData>
  <mergeCells count="635">
    <mergeCell ref="C42:D42"/>
    <mergeCell ref="C41:D41"/>
    <mergeCell ref="H41:I41"/>
    <mergeCell ref="K41:L41"/>
    <mergeCell ref="P41:Q41"/>
    <mergeCell ref="R41:S41"/>
    <mergeCell ref="T41:U41"/>
    <mergeCell ref="C19:D19"/>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H42:I42"/>
    <mergeCell ref="K42:L42"/>
    <mergeCell ref="P42:Q42"/>
    <mergeCell ref="R42:S42"/>
    <mergeCell ref="T42:U42"/>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9:G46">
    <cfRule type="cellIs" dxfId="19" priority="213" stopIfTrue="1" operator="equal">
      <formula>"買"</formula>
    </cfRule>
    <cfRule type="cellIs" dxfId="18" priority="214" stopIfTrue="1" operator="equal">
      <formula>"売"</formula>
    </cfRule>
  </conditionalFormatting>
  <conditionalFormatting sqref="G47:G108">
    <cfRule type="cellIs" dxfId="17" priority="215" stopIfTrue="1" operator="equal">
      <formula>"買"</formula>
    </cfRule>
    <cfRule type="cellIs" dxfId="16" priority="216" stopIfTrue="1" operator="equal">
      <formula>"売"</formula>
    </cfRule>
  </conditionalFormatting>
  <conditionalFormatting sqref="G41">
    <cfRule type="cellIs" dxfId="15" priority="7" stopIfTrue="1" operator="equal">
      <formula>"買"</formula>
    </cfRule>
    <cfRule type="cellIs" dxfId="14" priority="8" stopIfTrue="1" operator="equal">
      <formula>"売"</formula>
    </cfRule>
  </conditionalFormatting>
  <conditionalFormatting sqref="G41">
    <cfRule type="cellIs" dxfId="11" priority="5" stopIfTrue="1" operator="equal">
      <formula>"買"</formula>
    </cfRule>
    <cfRule type="cellIs" dxfId="10" priority="6" stopIfTrue="1" operator="equal">
      <formula>"売"</formula>
    </cfRule>
  </conditionalFormatting>
  <conditionalFormatting sqref="G41">
    <cfRule type="cellIs" dxfId="7" priority="3" stopIfTrue="1" operator="equal">
      <formula>"買"</formula>
    </cfRule>
    <cfRule type="cellIs" dxfId="6" priority="4" stopIfTrue="1" operator="equal">
      <formula>"売"</formula>
    </cfRule>
  </conditionalFormatting>
  <conditionalFormatting sqref="G41">
    <cfRule type="cellIs" dxfId="3" priority="1" stopIfTrue="1" operator="equal">
      <formula>"買"</formula>
    </cfRule>
    <cfRule type="cellIs" dxfId="2"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Y109"/>
  <sheetViews>
    <sheetView zoomScale="115" zoomScaleNormal="115" workbookViewId="0">
      <pane ySplit="8" topLeftCell="A33" activePane="bottomLeft" state="frozen"/>
      <selection pane="bottomLeft" activeCell="R40" sqref="R40:S40"/>
    </sheetView>
  </sheetViews>
  <sheetFormatPr defaultRowHeight="13.5"/>
  <cols>
    <col min="1" max="1" width="2.875" customWidth="1"/>
    <col min="2" max="18" width="6.625" customWidth="1"/>
    <col min="22" max="22" width="10.875" style="22" hidden="1" customWidth="1"/>
    <col min="23" max="23" width="0" hidden="1" customWidth="1"/>
  </cols>
  <sheetData>
    <row r="2" spans="2:25">
      <c r="B2" s="72" t="s">
        <v>5</v>
      </c>
      <c r="C2" s="72"/>
      <c r="D2" s="83" t="s">
        <v>89</v>
      </c>
      <c r="E2" s="83"/>
      <c r="F2" s="72" t="s">
        <v>6</v>
      </c>
      <c r="G2" s="72"/>
      <c r="H2" s="75" t="s">
        <v>87</v>
      </c>
      <c r="I2" s="75"/>
      <c r="J2" s="72" t="s">
        <v>7</v>
      </c>
      <c r="K2" s="72"/>
      <c r="L2" s="82">
        <v>500000</v>
      </c>
      <c r="M2" s="83"/>
      <c r="N2" s="72" t="s">
        <v>8</v>
      </c>
      <c r="O2" s="72"/>
      <c r="P2" s="84">
        <f>SUM(L2,D4)</f>
        <v>1610595.7713837414</v>
      </c>
      <c r="Q2" s="75"/>
      <c r="R2" s="1"/>
      <c r="S2" s="1"/>
      <c r="T2" s="1"/>
    </row>
    <row r="3" spans="2:25" ht="170.25" customHeight="1">
      <c r="B3" s="72" t="s">
        <v>58</v>
      </c>
      <c r="C3" s="72"/>
      <c r="D3" s="85" t="s">
        <v>88</v>
      </c>
      <c r="E3" s="85"/>
      <c r="F3" s="85"/>
      <c r="G3" s="85"/>
      <c r="H3" s="85"/>
      <c r="I3" s="85"/>
      <c r="J3" s="72" t="s">
        <v>59</v>
      </c>
      <c r="K3" s="72"/>
      <c r="L3" s="85" t="s">
        <v>60</v>
      </c>
      <c r="M3" s="86"/>
      <c r="N3" s="86"/>
      <c r="O3" s="86"/>
      <c r="P3" s="86"/>
      <c r="Q3" s="86"/>
      <c r="R3" s="1"/>
      <c r="S3" s="1"/>
    </row>
    <row r="4" spans="2:25">
      <c r="B4" s="72" t="s">
        <v>61</v>
      </c>
      <c r="C4" s="72"/>
      <c r="D4" s="80">
        <f>SUM($R$9:$S$993)</f>
        <v>1110595.7713837414</v>
      </c>
      <c r="E4" s="80"/>
      <c r="F4" s="72" t="s">
        <v>62</v>
      </c>
      <c r="G4" s="72"/>
      <c r="H4" s="81">
        <f>SUM($T$9:$U$108)</f>
        <v>613.0000000000058</v>
      </c>
      <c r="I4" s="75"/>
      <c r="J4" s="87"/>
      <c r="K4" s="87"/>
      <c r="L4" s="84"/>
      <c r="M4" s="84"/>
      <c r="N4" s="87" t="s">
        <v>63</v>
      </c>
      <c r="O4" s="87"/>
      <c r="P4" s="88">
        <f>MAX(Y:Y)</f>
        <v>3.2499999999996421E-2</v>
      </c>
      <c r="Q4" s="88"/>
      <c r="R4" s="1"/>
      <c r="S4" s="1"/>
      <c r="T4" s="1"/>
    </row>
    <row r="5" spans="2:25">
      <c r="B5" s="39" t="s">
        <v>64</v>
      </c>
      <c r="C5" s="2">
        <f>COUNTIF($R$9:$R$990,"&gt;0")</f>
        <v>27</v>
      </c>
      <c r="D5" s="40" t="s">
        <v>65</v>
      </c>
      <c r="E5" s="15">
        <f>COUNTIF($R$9:$R$990,"&lt;0")</f>
        <v>2</v>
      </c>
      <c r="F5" s="40" t="s">
        <v>66</v>
      </c>
      <c r="G5" s="2">
        <f>COUNTIF($R$9:$R$990,"=0")</f>
        <v>0</v>
      </c>
      <c r="H5" s="40" t="s">
        <v>67</v>
      </c>
      <c r="I5" s="3">
        <f>C5/SUM(C5,E5,G5)</f>
        <v>0.93103448275862066</v>
      </c>
      <c r="J5" s="71" t="s">
        <v>68</v>
      </c>
      <c r="K5" s="72"/>
      <c r="L5" s="73">
        <f>MAX(V9:V993)</f>
        <v>14</v>
      </c>
      <c r="M5" s="74"/>
      <c r="N5" s="17" t="s">
        <v>69</v>
      </c>
      <c r="O5" s="9"/>
      <c r="P5" s="73">
        <f>MAX(W9:W993)</f>
        <v>1</v>
      </c>
      <c r="Q5" s="74"/>
      <c r="R5" s="1"/>
      <c r="S5" s="1"/>
      <c r="T5" s="1"/>
    </row>
    <row r="6" spans="2:25">
      <c r="B6" s="11"/>
      <c r="C6" s="13"/>
      <c r="D6" s="14"/>
      <c r="E6" s="10"/>
      <c r="F6" s="11"/>
      <c r="G6" s="10"/>
      <c r="H6" s="11"/>
      <c r="I6" s="16"/>
      <c r="J6" s="11"/>
      <c r="K6" s="11"/>
      <c r="L6" s="10"/>
      <c r="M6" s="41" t="s">
        <v>57</v>
      </c>
      <c r="N6" s="12"/>
      <c r="O6" s="12"/>
      <c r="P6" s="10"/>
      <c r="Q6" s="7"/>
      <c r="R6" s="1"/>
      <c r="S6" s="1"/>
      <c r="T6" s="1"/>
    </row>
    <row r="7" spans="2:25">
      <c r="B7" s="55" t="s">
        <v>70</v>
      </c>
      <c r="C7" s="57" t="s">
        <v>71</v>
      </c>
      <c r="D7" s="58"/>
      <c r="E7" s="61" t="s">
        <v>72</v>
      </c>
      <c r="F7" s="62"/>
      <c r="G7" s="62"/>
      <c r="H7" s="62"/>
      <c r="I7" s="63"/>
      <c r="J7" s="64" t="s">
        <v>73</v>
      </c>
      <c r="K7" s="65"/>
      <c r="L7" s="66"/>
      <c r="M7" s="67" t="s">
        <v>74</v>
      </c>
      <c r="N7" s="68" t="s">
        <v>75</v>
      </c>
      <c r="O7" s="69"/>
      <c r="P7" s="69"/>
      <c r="Q7" s="70"/>
      <c r="R7" s="76" t="s">
        <v>76</v>
      </c>
      <c r="S7" s="76"/>
      <c r="T7" s="76"/>
      <c r="U7" s="76"/>
    </row>
    <row r="8" spans="2:25">
      <c r="B8" s="56"/>
      <c r="C8" s="59"/>
      <c r="D8" s="60"/>
      <c r="E8" s="18" t="s">
        <v>77</v>
      </c>
      <c r="F8" s="18" t="s">
        <v>78</v>
      </c>
      <c r="G8" s="18" t="s">
        <v>79</v>
      </c>
      <c r="H8" s="77" t="s">
        <v>80</v>
      </c>
      <c r="I8" s="63"/>
      <c r="J8" s="4" t="s">
        <v>81</v>
      </c>
      <c r="K8" s="78" t="s">
        <v>82</v>
      </c>
      <c r="L8" s="66"/>
      <c r="M8" s="67"/>
      <c r="N8" s="5" t="s">
        <v>77</v>
      </c>
      <c r="O8" s="5" t="s">
        <v>78</v>
      </c>
      <c r="P8" s="79" t="s">
        <v>80</v>
      </c>
      <c r="Q8" s="70"/>
      <c r="R8" s="76" t="s">
        <v>83</v>
      </c>
      <c r="S8" s="76"/>
      <c r="T8" s="76" t="s">
        <v>81</v>
      </c>
      <c r="U8" s="76"/>
      <c r="Y8" t="s">
        <v>84</v>
      </c>
    </row>
    <row r="9" spans="2:25">
      <c r="B9" s="46">
        <v>1</v>
      </c>
      <c r="C9" s="49">
        <f>L2</f>
        <v>500000</v>
      </c>
      <c r="D9" s="49"/>
      <c r="E9" s="47">
        <v>2018</v>
      </c>
      <c r="F9" s="43">
        <v>43726</v>
      </c>
      <c r="G9" s="47" t="s">
        <v>3</v>
      </c>
      <c r="H9" s="50">
        <v>1.3019000000000001</v>
      </c>
      <c r="I9" s="50"/>
      <c r="J9" s="47">
        <v>17</v>
      </c>
      <c r="K9" s="51">
        <f t="shared" ref="K9" si="0">IF(J9="","",C9*0.03)</f>
        <v>15000</v>
      </c>
      <c r="L9" s="52"/>
      <c r="M9" s="6">
        <f>IF(J9="","",(K9/J9)/LOOKUP(RIGHT($D$2,3),定数!$A$6:$A$13,定数!$B$6:$B$13))</f>
        <v>9.8039215686274517</v>
      </c>
      <c r="N9" s="45"/>
      <c r="O9" s="43"/>
      <c r="P9" s="50">
        <v>1.2992999999999999</v>
      </c>
      <c r="Q9" s="50"/>
      <c r="R9" s="53">
        <f>IF(P9="","",T9*M9*LOOKUP(RIGHT($D$2,3),[1]定数!$A$6:$A$13,[1]定数!$B$6:$B$13))</f>
        <v>22941.176470589631</v>
      </c>
      <c r="S9" s="53"/>
      <c r="T9" s="54">
        <f>IF(P9="","",IF(G9="買",(P9-H9),(H9-P9))*IF(RIGHT($D$2,3)="JPY",100,10000))</f>
        <v>26.000000000001577</v>
      </c>
      <c r="U9" s="54"/>
      <c r="V9" s="1">
        <f>IF(T9&lt;&gt;"",IF(T9&gt;0,1+V8,0),"")</f>
        <v>1</v>
      </c>
      <c r="W9">
        <f>IF(T9&lt;&gt;"",IF(T9&lt;0,1+W8,0),"")</f>
        <v>0</v>
      </c>
    </row>
    <row r="10" spans="2:25">
      <c r="B10" s="46">
        <v>2</v>
      </c>
      <c r="C10" s="49">
        <f t="shared" ref="C10:C38" si="1">IF(R9="","",C9+R9)</f>
        <v>522941.17647058965</v>
      </c>
      <c r="D10" s="49"/>
      <c r="E10" s="45"/>
      <c r="F10" s="43">
        <v>43727</v>
      </c>
      <c r="G10" s="47" t="s">
        <v>3</v>
      </c>
      <c r="H10" s="50">
        <v>1.2971999999999999</v>
      </c>
      <c r="I10" s="50"/>
      <c r="J10" s="47">
        <v>16</v>
      </c>
      <c r="K10" s="51">
        <f>IF(J10="","",C10*0.03)</f>
        <v>15688.235294117689</v>
      </c>
      <c r="L10" s="52"/>
      <c r="M10" s="6">
        <f>IF(J10="","",(K10/J10)/LOOKUP(RIGHT($D$2,3),[1]定数!$A$6:$A$13,[1]定数!$B$6:$B$13))</f>
        <v>10.894607843137283</v>
      </c>
      <c r="N10" s="45"/>
      <c r="O10" s="43"/>
      <c r="P10" s="50">
        <v>1.2947</v>
      </c>
      <c r="Q10" s="50"/>
      <c r="R10" s="53">
        <f>IF(P10="","",T10*M10*LOOKUP(RIGHT($D$2,3),[1]定数!$A$6:$A$13,[1]定数!$B$6:$B$13))</f>
        <v>24512.867647058363</v>
      </c>
      <c r="S10" s="53"/>
      <c r="T10" s="54">
        <f>IF(P10="","",IF(G10="買",(P10-H10),(H10-P10))*IF(RIGHT($D$2,3)="JPY",100,10000))</f>
        <v>24.999999999999467</v>
      </c>
      <c r="U10" s="54"/>
      <c r="V10" s="22">
        <f t="shared" ref="V10:V22" si="2">IF(T10&lt;&gt;"",IF(T10&gt;0,1+V9,0),"")</f>
        <v>2</v>
      </c>
      <c r="W10">
        <f t="shared" ref="W10:W37" si="3">IF(T10&lt;&gt;"",IF(T10&lt;0,1+W9,0),"")</f>
        <v>0</v>
      </c>
      <c r="X10" s="36">
        <f>IF(C10&lt;&gt;"",MAX(C10,C9),"")</f>
        <v>522941.17647058965</v>
      </c>
    </row>
    <row r="11" spans="2:25">
      <c r="B11" s="46">
        <v>3</v>
      </c>
      <c r="C11" s="49">
        <f t="shared" si="1"/>
        <v>547454.04411764804</v>
      </c>
      <c r="D11" s="49"/>
      <c r="E11" s="45"/>
      <c r="F11" s="43">
        <v>43733</v>
      </c>
      <c r="G11" s="47" t="s">
        <v>4</v>
      </c>
      <c r="H11" s="50">
        <v>1.2949999999999999</v>
      </c>
      <c r="I11" s="50"/>
      <c r="J11" s="47">
        <v>6</v>
      </c>
      <c r="K11" s="51">
        <f t="shared" ref="K11:K36" si="4">IF(J11="","",C11*0.03)</f>
        <v>16423.621323529442</v>
      </c>
      <c r="L11" s="52"/>
      <c r="M11" s="6">
        <f>IF(J11="","",(K11/J11)/LOOKUP(RIGHT($D$2,3),[1]定数!$A$6:$A$13,[1]定数!$B$6:$B$13))</f>
        <v>30.414113562091558</v>
      </c>
      <c r="N11" s="45"/>
      <c r="O11" s="43"/>
      <c r="P11" s="50">
        <v>1.2959000000000001</v>
      </c>
      <c r="Q11" s="50"/>
      <c r="R11" s="53">
        <f>IF(P11="","",T11*M11*LOOKUP(RIGHT($D$2,3),[1]定数!$A$6:$A$13,[1]定数!$B$6:$B$13))</f>
        <v>24635.431985297524</v>
      </c>
      <c r="S11" s="53"/>
      <c r="T11" s="54">
        <f>IF(P11="","",IF(G11="買",(P11-H11),(H11-P11))*IF(RIGHT($D$2,3)="JPY",100,10000))</f>
        <v>9.0000000000012292</v>
      </c>
      <c r="U11" s="54"/>
      <c r="V11" s="22">
        <f t="shared" si="2"/>
        <v>3</v>
      </c>
      <c r="W11">
        <f t="shared" si="3"/>
        <v>0</v>
      </c>
      <c r="X11" s="36">
        <f>IF(C11&lt;&gt;"",MAX(X10,C11),"")</f>
        <v>547454.04411764804</v>
      </c>
      <c r="Y11" s="37">
        <f>IF(X11&lt;&gt;"",1-(C11/X11),"")</f>
        <v>0</v>
      </c>
    </row>
    <row r="12" spans="2:25">
      <c r="B12" s="46">
        <v>4</v>
      </c>
      <c r="C12" s="49">
        <f t="shared" si="1"/>
        <v>572089.47610294551</v>
      </c>
      <c r="D12" s="49"/>
      <c r="E12" s="45"/>
      <c r="F12" s="43">
        <v>43743</v>
      </c>
      <c r="G12" s="47" t="s">
        <v>4</v>
      </c>
      <c r="H12" s="50">
        <v>1.2944</v>
      </c>
      <c r="I12" s="50"/>
      <c r="J12" s="47">
        <v>11</v>
      </c>
      <c r="K12" s="51">
        <f t="shared" si="4"/>
        <v>17162.684283088365</v>
      </c>
      <c r="L12" s="52"/>
      <c r="M12" s="6">
        <f>IF(J12="","",(K12/J12)/LOOKUP(RIGHT($D$2,3),[1]定数!$A$6:$A$13,[1]定数!$B$6:$B$13))</f>
        <v>17.336044730392288</v>
      </c>
      <c r="N12" s="45"/>
      <c r="O12" s="43"/>
      <c r="P12" s="50">
        <v>1.2961</v>
      </c>
      <c r="Q12" s="50"/>
      <c r="R12" s="53">
        <f>IF(P12="","",T12*M12*LOOKUP(RIGHT($D$2,3),[1]定数!$A$6:$A$13,[1]定数!$B$6:$B$13))</f>
        <v>26524.148437500746</v>
      </c>
      <c r="S12" s="53"/>
      <c r="T12" s="54">
        <f t="shared" ref="T12:T75" si="5">IF(P12="","",IF(G12="買",(P12-H12),(H12-P12))*IF(RIGHT($D$2,3)="JPY",100,10000))</f>
        <v>17.000000000000348</v>
      </c>
      <c r="U12" s="54"/>
      <c r="V12" s="22">
        <f t="shared" si="2"/>
        <v>4</v>
      </c>
      <c r="W12">
        <f t="shared" si="3"/>
        <v>0</v>
      </c>
      <c r="X12" s="36">
        <f t="shared" ref="X12:X75" si="6">IF(C12&lt;&gt;"",MAX(X11,C12),"")</f>
        <v>572089.47610294551</v>
      </c>
      <c r="Y12" s="37">
        <f t="shared" ref="Y12:Y75" si="7">IF(X12&lt;&gt;"",1-(C12/X12),"")</f>
        <v>0</v>
      </c>
    </row>
    <row r="13" spans="2:25">
      <c r="B13" s="46">
        <v>5</v>
      </c>
      <c r="C13" s="49">
        <f t="shared" si="1"/>
        <v>598613.62454044621</v>
      </c>
      <c r="D13" s="49"/>
      <c r="E13" s="45"/>
      <c r="F13" s="43">
        <v>43747</v>
      </c>
      <c r="G13" s="47" t="s">
        <v>4</v>
      </c>
      <c r="H13" s="50">
        <v>1.2969999999999999</v>
      </c>
      <c r="I13" s="50"/>
      <c r="J13" s="47">
        <v>10</v>
      </c>
      <c r="K13" s="51">
        <f t="shared" si="4"/>
        <v>17958.408736213387</v>
      </c>
      <c r="L13" s="52"/>
      <c r="M13" s="6">
        <f>IF(J13="","",(K13/J13)/LOOKUP(RIGHT($D$2,3),定数!$A$6:$A$13,定数!$B$6:$B$13))</f>
        <v>19.953787484681541</v>
      </c>
      <c r="N13" s="45"/>
      <c r="O13" s="43"/>
      <c r="P13" s="50">
        <v>1.2986</v>
      </c>
      <c r="Q13" s="50"/>
      <c r="R13" s="53">
        <f>IF(P13="","",T13*M13*LOOKUP(RIGHT($D$2,3),定数!$A$6:$A$13,定数!$B$6:$B$13))</f>
        <v>28733.453977942245</v>
      </c>
      <c r="S13" s="53"/>
      <c r="T13" s="54">
        <f t="shared" si="5"/>
        <v>16.000000000000458</v>
      </c>
      <c r="U13" s="54"/>
      <c r="V13" s="22">
        <f t="shared" si="2"/>
        <v>5</v>
      </c>
      <c r="W13">
        <f t="shared" si="3"/>
        <v>0</v>
      </c>
      <c r="X13" s="36">
        <f t="shared" si="6"/>
        <v>598613.62454044621</v>
      </c>
      <c r="Y13" s="37">
        <f t="shared" si="7"/>
        <v>0</v>
      </c>
    </row>
    <row r="14" spans="2:25">
      <c r="B14" s="46">
        <v>6</v>
      </c>
      <c r="C14" s="49">
        <f t="shared" si="1"/>
        <v>627347.07851838844</v>
      </c>
      <c r="D14" s="49"/>
      <c r="E14" s="45"/>
      <c r="F14" s="43">
        <v>43790</v>
      </c>
      <c r="G14" s="47" t="s">
        <v>3</v>
      </c>
      <c r="H14" s="50">
        <v>1.3264</v>
      </c>
      <c r="I14" s="50"/>
      <c r="J14" s="47">
        <v>19</v>
      </c>
      <c r="K14" s="51">
        <f t="shared" si="4"/>
        <v>18820.412355551653</v>
      </c>
      <c r="L14" s="52"/>
      <c r="M14" s="6">
        <f>IF(J14="","",(K14/J14)/LOOKUP(RIGHT($D$2,3),定数!$A$6:$A$13,定数!$B$6:$B$13))</f>
        <v>11.006089096813833</v>
      </c>
      <c r="N14" s="45"/>
      <c r="O14" s="43"/>
      <c r="P14" s="50">
        <v>1.3232999999999999</v>
      </c>
      <c r="Q14" s="50"/>
      <c r="R14" s="53">
        <f>IF(P14="","",T14*M14*LOOKUP(RIGHT($D$2,3),定数!$A$6:$A$13,定数!$B$6:$B$13))</f>
        <v>30706.988580111607</v>
      </c>
      <c r="S14" s="53"/>
      <c r="T14" s="54">
        <f t="shared" si="5"/>
        <v>31.000000000001027</v>
      </c>
      <c r="U14" s="54"/>
      <c r="V14" s="22">
        <f t="shared" si="2"/>
        <v>6</v>
      </c>
      <c r="W14">
        <f t="shared" si="3"/>
        <v>0</v>
      </c>
      <c r="X14" s="36">
        <f t="shared" si="6"/>
        <v>627347.07851838844</v>
      </c>
      <c r="Y14" s="37">
        <f t="shared" si="7"/>
        <v>0</v>
      </c>
    </row>
    <row r="15" spans="2:25">
      <c r="B15" s="46">
        <v>7</v>
      </c>
      <c r="C15" s="49">
        <f t="shared" si="1"/>
        <v>658054.06709850009</v>
      </c>
      <c r="D15" s="49"/>
      <c r="E15" s="45"/>
      <c r="F15" s="43">
        <v>43799</v>
      </c>
      <c r="G15" s="47" t="s">
        <v>3</v>
      </c>
      <c r="H15" s="50">
        <v>1.3285</v>
      </c>
      <c r="I15" s="50"/>
      <c r="J15" s="47">
        <v>15</v>
      </c>
      <c r="K15" s="51">
        <f t="shared" si="4"/>
        <v>19741.622012955002</v>
      </c>
      <c r="L15" s="52"/>
      <c r="M15" s="6">
        <f>IF(J15="","",(K15/J15)/LOOKUP(RIGHT($D$2,3),定数!$A$6:$A$13,定数!$B$6:$B$13))</f>
        <v>14.623423713300001</v>
      </c>
      <c r="N15" s="45"/>
      <c r="O15" s="43"/>
      <c r="P15" s="50">
        <v>1.3262</v>
      </c>
      <c r="Q15" s="50"/>
      <c r="R15" s="53">
        <f>IF(P15="","",T15*M15*LOOKUP(RIGHT($D$2,3),定数!$A$6:$A$13,定数!$B$6:$B$13))</f>
        <v>30270.487086530589</v>
      </c>
      <c r="S15" s="53"/>
      <c r="T15" s="54">
        <f t="shared" si="5"/>
        <v>22.999999999999687</v>
      </c>
      <c r="U15" s="54"/>
      <c r="V15" s="22">
        <f t="shared" si="2"/>
        <v>7</v>
      </c>
      <c r="W15">
        <f t="shared" si="3"/>
        <v>0</v>
      </c>
      <c r="X15" s="36">
        <f t="shared" si="6"/>
        <v>658054.06709850009</v>
      </c>
      <c r="Y15" s="37">
        <f t="shared" si="7"/>
        <v>0</v>
      </c>
    </row>
    <row r="16" spans="2:25">
      <c r="B16" s="46">
        <v>8</v>
      </c>
      <c r="C16" s="49">
        <f t="shared" si="1"/>
        <v>688324.55418503063</v>
      </c>
      <c r="D16" s="49"/>
      <c r="E16" s="45"/>
      <c r="F16" s="43">
        <v>43803</v>
      </c>
      <c r="G16" s="47" t="s">
        <v>4</v>
      </c>
      <c r="H16" s="50">
        <v>1.3208</v>
      </c>
      <c r="I16" s="50"/>
      <c r="J16" s="47">
        <v>24</v>
      </c>
      <c r="K16" s="51">
        <f t="shared" si="4"/>
        <v>20649.736625550919</v>
      </c>
      <c r="L16" s="52"/>
      <c r="M16" s="6">
        <f>IF(J16="","",(K16/J16)/LOOKUP(RIGHT($D$2,3),定数!$A$6:$A$13,定数!$B$6:$B$13))</f>
        <v>9.5600632525698686</v>
      </c>
      <c r="N16" s="45"/>
      <c r="O16" s="43"/>
      <c r="P16" s="50">
        <v>1.3244</v>
      </c>
      <c r="Q16" s="50"/>
      <c r="R16" s="53">
        <f>IF(P16="","",T16*M16*LOOKUP(RIGHT($D$2,3),定数!$A$6:$A$13,定数!$B$6:$B$13))</f>
        <v>30974.604938326785</v>
      </c>
      <c r="S16" s="53"/>
      <c r="T16" s="54">
        <f t="shared" si="5"/>
        <v>36.000000000000476</v>
      </c>
      <c r="U16" s="54"/>
      <c r="V16" s="22">
        <f t="shared" si="2"/>
        <v>8</v>
      </c>
      <c r="W16">
        <f t="shared" si="3"/>
        <v>0</v>
      </c>
      <c r="X16" s="36">
        <f t="shared" si="6"/>
        <v>688324.55418503063</v>
      </c>
      <c r="Y16" s="37">
        <f t="shared" si="7"/>
        <v>0</v>
      </c>
    </row>
    <row r="17" spans="2:25">
      <c r="B17" s="46">
        <v>9</v>
      </c>
      <c r="C17" s="49">
        <f t="shared" si="1"/>
        <v>719299.15912335739</v>
      </c>
      <c r="D17" s="49"/>
      <c r="E17" s="45"/>
      <c r="F17" s="43">
        <v>43809</v>
      </c>
      <c r="G17" s="47" t="s">
        <v>4</v>
      </c>
      <c r="H17" s="50">
        <v>1.3321000000000001</v>
      </c>
      <c r="I17" s="50"/>
      <c r="J17" s="47">
        <v>16</v>
      </c>
      <c r="K17" s="51">
        <f t="shared" si="4"/>
        <v>21578.97477370072</v>
      </c>
      <c r="L17" s="52"/>
      <c r="M17" s="6">
        <f>IF(J17="","",(K17/J17)/LOOKUP(RIGHT($D$2,3),定数!$A$6:$A$13,定数!$B$6:$B$13))</f>
        <v>14.985399148403278</v>
      </c>
      <c r="N17" s="45"/>
      <c r="O17" s="43"/>
      <c r="P17" s="50">
        <v>1.3345</v>
      </c>
      <c r="Q17" s="50"/>
      <c r="R17" s="53">
        <f>IF(P17="","",T17*M17*LOOKUP(RIGHT($D$2,3),定数!$A$6:$A$13,定数!$B$6:$B$13))</f>
        <v>32368.462160550509</v>
      </c>
      <c r="S17" s="53"/>
      <c r="T17" s="54">
        <f t="shared" si="5"/>
        <v>23.999999999999577</v>
      </c>
      <c r="U17" s="54"/>
      <c r="V17" s="22">
        <f t="shared" si="2"/>
        <v>9</v>
      </c>
      <c r="W17">
        <f t="shared" si="3"/>
        <v>0</v>
      </c>
      <c r="X17" s="36">
        <f t="shared" si="6"/>
        <v>719299.15912335739</v>
      </c>
      <c r="Y17" s="37">
        <f t="shared" si="7"/>
        <v>0</v>
      </c>
    </row>
    <row r="18" spans="2:25">
      <c r="B18" s="46">
        <v>10</v>
      </c>
      <c r="C18" s="49">
        <f t="shared" si="1"/>
        <v>751667.62128390791</v>
      </c>
      <c r="D18" s="49"/>
      <c r="E18" s="45"/>
      <c r="F18" s="43">
        <v>43811</v>
      </c>
      <c r="G18" s="47" t="s">
        <v>3</v>
      </c>
      <c r="H18" s="50">
        <v>1.3373999999999999</v>
      </c>
      <c r="I18" s="50"/>
      <c r="J18" s="47">
        <v>13</v>
      </c>
      <c r="K18" s="51">
        <f t="shared" si="4"/>
        <v>22550.028638517237</v>
      </c>
      <c r="L18" s="52"/>
      <c r="M18" s="6">
        <f>IF(J18="","",(K18/J18)/LOOKUP(RIGHT($D$2,3),定数!$A$6:$A$13,定数!$B$6:$B$13))</f>
        <v>19.273528750869431</v>
      </c>
      <c r="N18" s="45"/>
      <c r="O18" s="43"/>
      <c r="P18" s="50">
        <v>1.3353999999999999</v>
      </c>
      <c r="Q18" s="50"/>
      <c r="R18" s="53">
        <f>IF(P18="","",T18*M18*LOOKUP(RIGHT($D$2,3),定数!$A$6:$A$13,定数!$B$6:$B$13))</f>
        <v>34692.351751565009</v>
      </c>
      <c r="S18" s="53"/>
      <c r="T18" s="54">
        <f t="shared" si="5"/>
        <v>20.000000000000018</v>
      </c>
      <c r="U18" s="54"/>
      <c r="V18" s="22">
        <f t="shared" si="2"/>
        <v>10</v>
      </c>
      <c r="W18">
        <f t="shared" si="3"/>
        <v>0</v>
      </c>
      <c r="X18" s="36">
        <f t="shared" si="6"/>
        <v>751667.62128390791</v>
      </c>
      <c r="Y18" s="37">
        <f t="shared" si="7"/>
        <v>0</v>
      </c>
    </row>
    <row r="19" spans="2:25">
      <c r="B19" s="46">
        <v>11</v>
      </c>
      <c r="C19" s="51">
        <f>IF(R18="","",C18+R18)</f>
        <v>786359.97303547291</v>
      </c>
      <c r="D19" s="52"/>
      <c r="E19" s="45"/>
      <c r="F19" s="43">
        <v>43469</v>
      </c>
      <c r="G19" s="47" t="s">
        <v>3</v>
      </c>
      <c r="H19" s="50">
        <v>1.3425</v>
      </c>
      <c r="I19" s="50"/>
      <c r="J19" s="47">
        <v>47</v>
      </c>
      <c r="K19" s="51">
        <f t="shared" si="4"/>
        <v>23590.799191064187</v>
      </c>
      <c r="L19" s="52"/>
      <c r="M19" s="6">
        <f>IF(J19="","",(K19/J19)/LOOKUP(RIGHT($D$2,3),定数!$A$6:$A$13,定数!$B$6:$B$13))</f>
        <v>5.5770210853579636</v>
      </c>
      <c r="N19" s="45"/>
      <c r="O19" s="43"/>
      <c r="P19" s="50">
        <v>1.3351999999999999</v>
      </c>
      <c r="Q19" s="50"/>
      <c r="R19" s="53">
        <f>IF(P19="","",T19*M19*LOOKUP(RIGHT($D$2,3),定数!$A$6:$A$13,定数!$B$6:$B$13))</f>
        <v>36641.028530802243</v>
      </c>
      <c r="S19" s="53"/>
      <c r="T19" s="54">
        <f t="shared" si="5"/>
        <v>73.000000000000838</v>
      </c>
      <c r="U19" s="54"/>
      <c r="V19" s="22">
        <f>IF(T19&lt;&gt;"",IF(T19&gt;0,1+V18,0),"")</f>
        <v>11</v>
      </c>
      <c r="W19">
        <f>IF(T19&lt;&gt;"",IF(T19&lt;0,1+W18,0),"")</f>
        <v>0</v>
      </c>
      <c r="X19" s="36">
        <f>IF(C19&lt;&gt;"",MAX(X18,C19),"")</f>
        <v>786359.97303547291</v>
      </c>
      <c r="Y19" s="37">
        <f t="shared" si="7"/>
        <v>0</v>
      </c>
    </row>
    <row r="20" spans="2:25">
      <c r="B20" s="46">
        <v>12</v>
      </c>
      <c r="C20" s="51">
        <f t="shared" si="1"/>
        <v>823001.00156627514</v>
      </c>
      <c r="D20" s="52"/>
      <c r="E20" s="45"/>
      <c r="F20" s="43">
        <v>43486</v>
      </c>
      <c r="G20" s="47" t="s">
        <v>4</v>
      </c>
      <c r="H20" s="50">
        <v>1.3292999999999999</v>
      </c>
      <c r="I20" s="50"/>
      <c r="J20" s="45">
        <v>9</v>
      </c>
      <c r="K20" s="51">
        <f t="shared" si="4"/>
        <v>24690.030046988253</v>
      </c>
      <c r="L20" s="52"/>
      <c r="M20" s="6">
        <f>IF(J20="","",(K20/J20)/LOOKUP(RIGHT($D$2,3),定数!$A$6:$A$13,定数!$B$6:$B$13))</f>
        <v>30.481518576528707</v>
      </c>
      <c r="N20" s="45"/>
      <c r="O20" s="43"/>
      <c r="P20" s="50">
        <v>1.3307</v>
      </c>
      <c r="Q20" s="50"/>
      <c r="R20" s="53">
        <f>IF(P20="","",T20*M20*LOOKUP(RIGHT($D$2,3),定数!$A$6:$A$13,定数!$B$6:$B$13))</f>
        <v>38406.713406428033</v>
      </c>
      <c r="S20" s="53"/>
      <c r="T20" s="54">
        <f t="shared" si="5"/>
        <v>14.000000000000679</v>
      </c>
      <c r="U20" s="54"/>
      <c r="V20" s="22">
        <f t="shared" si="2"/>
        <v>12</v>
      </c>
      <c r="W20">
        <f t="shared" si="3"/>
        <v>0</v>
      </c>
      <c r="X20" s="36">
        <f t="shared" si="6"/>
        <v>823001.00156627514</v>
      </c>
      <c r="Y20" s="37">
        <f t="shared" si="7"/>
        <v>0</v>
      </c>
    </row>
    <row r="21" spans="2:25">
      <c r="B21" s="46">
        <v>13</v>
      </c>
      <c r="C21" s="51">
        <f t="shared" si="1"/>
        <v>861407.71497270314</v>
      </c>
      <c r="D21" s="52"/>
      <c r="E21" s="45"/>
      <c r="F21" s="43">
        <v>43487</v>
      </c>
      <c r="G21" s="47" t="s">
        <v>4</v>
      </c>
      <c r="H21" s="50">
        <v>1.3304</v>
      </c>
      <c r="I21" s="50"/>
      <c r="J21" s="47">
        <v>8</v>
      </c>
      <c r="K21" s="51">
        <f t="shared" si="4"/>
        <v>25842.231449181094</v>
      </c>
      <c r="L21" s="52"/>
      <c r="M21" s="6">
        <f>IF(J21="","",(K21/J21)/LOOKUP(RIGHT($D$2,3),定数!$A$6:$A$13,定数!$B$6:$B$13))</f>
        <v>35.891988123862632</v>
      </c>
      <c r="N21" s="45"/>
      <c r="O21" s="43"/>
      <c r="P21" s="50">
        <v>1.3315999999999999</v>
      </c>
      <c r="Q21" s="50"/>
      <c r="R21" s="53">
        <f>IF(P21="","",T21*M21*LOOKUP(RIGHT($D$2,3),定数!$A$6:$A$13,定数!$B$6:$B$13))</f>
        <v>38763.347173767375</v>
      </c>
      <c r="S21" s="53"/>
      <c r="T21" s="54">
        <f t="shared" si="5"/>
        <v>11.999999999998678</v>
      </c>
      <c r="U21" s="54"/>
      <c r="V21" s="22">
        <f t="shared" si="2"/>
        <v>13</v>
      </c>
      <c r="W21">
        <f t="shared" si="3"/>
        <v>0</v>
      </c>
      <c r="X21" s="36">
        <f t="shared" si="6"/>
        <v>861407.71497270314</v>
      </c>
      <c r="Y21" s="37">
        <f t="shared" si="7"/>
        <v>0</v>
      </c>
    </row>
    <row r="22" spans="2:25">
      <c r="B22" s="46">
        <v>14</v>
      </c>
      <c r="C22" s="51">
        <f t="shared" si="1"/>
        <v>900171.06214647053</v>
      </c>
      <c r="D22" s="52"/>
      <c r="E22" s="45"/>
      <c r="F22" s="43">
        <v>43487</v>
      </c>
      <c r="G22" s="47" t="s">
        <v>4</v>
      </c>
      <c r="H22" s="50">
        <v>1.3331</v>
      </c>
      <c r="I22" s="50"/>
      <c r="J22" s="47">
        <v>16</v>
      </c>
      <c r="K22" s="51">
        <f t="shared" si="4"/>
        <v>27005.131864394116</v>
      </c>
      <c r="L22" s="52"/>
      <c r="M22" s="6">
        <f>IF(J22="","",(K22/J22)/LOOKUP(RIGHT($D$2,3),定数!$A$6:$A$13,定数!$B$6:$B$13))</f>
        <v>18.753563794718136</v>
      </c>
      <c r="N22" s="45"/>
      <c r="O22" s="43"/>
      <c r="P22" s="50">
        <v>1.3354999999999999</v>
      </c>
      <c r="Q22" s="50"/>
      <c r="R22" s="53">
        <f>IF(P22="","",T22*M22*LOOKUP(RIGHT($D$2,3),定数!$A$6:$A$13,定数!$B$6:$B$13))</f>
        <v>40507.697796590459</v>
      </c>
      <c r="S22" s="53"/>
      <c r="T22" s="54">
        <f t="shared" si="5"/>
        <v>23.999999999999577</v>
      </c>
      <c r="U22" s="54"/>
      <c r="V22" s="22">
        <f t="shared" si="2"/>
        <v>14</v>
      </c>
      <c r="W22">
        <f t="shared" si="3"/>
        <v>0</v>
      </c>
      <c r="X22" s="36">
        <f t="shared" si="6"/>
        <v>900171.06214647053</v>
      </c>
      <c r="Y22" s="37">
        <f t="shared" si="7"/>
        <v>0</v>
      </c>
    </row>
    <row r="23" spans="2:25">
      <c r="B23" s="46">
        <v>15</v>
      </c>
      <c r="C23" s="51">
        <f t="shared" si="1"/>
        <v>940678.75994306104</v>
      </c>
      <c r="D23" s="52"/>
      <c r="E23" s="45"/>
      <c r="F23" s="43">
        <v>43488</v>
      </c>
      <c r="G23" s="47" t="s">
        <v>3</v>
      </c>
      <c r="H23" s="50">
        <v>1.3323</v>
      </c>
      <c r="I23" s="50"/>
      <c r="J23" s="47">
        <v>8</v>
      </c>
      <c r="K23" s="51">
        <f t="shared" si="4"/>
        <v>28220.36279829183</v>
      </c>
      <c r="L23" s="52"/>
      <c r="M23" s="6">
        <f>IF(J23="","",(K23/J23)/LOOKUP(RIGHT($D$2,3),定数!$A$6:$A$13,定数!$B$6:$B$13))</f>
        <v>39.194948330960877</v>
      </c>
      <c r="N23" s="45"/>
      <c r="O23" s="43"/>
      <c r="P23" s="50">
        <v>1.3311999999999999</v>
      </c>
      <c r="Q23" s="50"/>
      <c r="R23" s="53">
        <f>IF(P23="","",T23*M23*LOOKUP(RIGHT($D$2,3),定数!$A$6:$A$13,定数!$B$6:$B$13))</f>
        <v>38802.998847654824</v>
      </c>
      <c r="S23" s="53"/>
      <c r="T23" s="54">
        <f t="shared" si="5"/>
        <v>11.000000000001009</v>
      </c>
      <c r="U23" s="54"/>
      <c r="V23" t="str">
        <f t="shared" ref="V23:V37" si="8">IF(S23&lt;&gt;"",IF(S23&lt;0,1+V22,0),"")</f>
        <v/>
      </c>
      <c r="W23">
        <f t="shared" si="3"/>
        <v>0</v>
      </c>
      <c r="X23" s="36">
        <f t="shared" si="6"/>
        <v>940678.75994306104</v>
      </c>
      <c r="Y23" s="37">
        <f t="shared" si="7"/>
        <v>0</v>
      </c>
    </row>
    <row r="24" spans="2:25">
      <c r="B24" s="46">
        <v>16</v>
      </c>
      <c r="C24" s="51">
        <f t="shared" si="1"/>
        <v>979481.75879071583</v>
      </c>
      <c r="D24" s="52"/>
      <c r="E24" s="45"/>
      <c r="F24" s="43">
        <v>43495</v>
      </c>
      <c r="G24" s="47" t="s">
        <v>3</v>
      </c>
      <c r="H24" s="50">
        <v>1.3250999999999999</v>
      </c>
      <c r="I24" s="50"/>
      <c r="J24" s="47">
        <v>18</v>
      </c>
      <c r="K24" s="51">
        <f t="shared" si="4"/>
        <v>29384.452763721474</v>
      </c>
      <c r="L24" s="52"/>
      <c r="M24" s="6">
        <f>IF(J24="","",(K24/J24)/LOOKUP(RIGHT($D$2,3),定数!$A$6:$A$13,定数!$B$6:$B$13))</f>
        <v>18.138551088716959</v>
      </c>
      <c r="N24" s="45"/>
      <c r="O24" s="43"/>
      <c r="P24" s="50">
        <v>1.3223</v>
      </c>
      <c r="Q24" s="50"/>
      <c r="R24" s="53">
        <f>IF(P24="","",T24*M24*LOOKUP(RIGHT($D$2,3),定数!$A$6:$A$13,定数!$B$6:$B$13))</f>
        <v>45709.148743565325</v>
      </c>
      <c r="S24" s="53"/>
      <c r="T24" s="54">
        <f t="shared" si="5"/>
        <v>27.999999999999137</v>
      </c>
      <c r="U24" s="54"/>
      <c r="V24" t="str">
        <f t="shared" si="8"/>
        <v/>
      </c>
      <c r="W24">
        <f t="shared" si="3"/>
        <v>0</v>
      </c>
      <c r="X24" s="36">
        <f t="shared" si="6"/>
        <v>979481.75879071583</v>
      </c>
      <c r="Y24" s="37">
        <f t="shared" si="7"/>
        <v>0</v>
      </c>
    </row>
    <row r="25" spans="2:25">
      <c r="B25" s="46">
        <v>17</v>
      </c>
      <c r="C25" s="51">
        <f t="shared" si="1"/>
        <v>1025190.9075342811</v>
      </c>
      <c r="D25" s="52"/>
      <c r="E25" s="45"/>
      <c r="F25" s="43">
        <v>43508</v>
      </c>
      <c r="G25" s="47" t="s">
        <v>3</v>
      </c>
      <c r="H25" s="50">
        <v>1.325</v>
      </c>
      <c r="I25" s="50"/>
      <c r="J25" s="47">
        <v>23</v>
      </c>
      <c r="K25" s="51">
        <f t="shared" si="4"/>
        <v>30755.727226028434</v>
      </c>
      <c r="L25" s="52"/>
      <c r="M25" s="6">
        <f>IF(J25="","",(K25/J25)/LOOKUP(RIGHT($D$2,3),定数!$A$6:$A$13,定数!$B$6:$B$13))</f>
        <v>14.857839239627262</v>
      </c>
      <c r="N25" s="45"/>
      <c r="O25" s="43"/>
      <c r="P25" s="50">
        <v>1.3216000000000001</v>
      </c>
      <c r="Q25" s="50"/>
      <c r="R25" s="53">
        <f>IF(P25="","",T25*M25*LOOKUP(RIGHT($D$2,3),定数!$A$6:$A$13,定数!$B$6:$B$13))</f>
        <v>45464.988073257387</v>
      </c>
      <c r="S25" s="53"/>
      <c r="T25" s="54">
        <f t="shared" si="5"/>
        <v>33.999999999998479</v>
      </c>
      <c r="U25" s="54"/>
      <c r="V25" t="str">
        <f t="shared" si="8"/>
        <v/>
      </c>
      <c r="W25">
        <f t="shared" si="3"/>
        <v>0</v>
      </c>
      <c r="X25" s="36">
        <f t="shared" si="6"/>
        <v>1025190.9075342811</v>
      </c>
      <c r="Y25" s="37">
        <f t="shared" si="7"/>
        <v>0</v>
      </c>
    </row>
    <row r="26" spans="2:25">
      <c r="B26" s="46">
        <v>18</v>
      </c>
      <c r="C26" s="51">
        <f t="shared" si="1"/>
        <v>1070655.8956075385</v>
      </c>
      <c r="D26" s="52"/>
      <c r="E26" s="45"/>
      <c r="F26" s="43">
        <v>43516</v>
      </c>
      <c r="G26" s="47" t="s">
        <v>3</v>
      </c>
      <c r="H26" s="50">
        <v>1.3176000000000001</v>
      </c>
      <c r="I26" s="50"/>
      <c r="J26" s="47">
        <v>22</v>
      </c>
      <c r="K26" s="51">
        <f t="shared" si="4"/>
        <v>32119.676868226154</v>
      </c>
      <c r="L26" s="52"/>
      <c r="M26" s="6">
        <f>IF(J26="","",(K26/J26)/LOOKUP(RIGHT($D$2,3),定数!$A$6:$A$13,定数!$B$6:$B$13))</f>
        <v>16.222059024356643</v>
      </c>
      <c r="N26" s="45"/>
      <c r="O26" s="43"/>
      <c r="P26" s="50">
        <v>1.3188</v>
      </c>
      <c r="Q26" s="50"/>
      <c r="R26" s="53">
        <f>IF(P26="","",T26*M26*LOOKUP(RIGHT($D$2,3),定数!$A$6:$A$13,定数!$B$6:$B$13))</f>
        <v>-17519.823746303246</v>
      </c>
      <c r="S26" s="53"/>
      <c r="T26" s="54">
        <f t="shared" si="5"/>
        <v>-11.999999999998678</v>
      </c>
      <c r="U26" s="54"/>
      <c r="V26" t="str">
        <f t="shared" si="8"/>
        <v/>
      </c>
      <c r="W26">
        <f t="shared" si="3"/>
        <v>1</v>
      </c>
      <c r="X26" s="36">
        <f t="shared" si="6"/>
        <v>1070655.8956075385</v>
      </c>
      <c r="Y26" s="37">
        <f t="shared" si="7"/>
        <v>0</v>
      </c>
    </row>
    <row r="27" spans="2:25">
      <c r="B27" s="46">
        <v>19</v>
      </c>
      <c r="C27" s="51">
        <f t="shared" si="1"/>
        <v>1053136.0718612352</v>
      </c>
      <c r="D27" s="52"/>
      <c r="E27" s="45"/>
      <c r="F27" s="43">
        <v>43528</v>
      </c>
      <c r="G27" s="47" t="s">
        <v>4</v>
      </c>
      <c r="H27" s="50">
        <v>1.3309</v>
      </c>
      <c r="I27" s="50"/>
      <c r="J27" s="47">
        <v>14</v>
      </c>
      <c r="K27" s="51">
        <f t="shared" si="4"/>
        <v>31594.082155837055</v>
      </c>
      <c r="L27" s="52"/>
      <c r="M27" s="6">
        <f>IF(J27="","",(K27/J27)/LOOKUP(RIGHT($D$2,3),定数!$A$6:$A$13,定数!$B$6:$B$13))</f>
        <v>25.074668377648457</v>
      </c>
      <c r="N27" s="45"/>
      <c r="O27" s="43"/>
      <c r="P27" s="50">
        <v>1.3331</v>
      </c>
      <c r="Q27" s="50"/>
      <c r="R27" s="53">
        <f>IF(P27="","",T27*M27*LOOKUP(RIGHT($D$2,3),定数!$A$6:$A$13,定数!$B$6:$B$13))</f>
        <v>49647.843387743487</v>
      </c>
      <c r="S27" s="53"/>
      <c r="T27" s="54">
        <f t="shared" si="5"/>
        <v>21.999999999999797</v>
      </c>
      <c r="U27" s="54"/>
      <c r="V27" t="str">
        <f t="shared" si="8"/>
        <v/>
      </c>
      <c r="W27">
        <f t="shared" si="3"/>
        <v>0</v>
      </c>
      <c r="X27" s="36">
        <f t="shared" si="6"/>
        <v>1070655.8956075385</v>
      </c>
      <c r="Y27" s="37">
        <f t="shared" si="7"/>
        <v>1.6363636363634693E-2</v>
      </c>
    </row>
    <row r="28" spans="2:25">
      <c r="B28" s="46">
        <v>20</v>
      </c>
      <c r="C28" s="51">
        <f t="shared" si="1"/>
        <v>1102783.9152489787</v>
      </c>
      <c r="D28" s="52"/>
      <c r="E28" s="45"/>
      <c r="F28" s="43">
        <v>43543</v>
      </c>
      <c r="G28" s="47" t="s">
        <v>3</v>
      </c>
      <c r="H28" s="50">
        <v>1.333</v>
      </c>
      <c r="I28" s="50"/>
      <c r="J28" s="47">
        <v>10</v>
      </c>
      <c r="K28" s="51">
        <f t="shared" si="4"/>
        <v>33083.517457469359</v>
      </c>
      <c r="L28" s="52"/>
      <c r="M28" s="6">
        <f>IF(J28="","",(K28/J28)/LOOKUP(RIGHT($D$2,3),定数!$A$6:$A$13,定数!$B$6:$B$13))</f>
        <v>36.759463841632623</v>
      </c>
      <c r="N28" s="45"/>
      <c r="O28" s="43"/>
      <c r="P28" s="50">
        <v>1.3314999999999999</v>
      </c>
      <c r="Q28" s="50"/>
      <c r="R28" s="53">
        <f>IF(P28="","",T28*M28*LOOKUP(RIGHT($D$2,3),定数!$A$6:$A$13,定数!$B$6:$B$13))</f>
        <v>49625.276186205927</v>
      </c>
      <c r="S28" s="53"/>
      <c r="T28" s="54">
        <f t="shared" si="5"/>
        <v>15.000000000000568</v>
      </c>
      <c r="U28" s="54"/>
      <c r="V28" t="str">
        <f t="shared" si="8"/>
        <v/>
      </c>
      <c r="W28">
        <f t="shared" si="3"/>
        <v>0</v>
      </c>
      <c r="X28" s="36">
        <f t="shared" si="6"/>
        <v>1102783.9152489787</v>
      </c>
      <c r="Y28" s="37">
        <f t="shared" si="7"/>
        <v>0</v>
      </c>
    </row>
    <row r="29" spans="2:25">
      <c r="B29" s="46">
        <v>21</v>
      </c>
      <c r="C29" s="51">
        <f t="shared" si="1"/>
        <v>1152409.1914351846</v>
      </c>
      <c r="D29" s="52"/>
      <c r="E29" s="45"/>
      <c r="F29" s="43">
        <v>43549</v>
      </c>
      <c r="G29" s="47" t="s">
        <v>3</v>
      </c>
      <c r="H29" s="50">
        <v>1.3411</v>
      </c>
      <c r="I29" s="50"/>
      <c r="J29" s="47">
        <v>18</v>
      </c>
      <c r="K29" s="51">
        <f t="shared" si="4"/>
        <v>34572.275743055536</v>
      </c>
      <c r="L29" s="52"/>
      <c r="M29" s="6">
        <f>IF(J29="","",(K29/J29)/LOOKUP(RIGHT($D$2,3),定数!$A$6:$A$13,定数!$B$6:$B$13))</f>
        <v>21.340910952503418</v>
      </c>
      <c r="N29" s="45"/>
      <c r="O29" s="43"/>
      <c r="P29" s="50">
        <v>1.3384</v>
      </c>
      <c r="Q29" s="50"/>
      <c r="R29" s="53">
        <f>IF(P29="","",T29*M29*LOOKUP(RIGHT($D$2,3),定数!$A$6:$A$13,定数!$B$6:$B$13))</f>
        <v>51858.413614581863</v>
      </c>
      <c r="S29" s="53"/>
      <c r="T29" s="54">
        <f t="shared" si="5"/>
        <v>26.999999999999247</v>
      </c>
      <c r="U29" s="54"/>
      <c r="V29" t="str">
        <f t="shared" si="8"/>
        <v/>
      </c>
      <c r="W29">
        <f t="shared" si="3"/>
        <v>0</v>
      </c>
      <c r="X29" s="36">
        <f t="shared" si="6"/>
        <v>1152409.1914351846</v>
      </c>
      <c r="Y29" s="37">
        <f t="shared" si="7"/>
        <v>0</v>
      </c>
    </row>
    <row r="30" spans="2:25">
      <c r="B30" s="46">
        <v>22</v>
      </c>
      <c r="C30" s="51">
        <f t="shared" si="1"/>
        <v>1204267.6050497664</v>
      </c>
      <c r="D30" s="52"/>
      <c r="E30" s="45"/>
      <c r="F30" s="43">
        <v>43580</v>
      </c>
      <c r="G30" s="47" t="s">
        <v>3</v>
      </c>
      <c r="H30" s="50">
        <v>1.3485</v>
      </c>
      <c r="I30" s="50"/>
      <c r="J30" s="45">
        <v>15</v>
      </c>
      <c r="K30" s="51">
        <f t="shared" si="4"/>
        <v>36128.028151492988</v>
      </c>
      <c r="L30" s="52"/>
      <c r="M30" s="6">
        <f>IF(J30="","",(K30/J30)/LOOKUP(RIGHT($D$2,3),定数!$A$6:$A$13,定数!$B$6:$B$13))</f>
        <v>26.76150233443925</v>
      </c>
      <c r="N30" s="45"/>
      <c r="O30" s="43"/>
      <c r="P30" s="50">
        <v>1.3462000000000001</v>
      </c>
      <c r="Q30" s="50"/>
      <c r="R30" s="53">
        <f>IF(P30="","",T30*M30*LOOKUP(RIGHT($D$2,3),定数!$A$6:$A$13,定数!$B$6:$B$13))</f>
        <v>55396.309832288498</v>
      </c>
      <c r="S30" s="53"/>
      <c r="T30" s="54">
        <f t="shared" si="5"/>
        <v>22.999999999999687</v>
      </c>
      <c r="U30" s="54"/>
      <c r="V30" t="str">
        <f t="shared" si="8"/>
        <v/>
      </c>
      <c r="W30">
        <f t="shared" si="3"/>
        <v>0</v>
      </c>
      <c r="X30" s="36">
        <f t="shared" si="6"/>
        <v>1204267.6050497664</v>
      </c>
      <c r="Y30" s="37">
        <f t="shared" si="7"/>
        <v>0</v>
      </c>
    </row>
    <row r="31" spans="2:25">
      <c r="B31" s="46">
        <v>23</v>
      </c>
      <c r="C31" s="51">
        <f t="shared" si="1"/>
        <v>1259663.9148820548</v>
      </c>
      <c r="D31" s="52"/>
      <c r="E31" s="45"/>
      <c r="F31" s="43">
        <v>43587</v>
      </c>
      <c r="G31" s="47" t="s">
        <v>4</v>
      </c>
      <c r="H31" s="50">
        <v>1.3442000000000001</v>
      </c>
      <c r="I31" s="50"/>
      <c r="J31" s="47">
        <v>11</v>
      </c>
      <c r="K31" s="51">
        <f t="shared" si="4"/>
        <v>37789.917446461644</v>
      </c>
      <c r="L31" s="52"/>
      <c r="M31" s="6">
        <f>IF(J31="","",(K31/J31)/LOOKUP(RIGHT($D$2,3),定数!$A$6:$A$13,定数!$B$6:$B$13))</f>
        <v>38.171633784304689</v>
      </c>
      <c r="N31" s="45"/>
      <c r="O31" s="43"/>
      <c r="P31" s="50">
        <v>1.3460000000000001</v>
      </c>
      <c r="Q31" s="50"/>
      <c r="R31" s="53">
        <f>IF(P31="","",T31*M31*LOOKUP(RIGHT($D$2,3),定数!$A$6:$A$13,定数!$B$6:$B$13))</f>
        <v>61838.04673057441</v>
      </c>
      <c r="S31" s="53"/>
      <c r="T31" s="54">
        <f t="shared" si="5"/>
        <v>18.000000000000238</v>
      </c>
      <c r="U31" s="54"/>
      <c r="V31" t="str">
        <f t="shared" si="8"/>
        <v/>
      </c>
      <c r="W31">
        <f t="shared" si="3"/>
        <v>0</v>
      </c>
      <c r="X31" s="36">
        <f t="shared" si="6"/>
        <v>1259663.9148820548</v>
      </c>
      <c r="Y31" s="37">
        <f t="shared" si="7"/>
        <v>0</v>
      </c>
    </row>
    <row r="32" spans="2:25">
      <c r="B32" s="46">
        <v>24</v>
      </c>
      <c r="C32" s="51">
        <f t="shared" si="1"/>
        <v>1321501.9616126292</v>
      </c>
      <c r="D32" s="52"/>
      <c r="E32" s="45"/>
      <c r="F32" s="43">
        <v>43601</v>
      </c>
      <c r="G32" s="47" t="s">
        <v>3</v>
      </c>
      <c r="H32" s="50">
        <v>1.3432999999999999</v>
      </c>
      <c r="I32" s="50"/>
      <c r="J32" s="47">
        <v>8</v>
      </c>
      <c r="K32" s="51">
        <f t="shared" si="4"/>
        <v>39645.058848378874</v>
      </c>
      <c r="L32" s="52"/>
      <c r="M32" s="6">
        <f>IF(J32="","",(K32/J32)/LOOKUP(RIGHT($D$2,3),定数!$A$6:$A$13,定数!$B$6:$B$13))</f>
        <v>55.062581733859545</v>
      </c>
      <c r="N32" s="45"/>
      <c r="O32" s="43"/>
      <c r="P32" s="50">
        <v>1.3420000000000001</v>
      </c>
      <c r="Q32" s="50"/>
      <c r="R32" s="53">
        <f>IF(P32="","",T32*M32*LOOKUP(RIGHT($D$2,3),定数!$A$6:$A$13,定数!$B$6:$B$13))</f>
        <v>64423.220628608578</v>
      </c>
      <c r="S32" s="53"/>
      <c r="T32" s="54">
        <f t="shared" si="5"/>
        <v>12.999999999998568</v>
      </c>
      <c r="U32" s="54"/>
      <c r="V32" t="str">
        <f t="shared" si="8"/>
        <v/>
      </c>
      <c r="W32">
        <f t="shared" si="3"/>
        <v>0</v>
      </c>
      <c r="X32" s="36">
        <f t="shared" si="6"/>
        <v>1321501.9616126292</v>
      </c>
      <c r="Y32" s="37">
        <f t="shared" si="7"/>
        <v>0</v>
      </c>
    </row>
    <row r="33" spans="2:25">
      <c r="B33" s="46">
        <v>25</v>
      </c>
      <c r="C33" s="51">
        <f t="shared" si="1"/>
        <v>1385925.1822412377</v>
      </c>
      <c r="D33" s="52"/>
      <c r="E33" s="45"/>
      <c r="F33" s="43">
        <v>43602</v>
      </c>
      <c r="G33" s="47" t="s">
        <v>3</v>
      </c>
      <c r="H33" s="50">
        <v>1.3456999999999999</v>
      </c>
      <c r="I33" s="50"/>
      <c r="J33" s="47">
        <v>13</v>
      </c>
      <c r="K33" s="51">
        <f t="shared" si="4"/>
        <v>41577.755467237133</v>
      </c>
      <c r="L33" s="52"/>
      <c r="M33" s="6">
        <f>IF(J33="","",(K33/J33)/LOOKUP(RIGHT($D$2,3),定数!$A$6:$A$13,定数!$B$6:$B$13))</f>
        <v>35.536543134390712</v>
      </c>
      <c r="N33" s="45"/>
      <c r="O33" s="43"/>
      <c r="P33" s="50">
        <v>1.3436999999999999</v>
      </c>
      <c r="Q33" s="50"/>
      <c r="R33" s="53">
        <f>IF(P33="","",T33*M33*LOOKUP(RIGHT($D$2,3),定数!$A$6:$A$13,定数!$B$6:$B$13))</f>
        <v>63965.77764190334</v>
      </c>
      <c r="S33" s="53"/>
      <c r="T33" s="54">
        <f t="shared" si="5"/>
        <v>20.000000000000018</v>
      </c>
      <c r="U33" s="54"/>
      <c r="V33" t="str">
        <f t="shared" si="8"/>
        <v/>
      </c>
      <c r="W33">
        <f t="shared" si="3"/>
        <v>0</v>
      </c>
      <c r="X33" s="36">
        <f t="shared" si="6"/>
        <v>1385925.1822412377</v>
      </c>
      <c r="Y33" s="37">
        <f t="shared" si="7"/>
        <v>0</v>
      </c>
    </row>
    <row r="34" spans="2:25">
      <c r="B34" s="46">
        <v>26</v>
      </c>
      <c r="C34" s="51">
        <f t="shared" si="1"/>
        <v>1449890.9598831411</v>
      </c>
      <c r="D34" s="52"/>
      <c r="E34" s="45"/>
      <c r="F34" s="43">
        <v>43608</v>
      </c>
      <c r="G34" s="47" t="s">
        <v>4</v>
      </c>
      <c r="H34" s="50">
        <v>1.3475999999999999</v>
      </c>
      <c r="I34" s="50"/>
      <c r="J34" s="47">
        <v>12</v>
      </c>
      <c r="K34" s="51">
        <f t="shared" si="4"/>
        <v>43496.72879649423</v>
      </c>
      <c r="L34" s="52"/>
      <c r="M34" s="6">
        <f>IF(J34="","",(K34/J34)/LOOKUP(RIGHT($D$2,3),定数!$A$6:$A$13,定数!$B$6:$B$13))</f>
        <v>40.274748885642801</v>
      </c>
      <c r="N34" s="47"/>
      <c r="O34" s="43"/>
      <c r="P34" s="50">
        <v>1.3463000000000001</v>
      </c>
      <c r="Q34" s="50"/>
      <c r="R34" s="53">
        <f>IF(P34="","",T34*M34*LOOKUP(RIGHT($D$2,3),定数!$A$6:$A$13,定数!$B$6:$B$13))</f>
        <v>-47121.456196196894</v>
      </c>
      <c r="S34" s="53"/>
      <c r="T34" s="54">
        <f t="shared" si="5"/>
        <v>-12.999999999998568</v>
      </c>
      <c r="U34" s="54"/>
      <c r="V34" t="str">
        <f t="shared" si="8"/>
        <v/>
      </c>
      <c r="W34">
        <f t="shared" si="3"/>
        <v>1</v>
      </c>
      <c r="X34" s="36">
        <f t="shared" si="6"/>
        <v>1449890.9598831411</v>
      </c>
      <c r="Y34" s="37">
        <f t="shared" si="7"/>
        <v>0</v>
      </c>
    </row>
    <row r="35" spans="2:25">
      <c r="B35" s="46">
        <v>27</v>
      </c>
      <c r="C35" s="51">
        <f t="shared" si="1"/>
        <v>1402769.5036869443</v>
      </c>
      <c r="D35" s="52"/>
      <c r="E35" s="45"/>
      <c r="F35" s="43">
        <v>43613</v>
      </c>
      <c r="G35" s="47" t="s">
        <v>4</v>
      </c>
      <c r="H35" s="50">
        <v>1.3475999999999999</v>
      </c>
      <c r="I35" s="50"/>
      <c r="J35" s="47">
        <v>14</v>
      </c>
      <c r="K35" s="51">
        <f t="shared" si="4"/>
        <v>42083.085110608328</v>
      </c>
      <c r="L35" s="52"/>
      <c r="M35" s="6">
        <f>IF(J35="","",(K35/J35)/LOOKUP(RIGHT($D$2,3),定数!$A$6:$A$13,定数!$B$6:$B$13))</f>
        <v>33.399273897308198</v>
      </c>
      <c r="N35" s="45"/>
      <c r="O35" s="43"/>
      <c r="P35" s="50">
        <v>1.3498000000000001</v>
      </c>
      <c r="Q35" s="50"/>
      <c r="R35" s="53">
        <f>IF(P35="","",T35*M35*LOOKUP(RIGHT($D$2,3),定数!$A$6:$A$13,定数!$B$6:$B$13))</f>
        <v>66130.562316676296</v>
      </c>
      <c r="S35" s="53"/>
      <c r="T35" s="54">
        <f t="shared" si="5"/>
        <v>22.000000000002018</v>
      </c>
      <c r="U35" s="54"/>
      <c r="V35" t="str">
        <f t="shared" si="8"/>
        <v/>
      </c>
      <c r="W35">
        <f t="shared" si="3"/>
        <v>0</v>
      </c>
      <c r="X35" s="36">
        <f t="shared" si="6"/>
        <v>1449890.9598831411</v>
      </c>
      <c r="Y35" s="37">
        <f t="shared" si="7"/>
        <v>3.2499999999996421E-2</v>
      </c>
    </row>
    <row r="36" spans="2:25">
      <c r="B36" s="46">
        <v>28</v>
      </c>
      <c r="C36" s="51">
        <f t="shared" si="1"/>
        <v>1468900.0660036206</v>
      </c>
      <c r="D36" s="52"/>
      <c r="E36" s="45"/>
      <c r="F36" s="43">
        <v>43620</v>
      </c>
      <c r="G36" s="47" t="s">
        <v>3</v>
      </c>
      <c r="H36" s="50">
        <v>1.3431999999999999</v>
      </c>
      <c r="I36" s="50"/>
      <c r="J36" s="47">
        <v>16</v>
      </c>
      <c r="K36" s="51">
        <f t="shared" si="4"/>
        <v>44067.001980108616</v>
      </c>
      <c r="L36" s="52"/>
      <c r="M36" s="6">
        <f>IF(J36="","",(K36/J36)/LOOKUP(RIGHT($D$2,3),定数!$A$6:$A$13,定数!$B$6:$B$13))</f>
        <v>30.602084708408761</v>
      </c>
      <c r="N36" s="45"/>
      <c r="O36" s="43"/>
      <c r="P36" s="50">
        <v>1.3407</v>
      </c>
      <c r="Q36" s="50"/>
      <c r="R36" s="53">
        <f>IF(P36="","",T36*M36*LOOKUP(RIGHT($D$2,3),定数!$A$6:$A$13,定数!$B$6:$B$13))</f>
        <v>68854.690593918232</v>
      </c>
      <c r="S36" s="53"/>
      <c r="T36" s="54">
        <f t="shared" si="5"/>
        <v>24.999999999999467</v>
      </c>
      <c r="U36" s="54"/>
      <c r="V36" t="str">
        <f t="shared" si="8"/>
        <v/>
      </c>
      <c r="W36">
        <f t="shared" si="3"/>
        <v>0</v>
      </c>
      <c r="X36" s="36">
        <f t="shared" si="6"/>
        <v>1468900.0660036206</v>
      </c>
      <c r="Y36" s="37">
        <f t="shared" si="7"/>
        <v>0</v>
      </c>
    </row>
    <row r="37" spans="2:25">
      <c r="B37" s="46">
        <v>29</v>
      </c>
      <c r="C37" s="51">
        <f t="shared" si="1"/>
        <v>1537754.7565975389</v>
      </c>
      <c r="D37" s="52"/>
      <c r="E37" s="45"/>
      <c r="F37" s="43">
        <v>43622</v>
      </c>
      <c r="G37" s="47" t="s">
        <v>3</v>
      </c>
      <c r="H37" s="50">
        <v>1.34</v>
      </c>
      <c r="I37" s="50"/>
      <c r="J37" s="47">
        <v>19</v>
      </c>
      <c r="K37" s="51">
        <f>IF(J37="","",C37*0.03)</f>
        <v>46132.642697926167</v>
      </c>
      <c r="L37" s="52"/>
      <c r="M37" s="6">
        <f>IF(J37="","",(K37/J37)/LOOKUP(RIGHT($D$2,3),定数!$A$6:$A$13,定数!$B$6:$B$13))</f>
        <v>26.978153624518225</v>
      </c>
      <c r="N37" s="45"/>
      <c r="O37" s="43"/>
      <c r="P37" s="50">
        <v>1.337</v>
      </c>
      <c r="Q37" s="50"/>
      <c r="R37" s="53">
        <f>IF(P37="","",T37*M37*LOOKUP(RIGHT($D$2,3),定数!$A$6:$A$13,定数!$B$6:$B$13))</f>
        <v>72841.014786201966</v>
      </c>
      <c r="S37" s="53"/>
      <c r="T37" s="54">
        <f>IF(P37="","",IF(G37="買",(P37-H37),(H37-P37))*IF(RIGHT($D$2,3)="JPY",100,10000))</f>
        <v>30.000000000001137</v>
      </c>
      <c r="U37" s="54"/>
      <c r="V37" t="str">
        <f t="shared" si="8"/>
        <v/>
      </c>
      <c r="W37">
        <f t="shared" si="3"/>
        <v>0</v>
      </c>
      <c r="X37" s="36">
        <f t="shared" si="6"/>
        <v>1537754.7565975389</v>
      </c>
      <c r="Y37" s="37">
        <f t="shared" si="7"/>
        <v>0</v>
      </c>
    </row>
    <row r="38" spans="2:25">
      <c r="B38" s="46">
        <v>30</v>
      </c>
      <c r="C38" s="51">
        <f t="shared" si="1"/>
        <v>1610595.7713837409</v>
      </c>
      <c r="D38" s="52"/>
      <c r="E38" s="45"/>
      <c r="F38" s="43"/>
      <c r="G38" s="47"/>
      <c r="H38" s="50"/>
      <c r="I38" s="50"/>
      <c r="J38" s="47"/>
      <c r="K38" s="51"/>
      <c r="L38" s="52"/>
      <c r="M38" s="6"/>
      <c r="N38" s="45"/>
      <c r="O38" s="43"/>
      <c r="P38" s="50"/>
      <c r="Q38" s="50"/>
      <c r="R38" s="53"/>
      <c r="S38" s="53"/>
      <c r="T38" s="54"/>
      <c r="U38" s="54"/>
      <c r="V38" t="str">
        <f>IF(S38&lt;&gt;"",IF(S38&lt;0,1+V37,0),"")</f>
        <v/>
      </c>
      <c r="W38" t="str">
        <f>IF(T38&lt;&gt;"",IF(T38&lt;0,1+W37,0),"")</f>
        <v/>
      </c>
      <c r="X38" s="36">
        <f t="shared" si="6"/>
        <v>1610595.7713837409</v>
      </c>
      <c r="Y38" s="37">
        <f t="shared" si="7"/>
        <v>0</v>
      </c>
    </row>
    <row r="39" spans="2:25">
      <c r="B39" s="46">
        <v>31</v>
      </c>
      <c r="C39" s="49" t="str">
        <f>IF(R38="","",C38+R38)</f>
        <v/>
      </c>
      <c r="D39" s="49"/>
      <c r="E39" s="45"/>
      <c r="F39" s="43"/>
      <c r="G39" s="45"/>
      <c r="H39" s="50"/>
      <c r="I39" s="50"/>
      <c r="J39" s="45"/>
      <c r="K39" s="51" t="str">
        <f>IF(J39="","",C39*0.03)</f>
        <v/>
      </c>
      <c r="L39" s="52"/>
      <c r="M39" s="6" t="str">
        <f>IF(J39="","",(K39/J39)/LOOKUP(RIGHT($D$2,3),定数!$A$6:$A$13,定数!$B$6:$B$13))</f>
        <v/>
      </c>
      <c r="N39" s="45"/>
      <c r="O39" s="43"/>
      <c r="P39" s="50"/>
      <c r="Q39" s="50"/>
      <c r="R39" s="53" t="str">
        <f>IF(P39="","",T39*M39*LOOKUP(RIGHT($D$2,3),定数!$A$6:$A$13,定数!$B$6:$B$13))</f>
        <v/>
      </c>
      <c r="S39" s="53"/>
      <c r="T39" s="54" t="str">
        <f t="shared" si="5"/>
        <v/>
      </c>
      <c r="U39" s="54"/>
      <c r="V39" t="str">
        <f>IF(S39&lt;&gt;"",IF(S39&lt;0,1+V38,0),"")</f>
        <v/>
      </c>
      <c r="W39" t="str">
        <f>IF(T39&lt;&gt;"",IF(T39&lt;0,1+W38,0),"")</f>
        <v/>
      </c>
      <c r="X39" s="36" t="str">
        <f t="shared" si="6"/>
        <v/>
      </c>
      <c r="Y39" s="37" t="str">
        <f t="shared" si="7"/>
        <v/>
      </c>
    </row>
    <row r="40" spans="2:25">
      <c r="B40" s="46">
        <v>32</v>
      </c>
      <c r="C40" s="49" t="str">
        <f>IF(R39="","",C39+R39)</f>
        <v/>
      </c>
      <c r="D40" s="49"/>
      <c r="E40" s="45"/>
      <c r="F40" s="43"/>
      <c r="G40" s="45"/>
      <c r="H40" s="50"/>
      <c r="I40" s="50"/>
      <c r="J40" s="45"/>
      <c r="K40" s="51" t="str">
        <f>IF(J40="","",C40*0.03)</f>
        <v/>
      </c>
      <c r="L40" s="52"/>
      <c r="M40" s="6" t="str">
        <f>IF(J40="","",(K40/J40)/LOOKUP(RIGHT($D$2,3),定数!$A$6:$A$13,定数!$B$6:$B$13))</f>
        <v/>
      </c>
      <c r="N40" s="45"/>
      <c r="O40" s="43"/>
      <c r="P40" s="50"/>
      <c r="Q40" s="50"/>
      <c r="R40" s="53" t="str">
        <f>IF(P40="","",T40*M40*LOOKUP(RIGHT($D$2,3),定数!$A$6:$A$13,定数!$B$6:$B$13))</f>
        <v/>
      </c>
      <c r="S40" s="53"/>
      <c r="T40" s="54" t="str">
        <f t="shared" si="5"/>
        <v/>
      </c>
      <c r="U40" s="54"/>
      <c r="V40" t="str">
        <f>IF(S40&lt;&gt;"",IF(S40&lt;0,1+V39,0),"")</f>
        <v/>
      </c>
      <c r="W40" t="str">
        <f>IF(T40&lt;&gt;"",IF(T40&lt;0,1+W39,0),"")</f>
        <v/>
      </c>
      <c r="X40" s="36" t="str">
        <f t="shared" si="6"/>
        <v/>
      </c>
      <c r="Y40" s="37" t="str">
        <f t="shared" si="7"/>
        <v/>
      </c>
    </row>
    <row r="41" spans="2:25">
      <c r="B41" s="46">
        <v>33</v>
      </c>
      <c r="C41" s="49" t="str">
        <f>IF(R40="","",C40+R40)</f>
        <v/>
      </c>
      <c r="D41" s="49"/>
      <c r="E41" s="45"/>
      <c r="F41" s="43"/>
      <c r="G41" s="45"/>
      <c r="H41" s="50"/>
      <c r="I41" s="50"/>
      <c r="J41" s="45"/>
      <c r="K41" s="51" t="str">
        <f>IF(J41="","",C41*0.03)</f>
        <v/>
      </c>
      <c r="L41" s="52"/>
      <c r="M41" s="6" t="str">
        <f>IF(J41="","",(K41/J41)/LOOKUP(RIGHT($D$2,3),定数!$A$6:$A$13,定数!$B$6:$B$13))</f>
        <v/>
      </c>
      <c r="N41" s="45"/>
      <c r="O41" s="43"/>
      <c r="P41" s="50"/>
      <c r="Q41" s="50"/>
      <c r="R41" s="53" t="str">
        <f>IF(P41="","",T41*M41*LOOKUP(RIGHT($D$2,3),定数!$A$6:$A$13,定数!$B$6:$B$13))</f>
        <v/>
      </c>
      <c r="S41" s="53"/>
      <c r="T41" s="54" t="str">
        <f t="shared" si="5"/>
        <v/>
      </c>
      <c r="U41" s="54"/>
      <c r="V41" t="str">
        <f>IF(S41&lt;&gt;"",IF(S41&lt;0,1+V40,0),"")</f>
        <v/>
      </c>
      <c r="W41" t="str">
        <f>IF(T41&lt;&gt;"",IF(T41&lt;0,1+W40,0),"")</f>
        <v/>
      </c>
      <c r="X41" s="36" t="str">
        <f t="shared" si="6"/>
        <v/>
      </c>
      <c r="Y41" s="37" t="str">
        <f t="shared" si="7"/>
        <v/>
      </c>
    </row>
    <row r="42" spans="2:25">
      <c r="B42" s="46">
        <v>34</v>
      </c>
      <c r="C42" s="49" t="str">
        <f>IF(R41="","",C41+R41)</f>
        <v/>
      </c>
      <c r="D42" s="49"/>
      <c r="E42" s="45"/>
      <c r="F42" s="43"/>
      <c r="G42" s="45"/>
      <c r="H42" s="50"/>
      <c r="I42" s="50"/>
      <c r="J42" s="45"/>
      <c r="K42" s="51" t="str">
        <f>IF(J42="","",C42*0.03)</f>
        <v/>
      </c>
      <c r="L42" s="52"/>
      <c r="M42" s="6" t="str">
        <f>IF(J42="","",(K42/J42)/LOOKUP(RIGHT($D$2,3),定数!$A$6:$A$13,定数!$B$6:$B$13))</f>
        <v/>
      </c>
      <c r="N42" s="45"/>
      <c r="O42" s="43"/>
      <c r="P42" s="50"/>
      <c r="Q42" s="50"/>
      <c r="R42" s="53" t="str">
        <f>IF(P42="","",T42*M42*LOOKUP(RIGHT($D$2,3),定数!$A$6:$A$13,定数!$B$6:$B$13))</f>
        <v/>
      </c>
      <c r="S42" s="53"/>
      <c r="T42" s="54" t="str">
        <f t="shared" si="5"/>
        <v/>
      </c>
      <c r="U42" s="54"/>
      <c r="V42" t="str">
        <f>IF(S42&lt;&gt;"",IF(S42&lt;0,1+V41,0),"")</f>
        <v/>
      </c>
      <c r="W42" t="str">
        <f>IF(T42&lt;&gt;"",IF(T42&lt;0,1+W41,0),"")</f>
        <v/>
      </c>
      <c r="X42" s="36" t="str">
        <f t="shared" si="6"/>
        <v/>
      </c>
      <c r="Y42" s="37" t="str">
        <f t="shared" si="7"/>
        <v/>
      </c>
    </row>
    <row r="43" spans="2:25">
      <c r="B43" s="46">
        <v>35</v>
      </c>
      <c r="C43" s="49" t="str">
        <f>IF(R42="","",C42+R42)</f>
        <v/>
      </c>
      <c r="D43" s="49"/>
      <c r="E43" s="45"/>
      <c r="F43" s="43"/>
      <c r="G43" s="45"/>
      <c r="H43" s="50"/>
      <c r="I43" s="50"/>
      <c r="J43" s="45"/>
      <c r="K43" s="51" t="str">
        <f>IF(J43="","",C43*0.03)</f>
        <v/>
      </c>
      <c r="L43" s="52"/>
      <c r="M43" s="6" t="str">
        <f>IF(J43="","",(K43/J43)/LOOKUP(RIGHT($D$2,3),定数!$A$6:$A$13,定数!$B$6:$B$13))</f>
        <v/>
      </c>
      <c r="N43" s="45"/>
      <c r="O43" s="43"/>
      <c r="P43" s="50"/>
      <c r="Q43" s="50"/>
      <c r="R43" s="53" t="str">
        <f>IF(P43="","",T43*M43*LOOKUP(RIGHT($D$2,3),定数!$A$6:$A$13,定数!$B$6:$B$13))</f>
        <v/>
      </c>
      <c r="S43" s="53"/>
      <c r="T43" s="54" t="str">
        <f t="shared" si="5"/>
        <v/>
      </c>
      <c r="U43" s="54"/>
      <c r="V43" t="str">
        <f>IF(S43&lt;&gt;"",IF(S43&lt;0,1+V42,0),"")</f>
        <v/>
      </c>
      <c r="W43" t="str">
        <f>IF(T43&lt;&gt;"",IF(T43&lt;0,1+W42,0),"")</f>
        <v/>
      </c>
      <c r="X43" s="36" t="str">
        <f t="shared" si="6"/>
        <v/>
      </c>
      <c r="Y43" s="37" t="str">
        <f t="shared" si="7"/>
        <v/>
      </c>
    </row>
    <row r="44" spans="2:25">
      <c r="B44" s="46">
        <v>36</v>
      </c>
      <c r="C44" s="49" t="str">
        <f>IF(R43="","",C43+R43)</f>
        <v/>
      </c>
      <c r="D44" s="49"/>
      <c r="E44" s="45"/>
      <c r="F44" s="43"/>
      <c r="G44" s="45"/>
      <c r="H44" s="50"/>
      <c r="I44" s="50"/>
      <c r="J44" s="45"/>
      <c r="K44" s="51" t="str">
        <f>IF(J44="","",C44*0.03)</f>
        <v/>
      </c>
      <c r="L44" s="52"/>
      <c r="M44" s="6" t="str">
        <f>IF(J44="","",(K44/J44)/LOOKUP(RIGHT($D$2,3),定数!$A$6:$A$13,定数!$B$6:$B$13))</f>
        <v/>
      </c>
      <c r="N44" s="45"/>
      <c r="O44" s="43"/>
      <c r="P44" s="50"/>
      <c r="Q44" s="50"/>
      <c r="R44" s="53" t="str">
        <f>IF(P44="","",T44*M44*LOOKUP(RIGHT($D$2,3),定数!$A$6:$A$13,定数!$B$6:$B$13))</f>
        <v/>
      </c>
      <c r="S44" s="53"/>
      <c r="T44" s="54" t="str">
        <f t="shared" si="5"/>
        <v/>
      </c>
      <c r="U44" s="54"/>
      <c r="V44" t="str">
        <f>IF(S44&lt;&gt;"",IF(S44&lt;0,1+V43,0),"")</f>
        <v/>
      </c>
      <c r="W44" t="str">
        <f>IF(T44&lt;&gt;"",IF(T44&lt;0,1+W43,0),"")</f>
        <v/>
      </c>
      <c r="X44" s="36" t="str">
        <f t="shared" si="6"/>
        <v/>
      </c>
      <c r="Y44" s="37" t="str">
        <f t="shared" si="7"/>
        <v/>
      </c>
    </row>
    <row r="45" spans="2:25">
      <c r="B45" s="46">
        <v>37</v>
      </c>
      <c r="C45" s="49" t="str">
        <f>IF(R44="","",C44+R44)</f>
        <v/>
      </c>
      <c r="D45" s="49"/>
      <c r="E45" s="45"/>
      <c r="F45" s="43"/>
      <c r="G45" s="45"/>
      <c r="H45" s="50"/>
      <c r="I45" s="50"/>
      <c r="J45" s="45"/>
      <c r="K45" s="51" t="str">
        <f>IF(J45="","",C45*0.03)</f>
        <v/>
      </c>
      <c r="L45" s="52"/>
      <c r="M45" s="6" t="str">
        <f>IF(J45="","",(K45/J45)/LOOKUP(RIGHT($D$2,3),定数!$A$6:$A$13,定数!$B$6:$B$13))</f>
        <v/>
      </c>
      <c r="N45" s="45"/>
      <c r="O45" s="43"/>
      <c r="P45" s="50"/>
      <c r="Q45" s="50"/>
      <c r="R45" s="53" t="str">
        <f>IF(P45="","",T45*M45*LOOKUP(RIGHT($D$2,3),定数!$A$6:$A$13,定数!$B$6:$B$13))</f>
        <v/>
      </c>
      <c r="S45" s="53"/>
      <c r="T45" s="54" t="str">
        <f t="shared" si="5"/>
        <v/>
      </c>
      <c r="U45" s="54"/>
      <c r="V45" t="str">
        <f>IF(S45&lt;&gt;"",IF(S45&lt;0,1+V44,0),"")</f>
        <v/>
      </c>
      <c r="W45" t="str">
        <f>IF(T45&lt;&gt;"",IF(T45&lt;0,1+W44,0),"")</f>
        <v/>
      </c>
      <c r="X45" s="36" t="str">
        <f t="shared" si="6"/>
        <v/>
      </c>
      <c r="Y45" s="37" t="str">
        <f t="shared" si="7"/>
        <v/>
      </c>
    </row>
    <row r="46" spans="2:25">
      <c r="B46" s="46">
        <v>38</v>
      </c>
      <c r="C46" s="49" t="str">
        <f>IF(R45="","",C45+R45)</f>
        <v/>
      </c>
      <c r="D46" s="49"/>
      <c r="E46" s="45"/>
      <c r="F46" s="43"/>
      <c r="G46" s="45"/>
      <c r="H46" s="50"/>
      <c r="I46" s="50"/>
      <c r="J46" s="45"/>
      <c r="K46" s="51" t="str">
        <f>IF(J46="","",C46*0.03)</f>
        <v/>
      </c>
      <c r="L46" s="52"/>
      <c r="M46" s="6" t="str">
        <f>IF(J46="","",(K46/J46)/LOOKUP(RIGHT($D$2,3),定数!$A$6:$A$13,定数!$B$6:$B$13))</f>
        <v/>
      </c>
      <c r="N46" s="45"/>
      <c r="O46" s="43"/>
      <c r="P46" s="50"/>
      <c r="Q46" s="50"/>
      <c r="R46" s="53" t="str">
        <f>IF(P46="","",T46*M46*LOOKUP(RIGHT($D$2,3),定数!$A$6:$A$13,定数!$B$6:$B$13))</f>
        <v/>
      </c>
      <c r="S46" s="53"/>
      <c r="T46" s="54" t="str">
        <f t="shared" si="5"/>
        <v/>
      </c>
      <c r="U46" s="54"/>
      <c r="V46" t="str">
        <f>IF(S46&lt;&gt;"",IF(S46&lt;0,1+V45,0),"")</f>
        <v/>
      </c>
      <c r="W46" t="str">
        <f>IF(T46&lt;&gt;"",IF(T46&lt;0,1+W45,0),"")</f>
        <v/>
      </c>
      <c r="X46" s="36" t="str">
        <f t="shared" si="6"/>
        <v/>
      </c>
      <c r="Y46" s="37" t="str">
        <f t="shared" si="7"/>
        <v/>
      </c>
    </row>
    <row r="47" spans="2:25">
      <c r="B47" s="46">
        <v>39</v>
      </c>
      <c r="C47" s="49" t="str">
        <f>IF(R46="","",C46+R46)</f>
        <v/>
      </c>
      <c r="D47" s="49"/>
      <c r="E47" s="45"/>
      <c r="F47" s="43"/>
      <c r="G47" s="45"/>
      <c r="H47" s="50"/>
      <c r="I47" s="50"/>
      <c r="J47" s="45"/>
      <c r="K47" s="51" t="str">
        <f>IF(J47="","",C47*0.03)</f>
        <v/>
      </c>
      <c r="L47" s="52"/>
      <c r="M47" s="6" t="str">
        <f>IF(J47="","",(K47/J47)/LOOKUP(RIGHT($D$2,3),定数!$A$6:$A$13,定数!$B$6:$B$13))</f>
        <v/>
      </c>
      <c r="N47" s="45"/>
      <c r="O47" s="43"/>
      <c r="P47" s="50"/>
      <c r="Q47" s="50"/>
      <c r="R47" s="53" t="str">
        <f>IF(P47="","",T47*M47*LOOKUP(RIGHT($D$2,3),定数!$A$6:$A$13,定数!$B$6:$B$13))</f>
        <v/>
      </c>
      <c r="S47" s="53"/>
      <c r="T47" s="54" t="str">
        <f t="shared" si="5"/>
        <v/>
      </c>
      <c r="U47" s="54"/>
      <c r="V47" t="str">
        <f>IF(S47&lt;&gt;"",IF(S47&lt;0,1+V46,0),"")</f>
        <v/>
      </c>
      <c r="W47" t="str">
        <f>IF(T47&lt;&gt;"",IF(T47&lt;0,1+W46,0),"")</f>
        <v/>
      </c>
      <c r="X47" s="36" t="str">
        <f t="shared" si="6"/>
        <v/>
      </c>
      <c r="Y47" s="37" t="str">
        <f t="shared" si="7"/>
        <v/>
      </c>
    </row>
    <row r="48" spans="2:25">
      <c r="B48" s="46">
        <v>40</v>
      </c>
      <c r="C48" s="49" t="str">
        <f>IF(R47="","",C47+R47)</f>
        <v/>
      </c>
      <c r="D48" s="49"/>
      <c r="E48" s="45"/>
      <c r="F48" s="43"/>
      <c r="G48" s="45"/>
      <c r="H48" s="50"/>
      <c r="I48" s="50"/>
      <c r="J48" s="45"/>
      <c r="K48" s="51" t="str">
        <f>IF(J48="","",C48*0.03)</f>
        <v/>
      </c>
      <c r="L48" s="52"/>
      <c r="M48" s="6" t="str">
        <f>IF(J48="","",(K48/J48)/LOOKUP(RIGHT($D$2,3),定数!$A$6:$A$13,定数!$B$6:$B$13))</f>
        <v/>
      </c>
      <c r="N48" s="45"/>
      <c r="O48" s="43"/>
      <c r="P48" s="50"/>
      <c r="Q48" s="50"/>
      <c r="R48" s="53" t="str">
        <f>IF(P48="","",T48*M48*LOOKUP(RIGHT($D$2,3),定数!$A$6:$A$13,定数!$B$6:$B$13))</f>
        <v/>
      </c>
      <c r="S48" s="53"/>
      <c r="T48" s="54" t="str">
        <f t="shared" si="5"/>
        <v/>
      </c>
      <c r="U48" s="54"/>
      <c r="V48" t="str">
        <f>IF(S48&lt;&gt;"",IF(S48&lt;0,1+V47,0),"")</f>
        <v/>
      </c>
      <c r="W48" t="str">
        <f>IF(T48&lt;&gt;"",IF(T48&lt;0,1+W47,0),"")</f>
        <v/>
      </c>
      <c r="X48" s="36" t="str">
        <f t="shared" si="6"/>
        <v/>
      </c>
      <c r="Y48" s="37" t="str">
        <f t="shared" si="7"/>
        <v/>
      </c>
    </row>
    <row r="49" spans="2:25">
      <c r="B49" s="46">
        <v>41</v>
      </c>
      <c r="C49" s="49" t="str">
        <f>IF(R48="","",C48+R48)</f>
        <v/>
      </c>
      <c r="D49" s="49"/>
      <c r="E49" s="45"/>
      <c r="F49" s="43"/>
      <c r="G49" s="45"/>
      <c r="H49" s="50"/>
      <c r="I49" s="50"/>
      <c r="J49" s="45"/>
      <c r="K49" s="51" t="str">
        <f>IF(J49="","",C49*0.03)</f>
        <v/>
      </c>
      <c r="L49" s="52"/>
      <c r="M49" s="6" t="str">
        <f>IF(J49="","",(K49/J49)/LOOKUP(RIGHT($D$2,3),定数!$A$6:$A$13,定数!$B$6:$B$13))</f>
        <v/>
      </c>
      <c r="N49" s="45"/>
      <c r="O49" s="43"/>
      <c r="P49" s="50"/>
      <c r="Q49" s="50"/>
      <c r="R49" s="53" t="str">
        <f>IF(P49="","",T49*M49*LOOKUP(RIGHT($D$2,3),定数!$A$6:$A$13,定数!$B$6:$B$13))</f>
        <v/>
      </c>
      <c r="S49" s="53"/>
      <c r="T49" s="54" t="str">
        <f t="shared" si="5"/>
        <v/>
      </c>
      <c r="U49" s="54"/>
      <c r="V49" t="str">
        <f>IF(S49&lt;&gt;"",IF(S49&lt;0,1+V48,0),"")</f>
        <v/>
      </c>
      <c r="W49" t="str">
        <f>IF(T49&lt;&gt;"",IF(T49&lt;0,1+W48,0),"")</f>
        <v/>
      </c>
      <c r="X49" s="36" t="str">
        <f t="shared" si="6"/>
        <v/>
      </c>
      <c r="Y49" s="37" t="str">
        <f t="shared" si="7"/>
        <v/>
      </c>
    </row>
    <row r="50" spans="2:25">
      <c r="B50" s="46">
        <v>42</v>
      </c>
      <c r="C50" s="49" t="str">
        <f>IF(R49="","",C49+R49)</f>
        <v/>
      </c>
      <c r="D50" s="49"/>
      <c r="E50" s="45"/>
      <c r="F50" s="43"/>
      <c r="G50" s="45"/>
      <c r="H50" s="50"/>
      <c r="I50" s="50"/>
      <c r="J50" s="45"/>
      <c r="K50" s="51" t="str">
        <f>IF(J50="","",C50*0.03)</f>
        <v/>
      </c>
      <c r="L50" s="52"/>
      <c r="M50" s="6" t="str">
        <f>IF(J50="","",(K50/J50)/LOOKUP(RIGHT($D$2,3),定数!$A$6:$A$13,定数!$B$6:$B$13))</f>
        <v/>
      </c>
      <c r="N50" s="45"/>
      <c r="O50" s="43"/>
      <c r="P50" s="50"/>
      <c r="Q50" s="50"/>
      <c r="R50" s="53" t="str">
        <f>IF(P50="","",T50*M50*LOOKUP(RIGHT($D$2,3),定数!$A$6:$A$13,定数!$B$6:$B$13))</f>
        <v/>
      </c>
      <c r="S50" s="53"/>
      <c r="T50" s="54" t="str">
        <f t="shared" si="5"/>
        <v/>
      </c>
      <c r="U50" s="54"/>
      <c r="V50" t="str">
        <f>IF(S50&lt;&gt;"",IF(S50&lt;0,1+V49,0),"")</f>
        <v/>
      </c>
      <c r="W50" t="str">
        <f>IF(T50&lt;&gt;"",IF(T50&lt;0,1+W49,0),"")</f>
        <v/>
      </c>
      <c r="X50" s="36" t="str">
        <f t="shared" si="6"/>
        <v/>
      </c>
      <c r="Y50" s="37" t="str">
        <f t="shared" si="7"/>
        <v/>
      </c>
    </row>
    <row r="51" spans="2:25">
      <c r="B51" s="46">
        <v>43</v>
      </c>
      <c r="C51" s="49" t="str">
        <f>IF(R50="","",C50+R50)</f>
        <v/>
      </c>
      <c r="D51" s="49"/>
      <c r="E51" s="45"/>
      <c r="F51" s="43"/>
      <c r="G51" s="45"/>
      <c r="H51" s="50"/>
      <c r="I51" s="50"/>
      <c r="J51" s="45"/>
      <c r="K51" s="51" t="str">
        <f>IF(J51="","",C51*0.03)</f>
        <v/>
      </c>
      <c r="L51" s="52"/>
      <c r="M51" s="6" t="str">
        <f>IF(J51="","",(K51/J51)/LOOKUP(RIGHT($D$2,3),定数!$A$6:$A$13,定数!$B$6:$B$13))</f>
        <v/>
      </c>
      <c r="N51" s="45"/>
      <c r="O51" s="43"/>
      <c r="P51" s="50"/>
      <c r="Q51" s="50"/>
      <c r="R51" s="53" t="str">
        <f>IF(P51="","",T51*M51*LOOKUP(RIGHT($D$2,3),定数!$A$6:$A$13,定数!$B$6:$B$13))</f>
        <v/>
      </c>
      <c r="S51" s="53"/>
      <c r="T51" s="54" t="str">
        <f t="shared" si="5"/>
        <v/>
      </c>
      <c r="U51" s="54"/>
      <c r="V51" t="str">
        <f>IF(S51&lt;&gt;"",IF(S51&lt;0,1+V50,0),"")</f>
        <v/>
      </c>
      <c r="W51" t="str">
        <f>IF(T51&lt;&gt;"",IF(T51&lt;0,1+W50,0),"")</f>
        <v/>
      </c>
      <c r="X51" s="36" t="str">
        <f t="shared" si="6"/>
        <v/>
      </c>
      <c r="Y51" s="37" t="str">
        <f t="shared" si="7"/>
        <v/>
      </c>
    </row>
    <row r="52" spans="2:25">
      <c r="B52" s="46">
        <v>44</v>
      </c>
      <c r="C52" s="49" t="str">
        <f>IF(R51="","",C51+R51)</f>
        <v/>
      </c>
      <c r="D52" s="49"/>
      <c r="E52" s="45"/>
      <c r="F52" s="43"/>
      <c r="G52" s="45"/>
      <c r="H52" s="50"/>
      <c r="I52" s="50"/>
      <c r="J52" s="45"/>
      <c r="K52" s="51" t="str">
        <f>IF(J52="","",C52*0.03)</f>
        <v/>
      </c>
      <c r="L52" s="52"/>
      <c r="M52" s="6" t="str">
        <f>IF(J52="","",(K52/J52)/LOOKUP(RIGHT($D$2,3),定数!$A$6:$A$13,定数!$B$6:$B$13))</f>
        <v/>
      </c>
      <c r="N52" s="45"/>
      <c r="O52" s="43"/>
      <c r="P52" s="50"/>
      <c r="Q52" s="50"/>
      <c r="R52" s="53" t="str">
        <f>IF(P52="","",T52*M52*LOOKUP(RIGHT($D$2,3),定数!$A$6:$A$13,定数!$B$6:$B$13))</f>
        <v/>
      </c>
      <c r="S52" s="53"/>
      <c r="T52" s="54" t="str">
        <f t="shared" si="5"/>
        <v/>
      </c>
      <c r="U52" s="54"/>
      <c r="V52" t="str">
        <f>IF(S52&lt;&gt;"",IF(S52&lt;0,1+V51,0),"")</f>
        <v/>
      </c>
      <c r="W52" t="str">
        <f>IF(T52&lt;&gt;"",IF(T52&lt;0,1+W51,0),"")</f>
        <v/>
      </c>
      <c r="X52" s="36" t="str">
        <f t="shared" si="6"/>
        <v/>
      </c>
      <c r="Y52" s="37" t="str">
        <f t="shared" si="7"/>
        <v/>
      </c>
    </row>
    <row r="53" spans="2:25">
      <c r="B53" s="46">
        <v>45</v>
      </c>
      <c r="C53" s="49" t="str">
        <f>IF(R52="","",C52+R52)</f>
        <v/>
      </c>
      <c r="D53" s="49"/>
      <c r="E53" s="45"/>
      <c r="F53" s="43"/>
      <c r="G53" s="45"/>
      <c r="H53" s="50"/>
      <c r="I53" s="50"/>
      <c r="J53" s="45"/>
      <c r="K53" s="51" t="str">
        <f>IF(J53="","",C53*0.03)</f>
        <v/>
      </c>
      <c r="L53" s="52"/>
      <c r="M53" s="6" t="str">
        <f>IF(J53="","",(K53/J53)/LOOKUP(RIGHT($D$2,3),定数!$A$6:$A$13,定数!$B$6:$B$13))</f>
        <v/>
      </c>
      <c r="N53" s="45"/>
      <c r="O53" s="43"/>
      <c r="P53" s="50"/>
      <c r="Q53" s="50"/>
      <c r="R53" s="53" t="str">
        <f>IF(P53="","",T53*M53*LOOKUP(RIGHT($D$2,3),定数!$A$6:$A$13,定数!$B$6:$B$13))</f>
        <v/>
      </c>
      <c r="S53" s="53"/>
      <c r="T53" s="54" t="str">
        <f t="shared" si="5"/>
        <v/>
      </c>
      <c r="U53" s="54"/>
      <c r="V53" t="str">
        <f>IF(S53&lt;&gt;"",IF(S53&lt;0,1+V52,0),"")</f>
        <v/>
      </c>
      <c r="W53" t="str">
        <f>IF(T53&lt;&gt;"",IF(T53&lt;0,1+W52,0),"")</f>
        <v/>
      </c>
      <c r="X53" s="36" t="str">
        <f t="shared" si="6"/>
        <v/>
      </c>
      <c r="Y53" s="37" t="str">
        <f t="shared" si="7"/>
        <v/>
      </c>
    </row>
    <row r="54" spans="2:25">
      <c r="B54" s="46">
        <v>46</v>
      </c>
      <c r="C54" s="49" t="str">
        <f>IF(R53="","",C53+R53)</f>
        <v/>
      </c>
      <c r="D54" s="49"/>
      <c r="E54" s="45"/>
      <c r="F54" s="43"/>
      <c r="G54" s="45"/>
      <c r="H54" s="50"/>
      <c r="I54" s="50"/>
      <c r="J54" s="45"/>
      <c r="K54" s="51" t="str">
        <f>IF(J54="","",C54*0.03)</f>
        <v/>
      </c>
      <c r="L54" s="52"/>
      <c r="M54" s="6" t="str">
        <f>IF(J54="","",(K54/J54)/LOOKUP(RIGHT($D$2,3),定数!$A$6:$A$13,定数!$B$6:$B$13))</f>
        <v/>
      </c>
      <c r="N54" s="45"/>
      <c r="O54" s="43"/>
      <c r="P54" s="50"/>
      <c r="Q54" s="50"/>
      <c r="R54" s="53" t="str">
        <f>IF(P54="","",T54*M54*LOOKUP(RIGHT($D$2,3),定数!$A$6:$A$13,定数!$B$6:$B$13))</f>
        <v/>
      </c>
      <c r="S54" s="53"/>
      <c r="T54" s="54" t="str">
        <f t="shared" si="5"/>
        <v/>
      </c>
      <c r="U54" s="54"/>
      <c r="V54" t="str">
        <f>IF(S54&lt;&gt;"",IF(S54&lt;0,1+V53,0),"")</f>
        <v/>
      </c>
      <c r="W54" t="str">
        <f>IF(T54&lt;&gt;"",IF(T54&lt;0,1+W53,0),"")</f>
        <v/>
      </c>
      <c r="X54" s="36" t="str">
        <f t="shared" si="6"/>
        <v/>
      </c>
      <c r="Y54" s="37" t="str">
        <f t="shared" si="7"/>
        <v/>
      </c>
    </row>
    <row r="55" spans="2:25">
      <c r="B55" s="46">
        <v>47</v>
      </c>
      <c r="C55" s="49" t="str">
        <f>IF(R54="","",C54+R54)</f>
        <v/>
      </c>
      <c r="D55" s="49"/>
      <c r="E55" s="45"/>
      <c r="F55" s="43"/>
      <c r="G55" s="45"/>
      <c r="H55" s="50"/>
      <c r="I55" s="50"/>
      <c r="J55" s="45"/>
      <c r="K55" s="51" t="str">
        <f>IF(J55="","",C55*0.03)</f>
        <v/>
      </c>
      <c r="L55" s="52"/>
      <c r="M55" s="6" t="str">
        <f>IF(J55="","",(K55/J55)/LOOKUP(RIGHT($D$2,3),定数!$A$6:$A$13,定数!$B$6:$B$13))</f>
        <v/>
      </c>
      <c r="N55" s="45"/>
      <c r="O55" s="43"/>
      <c r="P55" s="50"/>
      <c r="Q55" s="50"/>
      <c r="R55" s="53" t="str">
        <f>IF(P55="","",T55*M55*LOOKUP(RIGHT($D$2,3),定数!$A$6:$A$13,定数!$B$6:$B$13))</f>
        <v/>
      </c>
      <c r="S55" s="53"/>
      <c r="T55" s="54" t="str">
        <f t="shared" si="5"/>
        <v/>
      </c>
      <c r="U55" s="54"/>
      <c r="V55" t="str">
        <f>IF(S55&lt;&gt;"",IF(S55&lt;0,1+V54,0),"")</f>
        <v/>
      </c>
      <c r="W55" t="str">
        <f>IF(T55&lt;&gt;"",IF(T55&lt;0,1+W54,0),"")</f>
        <v/>
      </c>
      <c r="X55" s="36" t="str">
        <f t="shared" si="6"/>
        <v/>
      </c>
      <c r="Y55" s="37" t="str">
        <f t="shared" si="7"/>
        <v/>
      </c>
    </row>
    <row r="56" spans="2:25">
      <c r="B56" s="46">
        <v>48</v>
      </c>
      <c r="C56" s="49" t="str">
        <f>IF(R55="","",C55+R55)</f>
        <v/>
      </c>
      <c r="D56" s="49"/>
      <c r="E56" s="45"/>
      <c r="F56" s="43"/>
      <c r="G56" s="45"/>
      <c r="H56" s="50"/>
      <c r="I56" s="50"/>
      <c r="J56" s="45"/>
      <c r="K56" s="51" t="str">
        <f>IF(J56="","",C56*0.03)</f>
        <v/>
      </c>
      <c r="L56" s="52"/>
      <c r="M56" s="6" t="str">
        <f>IF(J56="","",(K56/J56)/LOOKUP(RIGHT($D$2,3),定数!$A$6:$A$13,定数!$B$6:$B$13))</f>
        <v/>
      </c>
      <c r="N56" s="45"/>
      <c r="O56" s="43"/>
      <c r="P56" s="50"/>
      <c r="Q56" s="50"/>
      <c r="R56" s="53" t="str">
        <f>IF(P56="","",T56*M56*LOOKUP(RIGHT($D$2,3),定数!$A$6:$A$13,定数!$B$6:$B$13))</f>
        <v/>
      </c>
      <c r="S56" s="53"/>
      <c r="T56" s="54" t="str">
        <f t="shared" si="5"/>
        <v/>
      </c>
      <c r="U56" s="54"/>
      <c r="V56" t="str">
        <f>IF(S56&lt;&gt;"",IF(S56&lt;0,1+V55,0),"")</f>
        <v/>
      </c>
      <c r="W56" t="str">
        <f>IF(T56&lt;&gt;"",IF(T56&lt;0,1+W55,0),"")</f>
        <v/>
      </c>
      <c r="X56" s="36" t="str">
        <f t="shared" si="6"/>
        <v/>
      </c>
      <c r="Y56" s="37" t="str">
        <f t="shared" si="7"/>
        <v/>
      </c>
    </row>
    <row r="57" spans="2:25">
      <c r="B57" s="46">
        <v>49</v>
      </c>
      <c r="C57" s="49" t="str">
        <f>IF(R56="","",C56+R56)</f>
        <v/>
      </c>
      <c r="D57" s="49"/>
      <c r="E57" s="45"/>
      <c r="F57" s="43"/>
      <c r="G57" s="45"/>
      <c r="H57" s="50"/>
      <c r="I57" s="50"/>
      <c r="J57" s="45"/>
      <c r="K57" s="51" t="str">
        <f>IF(J57="","",C57*0.03)</f>
        <v/>
      </c>
      <c r="L57" s="52"/>
      <c r="M57" s="6" t="str">
        <f>IF(J57="","",(K57/J57)/LOOKUP(RIGHT($D$2,3),定数!$A$6:$A$13,定数!$B$6:$B$13))</f>
        <v/>
      </c>
      <c r="N57" s="45"/>
      <c r="O57" s="43"/>
      <c r="P57" s="50"/>
      <c r="Q57" s="50"/>
      <c r="R57" s="53" t="str">
        <f>IF(P57="","",T57*M57*LOOKUP(RIGHT($D$2,3),定数!$A$6:$A$13,定数!$B$6:$B$13))</f>
        <v/>
      </c>
      <c r="S57" s="53"/>
      <c r="T57" s="54" t="str">
        <f t="shared" si="5"/>
        <v/>
      </c>
      <c r="U57" s="54"/>
      <c r="V57" t="str">
        <f>IF(S57&lt;&gt;"",IF(S57&lt;0,1+V56,0),"")</f>
        <v/>
      </c>
      <c r="W57" t="str">
        <f>IF(T57&lt;&gt;"",IF(T57&lt;0,1+W56,0),"")</f>
        <v/>
      </c>
      <c r="X57" s="36" t="str">
        <f t="shared" si="6"/>
        <v/>
      </c>
      <c r="Y57" s="37" t="str">
        <f t="shared" si="7"/>
        <v/>
      </c>
    </row>
    <row r="58" spans="2:25">
      <c r="B58" s="46">
        <v>50</v>
      </c>
      <c r="C58" s="49" t="str">
        <f>IF(R57="","",C57+R57)</f>
        <v/>
      </c>
      <c r="D58" s="49"/>
      <c r="E58" s="45"/>
      <c r="F58" s="43"/>
      <c r="G58" s="45"/>
      <c r="H58" s="50"/>
      <c r="I58" s="50"/>
      <c r="J58" s="45"/>
      <c r="K58" s="51" t="str">
        <f>IF(J58="","",C58*0.03)</f>
        <v/>
      </c>
      <c r="L58" s="52"/>
      <c r="M58" s="6" t="str">
        <f>IF(J58="","",(K58/J58)/LOOKUP(RIGHT($D$2,3),定数!$A$6:$A$13,定数!$B$6:$B$13))</f>
        <v/>
      </c>
      <c r="N58" s="45"/>
      <c r="O58" s="43"/>
      <c r="P58" s="50"/>
      <c r="Q58" s="50"/>
      <c r="R58" s="53" t="str">
        <f>IF(P58="","",T58*M58*LOOKUP(RIGHT($D$2,3),定数!$A$6:$A$13,定数!$B$6:$B$13))</f>
        <v/>
      </c>
      <c r="S58" s="53"/>
      <c r="T58" s="54" t="str">
        <f t="shared" si="5"/>
        <v/>
      </c>
      <c r="U58" s="54"/>
      <c r="V58" t="str">
        <f>IF(S58&lt;&gt;"",IF(S58&lt;0,1+V57,0),"")</f>
        <v/>
      </c>
      <c r="W58" t="str">
        <f>IF(T58&lt;&gt;"",IF(T58&lt;0,1+W57,0),"")</f>
        <v/>
      </c>
      <c r="X58" s="36" t="str">
        <f t="shared" si="6"/>
        <v/>
      </c>
      <c r="Y58" s="37" t="str">
        <f t="shared" si="7"/>
        <v/>
      </c>
    </row>
    <row r="59" spans="2:25">
      <c r="B59" s="46">
        <v>51</v>
      </c>
      <c r="C59" s="49" t="str">
        <f>IF(R58="","",C58+R58)</f>
        <v/>
      </c>
      <c r="D59" s="49"/>
      <c r="E59" s="45"/>
      <c r="F59" s="43"/>
      <c r="G59" s="45"/>
      <c r="H59" s="50"/>
      <c r="I59" s="50"/>
      <c r="J59" s="45"/>
      <c r="K59" s="51" t="str">
        <f>IF(J59="","",C59*0.03)</f>
        <v/>
      </c>
      <c r="L59" s="52"/>
      <c r="M59" s="6" t="str">
        <f>IF(J59="","",(K59/J59)/LOOKUP(RIGHT($D$2,3),定数!$A$6:$A$13,定数!$B$6:$B$13))</f>
        <v/>
      </c>
      <c r="N59" s="45"/>
      <c r="O59" s="43"/>
      <c r="P59" s="50"/>
      <c r="Q59" s="50"/>
      <c r="R59" s="53" t="str">
        <f>IF(P59="","",T59*M59*LOOKUP(RIGHT($D$2,3),定数!$A$6:$A$13,定数!$B$6:$B$13))</f>
        <v/>
      </c>
      <c r="S59" s="53"/>
      <c r="T59" s="54" t="str">
        <f t="shared" si="5"/>
        <v/>
      </c>
      <c r="U59" s="54"/>
      <c r="V59" t="str">
        <f>IF(S59&lt;&gt;"",IF(S59&lt;0,1+V58,0),"")</f>
        <v/>
      </c>
      <c r="W59" t="str">
        <f>IF(T59&lt;&gt;"",IF(T59&lt;0,1+W58,0),"")</f>
        <v/>
      </c>
      <c r="X59" s="36" t="str">
        <f t="shared" si="6"/>
        <v/>
      </c>
      <c r="Y59" s="37" t="str">
        <f t="shared" si="7"/>
        <v/>
      </c>
    </row>
    <row r="60" spans="2:25">
      <c r="B60" s="46">
        <v>52</v>
      </c>
      <c r="C60" s="49" t="str">
        <f>IF(R59="","",C59+R59)</f>
        <v/>
      </c>
      <c r="D60" s="49"/>
      <c r="E60" s="45"/>
      <c r="F60" s="43"/>
      <c r="G60" s="45"/>
      <c r="H60" s="50"/>
      <c r="I60" s="50"/>
      <c r="J60" s="45"/>
      <c r="K60" s="51" t="str">
        <f>IF(J60="","",C60*0.03)</f>
        <v/>
      </c>
      <c r="L60" s="52"/>
      <c r="M60" s="6" t="str">
        <f>IF(J60="","",(K60/J60)/LOOKUP(RIGHT($D$2,3),定数!$A$6:$A$13,定数!$B$6:$B$13))</f>
        <v/>
      </c>
      <c r="N60" s="45"/>
      <c r="O60" s="43"/>
      <c r="P60" s="50"/>
      <c r="Q60" s="50"/>
      <c r="R60" s="53" t="str">
        <f>IF(P60="","",T60*M60*LOOKUP(RIGHT($D$2,3),定数!$A$6:$A$13,定数!$B$6:$B$13))</f>
        <v/>
      </c>
      <c r="S60" s="53"/>
      <c r="T60" s="54" t="str">
        <f t="shared" si="5"/>
        <v/>
      </c>
      <c r="U60" s="54"/>
      <c r="V60" t="str">
        <f>IF(S60&lt;&gt;"",IF(S60&lt;0,1+V59,0),"")</f>
        <v/>
      </c>
      <c r="W60" t="str">
        <f>IF(T60&lt;&gt;"",IF(T60&lt;0,1+W59,0),"")</f>
        <v/>
      </c>
      <c r="X60" s="36" t="str">
        <f t="shared" si="6"/>
        <v/>
      </c>
      <c r="Y60" s="37" t="str">
        <f t="shared" si="7"/>
        <v/>
      </c>
    </row>
    <row r="61" spans="2:25">
      <c r="B61" s="46">
        <v>53</v>
      </c>
      <c r="C61" s="49" t="str">
        <f>IF(R60="","",C60+R60)</f>
        <v/>
      </c>
      <c r="D61" s="49"/>
      <c r="E61" s="45"/>
      <c r="F61" s="43"/>
      <c r="G61" s="45"/>
      <c r="H61" s="50"/>
      <c r="I61" s="50"/>
      <c r="J61" s="45"/>
      <c r="K61" s="51" t="str">
        <f>IF(J61="","",C61*0.03)</f>
        <v/>
      </c>
      <c r="L61" s="52"/>
      <c r="M61" s="6" t="str">
        <f>IF(J61="","",(K61/J61)/LOOKUP(RIGHT($D$2,3),定数!$A$6:$A$13,定数!$B$6:$B$13))</f>
        <v/>
      </c>
      <c r="N61" s="45"/>
      <c r="O61" s="43"/>
      <c r="P61" s="50"/>
      <c r="Q61" s="50"/>
      <c r="R61" s="53" t="str">
        <f>IF(P61="","",T61*M61*LOOKUP(RIGHT($D$2,3),定数!$A$6:$A$13,定数!$B$6:$B$13))</f>
        <v/>
      </c>
      <c r="S61" s="53"/>
      <c r="T61" s="54" t="str">
        <f t="shared" si="5"/>
        <v/>
      </c>
      <c r="U61" s="54"/>
      <c r="V61" t="str">
        <f>IF(S61&lt;&gt;"",IF(S61&lt;0,1+V60,0),"")</f>
        <v/>
      </c>
      <c r="W61" t="str">
        <f>IF(T61&lt;&gt;"",IF(T61&lt;0,1+W60,0),"")</f>
        <v/>
      </c>
      <c r="X61" s="36" t="str">
        <f t="shared" si="6"/>
        <v/>
      </c>
      <c r="Y61" s="37" t="str">
        <f t="shared" si="7"/>
        <v/>
      </c>
    </row>
    <row r="62" spans="2:25">
      <c r="B62" s="46">
        <v>54</v>
      </c>
      <c r="C62" s="49" t="str">
        <f>IF(R61="","",C61+R61)</f>
        <v/>
      </c>
      <c r="D62" s="49"/>
      <c r="E62" s="45"/>
      <c r="F62" s="43"/>
      <c r="G62" s="45"/>
      <c r="H62" s="50"/>
      <c r="I62" s="50"/>
      <c r="J62" s="45"/>
      <c r="K62" s="51" t="str">
        <f>IF(J62="","",C62*0.03)</f>
        <v/>
      </c>
      <c r="L62" s="52"/>
      <c r="M62" s="6" t="str">
        <f>IF(J62="","",(K62/J62)/LOOKUP(RIGHT($D$2,3),定数!$A$6:$A$13,定数!$B$6:$B$13))</f>
        <v/>
      </c>
      <c r="N62" s="45"/>
      <c r="O62" s="43"/>
      <c r="P62" s="50"/>
      <c r="Q62" s="50"/>
      <c r="R62" s="53" t="str">
        <f>IF(P62="","",T62*M62*LOOKUP(RIGHT($D$2,3),定数!$A$6:$A$13,定数!$B$6:$B$13))</f>
        <v/>
      </c>
      <c r="S62" s="53"/>
      <c r="T62" s="54" t="str">
        <f t="shared" si="5"/>
        <v/>
      </c>
      <c r="U62" s="54"/>
      <c r="V62" t="str">
        <f>IF(S62&lt;&gt;"",IF(S62&lt;0,1+V61,0),"")</f>
        <v/>
      </c>
      <c r="W62" t="str">
        <f>IF(T62&lt;&gt;"",IF(T62&lt;0,1+W61,0),"")</f>
        <v/>
      </c>
      <c r="X62" s="36" t="str">
        <f t="shared" si="6"/>
        <v/>
      </c>
      <c r="Y62" s="37" t="str">
        <f t="shared" si="7"/>
        <v/>
      </c>
    </row>
    <row r="63" spans="2:25">
      <c r="B63" s="46">
        <v>55</v>
      </c>
      <c r="C63" s="49" t="str">
        <f>IF(R62="","",C62+R62)</f>
        <v/>
      </c>
      <c r="D63" s="49"/>
      <c r="E63" s="45"/>
      <c r="F63" s="43"/>
      <c r="G63" s="45"/>
      <c r="H63" s="50"/>
      <c r="I63" s="50"/>
      <c r="J63" s="45"/>
      <c r="K63" s="51" t="str">
        <f>IF(J63="","",C63*0.03)</f>
        <v/>
      </c>
      <c r="L63" s="52"/>
      <c r="M63" s="6" t="str">
        <f>IF(J63="","",(K63/J63)/LOOKUP(RIGHT($D$2,3),定数!$A$6:$A$13,定数!$B$6:$B$13))</f>
        <v/>
      </c>
      <c r="N63" s="45"/>
      <c r="O63" s="43"/>
      <c r="P63" s="50"/>
      <c r="Q63" s="50"/>
      <c r="R63" s="53" t="str">
        <f>IF(P63="","",T63*M63*LOOKUP(RIGHT($D$2,3),定数!$A$6:$A$13,定数!$B$6:$B$13))</f>
        <v/>
      </c>
      <c r="S63" s="53"/>
      <c r="T63" s="54" t="str">
        <f t="shared" si="5"/>
        <v/>
      </c>
      <c r="U63" s="54"/>
      <c r="V63" t="str">
        <f>IF(S63&lt;&gt;"",IF(S63&lt;0,1+V62,0),"")</f>
        <v/>
      </c>
      <c r="W63" t="str">
        <f>IF(T63&lt;&gt;"",IF(T63&lt;0,1+W62,0),"")</f>
        <v/>
      </c>
      <c r="X63" s="36" t="str">
        <f t="shared" si="6"/>
        <v/>
      </c>
      <c r="Y63" s="37" t="str">
        <f t="shared" si="7"/>
        <v/>
      </c>
    </row>
    <row r="64" spans="2:25">
      <c r="B64" s="46">
        <v>56</v>
      </c>
      <c r="C64" s="49" t="str">
        <f>IF(R63="","",C63+R63)</f>
        <v/>
      </c>
      <c r="D64" s="49"/>
      <c r="E64" s="45"/>
      <c r="F64" s="43"/>
      <c r="G64" s="45"/>
      <c r="H64" s="50"/>
      <c r="I64" s="50"/>
      <c r="J64" s="45"/>
      <c r="K64" s="51" t="str">
        <f>IF(J64="","",C64*0.03)</f>
        <v/>
      </c>
      <c r="L64" s="52"/>
      <c r="M64" s="6" t="str">
        <f>IF(J64="","",(K64/J64)/LOOKUP(RIGHT($D$2,3),定数!$A$6:$A$13,定数!$B$6:$B$13))</f>
        <v/>
      </c>
      <c r="N64" s="45"/>
      <c r="O64" s="43"/>
      <c r="P64" s="50"/>
      <c r="Q64" s="50"/>
      <c r="R64" s="53" t="str">
        <f>IF(P64="","",T64*M64*LOOKUP(RIGHT($D$2,3),定数!$A$6:$A$13,定数!$B$6:$B$13))</f>
        <v/>
      </c>
      <c r="S64" s="53"/>
      <c r="T64" s="54" t="str">
        <f t="shared" si="5"/>
        <v/>
      </c>
      <c r="U64" s="54"/>
      <c r="V64" t="str">
        <f>IF(S64&lt;&gt;"",IF(S64&lt;0,1+V63,0),"")</f>
        <v/>
      </c>
      <c r="W64" t="str">
        <f>IF(T64&lt;&gt;"",IF(T64&lt;0,1+W63,0),"")</f>
        <v/>
      </c>
      <c r="X64" s="36" t="str">
        <f t="shared" si="6"/>
        <v/>
      </c>
      <c r="Y64" s="37" t="str">
        <f t="shared" si="7"/>
        <v/>
      </c>
    </row>
    <row r="65" spans="2:25">
      <c r="B65" s="46">
        <v>57</v>
      </c>
      <c r="C65" s="49" t="str">
        <f>IF(R64="","",C64+R64)</f>
        <v/>
      </c>
      <c r="D65" s="49"/>
      <c r="E65" s="45"/>
      <c r="F65" s="43"/>
      <c r="G65" s="45"/>
      <c r="H65" s="50"/>
      <c r="I65" s="50"/>
      <c r="J65" s="45"/>
      <c r="K65" s="51" t="str">
        <f>IF(J65="","",C65*0.03)</f>
        <v/>
      </c>
      <c r="L65" s="52"/>
      <c r="M65" s="6" t="str">
        <f>IF(J65="","",(K65/J65)/LOOKUP(RIGHT($D$2,3),定数!$A$6:$A$13,定数!$B$6:$B$13))</f>
        <v/>
      </c>
      <c r="N65" s="45"/>
      <c r="O65" s="43"/>
      <c r="P65" s="50"/>
      <c r="Q65" s="50"/>
      <c r="R65" s="53" t="str">
        <f>IF(P65="","",T65*M65*LOOKUP(RIGHT($D$2,3),定数!$A$6:$A$13,定数!$B$6:$B$13))</f>
        <v/>
      </c>
      <c r="S65" s="53"/>
      <c r="T65" s="54" t="str">
        <f t="shared" si="5"/>
        <v/>
      </c>
      <c r="U65" s="54"/>
      <c r="V65" t="str">
        <f>IF(S65&lt;&gt;"",IF(S65&lt;0,1+V64,0),"")</f>
        <v/>
      </c>
      <c r="W65" t="str">
        <f>IF(T65&lt;&gt;"",IF(T65&lt;0,1+W64,0),"")</f>
        <v/>
      </c>
      <c r="X65" s="36" t="str">
        <f t="shared" si="6"/>
        <v/>
      </c>
      <c r="Y65" s="37" t="str">
        <f t="shared" si="7"/>
        <v/>
      </c>
    </row>
    <row r="66" spans="2:25">
      <c r="B66" s="46">
        <v>58</v>
      </c>
      <c r="C66" s="49" t="str">
        <f>IF(R65="","",C65+R65)</f>
        <v/>
      </c>
      <c r="D66" s="49"/>
      <c r="E66" s="45"/>
      <c r="F66" s="43"/>
      <c r="G66" s="45"/>
      <c r="H66" s="50"/>
      <c r="I66" s="50"/>
      <c r="J66" s="45"/>
      <c r="K66" s="51" t="str">
        <f>IF(J66="","",C66*0.03)</f>
        <v/>
      </c>
      <c r="L66" s="52"/>
      <c r="M66" s="6" t="str">
        <f>IF(J66="","",(K66/J66)/LOOKUP(RIGHT($D$2,3),定数!$A$6:$A$13,定数!$B$6:$B$13))</f>
        <v/>
      </c>
      <c r="N66" s="45"/>
      <c r="O66" s="43"/>
      <c r="P66" s="50"/>
      <c r="Q66" s="50"/>
      <c r="R66" s="53" t="str">
        <f>IF(P66="","",T66*M66*LOOKUP(RIGHT($D$2,3),定数!$A$6:$A$13,定数!$B$6:$B$13))</f>
        <v/>
      </c>
      <c r="S66" s="53"/>
      <c r="T66" s="54" t="str">
        <f t="shared" si="5"/>
        <v/>
      </c>
      <c r="U66" s="54"/>
      <c r="V66" t="str">
        <f>IF(S66&lt;&gt;"",IF(S66&lt;0,1+V65,0),"")</f>
        <v/>
      </c>
      <c r="W66" t="str">
        <f>IF(T66&lt;&gt;"",IF(T66&lt;0,1+W65,0),"")</f>
        <v/>
      </c>
      <c r="X66" s="36" t="str">
        <f t="shared" si="6"/>
        <v/>
      </c>
      <c r="Y66" s="37" t="str">
        <f t="shared" si="7"/>
        <v/>
      </c>
    </row>
    <row r="67" spans="2:25">
      <c r="B67" s="46">
        <v>59</v>
      </c>
      <c r="C67" s="49" t="str">
        <f>IF(R66="","",C66+R66)</f>
        <v/>
      </c>
      <c r="D67" s="49"/>
      <c r="E67" s="45"/>
      <c r="F67" s="43"/>
      <c r="G67" s="45"/>
      <c r="H67" s="50"/>
      <c r="I67" s="50"/>
      <c r="J67" s="45"/>
      <c r="K67" s="51" t="str">
        <f>IF(J67="","",C67*0.03)</f>
        <v/>
      </c>
      <c r="L67" s="52"/>
      <c r="M67" s="6" t="str">
        <f>IF(J67="","",(K67/J67)/LOOKUP(RIGHT($D$2,3),定数!$A$6:$A$13,定数!$B$6:$B$13))</f>
        <v/>
      </c>
      <c r="N67" s="45"/>
      <c r="O67" s="43"/>
      <c r="P67" s="50"/>
      <c r="Q67" s="50"/>
      <c r="R67" s="53" t="str">
        <f>IF(P67="","",T67*M67*LOOKUP(RIGHT($D$2,3),定数!$A$6:$A$13,定数!$B$6:$B$13))</f>
        <v/>
      </c>
      <c r="S67" s="53"/>
      <c r="T67" s="54" t="str">
        <f t="shared" si="5"/>
        <v/>
      </c>
      <c r="U67" s="54"/>
      <c r="V67" t="str">
        <f>IF(S67&lt;&gt;"",IF(S67&lt;0,1+V66,0),"")</f>
        <v/>
      </c>
      <c r="W67" t="str">
        <f>IF(T67&lt;&gt;"",IF(T67&lt;0,1+W66,0),"")</f>
        <v/>
      </c>
      <c r="X67" s="36" t="str">
        <f t="shared" si="6"/>
        <v/>
      </c>
      <c r="Y67" s="37" t="str">
        <f t="shared" si="7"/>
        <v/>
      </c>
    </row>
    <row r="68" spans="2:25">
      <c r="B68" s="46">
        <v>60</v>
      </c>
      <c r="C68" s="49" t="str">
        <f>IF(R67="","",C67+R67)</f>
        <v/>
      </c>
      <c r="D68" s="49"/>
      <c r="E68" s="45"/>
      <c r="F68" s="43"/>
      <c r="G68" s="45"/>
      <c r="H68" s="50"/>
      <c r="I68" s="50"/>
      <c r="J68" s="45"/>
      <c r="K68" s="51" t="str">
        <f>IF(J68="","",C68*0.03)</f>
        <v/>
      </c>
      <c r="L68" s="52"/>
      <c r="M68" s="6" t="str">
        <f>IF(J68="","",(K68/J68)/LOOKUP(RIGHT($D$2,3),定数!$A$6:$A$13,定数!$B$6:$B$13))</f>
        <v/>
      </c>
      <c r="N68" s="45"/>
      <c r="O68" s="43"/>
      <c r="P68" s="50"/>
      <c r="Q68" s="50"/>
      <c r="R68" s="53" t="str">
        <f>IF(P68="","",T68*M68*LOOKUP(RIGHT($D$2,3),定数!$A$6:$A$13,定数!$B$6:$B$13))</f>
        <v/>
      </c>
      <c r="S68" s="53"/>
      <c r="T68" s="54" t="str">
        <f t="shared" si="5"/>
        <v/>
      </c>
      <c r="U68" s="54"/>
      <c r="V68" t="str">
        <f>IF(S68&lt;&gt;"",IF(S68&lt;0,1+V67,0),"")</f>
        <v/>
      </c>
      <c r="W68" t="str">
        <f>IF(T68&lt;&gt;"",IF(T68&lt;0,1+W67,0),"")</f>
        <v/>
      </c>
      <c r="X68" s="36" t="str">
        <f t="shared" si="6"/>
        <v/>
      </c>
      <c r="Y68" s="37" t="str">
        <f t="shared" si="7"/>
        <v/>
      </c>
    </row>
    <row r="69" spans="2:25">
      <c r="B69" s="46">
        <v>61</v>
      </c>
      <c r="C69" s="49" t="str">
        <f>IF(R68="","",C68+R68)</f>
        <v/>
      </c>
      <c r="D69" s="49"/>
      <c r="E69" s="45"/>
      <c r="F69" s="43"/>
      <c r="G69" s="45"/>
      <c r="H69" s="50"/>
      <c r="I69" s="50"/>
      <c r="J69" s="45"/>
      <c r="K69" s="51" t="str">
        <f>IF(J69="","",C69*0.03)</f>
        <v/>
      </c>
      <c r="L69" s="52"/>
      <c r="M69" s="6" t="str">
        <f>IF(J69="","",(K69/J69)/LOOKUP(RIGHT($D$2,3),定数!$A$6:$A$13,定数!$B$6:$B$13))</f>
        <v/>
      </c>
      <c r="N69" s="45"/>
      <c r="O69" s="43"/>
      <c r="P69" s="50"/>
      <c r="Q69" s="50"/>
      <c r="R69" s="53" t="str">
        <f>IF(P69="","",T69*M69*LOOKUP(RIGHT($D$2,3),定数!$A$6:$A$13,定数!$B$6:$B$13))</f>
        <v/>
      </c>
      <c r="S69" s="53"/>
      <c r="T69" s="54" t="str">
        <f t="shared" si="5"/>
        <v/>
      </c>
      <c r="U69" s="54"/>
      <c r="V69" t="str">
        <f>IF(S69&lt;&gt;"",IF(S69&lt;0,1+V68,0),"")</f>
        <v/>
      </c>
      <c r="W69" t="str">
        <f>IF(T69&lt;&gt;"",IF(T69&lt;0,1+W68,0),"")</f>
        <v/>
      </c>
      <c r="X69" s="36" t="str">
        <f t="shared" si="6"/>
        <v/>
      </c>
      <c r="Y69" s="37" t="str">
        <f t="shared" si="7"/>
        <v/>
      </c>
    </row>
    <row r="70" spans="2:25">
      <c r="B70" s="46">
        <v>62</v>
      </c>
      <c r="C70" s="49" t="str">
        <f>IF(R69="","",C69+R69)</f>
        <v/>
      </c>
      <c r="D70" s="49"/>
      <c r="E70" s="45"/>
      <c r="F70" s="43"/>
      <c r="G70" s="45"/>
      <c r="H70" s="50"/>
      <c r="I70" s="50"/>
      <c r="J70" s="45"/>
      <c r="K70" s="51" t="str">
        <f>IF(J70="","",C70*0.03)</f>
        <v/>
      </c>
      <c r="L70" s="52"/>
      <c r="M70" s="6" t="str">
        <f>IF(J70="","",(K70/J70)/LOOKUP(RIGHT($D$2,3),定数!$A$6:$A$13,定数!$B$6:$B$13))</f>
        <v/>
      </c>
      <c r="N70" s="45"/>
      <c r="O70" s="43"/>
      <c r="P70" s="50"/>
      <c r="Q70" s="50"/>
      <c r="R70" s="53" t="str">
        <f>IF(P70="","",T70*M70*LOOKUP(RIGHT($D$2,3),定数!$A$6:$A$13,定数!$B$6:$B$13))</f>
        <v/>
      </c>
      <c r="S70" s="53"/>
      <c r="T70" s="54" t="str">
        <f t="shared" si="5"/>
        <v/>
      </c>
      <c r="U70" s="54"/>
      <c r="V70" t="str">
        <f>IF(S70&lt;&gt;"",IF(S70&lt;0,1+V69,0),"")</f>
        <v/>
      </c>
      <c r="W70" t="str">
        <f>IF(T70&lt;&gt;"",IF(T70&lt;0,1+W69,0),"")</f>
        <v/>
      </c>
      <c r="X70" s="36" t="str">
        <f t="shared" si="6"/>
        <v/>
      </c>
      <c r="Y70" s="37" t="str">
        <f t="shared" si="7"/>
        <v/>
      </c>
    </row>
    <row r="71" spans="2:25">
      <c r="B71" s="46">
        <v>63</v>
      </c>
      <c r="C71" s="49" t="str">
        <f>IF(R70="","",C70+R70)</f>
        <v/>
      </c>
      <c r="D71" s="49"/>
      <c r="E71" s="45"/>
      <c r="F71" s="43"/>
      <c r="G71" s="45"/>
      <c r="H71" s="50"/>
      <c r="I71" s="50"/>
      <c r="J71" s="45"/>
      <c r="K71" s="51" t="str">
        <f>IF(J71="","",C71*0.03)</f>
        <v/>
      </c>
      <c r="L71" s="52"/>
      <c r="M71" s="6" t="str">
        <f>IF(J71="","",(K71/J71)/LOOKUP(RIGHT($D$2,3),定数!$A$6:$A$13,定数!$B$6:$B$13))</f>
        <v/>
      </c>
      <c r="N71" s="45"/>
      <c r="O71" s="43"/>
      <c r="P71" s="50"/>
      <c r="Q71" s="50"/>
      <c r="R71" s="53" t="str">
        <f>IF(P71="","",T71*M71*LOOKUP(RIGHT($D$2,3),定数!$A$6:$A$13,定数!$B$6:$B$13))</f>
        <v/>
      </c>
      <c r="S71" s="53"/>
      <c r="T71" s="54" t="str">
        <f t="shared" si="5"/>
        <v/>
      </c>
      <c r="U71" s="54"/>
      <c r="V71" t="str">
        <f>IF(S71&lt;&gt;"",IF(S71&lt;0,1+V70,0),"")</f>
        <v/>
      </c>
      <c r="W71" t="str">
        <f>IF(T71&lt;&gt;"",IF(T71&lt;0,1+W70,0),"")</f>
        <v/>
      </c>
      <c r="X71" s="36" t="str">
        <f t="shared" si="6"/>
        <v/>
      </c>
      <c r="Y71" s="37" t="str">
        <f t="shared" si="7"/>
        <v/>
      </c>
    </row>
    <row r="72" spans="2:25">
      <c r="B72" s="46">
        <v>64</v>
      </c>
      <c r="C72" s="49" t="str">
        <f>IF(R71="","",C71+R71)</f>
        <v/>
      </c>
      <c r="D72" s="49"/>
      <c r="E72" s="45"/>
      <c r="F72" s="43"/>
      <c r="G72" s="45"/>
      <c r="H72" s="50"/>
      <c r="I72" s="50"/>
      <c r="J72" s="45"/>
      <c r="K72" s="51" t="str">
        <f>IF(J72="","",C72*0.03)</f>
        <v/>
      </c>
      <c r="L72" s="52"/>
      <c r="M72" s="6" t="str">
        <f>IF(J72="","",(K72/J72)/LOOKUP(RIGHT($D$2,3),定数!$A$6:$A$13,定数!$B$6:$B$13))</f>
        <v/>
      </c>
      <c r="N72" s="45"/>
      <c r="O72" s="43"/>
      <c r="P72" s="50"/>
      <c r="Q72" s="50"/>
      <c r="R72" s="53" t="str">
        <f>IF(P72="","",T72*M72*LOOKUP(RIGHT($D$2,3),定数!$A$6:$A$13,定数!$B$6:$B$13))</f>
        <v/>
      </c>
      <c r="S72" s="53"/>
      <c r="T72" s="54" t="str">
        <f t="shared" si="5"/>
        <v/>
      </c>
      <c r="U72" s="54"/>
      <c r="V72" t="str">
        <f>IF(S72&lt;&gt;"",IF(S72&lt;0,1+V71,0),"")</f>
        <v/>
      </c>
      <c r="W72" t="str">
        <f>IF(T72&lt;&gt;"",IF(T72&lt;0,1+W71,0),"")</f>
        <v/>
      </c>
      <c r="X72" s="36" t="str">
        <f t="shared" si="6"/>
        <v/>
      </c>
      <c r="Y72" s="37" t="str">
        <f t="shared" si="7"/>
        <v/>
      </c>
    </row>
    <row r="73" spans="2:25">
      <c r="B73" s="46">
        <v>65</v>
      </c>
      <c r="C73" s="49" t="str">
        <f>IF(R72="","",C72+R72)</f>
        <v/>
      </c>
      <c r="D73" s="49"/>
      <c r="E73" s="45"/>
      <c r="F73" s="43"/>
      <c r="G73" s="45"/>
      <c r="H73" s="50"/>
      <c r="I73" s="50"/>
      <c r="J73" s="45"/>
      <c r="K73" s="51" t="str">
        <f>IF(J73="","",C73*0.03)</f>
        <v/>
      </c>
      <c r="L73" s="52"/>
      <c r="M73" s="6" t="str">
        <f>IF(J73="","",(K73/J73)/LOOKUP(RIGHT($D$2,3),定数!$A$6:$A$13,定数!$B$6:$B$13))</f>
        <v/>
      </c>
      <c r="N73" s="45"/>
      <c r="O73" s="43"/>
      <c r="P73" s="50"/>
      <c r="Q73" s="50"/>
      <c r="R73" s="53" t="str">
        <f>IF(P73="","",T73*M73*LOOKUP(RIGHT($D$2,3),定数!$A$6:$A$13,定数!$B$6:$B$13))</f>
        <v/>
      </c>
      <c r="S73" s="53"/>
      <c r="T73" s="54" t="str">
        <f t="shared" si="5"/>
        <v/>
      </c>
      <c r="U73" s="54"/>
      <c r="V73" t="str">
        <f>IF(S73&lt;&gt;"",IF(S73&lt;0,1+V72,0),"")</f>
        <v/>
      </c>
      <c r="W73" t="str">
        <f>IF(T73&lt;&gt;"",IF(T73&lt;0,1+W72,0),"")</f>
        <v/>
      </c>
      <c r="X73" s="36" t="str">
        <f t="shared" si="6"/>
        <v/>
      </c>
      <c r="Y73" s="37" t="str">
        <f t="shared" si="7"/>
        <v/>
      </c>
    </row>
    <row r="74" spans="2:25">
      <c r="B74" s="46">
        <v>66</v>
      </c>
      <c r="C74" s="49" t="str">
        <f>IF(R73="","",C73+R73)</f>
        <v/>
      </c>
      <c r="D74" s="49"/>
      <c r="E74" s="45"/>
      <c r="F74" s="43"/>
      <c r="G74" s="45"/>
      <c r="H74" s="50"/>
      <c r="I74" s="50"/>
      <c r="J74" s="45"/>
      <c r="K74" s="51" t="str">
        <f>IF(J74="","",C74*0.03)</f>
        <v/>
      </c>
      <c r="L74" s="52"/>
      <c r="M74" s="6" t="str">
        <f>IF(J74="","",(K74/J74)/LOOKUP(RIGHT($D$2,3),定数!$A$6:$A$13,定数!$B$6:$B$13))</f>
        <v/>
      </c>
      <c r="N74" s="45"/>
      <c r="O74" s="43"/>
      <c r="P74" s="50"/>
      <c r="Q74" s="50"/>
      <c r="R74" s="53" t="str">
        <f>IF(P74="","",T74*M74*LOOKUP(RIGHT($D$2,3),定数!$A$6:$A$13,定数!$B$6:$B$13))</f>
        <v/>
      </c>
      <c r="S74" s="53"/>
      <c r="T74" s="54" t="str">
        <f t="shared" si="5"/>
        <v/>
      </c>
      <c r="U74" s="54"/>
      <c r="V74" t="str">
        <f>IF(S74&lt;&gt;"",IF(S74&lt;0,1+V73,0),"")</f>
        <v/>
      </c>
      <c r="W74" t="str">
        <f>IF(T74&lt;&gt;"",IF(T74&lt;0,1+W73,0),"")</f>
        <v/>
      </c>
      <c r="X74" s="36" t="str">
        <f t="shared" si="6"/>
        <v/>
      </c>
      <c r="Y74" s="37" t="str">
        <f t="shared" si="7"/>
        <v/>
      </c>
    </row>
    <row r="75" spans="2:25">
      <c r="B75" s="46">
        <v>67</v>
      </c>
      <c r="C75" s="49" t="str">
        <f>IF(R74="","",C74+R74)</f>
        <v/>
      </c>
      <c r="D75" s="49"/>
      <c r="E75" s="45"/>
      <c r="F75" s="43"/>
      <c r="G75" s="45"/>
      <c r="H75" s="50"/>
      <c r="I75" s="50"/>
      <c r="J75" s="45"/>
      <c r="K75" s="51" t="str">
        <f>IF(J75="","",C75*0.03)</f>
        <v/>
      </c>
      <c r="L75" s="52"/>
      <c r="M75" s="6" t="str">
        <f>IF(J75="","",(K75/J75)/LOOKUP(RIGHT($D$2,3),定数!$A$6:$A$13,定数!$B$6:$B$13))</f>
        <v/>
      </c>
      <c r="N75" s="45"/>
      <c r="O75" s="43"/>
      <c r="P75" s="50"/>
      <c r="Q75" s="50"/>
      <c r="R75" s="53" t="str">
        <f>IF(P75="","",T75*M75*LOOKUP(RIGHT($D$2,3),定数!$A$6:$A$13,定数!$B$6:$B$13))</f>
        <v/>
      </c>
      <c r="S75" s="53"/>
      <c r="T75" s="54" t="str">
        <f t="shared" si="5"/>
        <v/>
      </c>
      <c r="U75" s="54"/>
      <c r="V75" t="str">
        <f>IF(S75&lt;&gt;"",IF(S75&lt;0,1+V74,0),"")</f>
        <v/>
      </c>
      <c r="W75" t="str">
        <f>IF(T75&lt;&gt;"",IF(T75&lt;0,1+W74,0),"")</f>
        <v/>
      </c>
      <c r="X75" s="36" t="str">
        <f t="shared" si="6"/>
        <v/>
      </c>
      <c r="Y75" s="37" t="str">
        <f t="shared" si="7"/>
        <v/>
      </c>
    </row>
    <row r="76" spans="2:25">
      <c r="B76" s="46">
        <v>68</v>
      </c>
      <c r="C76" s="49" t="str">
        <f>IF(R75="","",C75+R75)</f>
        <v/>
      </c>
      <c r="D76" s="49"/>
      <c r="E76" s="45"/>
      <c r="F76" s="43"/>
      <c r="G76" s="45"/>
      <c r="H76" s="50"/>
      <c r="I76" s="50"/>
      <c r="J76" s="45"/>
      <c r="K76" s="51" t="str">
        <f>IF(J76="","",C76*0.03)</f>
        <v/>
      </c>
      <c r="L76" s="52"/>
      <c r="M76" s="6" t="str">
        <f>IF(J76="","",(K76/J76)/LOOKUP(RIGHT($D$2,3),定数!$A$6:$A$13,定数!$B$6:$B$13))</f>
        <v/>
      </c>
      <c r="N76" s="45"/>
      <c r="O76" s="43"/>
      <c r="P76" s="50"/>
      <c r="Q76" s="50"/>
      <c r="R76" s="53" t="str">
        <f>IF(P76="","",T76*M76*LOOKUP(RIGHT($D$2,3),定数!$A$6:$A$13,定数!$B$6:$B$13))</f>
        <v/>
      </c>
      <c r="S76" s="53"/>
      <c r="T76" s="54" t="str">
        <f t="shared" ref="T76:T108" si="9">IF(P76="","",IF(G76="買",(P76-H76),(H76-P76))*IF(RIGHT($D$2,3)="JPY",100,10000))</f>
        <v/>
      </c>
      <c r="U76" s="54"/>
      <c r="V76" t="str">
        <f>IF(S76&lt;&gt;"",IF(S76&lt;0,1+V75,0),"")</f>
        <v/>
      </c>
      <c r="W76" t="str">
        <f>IF(T76&lt;&gt;"",IF(T76&lt;0,1+W75,0),"")</f>
        <v/>
      </c>
      <c r="X76" s="36" t="str">
        <f t="shared" ref="X76:X108" si="10">IF(C76&lt;&gt;"",MAX(X75,C76),"")</f>
        <v/>
      </c>
      <c r="Y76" s="37" t="str">
        <f t="shared" ref="Y76:Y108" si="11">IF(X76&lt;&gt;"",1-(C76/X76),"")</f>
        <v/>
      </c>
    </row>
    <row r="77" spans="2:25">
      <c r="B77" s="46">
        <v>69</v>
      </c>
      <c r="C77" s="49" t="str">
        <f>IF(R76="","",C76+R76)</f>
        <v/>
      </c>
      <c r="D77" s="49"/>
      <c r="E77" s="45"/>
      <c r="F77" s="43"/>
      <c r="G77" s="45"/>
      <c r="H77" s="50"/>
      <c r="I77" s="50"/>
      <c r="J77" s="45"/>
      <c r="K77" s="51" t="str">
        <f>IF(J77="","",C77*0.03)</f>
        <v/>
      </c>
      <c r="L77" s="52"/>
      <c r="M77" s="6" t="str">
        <f>IF(J77="","",(K77/J77)/LOOKUP(RIGHT($D$2,3),定数!$A$6:$A$13,定数!$B$6:$B$13))</f>
        <v/>
      </c>
      <c r="N77" s="45"/>
      <c r="O77" s="43"/>
      <c r="P77" s="50"/>
      <c r="Q77" s="50"/>
      <c r="R77" s="53" t="str">
        <f>IF(P77="","",T77*M77*LOOKUP(RIGHT($D$2,3),定数!$A$6:$A$13,定数!$B$6:$B$13))</f>
        <v/>
      </c>
      <c r="S77" s="53"/>
      <c r="T77" s="54" t="str">
        <f t="shared" si="9"/>
        <v/>
      </c>
      <c r="U77" s="54"/>
      <c r="V77" t="str">
        <f>IF(S77&lt;&gt;"",IF(S77&lt;0,1+V76,0),"")</f>
        <v/>
      </c>
      <c r="W77" t="str">
        <f>IF(T77&lt;&gt;"",IF(T77&lt;0,1+W76,0),"")</f>
        <v/>
      </c>
      <c r="X77" s="36" t="str">
        <f t="shared" si="10"/>
        <v/>
      </c>
      <c r="Y77" s="37" t="str">
        <f t="shared" si="11"/>
        <v/>
      </c>
    </row>
    <row r="78" spans="2:25">
      <c r="B78" s="46">
        <v>70</v>
      </c>
      <c r="C78" s="49" t="str">
        <f>IF(R77="","",C77+R77)</f>
        <v/>
      </c>
      <c r="D78" s="49"/>
      <c r="E78" s="45"/>
      <c r="F78" s="43"/>
      <c r="G78" s="45"/>
      <c r="H78" s="50"/>
      <c r="I78" s="50"/>
      <c r="J78" s="45"/>
      <c r="K78" s="51" t="str">
        <f>IF(J78="","",C78*0.03)</f>
        <v/>
      </c>
      <c r="L78" s="52"/>
      <c r="M78" s="6" t="str">
        <f>IF(J78="","",(K78/J78)/LOOKUP(RIGHT($D$2,3),定数!$A$6:$A$13,定数!$B$6:$B$13))</f>
        <v/>
      </c>
      <c r="N78" s="45"/>
      <c r="O78" s="43"/>
      <c r="P78" s="50"/>
      <c r="Q78" s="50"/>
      <c r="R78" s="53" t="str">
        <f>IF(P78="","",T78*M78*LOOKUP(RIGHT($D$2,3),定数!$A$6:$A$13,定数!$B$6:$B$13))</f>
        <v/>
      </c>
      <c r="S78" s="53"/>
      <c r="T78" s="54" t="str">
        <f t="shared" si="9"/>
        <v/>
      </c>
      <c r="U78" s="54"/>
      <c r="V78" t="str">
        <f>IF(S78&lt;&gt;"",IF(S78&lt;0,1+V77,0),"")</f>
        <v/>
      </c>
      <c r="W78" t="str">
        <f>IF(T78&lt;&gt;"",IF(T78&lt;0,1+W77,0),"")</f>
        <v/>
      </c>
      <c r="X78" s="36" t="str">
        <f t="shared" si="10"/>
        <v/>
      </c>
      <c r="Y78" s="37" t="str">
        <f t="shared" si="11"/>
        <v/>
      </c>
    </row>
    <row r="79" spans="2:25">
      <c r="B79" s="46">
        <v>71</v>
      </c>
      <c r="C79" s="49" t="str">
        <f>IF(R78="","",C78+R78)</f>
        <v/>
      </c>
      <c r="D79" s="49"/>
      <c r="E79" s="45"/>
      <c r="F79" s="43"/>
      <c r="G79" s="45"/>
      <c r="H79" s="50"/>
      <c r="I79" s="50"/>
      <c r="J79" s="45"/>
      <c r="K79" s="51" t="str">
        <f>IF(J79="","",C79*0.03)</f>
        <v/>
      </c>
      <c r="L79" s="52"/>
      <c r="M79" s="6" t="str">
        <f>IF(J79="","",(K79/J79)/LOOKUP(RIGHT($D$2,3),定数!$A$6:$A$13,定数!$B$6:$B$13))</f>
        <v/>
      </c>
      <c r="N79" s="45"/>
      <c r="O79" s="43"/>
      <c r="P79" s="50"/>
      <c r="Q79" s="50"/>
      <c r="R79" s="53" t="str">
        <f>IF(P79="","",T79*M79*LOOKUP(RIGHT($D$2,3),定数!$A$6:$A$13,定数!$B$6:$B$13))</f>
        <v/>
      </c>
      <c r="S79" s="53"/>
      <c r="T79" s="54" t="str">
        <f t="shared" si="9"/>
        <v/>
      </c>
      <c r="U79" s="54"/>
      <c r="V79" t="str">
        <f>IF(S79&lt;&gt;"",IF(S79&lt;0,1+V78,0),"")</f>
        <v/>
      </c>
      <c r="W79" t="str">
        <f>IF(T79&lt;&gt;"",IF(T79&lt;0,1+W78,0),"")</f>
        <v/>
      </c>
      <c r="X79" s="36" t="str">
        <f t="shared" si="10"/>
        <v/>
      </c>
      <c r="Y79" s="37" t="str">
        <f t="shared" si="11"/>
        <v/>
      </c>
    </row>
    <row r="80" spans="2:25">
      <c r="B80" s="46">
        <v>72</v>
      </c>
      <c r="C80" s="49" t="str">
        <f>IF(R79="","",C79+R79)</f>
        <v/>
      </c>
      <c r="D80" s="49"/>
      <c r="E80" s="45"/>
      <c r="F80" s="43"/>
      <c r="G80" s="45"/>
      <c r="H80" s="50"/>
      <c r="I80" s="50"/>
      <c r="J80" s="45"/>
      <c r="K80" s="51" t="str">
        <f>IF(J80="","",C80*0.03)</f>
        <v/>
      </c>
      <c r="L80" s="52"/>
      <c r="M80" s="6" t="str">
        <f>IF(J80="","",(K80/J80)/LOOKUP(RIGHT($D$2,3),定数!$A$6:$A$13,定数!$B$6:$B$13))</f>
        <v/>
      </c>
      <c r="N80" s="45"/>
      <c r="O80" s="43"/>
      <c r="P80" s="50"/>
      <c r="Q80" s="50"/>
      <c r="R80" s="53" t="str">
        <f>IF(P80="","",T80*M80*LOOKUP(RIGHT($D$2,3),定数!$A$6:$A$13,定数!$B$6:$B$13))</f>
        <v/>
      </c>
      <c r="S80" s="53"/>
      <c r="T80" s="54" t="str">
        <f t="shared" si="9"/>
        <v/>
      </c>
      <c r="U80" s="54"/>
      <c r="V80" t="str">
        <f>IF(S80&lt;&gt;"",IF(S80&lt;0,1+V79,0),"")</f>
        <v/>
      </c>
      <c r="W80" t="str">
        <f>IF(T80&lt;&gt;"",IF(T80&lt;0,1+W79,0),"")</f>
        <v/>
      </c>
      <c r="X80" s="36" t="str">
        <f t="shared" si="10"/>
        <v/>
      </c>
      <c r="Y80" s="37" t="str">
        <f t="shared" si="11"/>
        <v/>
      </c>
    </row>
    <row r="81" spans="2:25">
      <c r="B81" s="46">
        <v>73</v>
      </c>
      <c r="C81" s="49" t="str">
        <f>IF(R80="","",C80+R80)</f>
        <v/>
      </c>
      <c r="D81" s="49"/>
      <c r="E81" s="45"/>
      <c r="F81" s="43"/>
      <c r="G81" s="45"/>
      <c r="H81" s="50"/>
      <c r="I81" s="50"/>
      <c r="J81" s="45"/>
      <c r="K81" s="51" t="str">
        <f>IF(J81="","",C81*0.03)</f>
        <v/>
      </c>
      <c r="L81" s="52"/>
      <c r="M81" s="6" t="str">
        <f>IF(J81="","",(K81/J81)/LOOKUP(RIGHT($D$2,3),定数!$A$6:$A$13,定数!$B$6:$B$13))</f>
        <v/>
      </c>
      <c r="N81" s="45"/>
      <c r="O81" s="43"/>
      <c r="P81" s="50"/>
      <c r="Q81" s="50"/>
      <c r="R81" s="53" t="str">
        <f>IF(P81="","",T81*M81*LOOKUP(RIGHT($D$2,3),定数!$A$6:$A$13,定数!$B$6:$B$13))</f>
        <v/>
      </c>
      <c r="S81" s="53"/>
      <c r="T81" s="54" t="str">
        <f t="shared" si="9"/>
        <v/>
      </c>
      <c r="U81" s="54"/>
      <c r="V81" t="str">
        <f>IF(S81&lt;&gt;"",IF(S81&lt;0,1+V80,0),"")</f>
        <v/>
      </c>
      <c r="W81" t="str">
        <f>IF(T81&lt;&gt;"",IF(T81&lt;0,1+W80,0),"")</f>
        <v/>
      </c>
      <c r="X81" s="36" t="str">
        <f t="shared" si="10"/>
        <v/>
      </c>
      <c r="Y81" s="37" t="str">
        <f t="shared" si="11"/>
        <v/>
      </c>
    </row>
    <row r="82" spans="2:25">
      <c r="B82" s="46">
        <v>74</v>
      </c>
      <c r="C82" s="49" t="str">
        <f>IF(R81="","",C81+R81)</f>
        <v/>
      </c>
      <c r="D82" s="49"/>
      <c r="E82" s="45"/>
      <c r="F82" s="43"/>
      <c r="G82" s="45"/>
      <c r="H82" s="50"/>
      <c r="I82" s="50"/>
      <c r="J82" s="45"/>
      <c r="K82" s="51" t="str">
        <f>IF(J82="","",C82*0.03)</f>
        <v/>
      </c>
      <c r="L82" s="52"/>
      <c r="M82" s="6" t="str">
        <f>IF(J82="","",(K82/J82)/LOOKUP(RIGHT($D$2,3),定数!$A$6:$A$13,定数!$B$6:$B$13))</f>
        <v/>
      </c>
      <c r="N82" s="45"/>
      <c r="O82" s="43"/>
      <c r="P82" s="50"/>
      <c r="Q82" s="50"/>
      <c r="R82" s="53" t="str">
        <f>IF(P82="","",T82*M82*LOOKUP(RIGHT($D$2,3),定数!$A$6:$A$13,定数!$B$6:$B$13))</f>
        <v/>
      </c>
      <c r="S82" s="53"/>
      <c r="T82" s="54" t="str">
        <f t="shared" si="9"/>
        <v/>
      </c>
      <c r="U82" s="54"/>
      <c r="V82" t="str">
        <f>IF(S82&lt;&gt;"",IF(S82&lt;0,1+V81,0),"")</f>
        <v/>
      </c>
      <c r="W82" t="str">
        <f>IF(T82&lt;&gt;"",IF(T82&lt;0,1+W81,0),"")</f>
        <v/>
      </c>
      <c r="X82" s="36" t="str">
        <f t="shared" si="10"/>
        <v/>
      </c>
      <c r="Y82" s="37" t="str">
        <f t="shared" si="11"/>
        <v/>
      </c>
    </row>
    <row r="83" spans="2:25">
      <c r="B83" s="46">
        <v>75</v>
      </c>
      <c r="C83" s="49" t="str">
        <f>IF(R82="","",C82+R82)</f>
        <v/>
      </c>
      <c r="D83" s="49"/>
      <c r="E83" s="45"/>
      <c r="F83" s="43"/>
      <c r="G83" s="45"/>
      <c r="H83" s="50"/>
      <c r="I83" s="50"/>
      <c r="J83" s="45"/>
      <c r="K83" s="51" t="str">
        <f>IF(J83="","",C83*0.03)</f>
        <v/>
      </c>
      <c r="L83" s="52"/>
      <c r="M83" s="6" t="str">
        <f>IF(J83="","",(K83/J83)/LOOKUP(RIGHT($D$2,3),定数!$A$6:$A$13,定数!$B$6:$B$13))</f>
        <v/>
      </c>
      <c r="N83" s="45"/>
      <c r="O83" s="43"/>
      <c r="P83" s="50"/>
      <c r="Q83" s="50"/>
      <c r="R83" s="53" t="str">
        <f>IF(P83="","",T83*M83*LOOKUP(RIGHT($D$2,3),定数!$A$6:$A$13,定数!$B$6:$B$13))</f>
        <v/>
      </c>
      <c r="S83" s="53"/>
      <c r="T83" s="54" t="str">
        <f t="shared" si="9"/>
        <v/>
      </c>
      <c r="U83" s="54"/>
      <c r="V83" t="str">
        <f>IF(S83&lt;&gt;"",IF(S83&lt;0,1+V82,0),"")</f>
        <v/>
      </c>
      <c r="W83" t="str">
        <f>IF(T83&lt;&gt;"",IF(T83&lt;0,1+W82,0),"")</f>
        <v/>
      </c>
      <c r="X83" s="36" t="str">
        <f t="shared" si="10"/>
        <v/>
      </c>
      <c r="Y83" s="37" t="str">
        <f t="shared" si="11"/>
        <v/>
      </c>
    </row>
    <row r="84" spans="2:25">
      <c r="B84" s="46">
        <v>76</v>
      </c>
      <c r="C84" s="49" t="str">
        <f>IF(R83="","",C83+R83)</f>
        <v/>
      </c>
      <c r="D84" s="49"/>
      <c r="E84" s="45"/>
      <c r="F84" s="43"/>
      <c r="G84" s="45"/>
      <c r="H84" s="50"/>
      <c r="I84" s="50"/>
      <c r="J84" s="45"/>
      <c r="K84" s="51" t="str">
        <f>IF(J84="","",C84*0.03)</f>
        <v/>
      </c>
      <c r="L84" s="52"/>
      <c r="M84" s="6" t="str">
        <f>IF(J84="","",(K84/J84)/LOOKUP(RIGHT($D$2,3),定数!$A$6:$A$13,定数!$B$6:$B$13))</f>
        <v/>
      </c>
      <c r="N84" s="45"/>
      <c r="O84" s="43"/>
      <c r="P84" s="50"/>
      <c r="Q84" s="50"/>
      <c r="R84" s="53" t="str">
        <f>IF(P84="","",T84*M84*LOOKUP(RIGHT($D$2,3),定数!$A$6:$A$13,定数!$B$6:$B$13))</f>
        <v/>
      </c>
      <c r="S84" s="53"/>
      <c r="T84" s="54" t="str">
        <f t="shared" si="9"/>
        <v/>
      </c>
      <c r="U84" s="54"/>
      <c r="V84" t="str">
        <f>IF(S84&lt;&gt;"",IF(S84&lt;0,1+V83,0),"")</f>
        <v/>
      </c>
      <c r="W84" t="str">
        <f>IF(T84&lt;&gt;"",IF(T84&lt;0,1+W83,0),"")</f>
        <v/>
      </c>
      <c r="X84" s="36" t="str">
        <f t="shared" si="10"/>
        <v/>
      </c>
      <c r="Y84" s="37" t="str">
        <f t="shared" si="11"/>
        <v/>
      </c>
    </row>
    <row r="85" spans="2:25">
      <c r="B85" s="46">
        <v>77</v>
      </c>
      <c r="C85" s="49" t="str">
        <f>IF(R84="","",C84+R84)</f>
        <v/>
      </c>
      <c r="D85" s="49"/>
      <c r="E85" s="45"/>
      <c r="F85" s="43"/>
      <c r="G85" s="45"/>
      <c r="H85" s="50"/>
      <c r="I85" s="50"/>
      <c r="J85" s="45"/>
      <c r="K85" s="51" t="str">
        <f>IF(J85="","",C85*0.03)</f>
        <v/>
      </c>
      <c r="L85" s="52"/>
      <c r="M85" s="6" t="str">
        <f>IF(J85="","",(K85/J85)/LOOKUP(RIGHT($D$2,3),定数!$A$6:$A$13,定数!$B$6:$B$13))</f>
        <v/>
      </c>
      <c r="N85" s="45"/>
      <c r="O85" s="43"/>
      <c r="P85" s="50"/>
      <c r="Q85" s="50"/>
      <c r="R85" s="53" t="str">
        <f>IF(P85="","",T85*M85*LOOKUP(RIGHT($D$2,3),定数!$A$6:$A$13,定数!$B$6:$B$13))</f>
        <v/>
      </c>
      <c r="S85" s="53"/>
      <c r="T85" s="54" t="str">
        <f t="shared" si="9"/>
        <v/>
      </c>
      <c r="U85" s="54"/>
      <c r="V85" t="str">
        <f>IF(S85&lt;&gt;"",IF(S85&lt;0,1+V84,0),"")</f>
        <v/>
      </c>
      <c r="W85" t="str">
        <f>IF(T85&lt;&gt;"",IF(T85&lt;0,1+W84,0),"")</f>
        <v/>
      </c>
      <c r="X85" s="36" t="str">
        <f t="shared" si="10"/>
        <v/>
      </c>
      <c r="Y85" s="37" t="str">
        <f t="shared" si="11"/>
        <v/>
      </c>
    </row>
    <row r="86" spans="2:25">
      <c r="B86" s="46">
        <v>78</v>
      </c>
      <c r="C86" s="49" t="str">
        <f>IF(R85="","",C85+R85)</f>
        <v/>
      </c>
      <c r="D86" s="49"/>
      <c r="E86" s="45"/>
      <c r="F86" s="43"/>
      <c r="G86" s="45"/>
      <c r="H86" s="50"/>
      <c r="I86" s="50"/>
      <c r="J86" s="45"/>
      <c r="K86" s="51" t="str">
        <f>IF(J86="","",C86*0.03)</f>
        <v/>
      </c>
      <c r="L86" s="52"/>
      <c r="M86" s="6" t="str">
        <f>IF(J86="","",(K86/J86)/LOOKUP(RIGHT($D$2,3),定数!$A$6:$A$13,定数!$B$6:$B$13))</f>
        <v/>
      </c>
      <c r="N86" s="45"/>
      <c r="O86" s="43"/>
      <c r="P86" s="50"/>
      <c r="Q86" s="50"/>
      <c r="R86" s="53" t="str">
        <f>IF(P86="","",T86*M86*LOOKUP(RIGHT($D$2,3),定数!$A$6:$A$13,定数!$B$6:$B$13))</f>
        <v/>
      </c>
      <c r="S86" s="53"/>
      <c r="T86" s="54" t="str">
        <f t="shared" si="9"/>
        <v/>
      </c>
      <c r="U86" s="54"/>
      <c r="V86" t="str">
        <f>IF(S86&lt;&gt;"",IF(S86&lt;0,1+V85,0),"")</f>
        <v/>
      </c>
      <c r="W86" t="str">
        <f>IF(T86&lt;&gt;"",IF(T86&lt;0,1+W85,0),"")</f>
        <v/>
      </c>
      <c r="X86" s="36" t="str">
        <f t="shared" si="10"/>
        <v/>
      </c>
      <c r="Y86" s="37" t="str">
        <f t="shared" si="11"/>
        <v/>
      </c>
    </row>
    <row r="87" spans="2:25">
      <c r="B87" s="46">
        <v>79</v>
      </c>
      <c r="C87" s="49" t="str">
        <f>IF(R86="","",C86+R86)</f>
        <v/>
      </c>
      <c r="D87" s="49"/>
      <c r="E87" s="45"/>
      <c r="F87" s="43"/>
      <c r="G87" s="45"/>
      <c r="H87" s="50"/>
      <c r="I87" s="50"/>
      <c r="J87" s="45"/>
      <c r="K87" s="51" t="str">
        <f>IF(J87="","",C87*0.03)</f>
        <v/>
      </c>
      <c r="L87" s="52"/>
      <c r="M87" s="6" t="str">
        <f>IF(J87="","",(K87/J87)/LOOKUP(RIGHT($D$2,3),定数!$A$6:$A$13,定数!$B$6:$B$13))</f>
        <v/>
      </c>
      <c r="N87" s="45"/>
      <c r="O87" s="43"/>
      <c r="P87" s="50"/>
      <c r="Q87" s="50"/>
      <c r="R87" s="53" t="str">
        <f>IF(P87="","",T87*M87*LOOKUP(RIGHT($D$2,3),定数!$A$6:$A$13,定数!$B$6:$B$13))</f>
        <v/>
      </c>
      <c r="S87" s="53"/>
      <c r="T87" s="54" t="str">
        <f t="shared" si="9"/>
        <v/>
      </c>
      <c r="U87" s="54"/>
      <c r="V87" t="str">
        <f>IF(S87&lt;&gt;"",IF(S87&lt;0,1+V86,0),"")</f>
        <v/>
      </c>
      <c r="W87" t="str">
        <f>IF(T87&lt;&gt;"",IF(T87&lt;0,1+W86,0),"")</f>
        <v/>
      </c>
      <c r="X87" s="36" t="str">
        <f t="shared" si="10"/>
        <v/>
      </c>
      <c r="Y87" s="37" t="str">
        <f t="shared" si="11"/>
        <v/>
      </c>
    </row>
    <row r="88" spans="2:25">
      <c r="B88" s="46">
        <v>80</v>
      </c>
      <c r="C88" s="49" t="str">
        <f>IF(R87="","",C87+R87)</f>
        <v/>
      </c>
      <c r="D88" s="49"/>
      <c r="E88" s="45"/>
      <c r="F88" s="43"/>
      <c r="G88" s="45"/>
      <c r="H88" s="50"/>
      <c r="I88" s="50"/>
      <c r="J88" s="45"/>
      <c r="K88" s="51" t="str">
        <f>IF(J88="","",C88*0.03)</f>
        <v/>
      </c>
      <c r="L88" s="52"/>
      <c r="M88" s="6" t="str">
        <f>IF(J88="","",(K88/J88)/LOOKUP(RIGHT($D$2,3),定数!$A$6:$A$13,定数!$B$6:$B$13))</f>
        <v/>
      </c>
      <c r="N88" s="45"/>
      <c r="O88" s="43"/>
      <c r="P88" s="50"/>
      <c r="Q88" s="50"/>
      <c r="R88" s="53" t="str">
        <f>IF(P88="","",T88*M88*LOOKUP(RIGHT($D$2,3),定数!$A$6:$A$13,定数!$B$6:$B$13))</f>
        <v/>
      </c>
      <c r="S88" s="53"/>
      <c r="T88" s="54" t="str">
        <f t="shared" si="9"/>
        <v/>
      </c>
      <c r="U88" s="54"/>
      <c r="V88" t="str">
        <f>IF(S88&lt;&gt;"",IF(S88&lt;0,1+V87,0),"")</f>
        <v/>
      </c>
      <c r="W88" t="str">
        <f>IF(T88&lt;&gt;"",IF(T88&lt;0,1+W87,0),"")</f>
        <v/>
      </c>
      <c r="X88" s="36" t="str">
        <f t="shared" si="10"/>
        <v/>
      </c>
      <c r="Y88" s="37" t="str">
        <f t="shared" si="11"/>
        <v/>
      </c>
    </row>
    <row r="89" spans="2:25">
      <c r="B89" s="46">
        <v>81</v>
      </c>
      <c r="C89" s="49" t="str">
        <f>IF(R88="","",C88+R88)</f>
        <v/>
      </c>
      <c r="D89" s="49"/>
      <c r="E89" s="45"/>
      <c r="F89" s="43"/>
      <c r="G89" s="45"/>
      <c r="H89" s="50"/>
      <c r="I89" s="50"/>
      <c r="J89" s="45"/>
      <c r="K89" s="51" t="str">
        <f>IF(J89="","",C89*0.03)</f>
        <v/>
      </c>
      <c r="L89" s="52"/>
      <c r="M89" s="6" t="str">
        <f>IF(J89="","",(K89/J89)/LOOKUP(RIGHT($D$2,3),定数!$A$6:$A$13,定数!$B$6:$B$13))</f>
        <v/>
      </c>
      <c r="N89" s="45"/>
      <c r="O89" s="43"/>
      <c r="P89" s="50"/>
      <c r="Q89" s="50"/>
      <c r="R89" s="53" t="str">
        <f>IF(P89="","",T89*M89*LOOKUP(RIGHT($D$2,3),定数!$A$6:$A$13,定数!$B$6:$B$13))</f>
        <v/>
      </c>
      <c r="S89" s="53"/>
      <c r="T89" s="54" t="str">
        <f t="shared" si="9"/>
        <v/>
      </c>
      <c r="U89" s="54"/>
      <c r="V89" t="str">
        <f>IF(S89&lt;&gt;"",IF(S89&lt;0,1+V88,0),"")</f>
        <v/>
      </c>
      <c r="W89" t="str">
        <f>IF(T89&lt;&gt;"",IF(T89&lt;0,1+W88,0),"")</f>
        <v/>
      </c>
      <c r="X89" s="36" t="str">
        <f t="shared" si="10"/>
        <v/>
      </c>
      <c r="Y89" s="37" t="str">
        <f t="shared" si="11"/>
        <v/>
      </c>
    </row>
    <row r="90" spans="2:25">
      <c r="B90" s="46">
        <v>82</v>
      </c>
      <c r="C90" s="49" t="str">
        <f>IF(R89="","",C89+R89)</f>
        <v/>
      </c>
      <c r="D90" s="49"/>
      <c r="E90" s="45"/>
      <c r="F90" s="43"/>
      <c r="G90" s="45"/>
      <c r="H90" s="50"/>
      <c r="I90" s="50"/>
      <c r="J90" s="45"/>
      <c r="K90" s="51" t="str">
        <f>IF(J90="","",C90*0.03)</f>
        <v/>
      </c>
      <c r="L90" s="52"/>
      <c r="M90" s="6" t="str">
        <f>IF(J90="","",(K90/J90)/LOOKUP(RIGHT($D$2,3),定数!$A$6:$A$13,定数!$B$6:$B$13))</f>
        <v/>
      </c>
      <c r="N90" s="45"/>
      <c r="O90" s="43"/>
      <c r="P90" s="50"/>
      <c r="Q90" s="50"/>
      <c r="R90" s="53" t="str">
        <f>IF(P90="","",T90*M90*LOOKUP(RIGHT($D$2,3),定数!$A$6:$A$13,定数!$B$6:$B$13))</f>
        <v/>
      </c>
      <c r="S90" s="53"/>
      <c r="T90" s="54" t="str">
        <f t="shared" si="9"/>
        <v/>
      </c>
      <c r="U90" s="54"/>
      <c r="V90" t="str">
        <f>IF(S90&lt;&gt;"",IF(S90&lt;0,1+V89,0),"")</f>
        <v/>
      </c>
      <c r="W90" t="str">
        <f>IF(T90&lt;&gt;"",IF(T90&lt;0,1+W89,0),"")</f>
        <v/>
      </c>
      <c r="X90" s="36" t="str">
        <f t="shared" si="10"/>
        <v/>
      </c>
      <c r="Y90" s="37" t="str">
        <f t="shared" si="11"/>
        <v/>
      </c>
    </row>
    <row r="91" spans="2:25">
      <c r="B91" s="46">
        <v>83</v>
      </c>
      <c r="C91" s="49" t="str">
        <f>IF(R90="","",C90+R90)</f>
        <v/>
      </c>
      <c r="D91" s="49"/>
      <c r="E91" s="45"/>
      <c r="F91" s="43"/>
      <c r="G91" s="45"/>
      <c r="H91" s="50"/>
      <c r="I91" s="50"/>
      <c r="J91" s="45"/>
      <c r="K91" s="51" t="str">
        <f>IF(J91="","",C91*0.03)</f>
        <v/>
      </c>
      <c r="L91" s="52"/>
      <c r="M91" s="6" t="str">
        <f>IF(J91="","",(K91/J91)/LOOKUP(RIGHT($D$2,3),定数!$A$6:$A$13,定数!$B$6:$B$13))</f>
        <v/>
      </c>
      <c r="N91" s="45"/>
      <c r="O91" s="43"/>
      <c r="P91" s="50"/>
      <c r="Q91" s="50"/>
      <c r="R91" s="53" t="str">
        <f>IF(P91="","",T91*M91*LOOKUP(RIGHT($D$2,3),定数!$A$6:$A$13,定数!$B$6:$B$13))</f>
        <v/>
      </c>
      <c r="S91" s="53"/>
      <c r="T91" s="54" t="str">
        <f t="shared" si="9"/>
        <v/>
      </c>
      <c r="U91" s="54"/>
      <c r="V91" t="str">
        <f>IF(S91&lt;&gt;"",IF(S91&lt;0,1+V90,0),"")</f>
        <v/>
      </c>
      <c r="W91" t="str">
        <f>IF(T91&lt;&gt;"",IF(T91&lt;0,1+W90,0),"")</f>
        <v/>
      </c>
      <c r="X91" s="36" t="str">
        <f t="shared" si="10"/>
        <v/>
      </c>
      <c r="Y91" s="37" t="str">
        <f t="shared" si="11"/>
        <v/>
      </c>
    </row>
    <row r="92" spans="2:25">
      <c r="B92" s="46">
        <v>84</v>
      </c>
      <c r="C92" s="49" t="str">
        <f>IF(R91="","",C91+R91)</f>
        <v/>
      </c>
      <c r="D92" s="49"/>
      <c r="E92" s="45"/>
      <c r="F92" s="43"/>
      <c r="G92" s="45"/>
      <c r="H92" s="50"/>
      <c r="I92" s="50"/>
      <c r="J92" s="45"/>
      <c r="K92" s="51" t="str">
        <f>IF(J92="","",C92*0.03)</f>
        <v/>
      </c>
      <c r="L92" s="52"/>
      <c r="M92" s="6" t="str">
        <f>IF(J92="","",(K92/J92)/LOOKUP(RIGHT($D$2,3),定数!$A$6:$A$13,定数!$B$6:$B$13))</f>
        <v/>
      </c>
      <c r="N92" s="45"/>
      <c r="O92" s="43"/>
      <c r="P92" s="50"/>
      <c r="Q92" s="50"/>
      <c r="R92" s="53" t="str">
        <f>IF(P92="","",T92*M92*LOOKUP(RIGHT($D$2,3),定数!$A$6:$A$13,定数!$B$6:$B$13))</f>
        <v/>
      </c>
      <c r="S92" s="53"/>
      <c r="T92" s="54" t="str">
        <f t="shared" si="9"/>
        <v/>
      </c>
      <c r="U92" s="54"/>
      <c r="V92" t="str">
        <f>IF(S92&lt;&gt;"",IF(S92&lt;0,1+V91,0),"")</f>
        <v/>
      </c>
      <c r="W92" t="str">
        <f>IF(T92&lt;&gt;"",IF(T92&lt;0,1+W91,0),"")</f>
        <v/>
      </c>
      <c r="X92" s="36" t="str">
        <f t="shared" si="10"/>
        <v/>
      </c>
      <c r="Y92" s="37" t="str">
        <f t="shared" si="11"/>
        <v/>
      </c>
    </row>
    <row r="93" spans="2:25">
      <c r="B93" s="46">
        <v>85</v>
      </c>
      <c r="C93" s="49" t="str">
        <f>IF(R92="","",C92+R92)</f>
        <v/>
      </c>
      <c r="D93" s="49"/>
      <c r="E93" s="45"/>
      <c r="F93" s="43"/>
      <c r="G93" s="45"/>
      <c r="H93" s="50"/>
      <c r="I93" s="50"/>
      <c r="J93" s="45"/>
      <c r="K93" s="51" t="str">
        <f>IF(J93="","",C93*0.03)</f>
        <v/>
      </c>
      <c r="L93" s="52"/>
      <c r="M93" s="6" t="str">
        <f>IF(J93="","",(K93/J93)/LOOKUP(RIGHT($D$2,3),定数!$A$6:$A$13,定数!$B$6:$B$13))</f>
        <v/>
      </c>
      <c r="N93" s="45"/>
      <c r="O93" s="43"/>
      <c r="P93" s="50"/>
      <c r="Q93" s="50"/>
      <c r="R93" s="53" t="str">
        <f>IF(P93="","",T93*M93*LOOKUP(RIGHT($D$2,3),定数!$A$6:$A$13,定数!$B$6:$B$13))</f>
        <v/>
      </c>
      <c r="S93" s="53"/>
      <c r="T93" s="54" t="str">
        <f t="shared" si="9"/>
        <v/>
      </c>
      <c r="U93" s="54"/>
      <c r="V93" t="str">
        <f>IF(S93&lt;&gt;"",IF(S93&lt;0,1+V92,0),"")</f>
        <v/>
      </c>
      <c r="W93" t="str">
        <f>IF(T93&lt;&gt;"",IF(T93&lt;0,1+W92,0),"")</f>
        <v/>
      </c>
      <c r="X93" s="36" t="str">
        <f t="shared" si="10"/>
        <v/>
      </c>
      <c r="Y93" s="37" t="str">
        <f t="shared" si="11"/>
        <v/>
      </c>
    </row>
    <row r="94" spans="2:25">
      <c r="B94" s="46">
        <v>86</v>
      </c>
      <c r="C94" s="49" t="str">
        <f>IF(R93="","",C93+R93)</f>
        <v/>
      </c>
      <c r="D94" s="49"/>
      <c r="E94" s="45"/>
      <c r="F94" s="43"/>
      <c r="G94" s="45"/>
      <c r="H94" s="50"/>
      <c r="I94" s="50"/>
      <c r="J94" s="45"/>
      <c r="K94" s="51" t="str">
        <f>IF(J94="","",C94*0.03)</f>
        <v/>
      </c>
      <c r="L94" s="52"/>
      <c r="M94" s="6" t="str">
        <f>IF(J94="","",(K94/J94)/LOOKUP(RIGHT($D$2,3),定数!$A$6:$A$13,定数!$B$6:$B$13))</f>
        <v/>
      </c>
      <c r="N94" s="45"/>
      <c r="O94" s="43"/>
      <c r="P94" s="50"/>
      <c r="Q94" s="50"/>
      <c r="R94" s="53" t="str">
        <f>IF(P94="","",T94*M94*LOOKUP(RIGHT($D$2,3),定数!$A$6:$A$13,定数!$B$6:$B$13))</f>
        <v/>
      </c>
      <c r="S94" s="53"/>
      <c r="T94" s="54" t="str">
        <f t="shared" si="9"/>
        <v/>
      </c>
      <c r="U94" s="54"/>
      <c r="V94" t="str">
        <f>IF(S94&lt;&gt;"",IF(S94&lt;0,1+V93,0),"")</f>
        <v/>
      </c>
      <c r="W94" t="str">
        <f>IF(T94&lt;&gt;"",IF(T94&lt;0,1+W93,0),"")</f>
        <v/>
      </c>
      <c r="X94" s="36" t="str">
        <f t="shared" si="10"/>
        <v/>
      </c>
      <c r="Y94" s="37" t="str">
        <f t="shared" si="11"/>
        <v/>
      </c>
    </row>
    <row r="95" spans="2:25">
      <c r="B95" s="46">
        <v>87</v>
      </c>
      <c r="C95" s="49" t="str">
        <f>IF(R94="","",C94+R94)</f>
        <v/>
      </c>
      <c r="D95" s="49"/>
      <c r="E95" s="45"/>
      <c r="F95" s="43"/>
      <c r="G95" s="45"/>
      <c r="H95" s="50"/>
      <c r="I95" s="50"/>
      <c r="J95" s="45"/>
      <c r="K95" s="51" t="str">
        <f>IF(J95="","",C95*0.03)</f>
        <v/>
      </c>
      <c r="L95" s="52"/>
      <c r="M95" s="6" t="str">
        <f>IF(J95="","",(K95/J95)/LOOKUP(RIGHT($D$2,3),定数!$A$6:$A$13,定数!$B$6:$B$13))</f>
        <v/>
      </c>
      <c r="N95" s="45"/>
      <c r="O95" s="43"/>
      <c r="P95" s="50"/>
      <c r="Q95" s="50"/>
      <c r="R95" s="53" t="str">
        <f>IF(P95="","",T95*M95*LOOKUP(RIGHT($D$2,3),定数!$A$6:$A$13,定数!$B$6:$B$13))</f>
        <v/>
      </c>
      <c r="S95" s="53"/>
      <c r="T95" s="54" t="str">
        <f t="shared" si="9"/>
        <v/>
      </c>
      <c r="U95" s="54"/>
      <c r="V95" t="str">
        <f>IF(S95&lt;&gt;"",IF(S95&lt;0,1+V94,0),"")</f>
        <v/>
      </c>
      <c r="W95" t="str">
        <f>IF(T95&lt;&gt;"",IF(T95&lt;0,1+W94,0),"")</f>
        <v/>
      </c>
      <c r="X95" s="36" t="str">
        <f t="shared" si="10"/>
        <v/>
      </c>
      <c r="Y95" s="37" t="str">
        <f t="shared" si="11"/>
        <v/>
      </c>
    </row>
    <row r="96" spans="2:25">
      <c r="B96" s="46">
        <v>88</v>
      </c>
      <c r="C96" s="49" t="str">
        <f>IF(R95="","",C95+R95)</f>
        <v/>
      </c>
      <c r="D96" s="49"/>
      <c r="E96" s="45"/>
      <c r="F96" s="43"/>
      <c r="G96" s="45"/>
      <c r="H96" s="50"/>
      <c r="I96" s="50"/>
      <c r="J96" s="45"/>
      <c r="K96" s="51" t="str">
        <f>IF(J96="","",C96*0.03)</f>
        <v/>
      </c>
      <c r="L96" s="52"/>
      <c r="M96" s="6" t="str">
        <f>IF(J96="","",(K96/J96)/LOOKUP(RIGHT($D$2,3),定数!$A$6:$A$13,定数!$B$6:$B$13))</f>
        <v/>
      </c>
      <c r="N96" s="45"/>
      <c r="O96" s="43"/>
      <c r="P96" s="50"/>
      <c r="Q96" s="50"/>
      <c r="R96" s="53" t="str">
        <f>IF(P96="","",T96*M96*LOOKUP(RIGHT($D$2,3),定数!$A$6:$A$13,定数!$B$6:$B$13))</f>
        <v/>
      </c>
      <c r="S96" s="53"/>
      <c r="T96" s="54" t="str">
        <f t="shared" si="9"/>
        <v/>
      </c>
      <c r="U96" s="54"/>
      <c r="V96" t="str">
        <f>IF(S96&lt;&gt;"",IF(S96&lt;0,1+V95,0),"")</f>
        <v/>
      </c>
      <c r="W96" t="str">
        <f>IF(T96&lt;&gt;"",IF(T96&lt;0,1+W95,0),"")</f>
        <v/>
      </c>
      <c r="X96" s="36" t="str">
        <f t="shared" si="10"/>
        <v/>
      </c>
      <c r="Y96" s="37" t="str">
        <f t="shared" si="11"/>
        <v/>
      </c>
    </row>
    <row r="97" spans="2:25">
      <c r="B97" s="46">
        <v>89</v>
      </c>
      <c r="C97" s="49" t="str">
        <f>IF(R96="","",C96+R96)</f>
        <v/>
      </c>
      <c r="D97" s="49"/>
      <c r="E97" s="45"/>
      <c r="F97" s="43"/>
      <c r="G97" s="45"/>
      <c r="H97" s="50"/>
      <c r="I97" s="50"/>
      <c r="J97" s="45"/>
      <c r="K97" s="51" t="str">
        <f>IF(J97="","",C97*0.03)</f>
        <v/>
      </c>
      <c r="L97" s="52"/>
      <c r="M97" s="6" t="str">
        <f>IF(J97="","",(K97/J97)/LOOKUP(RIGHT($D$2,3),定数!$A$6:$A$13,定数!$B$6:$B$13))</f>
        <v/>
      </c>
      <c r="N97" s="45"/>
      <c r="O97" s="43"/>
      <c r="P97" s="50"/>
      <c r="Q97" s="50"/>
      <c r="R97" s="53" t="str">
        <f>IF(P97="","",T97*M97*LOOKUP(RIGHT($D$2,3),定数!$A$6:$A$13,定数!$B$6:$B$13))</f>
        <v/>
      </c>
      <c r="S97" s="53"/>
      <c r="T97" s="54" t="str">
        <f t="shared" si="9"/>
        <v/>
      </c>
      <c r="U97" s="54"/>
      <c r="V97" t="str">
        <f>IF(S97&lt;&gt;"",IF(S97&lt;0,1+V96,0),"")</f>
        <v/>
      </c>
      <c r="W97" t="str">
        <f>IF(T97&lt;&gt;"",IF(T97&lt;0,1+W96,0),"")</f>
        <v/>
      </c>
      <c r="X97" s="36" t="str">
        <f t="shared" si="10"/>
        <v/>
      </c>
      <c r="Y97" s="37" t="str">
        <f t="shared" si="11"/>
        <v/>
      </c>
    </row>
    <row r="98" spans="2:25">
      <c r="B98" s="46">
        <v>90</v>
      </c>
      <c r="C98" s="49" t="str">
        <f>IF(R97="","",C97+R97)</f>
        <v/>
      </c>
      <c r="D98" s="49"/>
      <c r="E98" s="45"/>
      <c r="F98" s="43"/>
      <c r="G98" s="45"/>
      <c r="H98" s="50"/>
      <c r="I98" s="50"/>
      <c r="J98" s="45"/>
      <c r="K98" s="51" t="str">
        <f>IF(J98="","",C98*0.03)</f>
        <v/>
      </c>
      <c r="L98" s="52"/>
      <c r="M98" s="6" t="str">
        <f>IF(J98="","",(K98/J98)/LOOKUP(RIGHT($D$2,3),定数!$A$6:$A$13,定数!$B$6:$B$13))</f>
        <v/>
      </c>
      <c r="N98" s="45"/>
      <c r="O98" s="43"/>
      <c r="P98" s="50"/>
      <c r="Q98" s="50"/>
      <c r="R98" s="53" t="str">
        <f>IF(P98="","",T98*M98*LOOKUP(RIGHT($D$2,3),定数!$A$6:$A$13,定数!$B$6:$B$13))</f>
        <v/>
      </c>
      <c r="S98" s="53"/>
      <c r="T98" s="54" t="str">
        <f t="shared" si="9"/>
        <v/>
      </c>
      <c r="U98" s="54"/>
      <c r="V98" t="str">
        <f>IF(S98&lt;&gt;"",IF(S98&lt;0,1+V97,0),"")</f>
        <v/>
      </c>
      <c r="W98" t="str">
        <f>IF(T98&lt;&gt;"",IF(T98&lt;0,1+W97,0),"")</f>
        <v/>
      </c>
      <c r="X98" s="36" t="str">
        <f t="shared" si="10"/>
        <v/>
      </c>
      <c r="Y98" s="37" t="str">
        <f t="shared" si="11"/>
        <v/>
      </c>
    </row>
    <row r="99" spans="2:25">
      <c r="B99" s="46">
        <v>91</v>
      </c>
      <c r="C99" s="49" t="str">
        <f>IF(R98="","",C98+R98)</f>
        <v/>
      </c>
      <c r="D99" s="49"/>
      <c r="E99" s="45"/>
      <c r="F99" s="43"/>
      <c r="G99" s="45"/>
      <c r="H99" s="50"/>
      <c r="I99" s="50"/>
      <c r="J99" s="45"/>
      <c r="K99" s="51" t="str">
        <f>IF(J99="","",C99*0.03)</f>
        <v/>
      </c>
      <c r="L99" s="52"/>
      <c r="M99" s="6" t="str">
        <f>IF(J99="","",(K99/J99)/LOOKUP(RIGHT($D$2,3),定数!$A$6:$A$13,定数!$B$6:$B$13))</f>
        <v/>
      </c>
      <c r="N99" s="45"/>
      <c r="O99" s="43"/>
      <c r="P99" s="50"/>
      <c r="Q99" s="50"/>
      <c r="R99" s="53" t="str">
        <f>IF(P99="","",T99*M99*LOOKUP(RIGHT($D$2,3),定数!$A$6:$A$13,定数!$B$6:$B$13))</f>
        <v/>
      </c>
      <c r="S99" s="53"/>
      <c r="T99" s="54" t="str">
        <f t="shared" si="9"/>
        <v/>
      </c>
      <c r="U99" s="54"/>
      <c r="V99" t="str">
        <f>IF(S99&lt;&gt;"",IF(S99&lt;0,1+V98,0),"")</f>
        <v/>
      </c>
      <c r="W99" t="str">
        <f>IF(T99&lt;&gt;"",IF(T99&lt;0,1+W98,0),"")</f>
        <v/>
      </c>
      <c r="X99" s="36" t="str">
        <f t="shared" si="10"/>
        <v/>
      </c>
      <c r="Y99" s="37" t="str">
        <f t="shared" si="11"/>
        <v/>
      </c>
    </row>
    <row r="100" spans="2:25">
      <c r="B100" s="46">
        <v>92</v>
      </c>
      <c r="C100" s="49" t="str">
        <f>IF(R99="","",C99+R99)</f>
        <v/>
      </c>
      <c r="D100" s="49"/>
      <c r="E100" s="45"/>
      <c r="F100" s="43"/>
      <c r="G100" s="45"/>
      <c r="H100" s="50"/>
      <c r="I100" s="50"/>
      <c r="J100" s="45"/>
      <c r="K100" s="51" t="str">
        <f>IF(J100="","",C100*0.03)</f>
        <v/>
      </c>
      <c r="L100" s="52"/>
      <c r="M100" s="6" t="str">
        <f>IF(J100="","",(K100/J100)/LOOKUP(RIGHT($D$2,3),定数!$A$6:$A$13,定数!$B$6:$B$13))</f>
        <v/>
      </c>
      <c r="N100" s="45"/>
      <c r="O100" s="43"/>
      <c r="P100" s="50"/>
      <c r="Q100" s="50"/>
      <c r="R100" s="53" t="str">
        <f>IF(P100="","",T100*M100*LOOKUP(RIGHT($D$2,3),定数!$A$6:$A$13,定数!$B$6:$B$13))</f>
        <v/>
      </c>
      <c r="S100" s="53"/>
      <c r="T100" s="54" t="str">
        <f t="shared" si="9"/>
        <v/>
      </c>
      <c r="U100" s="54"/>
      <c r="V100" t="str">
        <f>IF(S100&lt;&gt;"",IF(S100&lt;0,1+V99,0),"")</f>
        <v/>
      </c>
      <c r="W100" t="str">
        <f>IF(T100&lt;&gt;"",IF(T100&lt;0,1+W99,0),"")</f>
        <v/>
      </c>
      <c r="X100" s="36" t="str">
        <f t="shared" si="10"/>
        <v/>
      </c>
      <c r="Y100" s="37" t="str">
        <f t="shared" si="11"/>
        <v/>
      </c>
    </row>
    <row r="101" spans="2:25">
      <c r="B101" s="46">
        <v>93</v>
      </c>
      <c r="C101" s="49" t="str">
        <f>IF(R100="","",C100+R100)</f>
        <v/>
      </c>
      <c r="D101" s="49"/>
      <c r="E101" s="45"/>
      <c r="F101" s="43"/>
      <c r="G101" s="45"/>
      <c r="H101" s="50"/>
      <c r="I101" s="50"/>
      <c r="J101" s="45"/>
      <c r="K101" s="51" t="str">
        <f>IF(J101="","",C101*0.03)</f>
        <v/>
      </c>
      <c r="L101" s="52"/>
      <c r="M101" s="6" t="str">
        <f>IF(J101="","",(K101/J101)/LOOKUP(RIGHT($D$2,3),定数!$A$6:$A$13,定数!$B$6:$B$13))</f>
        <v/>
      </c>
      <c r="N101" s="45"/>
      <c r="O101" s="43"/>
      <c r="P101" s="50"/>
      <c r="Q101" s="50"/>
      <c r="R101" s="53" t="str">
        <f>IF(P101="","",T101*M101*LOOKUP(RIGHT($D$2,3),定数!$A$6:$A$13,定数!$B$6:$B$13))</f>
        <v/>
      </c>
      <c r="S101" s="53"/>
      <c r="T101" s="54" t="str">
        <f t="shared" si="9"/>
        <v/>
      </c>
      <c r="U101" s="54"/>
      <c r="V101" t="str">
        <f>IF(S101&lt;&gt;"",IF(S101&lt;0,1+V100,0),"")</f>
        <v/>
      </c>
      <c r="W101" t="str">
        <f>IF(T101&lt;&gt;"",IF(T101&lt;0,1+W100,0),"")</f>
        <v/>
      </c>
      <c r="X101" s="36" t="str">
        <f t="shared" si="10"/>
        <v/>
      </c>
      <c r="Y101" s="37" t="str">
        <f t="shared" si="11"/>
        <v/>
      </c>
    </row>
    <row r="102" spans="2:25">
      <c r="B102" s="46">
        <v>94</v>
      </c>
      <c r="C102" s="49" t="str">
        <f>IF(R101="","",C101+R101)</f>
        <v/>
      </c>
      <c r="D102" s="49"/>
      <c r="E102" s="45"/>
      <c r="F102" s="43"/>
      <c r="G102" s="45"/>
      <c r="H102" s="50"/>
      <c r="I102" s="50"/>
      <c r="J102" s="45"/>
      <c r="K102" s="51" t="str">
        <f>IF(J102="","",C102*0.03)</f>
        <v/>
      </c>
      <c r="L102" s="52"/>
      <c r="M102" s="6" t="str">
        <f>IF(J102="","",(K102/J102)/LOOKUP(RIGHT($D$2,3),定数!$A$6:$A$13,定数!$B$6:$B$13))</f>
        <v/>
      </c>
      <c r="N102" s="45"/>
      <c r="O102" s="43"/>
      <c r="P102" s="50"/>
      <c r="Q102" s="50"/>
      <c r="R102" s="53" t="str">
        <f>IF(P102="","",T102*M102*LOOKUP(RIGHT($D$2,3),定数!$A$6:$A$13,定数!$B$6:$B$13))</f>
        <v/>
      </c>
      <c r="S102" s="53"/>
      <c r="T102" s="54" t="str">
        <f t="shared" si="9"/>
        <v/>
      </c>
      <c r="U102" s="54"/>
      <c r="V102" t="str">
        <f>IF(S102&lt;&gt;"",IF(S102&lt;0,1+V101,0),"")</f>
        <v/>
      </c>
      <c r="W102" t="str">
        <f>IF(T102&lt;&gt;"",IF(T102&lt;0,1+W101,0),"")</f>
        <v/>
      </c>
      <c r="X102" s="36" t="str">
        <f t="shared" si="10"/>
        <v/>
      </c>
      <c r="Y102" s="37" t="str">
        <f t="shared" si="11"/>
        <v/>
      </c>
    </row>
    <row r="103" spans="2:25">
      <c r="B103" s="46">
        <v>95</v>
      </c>
      <c r="C103" s="49" t="str">
        <f>IF(R102="","",C102+R102)</f>
        <v/>
      </c>
      <c r="D103" s="49"/>
      <c r="E103" s="45"/>
      <c r="F103" s="43"/>
      <c r="G103" s="45"/>
      <c r="H103" s="50"/>
      <c r="I103" s="50"/>
      <c r="J103" s="45"/>
      <c r="K103" s="51" t="str">
        <f>IF(J103="","",C103*0.03)</f>
        <v/>
      </c>
      <c r="L103" s="52"/>
      <c r="M103" s="6" t="str">
        <f>IF(J103="","",(K103/J103)/LOOKUP(RIGHT($D$2,3),定数!$A$6:$A$13,定数!$B$6:$B$13))</f>
        <v/>
      </c>
      <c r="N103" s="45"/>
      <c r="O103" s="43"/>
      <c r="P103" s="50"/>
      <c r="Q103" s="50"/>
      <c r="R103" s="53" t="str">
        <f>IF(P103="","",T103*M103*LOOKUP(RIGHT($D$2,3),定数!$A$6:$A$13,定数!$B$6:$B$13))</f>
        <v/>
      </c>
      <c r="S103" s="53"/>
      <c r="T103" s="54" t="str">
        <f t="shared" si="9"/>
        <v/>
      </c>
      <c r="U103" s="54"/>
      <c r="V103" t="str">
        <f>IF(S103&lt;&gt;"",IF(S103&lt;0,1+V102,0),"")</f>
        <v/>
      </c>
      <c r="W103" t="str">
        <f>IF(T103&lt;&gt;"",IF(T103&lt;0,1+W102,0),"")</f>
        <v/>
      </c>
      <c r="X103" s="36" t="str">
        <f t="shared" si="10"/>
        <v/>
      </c>
      <c r="Y103" s="37" t="str">
        <f t="shared" si="11"/>
        <v/>
      </c>
    </row>
    <row r="104" spans="2:25">
      <c r="B104" s="46">
        <v>96</v>
      </c>
      <c r="C104" s="49" t="str">
        <f>IF(R103="","",C103+R103)</f>
        <v/>
      </c>
      <c r="D104" s="49"/>
      <c r="E104" s="45"/>
      <c r="F104" s="43"/>
      <c r="G104" s="45"/>
      <c r="H104" s="50"/>
      <c r="I104" s="50"/>
      <c r="J104" s="45"/>
      <c r="K104" s="51" t="str">
        <f>IF(J104="","",C104*0.03)</f>
        <v/>
      </c>
      <c r="L104" s="52"/>
      <c r="M104" s="6" t="str">
        <f>IF(J104="","",(K104/J104)/LOOKUP(RIGHT($D$2,3),定数!$A$6:$A$13,定数!$B$6:$B$13))</f>
        <v/>
      </c>
      <c r="N104" s="45"/>
      <c r="O104" s="43"/>
      <c r="P104" s="50"/>
      <c r="Q104" s="50"/>
      <c r="R104" s="53" t="str">
        <f>IF(P104="","",T104*M104*LOOKUP(RIGHT($D$2,3),定数!$A$6:$A$13,定数!$B$6:$B$13))</f>
        <v/>
      </c>
      <c r="S104" s="53"/>
      <c r="T104" s="54" t="str">
        <f t="shared" si="9"/>
        <v/>
      </c>
      <c r="U104" s="54"/>
      <c r="V104" t="str">
        <f>IF(S104&lt;&gt;"",IF(S104&lt;0,1+V103,0),"")</f>
        <v/>
      </c>
      <c r="W104" t="str">
        <f>IF(T104&lt;&gt;"",IF(T104&lt;0,1+W103,0),"")</f>
        <v/>
      </c>
      <c r="X104" s="36" t="str">
        <f t="shared" si="10"/>
        <v/>
      </c>
      <c r="Y104" s="37" t="str">
        <f t="shared" si="11"/>
        <v/>
      </c>
    </row>
    <row r="105" spans="2:25">
      <c r="B105" s="46">
        <v>97</v>
      </c>
      <c r="C105" s="49" t="str">
        <f>IF(R104="","",C104+R104)</f>
        <v/>
      </c>
      <c r="D105" s="49"/>
      <c r="E105" s="45"/>
      <c r="F105" s="43"/>
      <c r="G105" s="45"/>
      <c r="H105" s="50"/>
      <c r="I105" s="50"/>
      <c r="J105" s="45"/>
      <c r="K105" s="51" t="str">
        <f>IF(J105="","",C105*0.03)</f>
        <v/>
      </c>
      <c r="L105" s="52"/>
      <c r="M105" s="6" t="str">
        <f>IF(J105="","",(K105/J105)/LOOKUP(RIGHT($D$2,3),定数!$A$6:$A$13,定数!$B$6:$B$13))</f>
        <v/>
      </c>
      <c r="N105" s="45"/>
      <c r="O105" s="43"/>
      <c r="P105" s="50"/>
      <c r="Q105" s="50"/>
      <c r="R105" s="53" t="str">
        <f>IF(P105="","",T105*M105*LOOKUP(RIGHT($D$2,3),定数!$A$6:$A$13,定数!$B$6:$B$13))</f>
        <v/>
      </c>
      <c r="S105" s="53"/>
      <c r="T105" s="54" t="str">
        <f t="shared" si="9"/>
        <v/>
      </c>
      <c r="U105" s="54"/>
      <c r="V105" t="str">
        <f>IF(S105&lt;&gt;"",IF(S105&lt;0,1+V104,0),"")</f>
        <v/>
      </c>
      <c r="W105" t="str">
        <f>IF(T105&lt;&gt;"",IF(T105&lt;0,1+W104,0),"")</f>
        <v/>
      </c>
      <c r="X105" s="36" t="str">
        <f t="shared" si="10"/>
        <v/>
      </c>
      <c r="Y105" s="37" t="str">
        <f t="shared" si="11"/>
        <v/>
      </c>
    </row>
    <row r="106" spans="2:25">
      <c r="B106" s="46">
        <v>98</v>
      </c>
      <c r="C106" s="49" t="str">
        <f>IF(R105="","",C105+R105)</f>
        <v/>
      </c>
      <c r="D106" s="49"/>
      <c r="E106" s="45"/>
      <c r="F106" s="43"/>
      <c r="G106" s="45"/>
      <c r="H106" s="50"/>
      <c r="I106" s="50"/>
      <c r="J106" s="45"/>
      <c r="K106" s="51" t="str">
        <f>IF(J106="","",C106*0.03)</f>
        <v/>
      </c>
      <c r="L106" s="52"/>
      <c r="M106" s="6" t="str">
        <f>IF(J106="","",(K106/J106)/LOOKUP(RIGHT($D$2,3),定数!$A$6:$A$13,定数!$B$6:$B$13))</f>
        <v/>
      </c>
      <c r="N106" s="45"/>
      <c r="O106" s="43"/>
      <c r="P106" s="50"/>
      <c r="Q106" s="50"/>
      <c r="R106" s="53" t="str">
        <f>IF(P106="","",T106*M106*LOOKUP(RIGHT($D$2,3),定数!$A$6:$A$13,定数!$B$6:$B$13))</f>
        <v/>
      </c>
      <c r="S106" s="53"/>
      <c r="T106" s="54" t="str">
        <f t="shared" si="9"/>
        <v/>
      </c>
      <c r="U106" s="54"/>
      <c r="V106" t="str">
        <f>IF(S106&lt;&gt;"",IF(S106&lt;0,1+V105,0),"")</f>
        <v/>
      </c>
      <c r="W106" t="str">
        <f>IF(T106&lt;&gt;"",IF(T106&lt;0,1+W105,0),"")</f>
        <v/>
      </c>
      <c r="X106" s="36" t="str">
        <f t="shared" si="10"/>
        <v/>
      </c>
      <c r="Y106" s="37" t="str">
        <f t="shared" si="11"/>
        <v/>
      </c>
    </row>
    <row r="107" spans="2:25">
      <c r="B107" s="46">
        <v>99</v>
      </c>
      <c r="C107" s="49" t="str">
        <f>IF(R106="","",C106+R106)</f>
        <v/>
      </c>
      <c r="D107" s="49"/>
      <c r="E107" s="45"/>
      <c r="F107" s="43"/>
      <c r="G107" s="45"/>
      <c r="H107" s="50"/>
      <c r="I107" s="50"/>
      <c r="J107" s="45"/>
      <c r="K107" s="51" t="str">
        <f>IF(J107="","",C107*0.03)</f>
        <v/>
      </c>
      <c r="L107" s="52"/>
      <c r="M107" s="6" t="str">
        <f>IF(J107="","",(K107/J107)/LOOKUP(RIGHT($D$2,3),定数!$A$6:$A$13,定数!$B$6:$B$13))</f>
        <v/>
      </c>
      <c r="N107" s="45"/>
      <c r="O107" s="43"/>
      <c r="P107" s="50"/>
      <c r="Q107" s="50"/>
      <c r="R107" s="53" t="str">
        <f>IF(P107="","",T107*M107*LOOKUP(RIGHT($D$2,3),定数!$A$6:$A$13,定数!$B$6:$B$13))</f>
        <v/>
      </c>
      <c r="S107" s="53"/>
      <c r="T107" s="54" t="str">
        <f t="shared" si="9"/>
        <v/>
      </c>
      <c r="U107" s="54"/>
      <c r="V107" t="str">
        <f>IF(S107&lt;&gt;"",IF(S107&lt;0,1+V106,0),"")</f>
        <v/>
      </c>
      <c r="W107" t="str">
        <f>IF(T107&lt;&gt;"",IF(T107&lt;0,1+W106,0),"")</f>
        <v/>
      </c>
      <c r="X107" s="36" t="str">
        <f t="shared" si="10"/>
        <v/>
      </c>
      <c r="Y107" s="37" t="str">
        <f t="shared" si="11"/>
        <v/>
      </c>
    </row>
    <row r="108" spans="2:25">
      <c r="B108" s="46">
        <v>100</v>
      </c>
      <c r="C108" s="49" t="str">
        <f>IF(R107="","",C107+R107)</f>
        <v/>
      </c>
      <c r="D108" s="49"/>
      <c r="E108" s="45"/>
      <c r="F108" s="43"/>
      <c r="G108" s="45"/>
      <c r="H108" s="50"/>
      <c r="I108" s="50"/>
      <c r="J108" s="45"/>
      <c r="K108" s="51" t="str">
        <f>IF(J108="","",C108*0.03)</f>
        <v/>
      </c>
      <c r="L108" s="52"/>
      <c r="M108" s="6" t="str">
        <f>IF(J108="","",(K108/J108)/LOOKUP(RIGHT($D$2,3),定数!$A$6:$A$13,定数!$B$6:$B$13))</f>
        <v/>
      </c>
      <c r="N108" s="45"/>
      <c r="O108" s="43"/>
      <c r="P108" s="50"/>
      <c r="Q108" s="50"/>
      <c r="R108" s="53" t="str">
        <f>IF(P108="","",T108*M108*LOOKUP(RIGHT($D$2,3),定数!$A$6:$A$13,定数!$B$6:$B$13))</f>
        <v/>
      </c>
      <c r="S108" s="53"/>
      <c r="T108" s="54" t="str">
        <f t="shared" si="9"/>
        <v/>
      </c>
      <c r="U108" s="54"/>
      <c r="V108" t="str">
        <f>IF(S108&lt;&gt;"",IF(S108&lt;0,1+V107,0),"")</f>
        <v/>
      </c>
      <c r="W108" t="str">
        <f>IF(T108&lt;&gt;"",IF(T108&lt;0,1+W107,0),"")</f>
        <v/>
      </c>
      <c r="X108" s="36" t="str">
        <f t="shared" si="10"/>
        <v/>
      </c>
      <c r="Y108" s="37" t="str">
        <f t="shared" si="11"/>
        <v/>
      </c>
    </row>
    <row r="109" spans="2:25">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249" priority="227" stopIfTrue="1" operator="equal">
      <formula>"買"</formula>
    </cfRule>
    <cfRule type="cellIs" dxfId="248" priority="228" stopIfTrue="1" operator="equal">
      <formula>"売"</formula>
    </cfRule>
  </conditionalFormatting>
  <conditionalFormatting sqref="G9:G11 G14:G45 G47:G108">
    <cfRule type="cellIs" dxfId="247" priority="225" stopIfTrue="1" operator="equal">
      <formula>"買"</formula>
    </cfRule>
    <cfRule type="cellIs" dxfId="246" priority="226" stopIfTrue="1" operator="equal">
      <formula>"売"</formula>
    </cfRule>
  </conditionalFormatting>
  <conditionalFormatting sqref="G12">
    <cfRule type="cellIs" dxfId="245" priority="223" stopIfTrue="1" operator="equal">
      <formula>"買"</formula>
    </cfRule>
    <cfRule type="cellIs" dxfId="244" priority="224" stopIfTrue="1" operator="equal">
      <formula>"売"</formula>
    </cfRule>
  </conditionalFormatting>
  <conditionalFormatting sqref="G13">
    <cfRule type="cellIs" dxfId="243" priority="221" stopIfTrue="1" operator="equal">
      <formula>"買"</formula>
    </cfRule>
    <cfRule type="cellIs" dxfId="242" priority="222" stopIfTrue="1" operator="equal">
      <formula>"売"</formula>
    </cfRule>
  </conditionalFormatting>
  <conditionalFormatting sqref="G9:G11">
    <cfRule type="cellIs" dxfId="241" priority="219" stopIfTrue="1" operator="equal">
      <formula>"買"</formula>
    </cfRule>
    <cfRule type="cellIs" dxfId="240" priority="220" stopIfTrue="1" operator="equal">
      <formula>"売"</formula>
    </cfRule>
  </conditionalFormatting>
  <conditionalFormatting sqref="G12">
    <cfRule type="cellIs" dxfId="239" priority="217" stopIfTrue="1" operator="equal">
      <formula>"買"</formula>
    </cfRule>
    <cfRule type="cellIs" dxfId="238" priority="218" stopIfTrue="1" operator="equal">
      <formula>"売"</formula>
    </cfRule>
  </conditionalFormatting>
  <conditionalFormatting sqref="G46">
    <cfRule type="cellIs" dxfId="237" priority="215" stopIfTrue="1" operator="equal">
      <formula>"買"</formula>
    </cfRule>
    <cfRule type="cellIs" dxfId="236" priority="216" stopIfTrue="1" operator="equal">
      <formula>"売"</formula>
    </cfRule>
  </conditionalFormatting>
  <conditionalFormatting sqref="G47:G108 G9:G11 G14:G45">
    <cfRule type="cellIs" dxfId="235" priority="213" stopIfTrue="1" operator="equal">
      <formula>"買"</formula>
    </cfRule>
    <cfRule type="cellIs" dxfId="234" priority="214" stopIfTrue="1" operator="equal">
      <formula>"売"</formula>
    </cfRule>
  </conditionalFormatting>
  <conditionalFormatting sqref="G12">
    <cfRule type="cellIs" dxfId="233" priority="211" stopIfTrue="1" operator="equal">
      <formula>"買"</formula>
    </cfRule>
    <cfRule type="cellIs" dxfId="232" priority="212" stopIfTrue="1" operator="equal">
      <formula>"売"</formula>
    </cfRule>
  </conditionalFormatting>
  <conditionalFormatting sqref="G13">
    <cfRule type="cellIs" dxfId="231" priority="209" stopIfTrue="1" operator="equal">
      <formula>"買"</formula>
    </cfRule>
    <cfRule type="cellIs" dxfId="230" priority="210" stopIfTrue="1" operator="equal">
      <formula>"売"</formula>
    </cfRule>
  </conditionalFormatting>
  <conditionalFormatting sqref="G9:G11">
    <cfRule type="cellIs" dxfId="229" priority="207" stopIfTrue="1" operator="equal">
      <formula>"買"</formula>
    </cfRule>
    <cfRule type="cellIs" dxfId="228" priority="208" stopIfTrue="1" operator="equal">
      <formula>"売"</formula>
    </cfRule>
  </conditionalFormatting>
  <conditionalFormatting sqref="G12">
    <cfRule type="cellIs" dxfId="227" priority="205" stopIfTrue="1" operator="equal">
      <formula>"買"</formula>
    </cfRule>
    <cfRule type="cellIs" dxfId="226" priority="206" stopIfTrue="1" operator="equal">
      <formula>"売"</formula>
    </cfRule>
  </conditionalFormatting>
  <conditionalFormatting sqref="G46">
    <cfRule type="cellIs" dxfId="225" priority="203" stopIfTrue="1" operator="equal">
      <formula>"買"</formula>
    </cfRule>
    <cfRule type="cellIs" dxfId="224" priority="204" stopIfTrue="1" operator="equal">
      <formula>"売"</formula>
    </cfRule>
  </conditionalFormatting>
  <conditionalFormatting sqref="G9:G11 G14:G45">
    <cfRule type="cellIs" dxfId="223" priority="201" stopIfTrue="1" operator="equal">
      <formula>"買"</formula>
    </cfRule>
    <cfRule type="cellIs" dxfId="222" priority="202" stopIfTrue="1" operator="equal">
      <formula>"売"</formula>
    </cfRule>
  </conditionalFormatting>
  <conditionalFormatting sqref="G12">
    <cfRule type="cellIs" dxfId="221" priority="199" stopIfTrue="1" operator="equal">
      <formula>"買"</formula>
    </cfRule>
    <cfRule type="cellIs" dxfId="220" priority="200" stopIfTrue="1" operator="equal">
      <formula>"売"</formula>
    </cfRule>
  </conditionalFormatting>
  <conditionalFormatting sqref="G13">
    <cfRule type="cellIs" dxfId="219" priority="197" stopIfTrue="1" operator="equal">
      <formula>"買"</formula>
    </cfRule>
    <cfRule type="cellIs" dxfId="218" priority="198" stopIfTrue="1" operator="equal">
      <formula>"売"</formula>
    </cfRule>
  </conditionalFormatting>
  <conditionalFormatting sqref="G9:G11">
    <cfRule type="cellIs" dxfId="217" priority="195" stopIfTrue="1" operator="equal">
      <formula>"買"</formula>
    </cfRule>
    <cfRule type="cellIs" dxfId="216" priority="196" stopIfTrue="1" operator="equal">
      <formula>"売"</formula>
    </cfRule>
  </conditionalFormatting>
  <conditionalFormatting sqref="G12">
    <cfRule type="cellIs" dxfId="215" priority="193" stopIfTrue="1" operator="equal">
      <formula>"買"</formula>
    </cfRule>
    <cfRule type="cellIs" dxfId="214" priority="194" stopIfTrue="1" operator="equal">
      <formula>"売"</formula>
    </cfRule>
  </conditionalFormatting>
  <conditionalFormatting sqref="G46">
    <cfRule type="cellIs" dxfId="213" priority="191" stopIfTrue="1" operator="equal">
      <formula>"買"</formula>
    </cfRule>
    <cfRule type="cellIs" dxfId="212" priority="192" stopIfTrue="1" operator="equal">
      <formula>"売"</formula>
    </cfRule>
  </conditionalFormatting>
  <conditionalFormatting sqref="G47:G108 G9:G11 G14:G45">
    <cfRule type="cellIs" dxfId="211" priority="189" stopIfTrue="1" operator="equal">
      <formula>"買"</formula>
    </cfRule>
    <cfRule type="cellIs" dxfId="210" priority="190" stopIfTrue="1" operator="equal">
      <formula>"売"</formula>
    </cfRule>
  </conditionalFormatting>
  <conditionalFormatting sqref="G12">
    <cfRule type="cellIs" dxfId="209" priority="187" stopIfTrue="1" operator="equal">
      <formula>"買"</formula>
    </cfRule>
    <cfRule type="cellIs" dxfId="208" priority="188" stopIfTrue="1" operator="equal">
      <formula>"売"</formula>
    </cfRule>
  </conditionalFormatting>
  <conditionalFormatting sqref="G13">
    <cfRule type="cellIs" dxfId="207" priority="185" stopIfTrue="1" operator="equal">
      <formula>"買"</formula>
    </cfRule>
    <cfRule type="cellIs" dxfId="206" priority="186" stopIfTrue="1" operator="equal">
      <formula>"売"</formula>
    </cfRule>
  </conditionalFormatting>
  <conditionalFormatting sqref="G9:G11">
    <cfRule type="cellIs" dxfId="205" priority="183" stopIfTrue="1" operator="equal">
      <formula>"買"</formula>
    </cfRule>
    <cfRule type="cellIs" dxfId="204" priority="184" stopIfTrue="1" operator="equal">
      <formula>"売"</formula>
    </cfRule>
  </conditionalFormatting>
  <conditionalFormatting sqref="G12">
    <cfRule type="cellIs" dxfId="203" priority="181" stopIfTrue="1" operator="equal">
      <formula>"買"</formula>
    </cfRule>
    <cfRule type="cellIs" dxfId="202" priority="182" stopIfTrue="1" operator="equal">
      <formula>"売"</formula>
    </cfRule>
  </conditionalFormatting>
  <conditionalFormatting sqref="G9">
    <cfRule type="cellIs" dxfId="201" priority="179" stopIfTrue="1" operator="equal">
      <formula>"買"</formula>
    </cfRule>
    <cfRule type="cellIs" dxfId="200" priority="180" stopIfTrue="1" operator="equal">
      <formula>"売"</formula>
    </cfRule>
  </conditionalFormatting>
  <conditionalFormatting sqref="G9">
    <cfRule type="cellIs" dxfId="199" priority="177" stopIfTrue="1" operator="equal">
      <formula>"買"</formula>
    </cfRule>
    <cfRule type="cellIs" dxfId="198" priority="178" stopIfTrue="1" operator="equal">
      <formula>"売"</formula>
    </cfRule>
  </conditionalFormatting>
  <conditionalFormatting sqref="G10">
    <cfRule type="cellIs" dxfId="197" priority="175" stopIfTrue="1" operator="equal">
      <formula>"買"</formula>
    </cfRule>
    <cfRule type="cellIs" dxfId="196" priority="176" stopIfTrue="1" operator="equal">
      <formula>"売"</formula>
    </cfRule>
  </conditionalFormatting>
  <conditionalFormatting sqref="G10">
    <cfRule type="cellIs" dxfId="195" priority="173" stopIfTrue="1" operator="equal">
      <formula>"買"</formula>
    </cfRule>
    <cfRule type="cellIs" dxfId="194" priority="174" stopIfTrue="1" operator="equal">
      <formula>"売"</formula>
    </cfRule>
  </conditionalFormatting>
  <conditionalFormatting sqref="G11">
    <cfRule type="cellIs" dxfId="193" priority="171" stopIfTrue="1" operator="equal">
      <formula>"買"</formula>
    </cfRule>
    <cfRule type="cellIs" dxfId="192" priority="172" stopIfTrue="1" operator="equal">
      <formula>"売"</formula>
    </cfRule>
  </conditionalFormatting>
  <conditionalFormatting sqref="G11">
    <cfRule type="cellIs" dxfId="191" priority="169" stopIfTrue="1" operator="equal">
      <formula>"買"</formula>
    </cfRule>
    <cfRule type="cellIs" dxfId="190" priority="170" stopIfTrue="1" operator="equal">
      <formula>"売"</formula>
    </cfRule>
  </conditionalFormatting>
  <conditionalFormatting sqref="G12">
    <cfRule type="cellIs" dxfId="189" priority="167" stopIfTrue="1" operator="equal">
      <formula>"買"</formula>
    </cfRule>
    <cfRule type="cellIs" dxfId="188" priority="168" stopIfTrue="1" operator="equal">
      <formula>"売"</formula>
    </cfRule>
  </conditionalFormatting>
  <conditionalFormatting sqref="G12">
    <cfRule type="cellIs" dxfId="187" priority="165" stopIfTrue="1" operator="equal">
      <formula>"買"</formula>
    </cfRule>
    <cfRule type="cellIs" dxfId="186" priority="166" stopIfTrue="1" operator="equal">
      <formula>"売"</formula>
    </cfRule>
  </conditionalFormatting>
  <conditionalFormatting sqref="G13">
    <cfRule type="cellIs" dxfId="185" priority="163" stopIfTrue="1" operator="equal">
      <formula>"買"</formula>
    </cfRule>
    <cfRule type="cellIs" dxfId="184" priority="164" stopIfTrue="1" operator="equal">
      <formula>"売"</formula>
    </cfRule>
  </conditionalFormatting>
  <conditionalFormatting sqref="G13">
    <cfRule type="cellIs" dxfId="183" priority="161" stopIfTrue="1" operator="equal">
      <formula>"買"</formula>
    </cfRule>
    <cfRule type="cellIs" dxfId="182" priority="162" stopIfTrue="1" operator="equal">
      <formula>"売"</formula>
    </cfRule>
  </conditionalFormatting>
  <conditionalFormatting sqref="G13">
    <cfRule type="cellIs" dxfId="181" priority="159" stopIfTrue="1" operator="equal">
      <formula>"買"</formula>
    </cfRule>
    <cfRule type="cellIs" dxfId="180" priority="160" stopIfTrue="1" operator="equal">
      <formula>"売"</formula>
    </cfRule>
  </conditionalFormatting>
  <conditionalFormatting sqref="G13">
    <cfRule type="cellIs" dxfId="179" priority="157" stopIfTrue="1" operator="equal">
      <formula>"買"</formula>
    </cfRule>
    <cfRule type="cellIs" dxfId="178" priority="158" stopIfTrue="1" operator="equal">
      <formula>"売"</formula>
    </cfRule>
  </conditionalFormatting>
  <conditionalFormatting sqref="G13">
    <cfRule type="cellIs" dxfId="177" priority="155" stopIfTrue="1" operator="equal">
      <formula>"買"</formula>
    </cfRule>
    <cfRule type="cellIs" dxfId="176" priority="156" stopIfTrue="1" operator="equal">
      <formula>"売"</formula>
    </cfRule>
  </conditionalFormatting>
  <conditionalFormatting sqref="G13">
    <cfRule type="cellIs" dxfId="175" priority="153" stopIfTrue="1" operator="equal">
      <formula>"買"</formula>
    </cfRule>
    <cfRule type="cellIs" dxfId="174" priority="154" stopIfTrue="1" operator="equal">
      <formula>"売"</formula>
    </cfRule>
  </conditionalFormatting>
  <conditionalFormatting sqref="G14">
    <cfRule type="cellIs" dxfId="173" priority="151" stopIfTrue="1" operator="equal">
      <formula>"買"</formula>
    </cfRule>
    <cfRule type="cellIs" dxfId="172" priority="152" stopIfTrue="1" operator="equal">
      <formula>"売"</formula>
    </cfRule>
  </conditionalFormatting>
  <conditionalFormatting sqref="G15">
    <cfRule type="cellIs" dxfId="171" priority="149" stopIfTrue="1" operator="equal">
      <formula>"買"</formula>
    </cfRule>
    <cfRule type="cellIs" dxfId="170" priority="150" stopIfTrue="1" operator="equal">
      <formula>"売"</formula>
    </cfRule>
  </conditionalFormatting>
  <conditionalFormatting sqref="G16">
    <cfRule type="cellIs" dxfId="169" priority="147" stopIfTrue="1" operator="equal">
      <formula>"買"</formula>
    </cfRule>
    <cfRule type="cellIs" dxfId="168" priority="148" stopIfTrue="1" operator="equal">
      <formula>"売"</formula>
    </cfRule>
  </conditionalFormatting>
  <conditionalFormatting sqref="G17">
    <cfRule type="cellIs" dxfId="167" priority="145" stopIfTrue="1" operator="equal">
      <formula>"買"</formula>
    </cfRule>
    <cfRule type="cellIs" dxfId="166" priority="146" stopIfTrue="1" operator="equal">
      <formula>"売"</formula>
    </cfRule>
  </conditionalFormatting>
  <conditionalFormatting sqref="G18">
    <cfRule type="cellIs" dxfId="165" priority="143" stopIfTrue="1" operator="equal">
      <formula>"買"</formula>
    </cfRule>
    <cfRule type="cellIs" dxfId="164" priority="144" stopIfTrue="1" operator="equal">
      <formula>"売"</formula>
    </cfRule>
  </conditionalFormatting>
  <conditionalFormatting sqref="G19">
    <cfRule type="cellIs" dxfId="163" priority="141" stopIfTrue="1" operator="equal">
      <formula>"買"</formula>
    </cfRule>
    <cfRule type="cellIs" dxfId="162" priority="142" stopIfTrue="1" operator="equal">
      <formula>"売"</formula>
    </cfRule>
  </conditionalFormatting>
  <conditionalFormatting sqref="G21">
    <cfRule type="cellIs" dxfId="161" priority="139" stopIfTrue="1" operator="equal">
      <formula>"買"</formula>
    </cfRule>
    <cfRule type="cellIs" dxfId="160" priority="140" stopIfTrue="1" operator="equal">
      <formula>"売"</formula>
    </cfRule>
  </conditionalFormatting>
  <conditionalFormatting sqref="G21">
    <cfRule type="cellIs" dxfId="159" priority="137" stopIfTrue="1" operator="equal">
      <formula>"買"</formula>
    </cfRule>
    <cfRule type="cellIs" dxfId="158" priority="138" stopIfTrue="1" operator="equal">
      <formula>"売"</formula>
    </cfRule>
  </conditionalFormatting>
  <conditionalFormatting sqref="G21">
    <cfRule type="cellIs" dxfId="157" priority="135" stopIfTrue="1" operator="equal">
      <formula>"買"</formula>
    </cfRule>
    <cfRule type="cellIs" dxfId="156" priority="136" stopIfTrue="1" operator="equal">
      <formula>"売"</formula>
    </cfRule>
  </conditionalFormatting>
  <conditionalFormatting sqref="G21">
    <cfRule type="cellIs" dxfId="155" priority="133" stopIfTrue="1" operator="equal">
      <formula>"買"</formula>
    </cfRule>
    <cfRule type="cellIs" dxfId="154" priority="134" stopIfTrue="1" operator="equal">
      <formula>"売"</formula>
    </cfRule>
  </conditionalFormatting>
  <conditionalFormatting sqref="G21">
    <cfRule type="cellIs" dxfId="153" priority="131" stopIfTrue="1" operator="equal">
      <formula>"買"</formula>
    </cfRule>
    <cfRule type="cellIs" dxfId="152" priority="132" stopIfTrue="1" operator="equal">
      <formula>"売"</formula>
    </cfRule>
  </conditionalFormatting>
  <conditionalFormatting sqref="G22">
    <cfRule type="cellIs" dxfId="151" priority="129" stopIfTrue="1" operator="equal">
      <formula>"買"</formula>
    </cfRule>
    <cfRule type="cellIs" dxfId="150" priority="130" stopIfTrue="1" operator="equal">
      <formula>"売"</formula>
    </cfRule>
  </conditionalFormatting>
  <conditionalFormatting sqref="G22">
    <cfRule type="cellIs" dxfId="149" priority="127" stopIfTrue="1" operator="equal">
      <formula>"買"</formula>
    </cfRule>
    <cfRule type="cellIs" dxfId="148" priority="128" stopIfTrue="1" operator="equal">
      <formula>"売"</formula>
    </cfRule>
  </conditionalFormatting>
  <conditionalFormatting sqref="G22">
    <cfRule type="cellIs" dxfId="147" priority="125" stopIfTrue="1" operator="equal">
      <formula>"買"</formula>
    </cfRule>
    <cfRule type="cellIs" dxfId="146" priority="126" stopIfTrue="1" operator="equal">
      <formula>"売"</formula>
    </cfRule>
  </conditionalFormatting>
  <conditionalFormatting sqref="G22">
    <cfRule type="cellIs" dxfId="145" priority="123" stopIfTrue="1" operator="equal">
      <formula>"買"</formula>
    </cfRule>
    <cfRule type="cellIs" dxfId="144" priority="124" stopIfTrue="1" operator="equal">
      <formula>"売"</formula>
    </cfRule>
  </conditionalFormatting>
  <conditionalFormatting sqref="G22">
    <cfRule type="cellIs" dxfId="143" priority="121" stopIfTrue="1" operator="equal">
      <formula>"買"</formula>
    </cfRule>
    <cfRule type="cellIs" dxfId="142" priority="122" stopIfTrue="1" operator="equal">
      <formula>"売"</formula>
    </cfRule>
  </conditionalFormatting>
  <conditionalFormatting sqref="G22">
    <cfRule type="cellIs" dxfId="141" priority="119" stopIfTrue="1" operator="equal">
      <formula>"買"</formula>
    </cfRule>
    <cfRule type="cellIs" dxfId="140" priority="120" stopIfTrue="1" operator="equal">
      <formula>"売"</formula>
    </cfRule>
  </conditionalFormatting>
  <conditionalFormatting sqref="G22">
    <cfRule type="cellIs" dxfId="139" priority="117" stopIfTrue="1" operator="equal">
      <formula>"買"</formula>
    </cfRule>
    <cfRule type="cellIs" dxfId="138" priority="118" stopIfTrue="1" operator="equal">
      <formula>"売"</formula>
    </cfRule>
  </conditionalFormatting>
  <conditionalFormatting sqref="G22">
    <cfRule type="cellIs" dxfId="137" priority="115" stopIfTrue="1" operator="equal">
      <formula>"買"</formula>
    </cfRule>
    <cfRule type="cellIs" dxfId="136" priority="116" stopIfTrue="1" operator="equal">
      <formula>"売"</formula>
    </cfRule>
  </conditionalFormatting>
  <conditionalFormatting sqref="G22">
    <cfRule type="cellIs" dxfId="135" priority="113" stopIfTrue="1" operator="equal">
      <formula>"買"</formula>
    </cfRule>
    <cfRule type="cellIs" dxfId="134" priority="114" stopIfTrue="1" operator="equal">
      <formula>"売"</formula>
    </cfRule>
  </conditionalFormatting>
  <conditionalFormatting sqref="G22">
    <cfRule type="cellIs" dxfId="133" priority="111" stopIfTrue="1" operator="equal">
      <formula>"買"</formula>
    </cfRule>
    <cfRule type="cellIs" dxfId="132" priority="112" stopIfTrue="1" operator="equal">
      <formula>"売"</formula>
    </cfRule>
  </conditionalFormatting>
  <conditionalFormatting sqref="G22">
    <cfRule type="cellIs" dxfId="131" priority="109" stopIfTrue="1" operator="equal">
      <formula>"買"</formula>
    </cfRule>
    <cfRule type="cellIs" dxfId="130" priority="110" stopIfTrue="1" operator="equal">
      <formula>"売"</formula>
    </cfRule>
  </conditionalFormatting>
  <conditionalFormatting sqref="G22">
    <cfRule type="cellIs" dxfId="129" priority="107" stopIfTrue="1" operator="equal">
      <formula>"買"</formula>
    </cfRule>
    <cfRule type="cellIs" dxfId="128" priority="108" stopIfTrue="1" operator="equal">
      <formula>"売"</formula>
    </cfRule>
  </conditionalFormatting>
  <conditionalFormatting sqref="G22">
    <cfRule type="cellIs" dxfId="127" priority="105" stopIfTrue="1" operator="equal">
      <formula>"買"</formula>
    </cfRule>
    <cfRule type="cellIs" dxfId="126" priority="106" stopIfTrue="1" operator="equal">
      <formula>"売"</formula>
    </cfRule>
  </conditionalFormatting>
  <conditionalFormatting sqref="G22">
    <cfRule type="cellIs" dxfId="125" priority="103" stopIfTrue="1" operator="equal">
      <formula>"買"</formula>
    </cfRule>
    <cfRule type="cellIs" dxfId="124" priority="104" stopIfTrue="1" operator="equal">
      <formula>"売"</formula>
    </cfRule>
  </conditionalFormatting>
  <conditionalFormatting sqref="G22">
    <cfRule type="cellIs" dxfId="123" priority="101" stopIfTrue="1" operator="equal">
      <formula>"買"</formula>
    </cfRule>
    <cfRule type="cellIs" dxfId="122" priority="102" stopIfTrue="1" operator="equal">
      <formula>"売"</formula>
    </cfRule>
  </conditionalFormatting>
  <conditionalFormatting sqref="G23">
    <cfRule type="cellIs" dxfId="121" priority="99" stopIfTrue="1" operator="equal">
      <formula>"買"</formula>
    </cfRule>
    <cfRule type="cellIs" dxfId="120" priority="100" stopIfTrue="1" operator="equal">
      <formula>"売"</formula>
    </cfRule>
  </conditionalFormatting>
  <conditionalFormatting sqref="G23">
    <cfRule type="cellIs" dxfId="119" priority="97" stopIfTrue="1" operator="equal">
      <formula>"買"</formula>
    </cfRule>
    <cfRule type="cellIs" dxfId="118" priority="98" stopIfTrue="1" operator="equal">
      <formula>"売"</formula>
    </cfRule>
  </conditionalFormatting>
  <conditionalFormatting sqref="G23">
    <cfRule type="cellIs" dxfId="117" priority="95" stopIfTrue="1" operator="equal">
      <formula>"買"</formula>
    </cfRule>
    <cfRule type="cellIs" dxfId="116" priority="96" stopIfTrue="1" operator="equal">
      <formula>"売"</formula>
    </cfRule>
  </conditionalFormatting>
  <conditionalFormatting sqref="G23">
    <cfRule type="cellIs" dxfId="115" priority="93" stopIfTrue="1" operator="equal">
      <formula>"買"</formula>
    </cfRule>
    <cfRule type="cellIs" dxfId="114" priority="94" stopIfTrue="1" operator="equal">
      <formula>"売"</formula>
    </cfRule>
  </conditionalFormatting>
  <conditionalFormatting sqref="G23">
    <cfRule type="cellIs" dxfId="113" priority="91" stopIfTrue="1" operator="equal">
      <formula>"買"</formula>
    </cfRule>
    <cfRule type="cellIs" dxfId="112" priority="92" stopIfTrue="1" operator="equal">
      <formula>"売"</formula>
    </cfRule>
  </conditionalFormatting>
  <conditionalFormatting sqref="G23">
    <cfRule type="cellIs" dxfId="111" priority="89" stopIfTrue="1" operator="equal">
      <formula>"買"</formula>
    </cfRule>
    <cfRule type="cellIs" dxfId="110" priority="90" stopIfTrue="1" operator="equal">
      <formula>"売"</formula>
    </cfRule>
  </conditionalFormatting>
  <conditionalFormatting sqref="G24">
    <cfRule type="cellIs" dxfId="109" priority="87" stopIfTrue="1" operator="equal">
      <formula>"買"</formula>
    </cfRule>
    <cfRule type="cellIs" dxfId="108" priority="88" stopIfTrue="1" operator="equal">
      <formula>"売"</formula>
    </cfRule>
  </conditionalFormatting>
  <conditionalFormatting sqref="G25">
    <cfRule type="cellIs" dxfId="107" priority="85" stopIfTrue="1" operator="equal">
      <formula>"買"</formula>
    </cfRule>
    <cfRule type="cellIs" dxfId="106" priority="86" stopIfTrue="1" operator="equal">
      <formula>"売"</formula>
    </cfRule>
  </conditionalFormatting>
  <conditionalFormatting sqref="G26">
    <cfRule type="cellIs" dxfId="105" priority="83" stopIfTrue="1" operator="equal">
      <formula>"買"</formula>
    </cfRule>
    <cfRule type="cellIs" dxfId="104" priority="84" stopIfTrue="1" operator="equal">
      <formula>"売"</formula>
    </cfRule>
  </conditionalFormatting>
  <conditionalFormatting sqref="G27">
    <cfRule type="cellIs" dxfId="103" priority="81" stopIfTrue="1" operator="equal">
      <formula>"買"</formula>
    </cfRule>
    <cfRule type="cellIs" dxfId="102" priority="82" stopIfTrue="1" operator="equal">
      <formula>"売"</formula>
    </cfRule>
  </conditionalFormatting>
  <conditionalFormatting sqref="G27">
    <cfRule type="cellIs" dxfId="101" priority="79" stopIfTrue="1" operator="equal">
      <formula>"買"</formula>
    </cfRule>
    <cfRule type="cellIs" dxfId="100" priority="80" stopIfTrue="1" operator="equal">
      <formula>"売"</formula>
    </cfRule>
  </conditionalFormatting>
  <conditionalFormatting sqref="G27">
    <cfRule type="cellIs" dxfId="99" priority="77" stopIfTrue="1" operator="equal">
      <formula>"買"</formula>
    </cfRule>
    <cfRule type="cellIs" dxfId="98" priority="78" stopIfTrue="1" operator="equal">
      <formula>"売"</formula>
    </cfRule>
  </conditionalFormatting>
  <conditionalFormatting sqref="G27">
    <cfRule type="cellIs" dxfId="97" priority="75" stopIfTrue="1" operator="equal">
      <formula>"買"</formula>
    </cfRule>
    <cfRule type="cellIs" dxfId="96" priority="76" stopIfTrue="1" operator="equal">
      <formula>"売"</formula>
    </cfRule>
  </conditionalFormatting>
  <conditionalFormatting sqref="G27">
    <cfRule type="cellIs" dxfId="95" priority="73" stopIfTrue="1" operator="equal">
      <formula>"買"</formula>
    </cfRule>
    <cfRule type="cellIs" dxfId="94" priority="74" stopIfTrue="1" operator="equal">
      <formula>"売"</formula>
    </cfRule>
  </conditionalFormatting>
  <conditionalFormatting sqref="G27">
    <cfRule type="cellIs" dxfId="93" priority="71" stopIfTrue="1" operator="equal">
      <formula>"買"</formula>
    </cfRule>
    <cfRule type="cellIs" dxfId="92" priority="72" stopIfTrue="1" operator="equal">
      <formula>"売"</formula>
    </cfRule>
  </conditionalFormatting>
  <conditionalFormatting sqref="G28">
    <cfRule type="cellIs" dxfId="91" priority="69" stopIfTrue="1" operator="equal">
      <formula>"買"</formula>
    </cfRule>
    <cfRule type="cellIs" dxfId="90" priority="70" stopIfTrue="1" operator="equal">
      <formula>"売"</formula>
    </cfRule>
  </conditionalFormatting>
  <conditionalFormatting sqref="G28">
    <cfRule type="cellIs" dxfId="89" priority="67" stopIfTrue="1" operator="equal">
      <formula>"買"</formula>
    </cfRule>
    <cfRule type="cellIs" dxfId="88" priority="68" stopIfTrue="1" operator="equal">
      <formula>"売"</formula>
    </cfRule>
  </conditionalFormatting>
  <conditionalFormatting sqref="G28">
    <cfRule type="cellIs" dxfId="87" priority="65" stopIfTrue="1" operator="equal">
      <formula>"買"</formula>
    </cfRule>
    <cfRule type="cellIs" dxfId="86" priority="66" stopIfTrue="1" operator="equal">
      <formula>"売"</formula>
    </cfRule>
  </conditionalFormatting>
  <conditionalFormatting sqref="G28">
    <cfRule type="cellIs" dxfId="85" priority="63" stopIfTrue="1" operator="equal">
      <formula>"買"</formula>
    </cfRule>
    <cfRule type="cellIs" dxfId="84" priority="64" stopIfTrue="1" operator="equal">
      <formula>"売"</formula>
    </cfRule>
  </conditionalFormatting>
  <conditionalFormatting sqref="G28">
    <cfRule type="cellIs" dxfId="83" priority="61" stopIfTrue="1" operator="equal">
      <formula>"買"</formula>
    </cfRule>
    <cfRule type="cellIs" dxfId="82" priority="62" stopIfTrue="1" operator="equal">
      <formula>"売"</formula>
    </cfRule>
  </conditionalFormatting>
  <conditionalFormatting sqref="G29">
    <cfRule type="cellIs" dxfId="81" priority="59" stopIfTrue="1" operator="equal">
      <formula>"買"</formula>
    </cfRule>
    <cfRule type="cellIs" dxfId="80" priority="60" stopIfTrue="1" operator="equal">
      <formula>"売"</formula>
    </cfRule>
  </conditionalFormatting>
  <conditionalFormatting sqref="G31">
    <cfRule type="cellIs" dxfId="79" priority="57" stopIfTrue="1" operator="equal">
      <formula>"買"</formula>
    </cfRule>
    <cfRule type="cellIs" dxfId="78" priority="58" stopIfTrue="1" operator="equal">
      <formula>"売"</formula>
    </cfRule>
  </conditionalFormatting>
  <conditionalFormatting sqref="G32">
    <cfRule type="cellIs" dxfId="77" priority="55" stopIfTrue="1" operator="equal">
      <formula>"買"</formula>
    </cfRule>
    <cfRule type="cellIs" dxfId="76" priority="56" stopIfTrue="1" operator="equal">
      <formula>"売"</formula>
    </cfRule>
  </conditionalFormatting>
  <conditionalFormatting sqref="G32">
    <cfRule type="cellIs" dxfId="75" priority="53" stopIfTrue="1" operator="equal">
      <formula>"買"</formula>
    </cfRule>
    <cfRule type="cellIs" dxfId="74" priority="54" stopIfTrue="1" operator="equal">
      <formula>"売"</formula>
    </cfRule>
  </conditionalFormatting>
  <conditionalFormatting sqref="G32">
    <cfRule type="cellIs" dxfId="73" priority="51" stopIfTrue="1" operator="equal">
      <formula>"買"</formula>
    </cfRule>
    <cfRule type="cellIs" dxfId="72" priority="52" stopIfTrue="1" operator="equal">
      <formula>"売"</formula>
    </cfRule>
  </conditionalFormatting>
  <conditionalFormatting sqref="G32">
    <cfRule type="cellIs" dxfId="71" priority="49" stopIfTrue="1" operator="equal">
      <formula>"買"</formula>
    </cfRule>
    <cfRule type="cellIs" dxfId="70" priority="50" stopIfTrue="1" operator="equal">
      <formula>"売"</formula>
    </cfRule>
  </conditionalFormatting>
  <conditionalFormatting sqref="G32">
    <cfRule type="cellIs" dxfId="69" priority="47" stopIfTrue="1" operator="equal">
      <formula>"買"</formula>
    </cfRule>
    <cfRule type="cellIs" dxfId="68" priority="48" stopIfTrue="1" operator="equal">
      <formula>"売"</formula>
    </cfRule>
  </conditionalFormatting>
  <conditionalFormatting sqref="G32">
    <cfRule type="cellIs" dxfId="67" priority="45" stopIfTrue="1" operator="equal">
      <formula>"買"</formula>
    </cfRule>
    <cfRule type="cellIs" dxfId="66" priority="46" stopIfTrue="1" operator="equal">
      <formula>"売"</formula>
    </cfRule>
  </conditionalFormatting>
  <conditionalFormatting sqref="G33">
    <cfRule type="cellIs" dxfId="65" priority="43" stopIfTrue="1" operator="equal">
      <formula>"買"</formula>
    </cfRule>
    <cfRule type="cellIs" dxfId="64" priority="44" stopIfTrue="1" operator="equal">
      <formula>"売"</formula>
    </cfRule>
  </conditionalFormatting>
  <conditionalFormatting sqref="G34">
    <cfRule type="cellIs" dxfId="63" priority="41" stopIfTrue="1" operator="equal">
      <formula>"買"</formula>
    </cfRule>
    <cfRule type="cellIs" dxfId="62" priority="42" stopIfTrue="1" operator="equal">
      <formula>"売"</formula>
    </cfRule>
  </conditionalFormatting>
  <conditionalFormatting sqref="G34">
    <cfRule type="cellIs" dxfId="61" priority="39" stopIfTrue="1" operator="equal">
      <formula>"買"</formula>
    </cfRule>
    <cfRule type="cellIs" dxfId="60" priority="40" stopIfTrue="1" operator="equal">
      <formula>"売"</formula>
    </cfRule>
  </conditionalFormatting>
  <conditionalFormatting sqref="G34">
    <cfRule type="cellIs" dxfId="59" priority="37" stopIfTrue="1" operator="equal">
      <formula>"買"</formula>
    </cfRule>
    <cfRule type="cellIs" dxfId="58" priority="38" stopIfTrue="1" operator="equal">
      <formula>"売"</formula>
    </cfRule>
  </conditionalFormatting>
  <conditionalFormatting sqref="G34">
    <cfRule type="cellIs" dxfId="57" priority="35" stopIfTrue="1" operator="equal">
      <formula>"買"</formula>
    </cfRule>
    <cfRule type="cellIs" dxfId="56" priority="36" stopIfTrue="1" operator="equal">
      <formula>"売"</formula>
    </cfRule>
  </conditionalFormatting>
  <conditionalFormatting sqref="G34">
    <cfRule type="cellIs" dxfId="55" priority="33" stopIfTrue="1" operator="equal">
      <formula>"買"</formula>
    </cfRule>
    <cfRule type="cellIs" dxfId="54" priority="34" stopIfTrue="1" operator="equal">
      <formula>"売"</formula>
    </cfRule>
  </conditionalFormatting>
  <conditionalFormatting sqref="G34">
    <cfRule type="cellIs" dxfId="53" priority="31" stopIfTrue="1" operator="equal">
      <formula>"買"</formula>
    </cfRule>
    <cfRule type="cellIs" dxfId="52" priority="32" stopIfTrue="1" operator="equal">
      <formula>"売"</formula>
    </cfRule>
  </conditionalFormatting>
  <conditionalFormatting sqref="G34">
    <cfRule type="cellIs" dxfId="51" priority="29" stopIfTrue="1" operator="equal">
      <formula>"買"</formula>
    </cfRule>
    <cfRule type="cellIs" dxfId="50" priority="30" stopIfTrue="1" operator="equal">
      <formula>"売"</formula>
    </cfRule>
  </conditionalFormatting>
  <conditionalFormatting sqref="G34">
    <cfRule type="cellIs" dxfId="49" priority="27" stopIfTrue="1" operator="equal">
      <formula>"買"</formula>
    </cfRule>
    <cfRule type="cellIs" dxfId="48" priority="28" stopIfTrue="1" operator="equal">
      <formula>"売"</formula>
    </cfRule>
  </conditionalFormatting>
  <conditionalFormatting sqref="G34">
    <cfRule type="cellIs" dxfId="47" priority="25" stopIfTrue="1" operator="equal">
      <formula>"買"</formula>
    </cfRule>
    <cfRule type="cellIs" dxfId="46" priority="26" stopIfTrue="1" operator="equal">
      <formula>"売"</formula>
    </cfRule>
  </conditionalFormatting>
  <conditionalFormatting sqref="G34">
    <cfRule type="cellIs" dxfId="45" priority="23" stopIfTrue="1" operator="equal">
      <formula>"買"</formula>
    </cfRule>
    <cfRule type="cellIs" dxfId="44" priority="24" stopIfTrue="1" operator="equal">
      <formula>"売"</formula>
    </cfRule>
  </conditionalFormatting>
  <conditionalFormatting sqref="G34">
    <cfRule type="cellIs" dxfId="43" priority="21" stopIfTrue="1" operator="equal">
      <formula>"買"</formula>
    </cfRule>
    <cfRule type="cellIs" dxfId="42" priority="22" stopIfTrue="1" operator="equal">
      <formula>"売"</formula>
    </cfRule>
  </conditionalFormatting>
  <conditionalFormatting sqref="G34">
    <cfRule type="cellIs" dxfId="41" priority="19" stopIfTrue="1" operator="equal">
      <formula>"買"</formula>
    </cfRule>
    <cfRule type="cellIs" dxfId="40" priority="20" stopIfTrue="1" operator="equal">
      <formula>"売"</formula>
    </cfRule>
  </conditionalFormatting>
  <conditionalFormatting sqref="G35">
    <cfRule type="cellIs" dxfId="39" priority="17" stopIfTrue="1" operator="equal">
      <formula>"買"</formula>
    </cfRule>
    <cfRule type="cellIs" dxfId="38" priority="18" stopIfTrue="1" operator="equal">
      <formula>"売"</formula>
    </cfRule>
  </conditionalFormatting>
  <conditionalFormatting sqref="G36">
    <cfRule type="cellIs" dxfId="37" priority="15" stopIfTrue="1" operator="equal">
      <formula>"買"</formula>
    </cfRule>
    <cfRule type="cellIs" dxfId="36" priority="16" stopIfTrue="1" operator="equal">
      <formula>"売"</formula>
    </cfRule>
  </conditionalFormatting>
  <conditionalFormatting sqref="G37">
    <cfRule type="cellIs" dxfId="33" priority="13" stopIfTrue="1" operator="equal">
      <formula>"買"</formula>
    </cfRule>
    <cfRule type="cellIs" dxfId="32" priority="14" stopIfTrue="1" operator="equal">
      <formula>"売"</formula>
    </cfRule>
  </conditionalFormatting>
  <conditionalFormatting sqref="G38">
    <cfRule type="cellIs" dxfId="31" priority="11" stopIfTrue="1" operator="equal">
      <formula>"買"</formula>
    </cfRule>
    <cfRule type="cellIs" dxfId="30" priority="12" stopIfTrue="1" operator="equal">
      <formula>"売"</formula>
    </cfRule>
  </conditionalFormatting>
  <conditionalFormatting sqref="G38">
    <cfRule type="cellIs" dxfId="29" priority="9" stopIfTrue="1" operator="equal">
      <formula>"買"</formula>
    </cfRule>
    <cfRule type="cellIs" dxfId="28" priority="10" stopIfTrue="1" operator="equal">
      <formula>"売"</formula>
    </cfRule>
  </conditionalFormatting>
  <conditionalFormatting sqref="G38">
    <cfRule type="cellIs" dxfId="27" priority="7" stopIfTrue="1" operator="equal">
      <formula>"買"</formula>
    </cfRule>
    <cfRule type="cellIs" dxfId="26" priority="8" stopIfTrue="1" operator="equal">
      <formula>"売"</formula>
    </cfRule>
  </conditionalFormatting>
  <conditionalFormatting sqref="G38">
    <cfRule type="cellIs" dxfId="25" priority="5" stopIfTrue="1" operator="equal">
      <formula>"買"</formula>
    </cfRule>
    <cfRule type="cellIs" dxfId="24" priority="6" stopIfTrue="1" operator="equal">
      <formula>"売"</formula>
    </cfRule>
  </conditionalFormatting>
  <conditionalFormatting sqref="G38">
    <cfRule type="cellIs" dxfId="23" priority="3" stopIfTrue="1" operator="equal">
      <formula>"買"</formula>
    </cfRule>
    <cfRule type="cellIs" dxfId="22" priority="4" stopIfTrue="1" operator="equal">
      <formula>"売"</formula>
    </cfRule>
  </conditionalFormatting>
  <conditionalFormatting sqref="G38">
    <cfRule type="cellIs" dxfId="21" priority="1" stopIfTrue="1" operator="equal">
      <formula>"買"</formula>
    </cfRule>
    <cfRule type="cellIs" dxfId="20"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T39" sqref="T39:U39"/>
    </sheetView>
  </sheetViews>
  <sheetFormatPr defaultRowHeight="13.5"/>
  <cols>
    <col min="1" max="1" width="2.875" customWidth="1"/>
    <col min="2" max="18" width="6.625" customWidth="1"/>
    <col min="22" max="22" width="10.875" style="22" hidden="1" customWidth="1"/>
    <col min="23" max="23" width="0" hidden="1" customWidth="1"/>
  </cols>
  <sheetData>
    <row r="2" spans="2:25">
      <c r="B2" s="72" t="s">
        <v>5</v>
      </c>
      <c r="C2" s="72"/>
      <c r="D2" s="83" t="s">
        <v>89</v>
      </c>
      <c r="E2" s="83"/>
      <c r="F2" s="72" t="s">
        <v>6</v>
      </c>
      <c r="G2" s="72"/>
      <c r="H2" s="75" t="s">
        <v>87</v>
      </c>
      <c r="I2" s="75"/>
      <c r="J2" s="72" t="s">
        <v>7</v>
      </c>
      <c r="K2" s="72"/>
      <c r="L2" s="82">
        <v>500000</v>
      </c>
      <c r="M2" s="83"/>
      <c r="N2" s="72" t="s">
        <v>8</v>
      </c>
      <c r="O2" s="72"/>
      <c r="P2" s="84">
        <f>SUM(L2,D4)</f>
        <v>2154609.7819180926</v>
      </c>
      <c r="Q2" s="75"/>
      <c r="R2" s="1"/>
      <c r="S2" s="1"/>
      <c r="T2" s="1"/>
    </row>
    <row r="3" spans="2:25" ht="171.75" customHeight="1">
      <c r="B3" s="72" t="s">
        <v>58</v>
      </c>
      <c r="C3" s="72"/>
      <c r="D3" s="85" t="s">
        <v>88</v>
      </c>
      <c r="E3" s="85"/>
      <c r="F3" s="85"/>
      <c r="G3" s="85"/>
      <c r="H3" s="85"/>
      <c r="I3" s="85"/>
      <c r="J3" s="72" t="s">
        <v>59</v>
      </c>
      <c r="K3" s="72"/>
      <c r="L3" s="85" t="s">
        <v>86</v>
      </c>
      <c r="M3" s="86"/>
      <c r="N3" s="86"/>
      <c r="O3" s="86"/>
      <c r="P3" s="86"/>
      <c r="Q3" s="86"/>
      <c r="R3" s="1"/>
      <c r="S3" s="1"/>
    </row>
    <row r="4" spans="2:25">
      <c r="B4" s="72" t="s">
        <v>61</v>
      </c>
      <c r="C4" s="72"/>
      <c r="D4" s="80">
        <f>SUM($R$9:$S$993)</f>
        <v>1654609.7819180926</v>
      </c>
      <c r="E4" s="80"/>
      <c r="F4" s="72" t="s">
        <v>62</v>
      </c>
      <c r="G4" s="72"/>
      <c r="H4" s="81">
        <f>SUM($T$9:$U$108)</f>
        <v>768.00000000000409</v>
      </c>
      <c r="I4" s="75"/>
      <c r="J4" s="87"/>
      <c r="K4" s="87"/>
      <c r="L4" s="84"/>
      <c r="M4" s="84"/>
      <c r="N4" s="87" t="s">
        <v>63</v>
      </c>
      <c r="O4" s="87"/>
      <c r="P4" s="88">
        <f>MAX(Y:Y)</f>
        <v>3.2499999999996421E-2</v>
      </c>
      <c r="Q4" s="88"/>
      <c r="R4" s="1"/>
      <c r="S4" s="1"/>
      <c r="T4" s="1"/>
    </row>
    <row r="5" spans="2:25">
      <c r="B5" s="39" t="s">
        <v>64</v>
      </c>
      <c r="C5" s="2">
        <f>COUNTIF($R$9:$R$990,"&gt;0")</f>
        <v>26</v>
      </c>
      <c r="D5" s="40" t="s">
        <v>65</v>
      </c>
      <c r="E5" s="15">
        <f>COUNTIF($R$9:$R$990,"&lt;0")</f>
        <v>3</v>
      </c>
      <c r="F5" s="40" t="s">
        <v>66</v>
      </c>
      <c r="G5" s="2">
        <f>COUNTIF($R$9:$R$990,"=0")</f>
        <v>0</v>
      </c>
      <c r="H5" s="40" t="s">
        <v>67</v>
      </c>
      <c r="I5" s="3">
        <f>C5/SUM(C5,E5,G5)</f>
        <v>0.89655172413793105</v>
      </c>
      <c r="J5" s="71" t="s">
        <v>68</v>
      </c>
      <c r="K5" s="72"/>
      <c r="L5" s="73">
        <f>MAX(V9:V993)</f>
        <v>13</v>
      </c>
      <c r="M5" s="74"/>
      <c r="N5" s="17" t="s">
        <v>69</v>
      </c>
      <c r="O5" s="9"/>
      <c r="P5" s="73">
        <f>MAX(W9:W993)</f>
        <v>1</v>
      </c>
      <c r="Q5" s="74"/>
      <c r="R5" s="1"/>
      <c r="S5" s="1"/>
      <c r="T5" s="1"/>
    </row>
    <row r="6" spans="2:25">
      <c r="B6" s="11"/>
      <c r="C6" s="13"/>
      <c r="D6" s="14"/>
      <c r="E6" s="10"/>
      <c r="F6" s="11"/>
      <c r="G6" s="10"/>
      <c r="H6" s="11"/>
      <c r="I6" s="16"/>
      <c r="J6" s="11"/>
      <c r="K6" s="11"/>
      <c r="L6" s="10"/>
      <c r="M6" s="41" t="s">
        <v>57</v>
      </c>
      <c r="N6" s="12"/>
      <c r="O6" s="12"/>
      <c r="P6" s="10"/>
      <c r="Q6" s="7"/>
      <c r="R6" s="1"/>
      <c r="S6" s="1"/>
      <c r="T6" s="1"/>
    </row>
    <row r="7" spans="2:25">
      <c r="B7" s="55" t="s">
        <v>70</v>
      </c>
      <c r="C7" s="57" t="s">
        <v>71</v>
      </c>
      <c r="D7" s="58"/>
      <c r="E7" s="61" t="s">
        <v>72</v>
      </c>
      <c r="F7" s="62"/>
      <c r="G7" s="62"/>
      <c r="H7" s="62"/>
      <c r="I7" s="63"/>
      <c r="J7" s="64" t="s">
        <v>73</v>
      </c>
      <c r="K7" s="65"/>
      <c r="L7" s="66"/>
      <c r="M7" s="67" t="s">
        <v>74</v>
      </c>
      <c r="N7" s="68" t="s">
        <v>75</v>
      </c>
      <c r="O7" s="69"/>
      <c r="P7" s="69"/>
      <c r="Q7" s="70"/>
      <c r="R7" s="76" t="s">
        <v>76</v>
      </c>
      <c r="S7" s="76"/>
      <c r="T7" s="76"/>
      <c r="U7" s="76"/>
    </row>
    <row r="8" spans="2:25">
      <c r="B8" s="56"/>
      <c r="C8" s="59"/>
      <c r="D8" s="60"/>
      <c r="E8" s="18" t="s">
        <v>77</v>
      </c>
      <c r="F8" s="18" t="s">
        <v>78</v>
      </c>
      <c r="G8" s="18" t="s">
        <v>79</v>
      </c>
      <c r="H8" s="77" t="s">
        <v>80</v>
      </c>
      <c r="I8" s="63"/>
      <c r="J8" s="4" t="s">
        <v>81</v>
      </c>
      <c r="K8" s="78" t="s">
        <v>82</v>
      </c>
      <c r="L8" s="66"/>
      <c r="M8" s="67"/>
      <c r="N8" s="5" t="s">
        <v>77</v>
      </c>
      <c r="O8" s="5" t="s">
        <v>78</v>
      </c>
      <c r="P8" s="79" t="s">
        <v>80</v>
      </c>
      <c r="Q8" s="70"/>
      <c r="R8" s="76" t="s">
        <v>83</v>
      </c>
      <c r="S8" s="76"/>
      <c r="T8" s="76" t="s">
        <v>81</v>
      </c>
      <c r="U8" s="76"/>
      <c r="Y8" t="s">
        <v>84</v>
      </c>
    </row>
    <row r="9" spans="2:25">
      <c r="B9" s="46">
        <v>1</v>
      </c>
      <c r="C9" s="49">
        <f>L2</f>
        <v>500000</v>
      </c>
      <c r="D9" s="49"/>
      <c r="E9" s="47">
        <v>2018</v>
      </c>
      <c r="F9" s="43">
        <v>43726</v>
      </c>
      <c r="G9" s="47" t="s">
        <v>3</v>
      </c>
      <c r="H9" s="50">
        <v>1.3019000000000001</v>
      </c>
      <c r="I9" s="50"/>
      <c r="J9" s="47">
        <v>17</v>
      </c>
      <c r="K9" s="51">
        <f t="shared" ref="K9" si="0">IF(J9="","",C9*0.03)</f>
        <v>15000</v>
      </c>
      <c r="L9" s="52"/>
      <c r="M9" s="6">
        <f>IF(J9="","",(K9/J9)/LOOKUP(RIGHT($D$2,3),定数!$A$6:$A$13,定数!$B$6:$B$13))</f>
        <v>9.8039215686274517</v>
      </c>
      <c r="N9" s="45"/>
      <c r="O9" s="43"/>
      <c r="P9" s="50">
        <v>1.2984</v>
      </c>
      <c r="Q9" s="50"/>
      <c r="R9" s="53">
        <f>IF(P9="","",T9*M9*LOOKUP(RIGHT($D$2,3),[1]定数!$A$6:$A$13,[1]定数!$B$6:$B$13))</f>
        <v>30882.352941176985</v>
      </c>
      <c r="S9" s="53"/>
      <c r="T9" s="54">
        <f>IF(P9="","",IF(G9="買",(P9-H9),(H9-P9))*IF(RIGHT($D$2,3)="JPY",100,10000))</f>
        <v>35.000000000000583</v>
      </c>
      <c r="U9" s="54"/>
      <c r="V9" s="1">
        <f>IF(T9&lt;&gt;"",IF(T9&gt;0,1+V8,0),"")</f>
        <v>1</v>
      </c>
      <c r="W9">
        <f>IF(T9&lt;&gt;"",IF(T9&lt;0,1+W8,0),"")</f>
        <v>0</v>
      </c>
    </row>
    <row r="10" spans="2:25">
      <c r="B10" s="46">
        <v>2</v>
      </c>
      <c r="C10" s="49">
        <f t="shared" ref="C10:C73" si="1">IF(R9="","",C9+R9)</f>
        <v>530882.35294117697</v>
      </c>
      <c r="D10" s="49"/>
      <c r="E10" s="45"/>
      <c r="F10" s="43">
        <v>43727</v>
      </c>
      <c r="G10" s="47" t="s">
        <v>3</v>
      </c>
      <c r="H10" s="50">
        <v>1.2971999999999999</v>
      </c>
      <c r="I10" s="50"/>
      <c r="J10" s="47">
        <v>16</v>
      </c>
      <c r="K10" s="51">
        <f>IF(J10="","",C10*0.03)</f>
        <v>15926.470588235308</v>
      </c>
      <c r="L10" s="52"/>
      <c r="M10" s="6">
        <f>IF(J10="","",(K10/J10)/LOOKUP(RIGHT($D$2,3),[1]定数!$A$6:$A$13,[1]定数!$B$6:$B$13))</f>
        <v>11.060049019607852</v>
      </c>
      <c r="N10" s="45"/>
      <c r="O10" s="43"/>
      <c r="P10" s="50">
        <v>1.2939000000000001</v>
      </c>
      <c r="Q10" s="50"/>
      <c r="R10" s="53">
        <f>IF(P10="","",T10*M10*LOOKUP(RIGHT($D$2,3),[1]定数!$A$6:$A$13,[1]定数!$B$6:$B$13))</f>
        <v>32848.345588233911</v>
      </c>
      <c r="S10" s="53"/>
      <c r="T10" s="54">
        <f>IF(P10="","",IF(G10="買",(P10-H10),(H10-P10))*IF(RIGHT($D$2,3)="JPY",100,10000))</f>
        <v>32.999999999998586</v>
      </c>
      <c r="U10" s="54"/>
      <c r="V10" s="22">
        <f t="shared" ref="V10:V22" si="2">IF(T10&lt;&gt;"",IF(T10&gt;0,1+V9,0),"")</f>
        <v>2</v>
      </c>
      <c r="W10">
        <f t="shared" ref="W10:W73" si="3">IF(T10&lt;&gt;"",IF(T10&lt;0,1+W9,0),"")</f>
        <v>0</v>
      </c>
      <c r="X10" s="36">
        <f>IF(C10&lt;&gt;"",MAX(C10,C9),"")</f>
        <v>530882.35294117697</v>
      </c>
    </row>
    <row r="11" spans="2:25">
      <c r="B11" s="46">
        <v>3</v>
      </c>
      <c r="C11" s="49">
        <f t="shared" si="1"/>
        <v>563730.69852941087</v>
      </c>
      <c r="D11" s="49"/>
      <c r="E11" s="45"/>
      <c r="F11" s="43">
        <v>43733</v>
      </c>
      <c r="G11" s="47" t="s">
        <v>4</v>
      </c>
      <c r="H11" s="50">
        <v>1.2949999999999999</v>
      </c>
      <c r="I11" s="50"/>
      <c r="J11" s="47">
        <v>6</v>
      </c>
      <c r="K11" s="51">
        <f t="shared" ref="K11:K74" si="4">IF(J11="","",C11*0.03)</f>
        <v>16911.920955882324</v>
      </c>
      <c r="L11" s="52"/>
      <c r="M11" s="6">
        <f>IF(J11="","",(K11/J11)/LOOKUP(RIGHT($D$2,3),[1]定数!$A$6:$A$13,[1]定数!$B$6:$B$13))</f>
        <v>31.318372140522822</v>
      </c>
      <c r="N11" s="45"/>
      <c r="O11" s="43"/>
      <c r="P11" s="50">
        <v>1.2962</v>
      </c>
      <c r="Q11" s="50"/>
      <c r="R11" s="53">
        <f>IF(P11="","",T11*M11*LOOKUP(RIGHT($D$2,3),[1]定数!$A$6:$A$13,[1]定数!$B$6:$B$13))</f>
        <v>33823.84191176718</v>
      </c>
      <c r="S11" s="53"/>
      <c r="T11" s="54">
        <f>IF(P11="","",IF(G11="買",(P11-H11),(H11-P11))*IF(RIGHT($D$2,3)="JPY",100,10000))</f>
        <v>12.000000000000899</v>
      </c>
      <c r="U11" s="54"/>
      <c r="V11" s="22">
        <f t="shared" si="2"/>
        <v>3</v>
      </c>
      <c r="W11">
        <f t="shared" si="3"/>
        <v>0</v>
      </c>
      <c r="X11" s="36">
        <f>IF(C11&lt;&gt;"",MAX(X10,C11),"")</f>
        <v>563730.69852941087</v>
      </c>
      <c r="Y11" s="37">
        <f>IF(X11&lt;&gt;"",1-(C11/X11),"")</f>
        <v>0</v>
      </c>
    </row>
    <row r="12" spans="2:25">
      <c r="B12" s="46">
        <v>4</v>
      </c>
      <c r="C12" s="49">
        <f t="shared" si="1"/>
        <v>597554.54044117802</v>
      </c>
      <c r="D12" s="49"/>
      <c r="E12" s="45"/>
      <c r="F12" s="43">
        <v>43743</v>
      </c>
      <c r="G12" s="47" t="s">
        <v>4</v>
      </c>
      <c r="H12" s="50">
        <v>1.2944</v>
      </c>
      <c r="I12" s="50"/>
      <c r="J12" s="47">
        <v>11</v>
      </c>
      <c r="K12" s="51">
        <f t="shared" si="4"/>
        <v>17926.636213235339</v>
      </c>
      <c r="L12" s="52"/>
      <c r="M12" s="6">
        <f>IF(J12="","",(K12/J12)/LOOKUP(RIGHT($D$2,3),[1]定数!$A$6:$A$13,[1]定数!$B$6:$B$13))</f>
        <v>18.107713346702361</v>
      </c>
      <c r="N12" s="45"/>
      <c r="O12" s="43"/>
      <c r="P12" s="50">
        <v>1.2966</v>
      </c>
      <c r="Q12" s="50"/>
      <c r="R12" s="53">
        <f>IF(P12="","",T12*M12*LOOKUP(RIGHT($D$2,3),[1]定数!$A$6:$A$13,[1]定数!$B$6:$B$13))</f>
        <v>35853.272426470343</v>
      </c>
      <c r="S12" s="53"/>
      <c r="T12" s="54">
        <f t="shared" ref="T12:T75" si="5">IF(P12="","",IF(G12="買",(P12-H12),(H12-P12))*IF(RIGHT($D$2,3)="JPY",100,10000))</f>
        <v>21.999999999999797</v>
      </c>
      <c r="U12" s="54"/>
      <c r="V12" s="22">
        <f t="shared" si="2"/>
        <v>4</v>
      </c>
      <c r="W12">
        <f t="shared" si="3"/>
        <v>0</v>
      </c>
      <c r="X12" s="36">
        <f t="shared" ref="X12:X75" si="6">IF(C12&lt;&gt;"",MAX(X11,C12),"")</f>
        <v>597554.54044117802</v>
      </c>
      <c r="Y12" s="37">
        <f t="shared" ref="Y12:Y75" si="7">IF(X12&lt;&gt;"",1-(C12/X12),"")</f>
        <v>0</v>
      </c>
    </row>
    <row r="13" spans="2:25">
      <c r="B13" s="46">
        <v>5</v>
      </c>
      <c r="C13" s="49">
        <f t="shared" si="1"/>
        <v>633407.81286764832</v>
      </c>
      <c r="D13" s="49"/>
      <c r="E13" s="45"/>
      <c r="F13" s="43">
        <v>43747</v>
      </c>
      <c r="G13" s="47" t="s">
        <v>4</v>
      </c>
      <c r="H13" s="50">
        <v>1.2969999999999999</v>
      </c>
      <c r="I13" s="50"/>
      <c r="J13" s="45">
        <v>10</v>
      </c>
      <c r="K13" s="51">
        <f t="shared" si="4"/>
        <v>19002.23438602945</v>
      </c>
      <c r="L13" s="52"/>
      <c r="M13" s="6">
        <f>IF(J13="","",(K13/J13)/LOOKUP(RIGHT($D$2,3),定数!$A$6:$A$13,定数!$B$6:$B$13))</f>
        <v>21.113593762254943</v>
      </c>
      <c r="N13" s="45"/>
      <c r="O13" s="43"/>
      <c r="P13" s="50">
        <v>1.2990999999999999</v>
      </c>
      <c r="Q13" s="50"/>
      <c r="R13" s="53">
        <f>IF(P13="","",T13*M13*LOOKUP(RIGHT($D$2,3),[1]定数!$A$6:$A$13,[1]定数!$B$6:$B$13))</f>
        <v>39904.692210661669</v>
      </c>
      <c r="S13" s="53"/>
      <c r="T13" s="54">
        <f t="shared" si="5"/>
        <v>20.999999999999908</v>
      </c>
      <c r="U13" s="54"/>
      <c r="V13" s="22">
        <f t="shared" si="2"/>
        <v>5</v>
      </c>
      <c r="W13">
        <f t="shared" si="3"/>
        <v>0</v>
      </c>
      <c r="X13" s="36">
        <f t="shared" si="6"/>
        <v>633407.81286764832</v>
      </c>
      <c r="Y13" s="37">
        <f t="shared" si="7"/>
        <v>0</v>
      </c>
    </row>
    <row r="14" spans="2:25">
      <c r="B14" s="46">
        <v>6</v>
      </c>
      <c r="C14" s="49">
        <f t="shared" si="1"/>
        <v>673312.50507831003</v>
      </c>
      <c r="D14" s="49"/>
      <c r="E14" s="45"/>
      <c r="F14" s="43">
        <v>43790</v>
      </c>
      <c r="G14" s="47" t="s">
        <v>3</v>
      </c>
      <c r="H14" s="50">
        <v>1.3264</v>
      </c>
      <c r="I14" s="50"/>
      <c r="J14" s="47">
        <v>19</v>
      </c>
      <c r="K14" s="51">
        <f t="shared" si="4"/>
        <v>20199.375152349301</v>
      </c>
      <c r="L14" s="52"/>
      <c r="M14" s="6">
        <f>IF(J14="","",(K14/J14)/LOOKUP(RIGHT($D$2,3),定数!$A$6:$A$13,定数!$B$6:$B$13))</f>
        <v>11.81250008909316</v>
      </c>
      <c r="N14" s="45"/>
      <c r="O14" s="43"/>
      <c r="P14" s="50">
        <v>1.3229</v>
      </c>
      <c r="Q14" s="50"/>
      <c r="R14" s="53">
        <f>IF(P14="","",T14*M14*LOOKUP(RIGHT($D$2,3),定数!$A$6:$A$13,定数!$B$6:$B$13))</f>
        <v>37209.375280644068</v>
      </c>
      <c r="S14" s="53"/>
      <c r="T14" s="54">
        <f t="shared" si="5"/>
        <v>35.000000000000583</v>
      </c>
      <c r="U14" s="54"/>
      <c r="V14" s="22">
        <f t="shared" si="2"/>
        <v>6</v>
      </c>
      <c r="W14">
        <f t="shared" si="3"/>
        <v>0</v>
      </c>
      <c r="X14" s="36">
        <f t="shared" si="6"/>
        <v>673312.50507831003</v>
      </c>
      <c r="Y14" s="37">
        <f t="shared" si="7"/>
        <v>0</v>
      </c>
    </row>
    <row r="15" spans="2:25">
      <c r="B15" s="46">
        <v>7</v>
      </c>
      <c r="C15" s="49">
        <f t="shared" si="1"/>
        <v>710521.88035895408</v>
      </c>
      <c r="D15" s="49"/>
      <c r="E15" s="45"/>
      <c r="F15" s="43">
        <v>43799</v>
      </c>
      <c r="G15" s="47" t="s">
        <v>3</v>
      </c>
      <c r="H15" s="50">
        <v>1.3285</v>
      </c>
      <c r="I15" s="50"/>
      <c r="J15" s="47">
        <v>15</v>
      </c>
      <c r="K15" s="51">
        <f t="shared" si="4"/>
        <v>21315.656410768621</v>
      </c>
      <c r="L15" s="52"/>
      <c r="M15" s="6">
        <f>IF(J15="","",(K15/J15)/LOOKUP(RIGHT($D$2,3),定数!$A$6:$A$13,定数!$B$6:$B$13))</f>
        <v>15.789375119087868</v>
      </c>
      <c r="N15" s="45"/>
      <c r="O15" s="43"/>
      <c r="P15" s="50">
        <v>1.3254999999999999</v>
      </c>
      <c r="Q15" s="50"/>
      <c r="R15" s="53">
        <f>IF(P15="","",T15*M15*LOOKUP(RIGHT($D$2,3),定数!$A$6:$A$13,定数!$B$6:$B$13))</f>
        <v>42631.312821538857</v>
      </c>
      <c r="S15" s="53"/>
      <c r="T15" s="54">
        <f t="shared" si="5"/>
        <v>30.000000000001137</v>
      </c>
      <c r="U15" s="54"/>
      <c r="V15" s="22">
        <f t="shared" si="2"/>
        <v>7</v>
      </c>
      <c r="W15">
        <f t="shared" si="3"/>
        <v>0</v>
      </c>
      <c r="X15" s="36">
        <f t="shared" si="6"/>
        <v>710521.88035895408</v>
      </c>
      <c r="Y15" s="37">
        <f t="shared" si="7"/>
        <v>0</v>
      </c>
    </row>
    <row r="16" spans="2:25">
      <c r="B16" s="46">
        <v>8</v>
      </c>
      <c r="C16" s="49">
        <f t="shared" si="1"/>
        <v>753153.19318049296</v>
      </c>
      <c r="D16" s="49"/>
      <c r="E16" s="45"/>
      <c r="F16" s="43">
        <v>43803</v>
      </c>
      <c r="G16" s="47" t="s">
        <v>4</v>
      </c>
      <c r="H16" s="50">
        <v>1.3208</v>
      </c>
      <c r="I16" s="50"/>
      <c r="J16" s="47">
        <v>24</v>
      </c>
      <c r="K16" s="51">
        <f t="shared" si="4"/>
        <v>22594.595795414789</v>
      </c>
      <c r="L16" s="52"/>
      <c r="M16" s="6">
        <f>IF(J16="","",(K16/J16)/LOOKUP(RIGHT($D$2,3),定数!$A$6:$A$13,定数!$B$6:$B$13))</f>
        <v>10.460461016395735</v>
      </c>
      <c r="N16" s="45"/>
      <c r="O16" s="43"/>
      <c r="P16" s="50">
        <v>1.3254999999999999</v>
      </c>
      <c r="Q16" s="50"/>
      <c r="R16" s="53">
        <f>IF(P16="","",T16*M16*LOOKUP(RIGHT($D$2,3),定数!$A$6:$A$13,定数!$B$6:$B$13))</f>
        <v>44247.750099353267</v>
      </c>
      <c r="S16" s="53"/>
      <c r="T16" s="54">
        <f t="shared" si="5"/>
        <v>46.999999999999261</v>
      </c>
      <c r="U16" s="54"/>
      <c r="V16" s="22">
        <f t="shared" si="2"/>
        <v>8</v>
      </c>
      <c r="W16">
        <f t="shared" si="3"/>
        <v>0</v>
      </c>
      <c r="X16" s="36">
        <f t="shared" si="6"/>
        <v>753153.19318049296</v>
      </c>
      <c r="Y16" s="37">
        <f t="shared" si="7"/>
        <v>0</v>
      </c>
    </row>
    <row r="17" spans="2:25">
      <c r="B17" s="46">
        <v>9</v>
      </c>
      <c r="C17" s="49">
        <f t="shared" si="1"/>
        <v>797400.94327984622</v>
      </c>
      <c r="D17" s="49"/>
      <c r="E17" s="45"/>
      <c r="F17" s="43">
        <v>43809</v>
      </c>
      <c r="G17" s="47" t="s">
        <v>4</v>
      </c>
      <c r="H17" s="50">
        <v>1.3321000000000001</v>
      </c>
      <c r="I17" s="50"/>
      <c r="J17" s="47">
        <v>16</v>
      </c>
      <c r="K17" s="51">
        <f t="shared" si="4"/>
        <v>23922.028298395388</v>
      </c>
      <c r="L17" s="52"/>
      <c r="M17" s="6">
        <f>IF(J17="","",(K17/J17)/LOOKUP(RIGHT($D$2,3),定数!$A$6:$A$13,定数!$B$6:$B$13))</f>
        <v>16.612519651663465</v>
      </c>
      <c r="N17" s="45"/>
      <c r="O17" s="43"/>
      <c r="P17" s="50">
        <v>1.3352999999999999</v>
      </c>
      <c r="Q17" s="50"/>
      <c r="R17" s="53">
        <f>IF(P17="","",T17*M17*LOOKUP(RIGHT($D$2,3),定数!$A$6:$A$13,定数!$B$6:$B$13))</f>
        <v>47844.056596788825</v>
      </c>
      <c r="S17" s="53"/>
      <c r="T17" s="54">
        <f t="shared" si="5"/>
        <v>31.999999999998696</v>
      </c>
      <c r="U17" s="54"/>
      <c r="V17" s="22">
        <f t="shared" si="2"/>
        <v>9</v>
      </c>
      <c r="W17">
        <f t="shared" si="3"/>
        <v>0</v>
      </c>
      <c r="X17" s="36">
        <f t="shared" si="6"/>
        <v>797400.94327984622</v>
      </c>
      <c r="Y17" s="37">
        <f t="shared" si="7"/>
        <v>0</v>
      </c>
    </row>
    <row r="18" spans="2:25">
      <c r="B18" s="46">
        <v>10</v>
      </c>
      <c r="C18" s="49">
        <f t="shared" si="1"/>
        <v>845244.99987663503</v>
      </c>
      <c r="D18" s="49"/>
      <c r="E18" s="45"/>
      <c r="F18" s="43">
        <v>43811</v>
      </c>
      <c r="G18" s="47" t="s">
        <v>3</v>
      </c>
      <c r="H18" s="50">
        <v>1.3373999999999999</v>
      </c>
      <c r="I18" s="50"/>
      <c r="J18" s="47">
        <v>13</v>
      </c>
      <c r="K18" s="51">
        <f t="shared" si="4"/>
        <v>25357.34999629905</v>
      </c>
      <c r="L18" s="52"/>
      <c r="M18" s="6">
        <f>IF(J18="","",(K18/J18)/LOOKUP(RIGHT($D$2,3),定数!$A$6:$A$13,定数!$B$6:$B$13))</f>
        <v>21.672948714785512</v>
      </c>
      <c r="N18" s="45"/>
      <c r="O18" s="43"/>
      <c r="P18" s="50">
        <v>1.3347</v>
      </c>
      <c r="Q18" s="50"/>
      <c r="R18" s="53">
        <f>IF(P18="","",T18*M18*LOOKUP(RIGHT($D$2,3),定数!$A$6:$A$13,定数!$B$6:$B$13))</f>
        <v>52665.265376927324</v>
      </c>
      <c r="S18" s="53"/>
      <c r="T18" s="54">
        <f t="shared" si="5"/>
        <v>26.999999999999247</v>
      </c>
      <c r="U18" s="54"/>
      <c r="V18" s="22">
        <f t="shared" si="2"/>
        <v>10</v>
      </c>
      <c r="W18">
        <f t="shared" si="3"/>
        <v>0</v>
      </c>
      <c r="X18" s="36">
        <f t="shared" si="6"/>
        <v>845244.99987663503</v>
      </c>
      <c r="Y18" s="37">
        <f t="shared" si="7"/>
        <v>0</v>
      </c>
    </row>
    <row r="19" spans="2:25">
      <c r="B19" s="46">
        <v>11</v>
      </c>
      <c r="C19" s="49">
        <f t="shared" si="1"/>
        <v>897910.26525356236</v>
      </c>
      <c r="D19" s="49"/>
      <c r="E19" s="45"/>
      <c r="F19" s="43">
        <v>43469</v>
      </c>
      <c r="G19" s="47" t="s">
        <v>3</v>
      </c>
      <c r="H19" s="50">
        <v>1.3425</v>
      </c>
      <c r="I19" s="50"/>
      <c r="J19" s="47">
        <v>47</v>
      </c>
      <c r="K19" s="51">
        <f t="shared" si="4"/>
        <v>26937.30795760687</v>
      </c>
      <c r="L19" s="52"/>
      <c r="M19" s="6">
        <f>IF(J19="","",(K19/J19)/LOOKUP(RIGHT($D$2,3),定数!$A$6:$A$13,定数!$B$6:$B$13))</f>
        <v>6.3681579095997334</v>
      </c>
      <c r="N19" s="45"/>
      <c r="O19" s="43"/>
      <c r="P19" s="50">
        <v>1.3328</v>
      </c>
      <c r="Q19" s="50"/>
      <c r="R19" s="53">
        <f>IF(P19="","",T19*M19*LOOKUP(RIGHT($D$2,3),定数!$A$6:$A$13,定数!$B$6:$B$13))</f>
        <v>55594.018550805915</v>
      </c>
      <c r="S19" s="53"/>
      <c r="T19" s="54">
        <f t="shared" si="5"/>
        <v>97.000000000000426</v>
      </c>
      <c r="U19" s="54"/>
      <c r="V19" s="22">
        <f t="shared" si="2"/>
        <v>11</v>
      </c>
      <c r="W19">
        <f t="shared" si="3"/>
        <v>0</v>
      </c>
      <c r="X19" s="36">
        <f t="shared" si="6"/>
        <v>897910.26525356236</v>
      </c>
      <c r="Y19" s="37">
        <f t="shared" si="7"/>
        <v>0</v>
      </c>
    </row>
    <row r="20" spans="2:25">
      <c r="B20" s="46">
        <v>12</v>
      </c>
      <c r="C20" s="49">
        <f t="shared" si="1"/>
        <v>953504.28380436823</v>
      </c>
      <c r="D20" s="49"/>
      <c r="E20" s="45"/>
      <c r="F20" s="43">
        <v>43486</v>
      </c>
      <c r="G20" s="47" t="s">
        <v>4</v>
      </c>
      <c r="H20" s="50">
        <v>1.3292999999999999</v>
      </c>
      <c r="I20" s="50"/>
      <c r="J20" s="47">
        <v>9</v>
      </c>
      <c r="K20" s="51">
        <f t="shared" si="4"/>
        <v>28605.128514131047</v>
      </c>
      <c r="L20" s="52"/>
      <c r="M20" s="6">
        <f>IF(J20="","",(K20/J20)/LOOKUP(RIGHT($D$2,3),定数!$A$6:$A$13,定数!$B$6:$B$13))</f>
        <v>35.314973474235863</v>
      </c>
      <c r="N20" s="45"/>
      <c r="O20" s="43"/>
      <c r="P20" s="50">
        <v>1.3311999999999999</v>
      </c>
      <c r="Q20" s="50"/>
      <c r="R20" s="53">
        <f>IF(P20="","",T20*M20*LOOKUP(RIGHT($D$2,3),定数!$A$6:$A$13,定数!$B$6:$B$13))</f>
        <v>60388.604640943733</v>
      </c>
      <c r="S20" s="53"/>
      <c r="T20" s="54">
        <f t="shared" si="5"/>
        <v>19.000000000000128</v>
      </c>
      <c r="U20" s="54"/>
      <c r="V20" s="22">
        <f t="shared" si="2"/>
        <v>12</v>
      </c>
      <c r="W20">
        <f t="shared" si="3"/>
        <v>0</v>
      </c>
      <c r="X20" s="36">
        <f t="shared" si="6"/>
        <v>953504.28380436823</v>
      </c>
      <c r="Y20" s="37">
        <f t="shared" si="7"/>
        <v>0</v>
      </c>
    </row>
    <row r="21" spans="2:25">
      <c r="B21" s="46">
        <v>13</v>
      </c>
      <c r="C21" s="49">
        <f t="shared" si="1"/>
        <v>1013892.8884453119</v>
      </c>
      <c r="D21" s="49"/>
      <c r="E21" s="45"/>
      <c r="F21" s="43">
        <v>43487</v>
      </c>
      <c r="G21" s="47" t="s">
        <v>4</v>
      </c>
      <c r="H21" s="50">
        <v>1.3304</v>
      </c>
      <c r="I21" s="50"/>
      <c r="J21" s="47">
        <v>8</v>
      </c>
      <c r="K21" s="51">
        <f t="shared" si="4"/>
        <v>30416.786653359355</v>
      </c>
      <c r="L21" s="52"/>
      <c r="M21" s="6">
        <f>IF(J21="","",(K21/J21)/LOOKUP(RIGHT($D$2,3),定数!$A$6:$A$13,定数!$B$6:$B$13))</f>
        <v>42.245537018554657</v>
      </c>
      <c r="N21" s="45"/>
      <c r="O21" s="43"/>
      <c r="P21" s="50">
        <v>1.3320000000000001</v>
      </c>
      <c r="Q21" s="50"/>
      <c r="R21" s="53">
        <f>IF(P21="","",T21*M21*LOOKUP(RIGHT($D$2,3),定数!$A$6:$A$13,定数!$B$6:$B$13))</f>
        <v>60833.573306720442</v>
      </c>
      <c r="S21" s="53"/>
      <c r="T21" s="54">
        <f t="shared" si="5"/>
        <v>16.000000000000458</v>
      </c>
      <c r="U21" s="54"/>
      <c r="V21" s="22">
        <f t="shared" si="2"/>
        <v>13</v>
      </c>
      <c r="W21">
        <f t="shared" si="3"/>
        <v>0</v>
      </c>
      <c r="X21" s="36">
        <f t="shared" si="6"/>
        <v>1013892.8884453119</v>
      </c>
      <c r="Y21" s="37">
        <f t="shared" si="7"/>
        <v>0</v>
      </c>
    </row>
    <row r="22" spans="2:25">
      <c r="B22" s="46">
        <v>14</v>
      </c>
      <c r="C22" s="49">
        <f t="shared" si="1"/>
        <v>1074726.4617520324</v>
      </c>
      <c r="D22" s="49"/>
      <c r="E22" s="45"/>
      <c r="F22" s="43">
        <v>43487</v>
      </c>
      <c r="G22" s="47" t="s">
        <v>4</v>
      </c>
      <c r="H22" s="50">
        <v>1.3331</v>
      </c>
      <c r="I22" s="50"/>
      <c r="J22" s="45">
        <v>16</v>
      </c>
      <c r="K22" s="51">
        <f t="shared" si="4"/>
        <v>32241.793852560972</v>
      </c>
      <c r="L22" s="52"/>
      <c r="M22" s="6">
        <f>IF(J22="","",(K22/J22)/LOOKUP(RIGHT($D$2,3),定数!$A$6:$A$13,定数!$B$6:$B$13))</f>
        <v>22.390134619834008</v>
      </c>
      <c r="N22" s="45"/>
      <c r="O22" s="43"/>
      <c r="P22" s="50">
        <v>1.3314999999999999</v>
      </c>
      <c r="Q22" s="50"/>
      <c r="R22" s="53">
        <f>IF(P22="","",T22*M22*LOOKUP(RIGHT($D$2,3),定数!$A$6:$A$13,定数!$B$6:$B$13))</f>
        <v>-32241.793852561896</v>
      </c>
      <c r="S22" s="53"/>
      <c r="T22" s="54">
        <f t="shared" si="5"/>
        <v>-16.000000000000458</v>
      </c>
      <c r="U22" s="54"/>
      <c r="V22" s="22">
        <f t="shared" si="2"/>
        <v>0</v>
      </c>
      <c r="W22">
        <f t="shared" si="3"/>
        <v>1</v>
      </c>
      <c r="X22" s="36">
        <f t="shared" si="6"/>
        <v>1074726.4617520324</v>
      </c>
      <c r="Y22" s="37">
        <f t="shared" si="7"/>
        <v>0</v>
      </c>
    </row>
    <row r="23" spans="2:25">
      <c r="B23" s="46">
        <v>15</v>
      </c>
      <c r="C23" s="49">
        <f t="shared" si="1"/>
        <v>1042484.6678994705</v>
      </c>
      <c r="D23" s="49"/>
      <c r="E23" s="45"/>
      <c r="F23" s="43">
        <v>43488</v>
      </c>
      <c r="G23" s="47" t="s">
        <v>3</v>
      </c>
      <c r="H23" s="50">
        <v>1.3323</v>
      </c>
      <c r="I23" s="50"/>
      <c r="J23" s="45">
        <v>8</v>
      </c>
      <c r="K23" s="51">
        <f t="shared" si="4"/>
        <v>31274.540036984115</v>
      </c>
      <c r="L23" s="52"/>
      <c r="M23" s="6">
        <f>IF(J23="","",(K23/J23)/LOOKUP(RIGHT($D$2,3),定数!$A$6:$A$13,定数!$B$6:$B$13))</f>
        <v>43.436861162477939</v>
      </c>
      <c r="N23" s="45"/>
      <c r="O23" s="43"/>
      <c r="P23" s="50">
        <v>1.3308</v>
      </c>
      <c r="Q23" s="50"/>
      <c r="R23" s="53">
        <f>IF(P23="","",T23*M23*LOOKUP(RIGHT($D$2,3),定数!$A$6:$A$13,定数!$B$6:$B$13))</f>
        <v>58639.76256934744</v>
      </c>
      <c r="S23" s="53"/>
      <c r="T23" s="54">
        <f t="shared" si="5"/>
        <v>15.000000000000568</v>
      </c>
      <c r="U23" s="54"/>
      <c r="V23" t="str">
        <f t="shared" ref="V23:W74" si="8">IF(S23&lt;&gt;"",IF(S23&lt;0,1+V22,0),"")</f>
        <v/>
      </c>
      <c r="W23">
        <f t="shared" si="3"/>
        <v>0</v>
      </c>
      <c r="X23" s="36">
        <f t="shared" si="6"/>
        <v>1074726.4617520324</v>
      </c>
      <c r="Y23" s="37">
        <f t="shared" si="7"/>
        <v>3.0000000000000804E-2</v>
      </c>
    </row>
    <row r="24" spans="2:25">
      <c r="B24" s="46">
        <v>16</v>
      </c>
      <c r="C24" s="49">
        <f t="shared" si="1"/>
        <v>1101124.4304688179</v>
      </c>
      <c r="D24" s="49"/>
      <c r="E24" s="45"/>
      <c r="F24" s="43">
        <v>43495</v>
      </c>
      <c r="G24" s="47" t="s">
        <v>3</v>
      </c>
      <c r="H24" s="50">
        <v>1.3250999999999999</v>
      </c>
      <c r="I24" s="50"/>
      <c r="J24" s="47">
        <v>18</v>
      </c>
      <c r="K24" s="51">
        <f t="shared" si="4"/>
        <v>33033.732914064538</v>
      </c>
      <c r="L24" s="52"/>
      <c r="M24" s="6">
        <f>IF(J24="","",(K24/J24)/LOOKUP(RIGHT($D$2,3),定数!$A$6:$A$13,定数!$B$6:$B$13))</f>
        <v>20.391193156829964</v>
      </c>
      <c r="N24" s="45"/>
      <c r="O24" s="43"/>
      <c r="P24" s="50">
        <v>1.3213999999999999</v>
      </c>
      <c r="Q24" s="50"/>
      <c r="R24" s="53">
        <f>IF(P24="","",T24*M24*LOOKUP(RIGHT($D$2,3),定数!$A$6:$A$13,定数!$B$6:$B$13))</f>
        <v>67902.673212244452</v>
      </c>
      <c r="S24" s="53"/>
      <c r="T24" s="54">
        <f t="shared" si="5"/>
        <v>37.000000000000369</v>
      </c>
      <c r="U24" s="54"/>
      <c r="V24" t="str">
        <f t="shared" si="8"/>
        <v/>
      </c>
      <c r="W24">
        <f t="shared" si="3"/>
        <v>0</v>
      </c>
      <c r="X24" s="36">
        <f t="shared" si="6"/>
        <v>1101124.4304688179</v>
      </c>
      <c r="Y24" s="37">
        <f t="shared" si="7"/>
        <v>0</v>
      </c>
    </row>
    <row r="25" spans="2:25">
      <c r="B25" s="46">
        <v>17</v>
      </c>
      <c r="C25" s="49">
        <f t="shared" si="1"/>
        <v>1169027.1036810623</v>
      </c>
      <c r="D25" s="49"/>
      <c r="E25" s="45"/>
      <c r="F25" s="43">
        <v>43508</v>
      </c>
      <c r="G25" s="47" t="s">
        <v>3</v>
      </c>
      <c r="H25" s="50">
        <v>1.325</v>
      </c>
      <c r="I25" s="50"/>
      <c r="J25" s="47">
        <v>23</v>
      </c>
      <c r="K25" s="51">
        <f t="shared" si="4"/>
        <v>35070.813110431867</v>
      </c>
      <c r="L25" s="52"/>
      <c r="M25" s="6">
        <f>IF(J25="","",(K25/J25)/LOOKUP(RIGHT($D$2,3),定数!$A$6:$A$13,定数!$B$6:$B$13))</f>
        <v>16.942421792479163</v>
      </c>
      <c r="N25" s="45"/>
      <c r="O25" s="43"/>
      <c r="P25" s="50">
        <v>1.3204</v>
      </c>
      <c r="Q25" s="50"/>
      <c r="R25" s="53">
        <f>IF(P25="","",T25*M25*LOOKUP(RIGHT($D$2,3),定数!$A$6:$A$13,定数!$B$6:$B$13))</f>
        <v>70141.626220862789</v>
      </c>
      <c r="S25" s="53"/>
      <c r="T25" s="54">
        <f t="shared" si="5"/>
        <v>45.999999999999375</v>
      </c>
      <c r="U25" s="54"/>
      <c r="V25" t="str">
        <f t="shared" si="8"/>
        <v/>
      </c>
      <c r="W25">
        <f t="shared" si="3"/>
        <v>0</v>
      </c>
      <c r="X25" s="36">
        <f t="shared" si="6"/>
        <v>1169027.1036810623</v>
      </c>
      <c r="Y25" s="37">
        <f t="shared" si="7"/>
        <v>0</v>
      </c>
    </row>
    <row r="26" spans="2:25">
      <c r="B26" s="46">
        <v>18</v>
      </c>
      <c r="C26" s="49">
        <f t="shared" si="1"/>
        <v>1239168.7299019252</v>
      </c>
      <c r="D26" s="49"/>
      <c r="E26" s="45"/>
      <c r="F26" s="43">
        <v>43516</v>
      </c>
      <c r="G26" s="47" t="s">
        <v>3</v>
      </c>
      <c r="H26" s="50">
        <v>1.3176000000000001</v>
      </c>
      <c r="I26" s="50"/>
      <c r="J26" s="47">
        <v>22</v>
      </c>
      <c r="K26" s="51">
        <f t="shared" si="4"/>
        <v>37175.061897057756</v>
      </c>
      <c r="L26" s="52"/>
      <c r="M26" s="6">
        <f>IF(J26="","",(K26/J26)/LOOKUP(RIGHT($D$2,3),定数!$A$6:$A$13,定数!$B$6:$B$13))</f>
        <v>18.775283786392805</v>
      </c>
      <c r="N26" s="47"/>
      <c r="O26" s="43"/>
      <c r="P26" s="50">
        <v>1.3188</v>
      </c>
      <c r="Q26" s="50"/>
      <c r="R26" s="53">
        <f>IF(P26="","",T26*M26*LOOKUP(RIGHT($D$2,3),定数!$A$6:$A$13,定数!$B$6:$B$13))</f>
        <v>-20277.306489301995</v>
      </c>
      <c r="S26" s="53"/>
      <c r="T26" s="54">
        <f t="shared" si="5"/>
        <v>-11.999999999998678</v>
      </c>
      <c r="U26" s="54"/>
      <c r="V26" t="str">
        <f t="shared" si="8"/>
        <v/>
      </c>
      <c r="W26">
        <f t="shared" si="3"/>
        <v>1</v>
      </c>
      <c r="X26" s="36">
        <f t="shared" si="6"/>
        <v>1239168.7299019252</v>
      </c>
      <c r="Y26" s="37">
        <f t="shared" si="7"/>
        <v>0</v>
      </c>
    </row>
    <row r="27" spans="2:25">
      <c r="B27" s="46">
        <v>19</v>
      </c>
      <c r="C27" s="49">
        <f t="shared" si="1"/>
        <v>1218891.4234126231</v>
      </c>
      <c r="D27" s="49"/>
      <c r="E27" s="45"/>
      <c r="F27" s="43">
        <v>43528</v>
      </c>
      <c r="G27" s="47" t="s">
        <v>4</v>
      </c>
      <c r="H27" s="50">
        <v>1.3309</v>
      </c>
      <c r="I27" s="50"/>
      <c r="J27" s="45">
        <v>14</v>
      </c>
      <c r="K27" s="51">
        <f t="shared" si="4"/>
        <v>36566.742702378695</v>
      </c>
      <c r="L27" s="52"/>
      <c r="M27" s="6">
        <f>IF(J27="","",(K27/J27)/LOOKUP(RIGHT($D$2,3),定数!$A$6:$A$13,定数!$B$6:$B$13))</f>
        <v>29.021224366967218</v>
      </c>
      <c r="N27" s="45"/>
      <c r="O27" s="43"/>
      <c r="P27" s="50">
        <v>1.3338000000000001</v>
      </c>
      <c r="Q27" s="50"/>
      <c r="R27" s="53">
        <f>IF(P27="","",T27*M27*LOOKUP(RIGHT($D$2,3),定数!$A$6:$A$13,定数!$B$6:$B$13))</f>
        <v>75745.39559778769</v>
      </c>
      <c r="S27" s="53"/>
      <c r="T27" s="54">
        <f t="shared" si="5"/>
        <v>29.000000000001247</v>
      </c>
      <c r="U27" s="54"/>
      <c r="V27" t="str">
        <f t="shared" si="8"/>
        <v/>
      </c>
      <c r="W27">
        <f t="shared" si="3"/>
        <v>0</v>
      </c>
      <c r="X27" s="36">
        <f t="shared" si="6"/>
        <v>1239168.7299019252</v>
      </c>
      <c r="Y27" s="37">
        <f t="shared" si="7"/>
        <v>1.6363636363634582E-2</v>
      </c>
    </row>
    <row r="28" spans="2:25">
      <c r="B28" s="46">
        <v>20</v>
      </c>
      <c r="C28" s="49">
        <f t="shared" si="1"/>
        <v>1294636.8190104109</v>
      </c>
      <c r="D28" s="49"/>
      <c r="E28" s="45"/>
      <c r="F28" s="43">
        <v>43543</v>
      </c>
      <c r="G28" s="47" t="s">
        <v>3</v>
      </c>
      <c r="H28" s="50">
        <v>1.333</v>
      </c>
      <c r="I28" s="50"/>
      <c r="J28" s="47">
        <v>10</v>
      </c>
      <c r="K28" s="51">
        <f t="shared" si="4"/>
        <v>38839.104570312324</v>
      </c>
      <c r="L28" s="52"/>
      <c r="M28" s="6">
        <f>IF(J28="","",(K28/J28)/LOOKUP(RIGHT($D$2,3),定数!$A$6:$A$13,定数!$B$6:$B$13))</f>
        <v>43.154560633680362</v>
      </c>
      <c r="N28" s="45"/>
      <c r="O28" s="43"/>
      <c r="P28" s="50">
        <v>1.331</v>
      </c>
      <c r="Q28" s="50"/>
      <c r="R28" s="53">
        <f>IF(P28="","",T28*M28*LOOKUP(RIGHT($D$2,3),定数!$A$6:$A$13,定数!$B$6:$B$13))</f>
        <v>77678.20914062472</v>
      </c>
      <c r="S28" s="53"/>
      <c r="T28" s="54">
        <f t="shared" si="5"/>
        <v>20.000000000000018</v>
      </c>
      <c r="U28" s="54"/>
      <c r="V28" t="str">
        <f t="shared" si="8"/>
        <v/>
      </c>
      <c r="W28">
        <f t="shared" si="3"/>
        <v>0</v>
      </c>
      <c r="X28" s="36">
        <f t="shared" si="6"/>
        <v>1294636.8190104109</v>
      </c>
      <c r="Y28" s="37">
        <f t="shared" si="7"/>
        <v>0</v>
      </c>
    </row>
    <row r="29" spans="2:25">
      <c r="B29" s="46">
        <v>21</v>
      </c>
      <c r="C29" s="49">
        <f t="shared" si="1"/>
        <v>1372315.0281510355</v>
      </c>
      <c r="D29" s="49"/>
      <c r="E29" s="45"/>
      <c r="F29" s="43">
        <v>43549</v>
      </c>
      <c r="G29" s="47" t="s">
        <v>3</v>
      </c>
      <c r="H29" s="50">
        <v>1.3411</v>
      </c>
      <c r="I29" s="50"/>
      <c r="J29" s="47">
        <v>18</v>
      </c>
      <c r="K29" s="51">
        <f t="shared" si="4"/>
        <v>41169.450844531064</v>
      </c>
      <c r="L29" s="52"/>
      <c r="M29" s="6">
        <f>IF(J29="","",(K29/J29)/LOOKUP(RIGHT($D$2,3),定数!$A$6:$A$13,定数!$B$6:$B$13))</f>
        <v>25.413241262056211</v>
      </c>
      <c r="N29" s="45"/>
      <c r="O29" s="43"/>
      <c r="P29" s="50">
        <v>1.3374999999999999</v>
      </c>
      <c r="Q29" s="50"/>
      <c r="R29" s="53">
        <f>IF(P29="","",T29*M29*LOOKUP(RIGHT($D$2,3),定数!$A$6:$A$13,定数!$B$6:$B$13))</f>
        <v>82338.901689063219</v>
      </c>
      <c r="S29" s="53"/>
      <c r="T29" s="54">
        <f t="shared" si="5"/>
        <v>36.000000000000476</v>
      </c>
      <c r="U29" s="54"/>
      <c r="V29" t="str">
        <f t="shared" si="8"/>
        <v/>
      </c>
      <c r="W29">
        <f t="shared" si="3"/>
        <v>0</v>
      </c>
      <c r="X29" s="36">
        <f t="shared" si="6"/>
        <v>1372315.0281510355</v>
      </c>
      <c r="Y29" s="37">
        <f t="shared" si="7"/>
        <v>0</v>
      </c>
    </row>
    <row r="30" spans="2:25">
      <c r="B30" s="46">
        <v>22</v>
      </c>
      <c r="C30" s="49">
        <f t="shared" si="1"/>
        <v>1454653.9298400988</v>
      </c>
      <c r="D30" s="49"/>
      <c r="E30" s="45"/>
      <c r="F30" s="43">
        <v>43580</v>
      </c>
      <c r="G30" s="47" t="s">
        <v>3</v>
      </c>
      <c r="H30" s="50">
        <v>1.3485</v>
      </c>
      <c r="I30" s="50"/>
      <c r="J30" s="47">
        <v>15</v>
      </c>
      <c r="K30" s="51">
        <f t="shared" si="4"/>
        <v>43639.617895202966</v>
      </c>
      <c r="L30" s="52"/>
      <c r="M30" s="6">
        <f>IF(J30="","",(K30/J30)/LOOKUP(RIGHT($D$2,3),定数!$A$6:$A$13,定数!$B$6:$B$13))</f>
        <v>32.325642885335533</v>
      </c>
      <c r="N30" s="45"/>
      <c r="O30" s="43"/>
      <c r="P30" s="50">
        <v>1.3453999999999999</v>
      </c>
      <c r="Q30" s="50"/>
      <c r="R30" s="53">
        <f>IF(P30="","",T30*M30*LOOKUP(RIGHT($D$2,3),定数!$A$6:$A$13,定数!$B$6:$B$13))</f>
        <v>90188.543650089123</v>
      </c>
      <c r="S30" s="53"/>
      <c r="T30" s="54">
        <f t="shared" si="5"/>
        <v>31.000000000001027</v>
      </c>
      <c r="U30" s="54"/>
      <c r="V30" t="str">
        <f t="shared" si="8"/>
        <v/>
      </c>
      <c r="W30">
        <f t="shared" si="3"/>
        <v>0</v>
      </c>
      <c r="X30" s="36">
        <f t="shared" si="6"/>
        <v>1454653.9298400988</v>
      </c>
      <c r="Y30" s="37">
        <f t="shared" si="7"/>
        <v>0</v>
      </c>
    </row>
    <row r="31" spans="2:25">
      <c r="B31" s="46">
        <v>23</v>
      </c>
      <c r="C31" s="49">
        <f t="shared" si="1"/>
        <v>1544842.4734901879</v>
      </c>
      <c r="D31" s="49"/>
      <c r="E31" s="45"/>
      <c r="F31" s="43">
        <v>43587</v>
      </c>
      <c r="G31" s="47" t="s">
        <v>4</v>
      </c>
      <c r="H31" s="50">
        <v>1.3442000000000001</v>
      </c>
      <c r="I31" s="50"/>
      <c r="J31" s="47">
        <v>11</v>
      </c>
      <c r="K31" s="51">
        <f t="shared" si="4"/>
        <v>46345.274204705638</v>
      </c>
      <c r="L31" s="52"/>
      <c r="M31" s="6">
        <f>IF(J31="","",(K31/J31)/LOOKUP(RIGHT($D$2,3),定数!$A$6:$A$13,定数!$B$6:$B$13))</f>
        <v>46.813408287581446</v>
      </c>
      <c r="N31" s="45"/>
      <c r="O31" s="43"/>
      <c r="P31" s="50">
        <v>1.3466</v>
      </c>
      <c r="Q31" s="50"/>
      <c r="R31" s="53">
        <f>IF(P31="","",T31*M31*LOOKUP(RIGHT($D$2,3),定数!$A$6:$A$13,定数!$B$6:$B$13))</f>
        <v>101116.96190117415</v>
      </c>
      <c r="S31" s="53"/>
      <c r="T31" s="54">
        <f t="shared" si="5"/>
        <v>23.999999999999577</v>
      </c>
      <c r="U31" s="54"/>
      <c r="V31" t="str">
        <f t="shared" si="8"/>
        <v/>
      </c>
      <c r="W31">
        <f t="shared" si="3"/>
        <v>0</v>
      </c>
      <c r="X31" s="36">
        <f t="shared" si="6"/>
        <v>1544842.4734901879</v>
      </c>
      <c r="Y31" s="37">
        <f t="shared" si="7"/>
        <v>0</v>
      </c>
    </row>
    <row r="32" spans="2:25">
      <c r="B32" s="46">
        <v>24</v>
      </c>
      <c r="C32" s="49">
        <f t="shared" si="1"/>
        <v>1645959.4353913621</v>
      </c>
      <c r="D32" s="49"/>
      <c r="E32" s="45"/>
      <c r="F32" s="43">
        <v>43601</v>
      </c>
      <c r="G32" s="47" t="s">
        <v>3</v>
      </c>
      <c r="H32" s="50">
        <v>1.3432999999999999</v>
      </c>
      <c r="I32" s="50"/>
      <c r="J32" s="45">
        <v>8</v>
      </c>
      <c r="K32" s="51">
        <f t="shared" si="4"/>
        <v>49378.783061740862</v>
      </c>
      <c r="L32" s="52"/>
      <c r="M32" s="6">
        <f>IF(J32="","",(K32/J32)/LOOKUP(RIGHT($D$2,3),定数!$A$6:$A$13,定数!$B$6:$B$13))</f>
        <v>68.581643141306756</v>
      </c>
      <c r="N32" s="45"/>
      <c r="O32" s="43"/>
      <c r="P32" s="50">
        <v>1.3415999999999999</v>
      </c>
      <c r="Q32" s="50"/>
      <c r="R32" s="53">
        <f>IF(P32="","",T32*M32*LOOKUP(RIGHT($D$2,3),定数!$A$6:$A$13,定数!$B$6:$B$13))</f>
        <v>104929.91400620149</v>
      </c>
      <c r="S32" s="53"/>
      <c r="T32" s="54">
        <f t="shared" si="5"/>
        <v>17.000000000000348</v>
      </c>
      <c r="U32" s="54"/>
      <c r="V32" t="str">
        <f t="shared" si="8"/>
        <v/>
      </c>
      <c r="W32">
        <f t="shared" si="3"/>
        <v>0</v>
      </c>
      <c r="X32" s="36">
        <f t="shared" si="6"/>
        <v>1645959.4353913621</v>
      </c>
      <c r="Y32" s="37">
        <f t="shared" si="7"/>
        <v>0</v>
      </c>
    </row>
    <row r="33" spans="2:25">
      <c r="B33" s="46">
        <v>25</v>
      </c>
      <c r="C33" s="49">
        <f t="shared" si="1"/>
        <v>1750889.3493975636</v>
      </c>
      <c r="D33" s="49"/>
      <c r="E33" s="45"/>
      <c r="F33" s="43">
        <v>43602</v>
      </c>
      <c r="G33" s="47" t="s">
        <v>3</v>
      </c>
      <c r="H33" s="50">
        <v>1.3456999999999999</v>
      </c>
      <c r="I33" s="50"/>
      <c r="J33" s="47">
        <v>13</v>
      </c>
      <c r="K33" s="51">
        <f t="shared" si="4"/>
        <v>52526.680481926909</v>
      </c>
      <c r="L33" s="52"/>
      <c r="M33" s="6">
        <f>IF(J33="","",(K33/J33)/LOOKUP(RIGHT($D$2,3),定数!$A$6:$A$13,定数!$B$6:$B$13))</f>
        <v>44.894598702501632</v>
      </c>
      <c r="N33" s="45"/>
      <c r="O33" s="43"/>
      <c r="P33" s="50">
        <v>1.343</v>
      </c>
      <c r="Q33" s="50"/>
      <c r="R33" s="53">
        <f>IF(P33="","",T33*M33*LOOKUP(RIGHT($D$2,3),定数!$A$6:$A$13,定数!$B$6:$B$13))</f>
        <v>109093.87484707593</v>
      </c>
      <c r="S33" s="53"/>
      <c r="T33" s="54">
        <f t="shared" si="5"/>
        <v>26.999999999999247</v>
      </c>
      <c r="U33" s="54"/>
      <c r="V33" t="str">
        <f t="shared" si="8"/>
        <v/>
      </c>
      <c r="W33">
        <f t="shared" si="3"/>
        <v>0</v>
      </c>
      <c r="X33" s="36">
        <f t="shared" si="6"/>
        <v>1750889.3493975636</v>
      </c>
      <c r="Y33" s="37">
        <f t="shared" si="7"/>
        <v>0</v>
      </c>
    </row>
    <row r="34" spans="2:25">
      <c r="B34" s="46">
        <v>26</v>
      </c>
      <c r="C34" s="49">
        <f t="shared" si="1"/>
        <v>1859983.2242446395</v>
      </c>
      <c r="D34" s="49"/>
      <c r="E34" s="45"/>
      <c r="F34" s="43">
        <v>43608</v>
      </c>
      <c r="G34" s="47" t="s">
        <v>4</v>
      </c>
      <c r="H34" s="50">
        <v>1.3475999999999999</v>
      </c>
      <c r="I34" s="50"/>
      <c r="J34" s="47">
        <v>12</v>
      </c>
      <c r="K34" s="51">
        <f t="shared" si="4"/>
        <v>55799.496727339181</v>
      </c>
      <c r="L34" s="52"/>
      <c r="M34" s="6">
        <f>IF(J34="","",(K34/J34)/LOOKUP(RIGHT($D$2,3),定数!$A$6:$A$13,定数!$B$6:$B$13))</f>
        <v>51.666200673462207</v>
      </c>
      <c r="N34" s="45"/>
      <c r="O34" s="43"/>
      <c r="P34" s="50">
        <v>1.3463000000000001</v>
      </c>
      <c r="Q34" s="50"/>
      <c r="R34" s="53">
        <f>IF(P34="","",T34*M34*LOOKUP(RIGHT($D$2,3),定数!$A$6:$A$13,定数!$B$6:$B$13))</f>
        <v>-60449.454787944123</v>
      </c>
      <c r="S34" s="53"/>
      <c r="T34" s="54">
        <f t="shared" si="5"/>
        <v>-12.999999999998568</v>
      </c>
      <c r="U34" s="54"/>
      <c r="V34" t="str">
        <f t="shared" si="8"/>
        <v/>
      </c>
      <c r="W34">
        <f t="shared" si="3"/>
        <v>1</v>
      </c>
      <c r="X34" s="36">
        <f t="shared" si="6"/>
        <v>1859983.2242446395</v>
      </c>
      <c r="Y34" s="37">
        <f t="shared" si="7"/>
        <v>0</v>
      </c>
    </row>
    <row r="35" spans="2:25">
      <c r="B35" s="46">
        <v>27</v>
      </c>
      <c r="C35" s="49">
        <f t="shared" si="1"/>
        <v>1799533.7694566953</v>
      </c>
      <c r="D35" s="49"/>
      <c r="E35" s="45"/>
      <c r="F35" s="43">
        <v>43613</v>
      </c>
      <c r="G35" s="47" t="s">
        <v>4</v>
      </c>
      <c r="H35" s="50">
        <v>1.3475999999999999</v>
      </c>
      <c r="I35" s="50"/>
      <c r="J35" s="47">
        <v>14</v>
      </c>
      <c r="K35" s="51">
        <f t="shared" si="4"/>
        <v>53986.013083700855</v>
      </c>
      <c r="L35" s="52"/>
      <c r="M35" s="6">
        <f>IF(J35="","",(K35/J35)/LOOKUP(RIGHT($D$2,3),定数!$A$6:$A$13,定数!$B$6:$B$13))</f>
        <v>42.846042129921315</v>
      </c>
      <c r="N35" s="45"/>
      <c r="O35" s="43"/>
      <c r="P35" s="50">
        <v>1.3505</v>
      </c>
      <c r="Q35" s="50"/>
      <c r="R35" s="53">
        <f>IF(P35="","",T35*M35*LOOKUP(RIGHT($D$2,3),定数!$A$6:$A$13,定数!$B$6:$B$13))</f>
        <v>111828.16995909945</v>
      </c>
      <c r="S35" s="53"/>
      <c r="T35" s="54">
        <f t="shared" si="5"/>
        <v>29.000000000001247</v>
      </c>
      <c r="U35" s="54"/>
      <c r="V35" t="str">
        <f t="shared" si="8"/>
        <v/>
      </c>
      <c r="W35">
        <f t="shared" si="3"/>
        <v>0</v>
      </c>
      <c r="X35" s="36">
        <f t="shared" si="6"/>
        <v>1859983.2242446395</v>
      </c>
      <c r="Y35" s="37">
        <f t="shared" si="7"/>
        <v>3.2499999999996421E-2</v>
      </c>
    </row>
    <row r="36" spans="2:25">
      <c r="B36" s="46">
        <v>28</v>
      </c>
      <c r="C36" s="49">
        <f t="shared" si="1"/>
        <v>1911361.9394157948</v>
      </c>
      <c r="D36" s="49"/>
      <c r="E36" s="45"/>
      <c r="F36" s="43">
        <v>43620</v>
      </c>
      <c r="G36" s="47" t="s">
        <v>3</v>
      </c>
      <c r="H36" s="50">
        <v>1.3431999999999999</v>
      </c>
      <c r="I36" s="50"/>
      <c r="J36" s="47">
        <v>16</v>
      </c>
      <c r="K36" s="51">
        <f t="shared" si="4"/>
        <v>57340.858182473843</v>
      </c>
      <c r="L36" s="52"/>
      <c r="M36" s="6">
        <f>IF(J36="","",(K36/J36)/LOOKUP(RIGHT($D$2,3),定数!$A$6:$A$13,定数!$B$6:$B$13))</f>
        <v>39.820040404495721</v>
      </c>
      <c r="N36" s="45"/>
      <c r="O36" s="43"/>
      <c r="P36" s="50">
        <v>1.3399000000000001</v>
      </c>
      <c r="Q36" s="50"/>
      <c r="R36" s="53">
        <f>IF(P36="","",T36*M36*LOOKUP(RIGHT($D$2,3),定数!$A$6:$A$13,定数!$B$6:$B$13))</f>
        <v>118265.52000134722</v>
      </c>
      <c r="S36" s="53"/>
      <c r="T36" s="54">
        <f t="shared" si="5"/>
        <v>32.999999999998586</v>
      </c>
      <c r="U36" s="54"/>
      <c r="V36" t="str">
        <f t="shared" si="8"/>
        <v/>
      </c>
      <c r="W36">
        <f t="shared" si="3"/>
        <v>0</v>
      </c>
      <c r="X36" s="36">
        <f t="shared" si="6"/>
        <v>1911361.9394157948</v>
      </c>
      <c r="Y36" s="37">
        <f t="shared" si="7"/>
        <v>0</v>
      </c>
    </row>
    <row r="37" spans="2:25">
      <c r="B37" s="46">
        <v>29</v>
      </c>
      <c r="C37" s="49">
        <f t="shared" si="1"/>
        <v>2029627.459417142</v>
      </c>
      <c r="D37" s="49"/>
      <c r="E37" s="45"/>
      <c r="F37" s="43">
        <v>43622</v>
      </c>
      <c r="G37" s="47" t="s">
        <v>3</v>
      </c>
      <c r="H37" s="50">
        <v>1.34</v>
      </c>
      <c r="I37" s="50"/>
      <c r="J37" s="47">
        <v>19</v>
      </c>
      <c r="K37" s="51">
        <f t="shared" si="4"/>
        <v>60888.823782514257</v>
      </c>
      <c r="L37" s="52"/>
      <c r="M37" s="6">
        <f>IF(J37="","",(K37/J37)/LOOKUP(RIGHT($D$2,3),定数!$A$6:$A$13,定数!$B$6:$B$13))</f>
        <v>35.60749928802003</v>
      </c>
      <c r="N37" s="45"/>
      <c r="O37" s="43"/>
      <c r="P37" s="50">
        <v>1.3361000000000001</v>
      </c>
      <c r="Q37" s="50"/>
      <c r="R37" s="53">
        <f>IF(P37="","",T37*M37*LOOKUP(RIGHT($D$2,3),定数!$A$6:$A$13,定数!$B$6:$B$13))</f>
        <v>124982.32250095076</v>
      </c>
      <c r="S37" s="53"/>
      <c r="T37" s="54">
        <f t="shared" si="5"/>
        <v>39.000000000000142</v>
      </c>
      <c r="U37" s="54"/>
      <c r="V37" t="str">
        <f t="shared" si="8"/>
        <v/>
      </c>
      <c r="W37">
        <f t="shared" si="3"/>
        <v>0</v>
      </c>
      <c r="X37" s="36">
        <f t="shared" si="6"/>
        <v>2029627.459417142</v>
      </c>
      <c r="Y37" s="37">
        <f t="shared" si="7"/>
        <v>0</v>
      </c>
    </row>
    <row r="38" spans="2:25">
      <c r="B38" s="46">
        <v>30</v>
      </c>
      <c r="C38" s="49">
        <f t="shared" si="1"/>
        <v>2154609.7819180926</v>
      </c>
      <c r="D38" s="49"/>
      <c r="E38" s="45"/>
      <c r="F38" s="43"/>
      <c r="G38" s="47"/>
      <c r="H38" s="50"/>
      <c r="I38" s="50"/>
      <c r="J38" s="45"/>
      <c r="K38" s="51"/>
      <c r="L38" s="52"/>
      <c r="M38" s="6"/>
      <c r="N38" s="45"/>
      <c r="O38" s="43"/>
      <c r="P38" s="50"/>
      <c r="Q38" s="50"/>
      <c r="R38" s="53"/>
      <c r="S38" s="53"/>
      <c r="T38" s="54"/>
      <c r="U38" s="54"/>
      <c r="V38" t="str">
        <f t="shared" si="8"/>
        <v/>
      </c>
      <c r="W38" t="str">
        <f t="shared" si="3"/>
        <v/>
      </c>
      <c r="X38" s="36">
        <f t="shared" si="6"/>
        <v>2154609.7819180926</v>
      </c>
      <c r="Y38" s="37">
        <f t="shared" si="7"/>
        <v>0</v>
      </c>
    </row>
    <row r="39" spans="2:25">
      <c r="B39" s="46">
        <v>31</v>
      </c>
      <c r="C39" s="49" t="str">
        <f t="shared" si="1"/>
        <v/>
      </c>
      <c r="D39" s="49"/>
      <c r="E39" s="45"/>
      <c r="F39" s="43"/>
      <c r="G39" s="45"/>
      <c r="H39" s="50"/>
      <c r="I39" s="50"/>
      <c r="J39" s="45"/>
      <c r="K39" s="51" t="str">
        <f t="shared" si="4"/>
        <v/>
      </c>
      <c r="L39" s="52"/>
      <c r="M39" s="6" t="str">
        <f>IF(J39="","",(K39/J39)/LOOKUP(RIGHT($D$2,3),定数!$A$6:$A$13,定数!$B$6:$B$13))</f>
        <v/>
      </c>
      <c r="N39" s="45"/>
      <c r="O39" s="43"/>
      <c r="P39" s="50"/>
      <c r="Q39" s="50"/>
      <c r="R39" s="53" t="str">
        <f>IF(P39="","",T39*M39*LOOKUP(RIGHT($D$2,3),定数!$A$6:$A$13,定数!$B$6:$B$13))</f>
        <v/>
      </c>
      <c r="S39" s="53"/>
      <c r="T39" s="54" t="str">
        <f t="shared" si="5"/>
        <v/>
      </c>
      <c r="U39" s="54"/>
      <c r="V39" t="str">
        <f t="shared" si="8"/>
        <v/>
      </c>
      <c r="W39" t="str">
        <f t="shared" si="3"/>
        <v/>
      </c>
      <c r="X39" s="36" t="str">
        <f t="shared" si="6"/>
        <v/>
      </c>
      <c r="Y39" s="37" t="str">
        <f t="shared" si="7"/>
        <v/>
      </c>
    </row>
    <row r="40" spans="2:25">
      <c r="B40" s="46">
        <v>32</v>
      </c>
      <c r="C40" s="49" t="str">
        <f t="shared" si="1"/>
        <v/>
      </c>
      <c r="D40" s="49"/>
      <c r="E40" s="45"/>
      <c r="F40" s="43"/>
      <c r="G40" s="45"/>
      <c r="H40" s="50"/>
      <c r="I40" s="50"/>
      <c r="J40" s="45"/>
      <c r="K40" s="51" t="str">
        <f t="shared" si="4"/>
        <v/>
      </c>
      <c r="L40" s="52"/>
      <c r="M40" s="6" t="str">
        <f>IF(J40="","",(K40/J40)/LOOKUP(RIGHT($D$2,3),定数!$A$6:$A$13,定数!$B$6:$B$13))</f>
        <v/>
      </c>
      <c r="N40" s="45"/>
      <c r="O40" s="43"/>
      <c r="P40" s="50"/>
      <c r="Q40" s="50"/>
      <c r="R40" s="53" t="str">
        <f>IF(P40="","",T40*M40*LOOKUP(RIGHT($D$2,3),定数!$A$6:$A$13,定数!$B$6:$B$13))</f>
        <v/>
      </c>
      <c r="S40" s="53"/>
      <c r="T40" s="54" t="str">
        <f t="shared" si="5"/>
        <v/>
      </c>
      <c r="U40" s="54"/>
      <c r="V40" t="str">
        <f t="shared" si="8"/>
        <v/>
      </c>
      <c r="W40" t="str">
        <f t="shared" si="3"/>
        <v/>
      </c>
      <c r="X40" s="36" t="str">
        <f t="shared" si="6"/>
        <v/>
      </c>
      <c r="Y40" s="37" t="str">
        <f t="shared" si="7"/>
        <v/>
      </c>
    </row>
    <row r="41" spans="2:25">
      <c r="B41" s="46">
        <v>33</v>
      </c>
      <c r="C41" s="49" t="str">
        <f t="shared" si="1"/>
        <v/>
      </c>
      <c r="D41" s="49"/>
      <c r="E41" s="45"/>
      <c r="F41" s="43"/>
      <c r="G41" s="45"/>
      <c r="H41" s="50"/>
      <c r="I41" s="50"/>
      <c r="J41" s="45"/>
      <c r="K41" s="51" t="str">
        <f t="shared" si="4"/>
        <v/>
      </c>
      <c r="L41" s="52"/>
      <c r="M41" s="6" t="str">
        <f>IF(J41="","",(K41/J41)/LOOKUP(RIGHT($D$2,3),定数!$A$6:$A$13,定数!$B$6:$B$13))</f>
        <v/>
      </c>
      <c r="N41" s="45"/>
      <c r="O41" s="43"/>
      <c r="P41" s="50"/>
      <c r="Q41" s="50"/>
      <c r="R41" s="53" t="str">
        <f>IF(P41="","",T41*M41*LOOKUP(RIGHT($D$2,3),定数!$A$6:$A$13,定数!$B$6:$B$13))</f>
        <v/>
      </c>
      <c r="S41" s="53"/>
      <c r="T41" s="54" t="str">
        <f t="shared" si="5"/>
        <v/>
      </c>
      <c r="U41" s="54"/>
      <c r="V41" t="str">
        <f t="shared" si="8"/>
        <v/>
      </c>
      <c r="W41" t="str">
        <f t="shared" si="3"/>
        <v/>
      </c>
      <c r="X41" s="36" t="str">
        <f t="shared" si="6"/>
        <v/>
      </c>
      <c r="Y41" s="37" t="str">
        <f t="shared" si="7"/>
        <v/>
      </c>
    </row>
    <row r="42" spans="2:25">
      <c r="B42" s="46">
        <v>34</v>
      </c>
      <c r="C42" s="49" t="str">
        <f t="shared" si="1"/>
        <v/>
      </c>
      <c r="D42" s="49"/>
      <c r="E42" s="45"/>
      <c r="F42" s="43"/>
      <c r="G42" s="45"/>
      <c r="H42" s="50"/>
      <c r="I42" s="50"/>
      <c r="J42" s="45"/>
      <c r="K42" s="51" t="str">
        <f t="shared" si="4"/>
        <v/>
      </c>
      <c r="L42" s="52"/>
      <c r="M42" s="6" t="str">
        <f>IF(J42="","",(K42/J42)/LOOKUP(RIGHT($D$2,3),定数!$A$6:$A$13,定数!$B$6:$B$13))</f>
        <v/>
      </c>
      <c r="N42" s="45"/>
      <c r="O42" s="43"/>
      <c r="P42" s="50"/>
      <c r="Q42" s="50"/>
      <c r="R42" s="53" t="str">
        <f>IF(P42="","",T42*M42*LOOKUP(RIGHT($D$2,3),定数!$A$6:$A$13,定数!$B$6:$B$13))</f>
        <v/>
      </c>
      <c r="S42" s="53"/>
      <c r="T42" s="54" t="str">
        <f t="shared" si="5"/>
        <v/>
      </c>
      <c r="U42" s="54"/>
      <c r="V42" t="str">
        <f t="shared" si="8"/>
        <v/>
      </c>
      <c r="W42" t="str">
        <f t="shared" si="3"/>
        <v/>
      </c>
      <c r="X42" s="36" t="str">
        <f t="shared" si="6"/>
        <v/>
      </c>
      <c r="Y42" s="37" t="str">
        <f t="shared" si="7"/>
        <v/>
      </c>
    </row>
    <row r="43" spans="2:25">
      <c r="B43" s="46">
        <v>35</v>
      </c>
      <c r="C43" s="49" t="str">
        <f t="shared" si="1"/>
        <v/>
      </c>
      <c r="D43" s="49"/>
      <c r="E43" s="45"/>
      <c r="F43" s="43"/>
      <c r="G43" s="45"/>
      <c r="H43" s="50"/>
      <c r="I43" s="50"/>
      <c r="J43" s="45"/>
      <c r="K43" s="51" t="str">
        <f t="shared" si="4"/>
        <v/>
      </c>
      <c r="L43" s="52"/>
      <c r="M43" s="6" t="str">
        <f>IF(J43="","",(K43/J43)/LOOKUP(RIGHT($D$2,3),定数!$A$6:$A$13,定数!$B$6:$B$13))</f>
        <v/>
      </c>
      <c r="N43" s="45"/>
      <c r="O43" s="43"/>
      <c r="P43" s="50"/>
      <c r="Q43" s="50"/>
      <c r="R43" s="53" t="str">
        <f>IF(P43="","",T43*M43*LOOKUP(RIGHT($D$2,3),定数!$A$6:$A$13,定数!$B$6:$B$13))</f>
        <v/>
      </c>
      <c r="S43" s="53"/>
      <c r="T43" s="54" t="str">
        <f t="shared" si="5"/>
        <v/>
      </c>
      <c r="U43" s="54"/>
      <c r="V43" t="str">
        <f t="shared" si="8"/>
        <v/>
      </c>
      <c r="W43" t="str">
        <f t="shared" si="3"/>
        <v/>
      </c>
      <c r="X43" s="36" t="str">
        <f t="shared" si="6"/>
        <v/>
      </c>
      <c r="Y43" s="37" t="str">
        <f t="shared" si="7"/>
        <v/>
      </c>
    </row>
    <row r="44" spans="2:25">
      <c r="B44" s="46">
        <v>36</v>
      </c>
      <c r="C44" s="49" t="str">
        <f t="shared" si="1"/>
        <v/>
      </c>
      <c r="D44" s="49"/>
      <c r="E44" s="45"/>
      <c r="F44" s="43"/>
      <c r="G44" s="45"/>
      <c r="H44" s="50"/>
      <c r="I44" s="50"/>
      <c r="J44" s="45"/>
      <c r="K44" s="51" t="str">
        <f t="shared" si="4"/>
        <v/>
      </c>
      <c r="L44" s="52"/>
      <c r="M44" s="6" t="str">
        <f>IF(J44="","",(K44/J44)/LOOKUP(RIGHT($D$2,3),定数!$A$6:$A$13,定数!$B$6:$B$13))</f>
        <v/>
      </c>
      <c r="N44" s="45"/>
      <c r="O44" s="43"/>
      <c r="P44" s="50"/>
      <c r="Q44" s="50"/>
      <c r="R44" s="53" t="str">
        <f>IF(P44="","",T44*M44*LOOKUP(RIGHT($D$2,3),定数!$A$6:$A$13,定数!$B$6:$B$13))</f>
        <v/>
      </c>
      <c r="S44" s="53"/>
      <c r="T44" s="54" t="str">
        <f t="shared" si="5"/>
        <v/>
      </c>
      <c r="U44" s="54"/>
      <c r="V44" t="str">
        <f t="shared" si="8"/>
        <v/>
      </c>
      <c r="W44" t="str">
        <f t="shared" si="3"/>
        <v/>
      </c>
      <c r="X44" s="36" t="str">
        <f t="shared" si="6"/>
        <v/>
      </c>
      <c r="Y44" s="37" t="str">
        <f t="shared" si="7"/>
        <v/>
      </c>
    </row>
    <row r="45" spans="2:25">
      <c r="B45" s="46">
        <v>37</v>
      </c>
      <c r="C45" s="49" t="str">
        <f t="shared" si="1"/>
        <v/>
      </c>
      <c r="D45" s="49"/>
      <c r="E45" s="45"/>
      <c r="F45" s="43"/>
      <c r="G45" s="45"/>
      <c r="H45" s="50"/>
      <c r="I45" s="50"/>
      <c r="J45" s="45"/>
      <c r="K45" s="51" t="str">
        <f t="shared" si="4"/>
        <v/>
      </c>
      <c r="L45" s="52"/>
      <c r="M45" s="6" t="str">
        <f>IF(J45="","",(K45/J45)/LOOKUP(RIGHT($D$2,3),定数!$A$6:$A$13,定数!$B$6:$B$13))</f>
        <v/>
      </c>
      <c r="N45" s="45"/>
      <c r="O45" s="43"/>
      <c r="P45" s="50"/>
      <c r="Q45" s="50"/>
      <c r="R45" s="53" t="str">
        <f>IF(P45="","",T45*M45*LOOKUP(RIGHT($D$2,3),定数!$A$6:$A$13,定数!$B$6:$B$13))</f>
        <v/>
      </c>
      <c r="S45" s="53"/>
      <c r="T45" s="54" t="str">
        <f t="shared" si="5"/>
        <v/>
      </c>
      <c r="U45" s="54"/>
      <c r="V45" t="str">
        <f t="shared" si="8"/>
        <v/>
      </c>
      <c r="W45" t="str">
        <f t="shared" si="3"/>
        <v/>
      </c>
      <c r="X45" s="36" t="str">
        <f t="shared" si="6"/>
        <v/>
      </c>
      <c r="Y45" s="37" t="str">
        <f t="shared" si="7"/>
        <v/>
      </c>
    </row>
    <row r="46" spans="2:25">
      <c r="B46" s="46">
        <v>38</v>
      </c>
      <c r="C46" s="49" t="str">
        <f t="shared" si="1"/>
        <v/>
      </c>
      <c r="D46" s="49"/>
      <c r="E46" s="45"/>
      <c r="F46" s="43"/>
      <c r="G46" s="45"/>
      <c r="H46" s="50"/>
      <c r="I46" s="50"/>
      <c r="J46" s="45"/>
      <c r="K46" s="51" t="str">
        <f t="shared" si="4"/>
        <v/>
      </c>
      <c r="L46" s="52"/>
      <c r="M46" s="6" t="str">
        <f>IF(J46="","",(K46/J46)/LOOKUP(RIGHT($D$2,3),定数!$A$6:$A$13,定数!$B$6:$B$13))</f>
        <v/>
      </c>
      <c r="N46" s="45"/>
      <c r="O46" s="43"/>
      <c r="P46" s="50"/>
      <c r="Q46" s="50"/>
      <c r="R46" s="53" t="str">
        <f>IF(P46="","",T46*M46*LOOKUP(RIGHT($D$2,3),定数!$A$6:$A$13,定数!$B$6:$B$13))</f>
        <v/>
      </c>
      <c r="S46" s="53"/>
      <c r="T46" s="54" t="str">
        <f t="shared" si="5"/>
        <v/>
      </c>
      <c r="U46" s="54"/>
      <c r="V46" t="str">
        <f t="shared" si="8"/>
        <v/>
      </c>
      <c r="W46" t="str">
        <f t="shared" si="3"/>
        <v/>
      </c>
      <c r="X46" s="36" t="str">
        <f t="shared" si="6"/>
        <v/>
      </c>
      <c r="Y46" s="37" t="str">
        <f t="shared" si="7"/>
        <v/>
      </c>
    </row>
    <row r="47" spans="2:25">
      <c r="B47" s="46">
        <v>39</v>
      </c>
      <c r="C47" s="49" t="str">
        <f t="shared" si="1"/>
        <v/>
      </c>
      <c r="D47" s="49"/>
      <c r="E47" s="45"/>
      <c r="F47" s="43"/>
      <c r="G47" s="45"/>
      <c r="H47" s="50"/>
      <c r="I47" s="50"/>
      <c r="J47" s="45"/>
      <c r="K47" s="51" t="str">
        <f t="shared" si="4"/>
        <v/>
      </c>
      <c r="L47" s="52"/>
      <c r="M47" s="6" t="str">
        <f>IF(J47="","",(K47/J47)/LOOKUP(RIGHT($D$2,3),定数!$A$6:$A$13,定数!$B$6:$B$13))</f>
        <v/>
      </c>
      <c r="N47" s="45"/>
      <c r="O47" s="43"/>
      <c r="P47" s="50"/>
      <c r="Q47" s="50"/>
      <c r="R47" s="53" t="str">
        <f>IF(P47="","",T47*M47*LOOKUP(RIGHT($D$2,3),定数!$A$6:$A$13,定数!$B$6:$B$13))</f>
        <v/>
      </c>
      <c r="S47" s="53"/>
      <c r="T47" s="54" t="str">
        <f t="shared" si="5"/>
        <v/>
      </c>
      <c r="U47" s="54"/>
      <c r="V47" t="str">
        <f t="shared" si="8"/>
        <v/>
      </c>
      <c r="W47" t="str">
        <f t="shared" si="3"/>
        <v/>
      </c>
      <c r="X47" s="36" t="str">
        <f t="shared" si="6"/>
        <v/>
      </c>
      <c r="Y47" s="37" t="str">
        <f t="shared" si="7"/>
        <v/>
      </c>
    </row>
    <row r="48" spans="2:25">
      <c r="B48" s="46">
        <v>40</v>
      </c>
      <c r="C48" s="49" t="str">
        <f t="shared" si="1"/>
        <v/>
      </c>
      <c r="D48" s="49"/>
      <c r="E48" s="45"/>
      <c r="F48" s="43"/>
      <c r="G48" s="45"/>
      <c r="H48" s="50"/>
      <c r="I48" s="50"/>
      <c r="J48" s="45"/>
      <c r="K48" s="51" t="str">
        <f t="shared" si="4"/>
        <v/>
      </c>
      <c r="L48" s="52"/>
      <c r="M48" s="6" t="str">
        <f>IF(J48="","",(K48/J48)/LOOKUP(RIGHT($D$2,3),定数!$A$6:$A$13,定数!$B$6:$B$13))</f>
        <v/>
      </c>
      <c r="N48" s="45"/>
      <c r="O48" s="43"/>
      <c r="P48" s="50"/>
      <c r="Q48" s="50"/>
      <c r="R48" s="53" t="str">
        <f>IF(P48="","",T48*M48*LOOKUP(RIGHT($D$2,3),定数!$A$6:$A$13,定数!$B$6:$B$13))</f>
        <v/>
      </c>
      <c r="S48" s="53"/>
      <c r="T48" s="54" t="str">
        <f t="shared" si="5"/>
        <v/>
      </c>
      <c r="U48" s="54"/>
      <c r="V48" t="str">
        <f t="shared" si="8"/>
        <v/>
      </c>
      <c r="W48" t="str">
        <f t="shared" si="3"/>
        <v/>
      </c>
      <c r="X48" s="36" t="str">
        <f t="shared" si="6"/>
        <v/>
      </c>
      <c r="Y48" s="37" t="str">
        <f t="shared" si="7"/>
        <v/>
      </c>
    </row>
    <row r="49" spans="2:25">
      <c r="B49" s="46">
        <v>41</v>
      </c>
      <c r="C49" s="49" t="str">
        <f t="shared" si="1"/>
        <v/>
      </c>
      <c r="D49" s="49"/>
      <c r="E49" s="45"/>
      <c r="F49" s="43"/>
      <c r="G49" s="45"/>
      <c r="H49" s="50"/>
      <c r="I49" s="50"/>
      <c r="J49" s="45"/>
      <c r="K49" s="51" t="str">
        <f t="shared" si="4"/>
        <v/>
      </c>
      <c r="L49" s="52"/>
      <c r="M49" s="6" t="str">
        <f>IF(J49="","",(K49/J49)/LOOKUP(RIGHT($D$2,3),定数!$A$6:$A$13,定数!$B$6:$B$13))</f>
        <v/>
      </c>
      <c r="N49" s="45"/>
      <c r="O49" s="43"/>
      <c r="P49" s="50"/>
      <c r="Q49" s="50"/>
      <c r="R49" s="53" t="str">
        <f>IF(P49="","",T49*M49*LOOKUP(RIGHT($D$2,3),定数!$A$6:$A$13,定数!$B$6:$B$13))</f>
        <v/>
      </c>
      <c r="S49" s="53"/>
      <c r="T49" s="54" t="str">
        <f t="shared" si="5"/>
        <v/>
      </c>
      <c r="U49" s="54"/>
      <c r="V49" t="str">
        <f t="shared" si="8"/>
        <v/>
      </c>
      <c r="W49" t="str">
        <f t="shared" si="3"/>
        <v/>
      </c>
      <c r="X49" s="36" t="str">
        <f t="shared" si="6"/>
        <v/>
      </c>
      <c r="Y49" s="37" t="str">
        <f t="shared" si="7"/>
        <v/>
      </c>
    </row>
    <row r="50" spans="2:25">
      <c r="B50" s="46">
        <v>42</v>
      </c>
      <c r="C50" s="49" t="str">
        <f t="shared" si="1"/>
        <v/>
      </c>
      <c r="D50" s="49"/>
      <c r="E50" s="45"/>
      <c r="F50" s="43"/>
      <c r="G50" s="45"/>
      <c r="H50" s="50"/>
      <c r="I50" s="50"/>
      <c r="J50" s="45"/>
      <c r="K50" s="51" t="str">
        <f t="shared" si="4"/>
        <v/>
      </c>
      <c r="L50" s="52"/>
      <c r="M50" s="6" t="str">
        <f>IF(J50="","",(K50/J50)/LOOKUP(RIGHT($D$2,3),定数!$A$6:$A$13,定数!$B$6:$B$13))</f>
        <v/>
      </c>
      <c r="N50" s="45"/>
      <c r="O50" s="43"/>
      <c r="P50" s="50"/>
      <c r="Q50" s="50"/>
      <c r="R50" s="53" t="str">
        <f>IF(P50="","",T50*M50*LOOKUP(RIGHT($D$2,3),定数!$A$6:$A$13,定数!$B$6:$B$13))</f>
        <v/>
      </c>
      <c r="S50" s="53"/>
      <c r="T50" s="54" t="str">
        <f t="shared" si="5"/>
        <v/>
      </c>
      <c r="U50" s="54"/>
      <c r="V50" t="str">
        <f t="shared" si="8"/>
        <v/>
      </c>
      <c r="W50" t="str">
        <f t="shared" si="3"/>
        <v/>
      </c>
      <c r="X50" s="36" t="str">
        <f t="shared" si="6"/>
        <v/>
      </c>
      <c r="Y50" s="37" t="str">
        <f t="shared" si="7"/>
        <v/>
      </c>
    </row>
    <row r="51" spans="2:25">
      <c r="B51" s="46">
        <v>43</v>
      </c>
      <c r="C51" s="49" t="str">
        <f t="shared" si="1"/>
        <v/>
      </c>
      <c r="D51" s="49"/>
      <c r="E51" s="45"/>
      <c r="F51" s="43"/>
      <c r="G51" s="45"/>
      <c r="H51" s="50"/>
      <c r="I51" s="50"/>
      <c r="J51" s="45"/>
      <c r="K51" s="51" t="str">
        <f t="shared" si="4"/>
        <v/>
      </c>
      <c r="L51" s="52"/>
      <c r="M51" s="6" t="str">
        <f>IF(J51="","",(K51/J51)/LOOKUP(RIGHT($D$2,3),定数!$A$6:$A$13,定数!$B$6:$B$13))</f>
        <v/>
      </c>
      <c r="N51" s="45"/>
      <c r="O51" s="43"/>
      <c r="P51" s="50"/>
      <c r="Q51" s="50"/>
      <c r="R51" s="53" t="str">
        <f>IF(P51="","",T51*M51*LOOKUP(RIGHT($D$2,3),定数!$A$6:$A$13,定数!$B$6:$B$13))</f>
        <v/>
      </c>
      <c r="S51" s="53"/>
      <c r="T51" s="54" t="str">
        <f t="shared" si="5"/>
        <v/>
      </c>
      <c r="U51" s="54"/>
      <c r="V51" t="str">
        <f t="shared" si="8"/>
        <v/>
      </c>
      <c r="W51" t="str">
        <f t="shared" si="3"/>
        <v/>
      </c>
      <c r="X51" s="36" t="str">
        <f t="shared" si="6"/>
        <v/>
      </c>
      <c r="Y51" s="37" t="str">
        <f t="shared" si="7"/>
        <v/>
      </c>
    </row>
    <row r="52" spans="2:25">
      <c r="B52" s="46">
        <v>44</v>
      </c>
      <c r="C52" s="49" t="str">
        <f t="shared" si="1"/>
        <v/>
      </c>
      <c r="D52" s="49"/>
      <c r="E52" s="45"/>
      <c r="F52" s="43"/>
      <c r="G52" s="45"/>
      <c r="H52" s="50"/>
      <c r="I52" s="50"/>
      <c r="J52" s="45"/>
      <c r="K52" s="51" t="str">
        <f t="shared" si="4"/>
        <v/>
      </c>
      <c r="L52" s="52"/>
      <c r="M52" s="6" t="str">
        <f>IF(J52="","",(K52/J52)/LOOKUP(RIGHT($D$2,3),定数!$A$6:$A$13,定数!$B$6:$B$13))</f>
        <v/>
      </c>
      <c r="N52" s="45"/>
      <c r="O52" s="43"/>
      <c r="P52" s="50"/>
      <c r="Q52" s="50"/>
      <c r="R52" s="53" t="str">
        <f>IF(P52="","",T52*M52*LOOKUP(RIGHT($D$2,3),定数!$A$6:$A$13,定数!$B$6:$B$13))</f>
        <v/>
      </c>
      <c r="S52" s="53"/>
      <c r="T52" s="54" t="str">
        <f t="shared" si="5"/>
        <v/>
      </c>
      <c r="U52" s="54"/>
      <c r="V52" t="str">
        <f t="shared" si="8"/>
        <v/>
      </c>
      <c r="W52" t="str">
        <f t="shared" si="3"/>
        <v/>
      </c>
      <c r="X52" s="36" t="str">
        <f t="shared" si="6"/>
        <v/>
      </c>
      <c r="Y52" s="37" t="str">
        <f t="shared" si="7"/>
        <v/>
      </c>
    </row>
    <row r="53" spans="2:25">
      <c r="B53" s="46">
        <v>45</v>
      </c>
      <c r="C53" s="49" t="str">
        <f t="shared" si="1"/>
        <v/>
      </c>
      <c r="D53" s="49"/>
      <c r="E53" s="45"/>
      <c r="F53" s="43"/>
      <c r="G53" s="45"/>
      <c r="H53" s="50"/>
      <c r="I53" s="50"/>
      <c r="J53" s="45"/>
      <c r="K53" s="51" t="str">
        <f t="shared" si="4"/>
        <v/>
      </c>
      <c r="L53" s="52"/>
      <c r="M53" s="6" t="str">
        <f>IF(J53="","",(K53/J53)/LOOKUP(RIGHT($D$2,3),定数!$A$6:$A$13,定数!$B$6:$B$13))</f>
        <v/>
      </c>
      <c r="N53" s="45"/>
      <c r="O53" s="43"/>
      <c r="P53" s="50"/>
      <c r="Q53" s="50"/>
      <c r="R53" s="53" t="str">
        <f>IF(P53="","",T53*M53*LOOKUP(RIGHT($D$2,3),定数!$A$6:$A$13,定数!$B$6:$B$13))</f>
        <v/>
      </c>
      <c r="S53" s="53"/>
      <c r="T53" s="54" t="str">
        <f t="shared" si="5"/>
        <v/>
      </c>
      <c r="U53" s="54"/>
      <c r="V53" t="str">
        <f t="shared" si="8"/>
        <v/>
      </c>
      <c r="W53" t="str">
        <f t="shared" si="3"/>
        <v/>
      </c>
      <c r="X53" s="36" t="str">
        <f t="shared" si="6"/>
        <v/>
      </c>
      <c r="Y53" s="37" t="str">
        <f t="shared" si="7"/>
        <v/>
      </c>
    </row>
    <row r="54" spans="2:25">
      <c r="B54" s="46">
        <v>46</v>
      </c>
      <c r="C54" s="49" t="str">
        <f t="shared" si="1"/>
        <v/>
      </c>
      <c r="D54" s="49"/>
      <c r="E54" s="45"/>
      <c r="F54" s="43"/>
      <c r="G54" s="45"/>
      <c r="H54" s="50"/>
      <c r="I54" s="50"/>
      <c r="J54" s="45"/>
      <c r="K54" s="51" t="str">
        <f t="shared" si="4"/>
        <v/>
      </c>
      <c r="L54" s="52"/>
      <c r="M54" s="6" t="str">
        <f>IF(J54="","",(K54/J54)/LOOKUP(RIGHT($D$2,3),定数!$A$6:$A$13,定数!$B$6:$B$13))</f>
        <v/>
      </c>
      <c r="N54" s="45"/>
      <c r="O54" s="43"/>
      <c r="P54" s="50"/>
      <c r="Q54" s="50"/>
      <c r="R54" s="53" t="str">
        <f>IF(P54="","",T54*M54*LOOKUP(RIGHT($D$2,3),定数!$A$6:$A$13,定数!$B$6:$B$13))</f>
        <v/>
      </c>
      <c r="S54" s="53"/>
      <c r="T54" s="54" t="str">
        <f t="shared" si="5"/>
        <v/>
      </c>
      <c r="U54" s="54"/>
      <c r="V54" t="str">
        <f t="shared" si="8"/>
        <v/>
      </c>
      <c r="W54" t="str">
        <f t="shared" si="3"/>
        <v/>
      </c>
      <c r="X54" s="36" t="str">
        <f t="shared" si="6"/>
        <v/>
      </c>
      <c r="Y54" s="37" t="str">
        <f t="shared" si="7"/>
        <v/>
      </c>
    </row>
    <row r="55" spans="2:25">
      <c r="B55" s="46">
        <v>47</v>
      </c>
      <c r="C55" s="49" t="str">
        <f t="shared" si="1"/>
        <v/>
      </c>
      <c r="D55" s="49"/>
      <c r="E55" s="45"/>
      <c r="F55" s="43"/>
      <c r="G55" s="45"/>
      <c r="H55" s="50"/>
      <c r="I55" s="50"/>
      <c r="J55" s="45"/>
      <c r="K55" s="51" t="str">
        <f t="shared" si="4"/>
        <v/>
      </c>
      <c r="L55" s="52"/>
      <c r="M55" s="6" t="str">
        <f>IF(J55="","",(K55/J55)/LOOKUP(RIGHT($D$2,3),定数!$A$6:$A$13,定数!$B$6:$B$13))</f>
        <v/>
      </c>
      <c r="N55" s="45"/>
      <c r="O55" s="43"/>
      <c r="P55" s="50"/>
      <c r="Q55" s="50"/>
      <c r="R55" s="53" t="str">
        <f>IF(P55="","",T55*M55*LOOKUP(RIGHT($D$2,3),定数!$A$6:$A$13,定数!$B$6:$B$13))</f>
        <v/>
      </c>
      <c r="S55" s="53"/>
      <c r="T55" s="54" t="str">
        <f t="shared" si="5"/>
        <v/>
      </c>
      <c r="U55" s="54"/>
      <c r="V55" t="str">
        <f t="shared" si="8"/>
        <v/>
      </c>
      <c r="W55" t="str">
        <f t="shared" si="3"/>
        <v/>
      </c>
      <c r="X55" s="36" t="str">
        <f t="shared" si="6"/>
        <v/>
      </c>
      <c r="Y55" s="37" t="str">
        <f t="shared" si="7"/>
        <v/>
      </c>
    </row>
    <row r="56" spans="2:25">
      <c r="B56" s="46">
        <v>48</v>
      </c>
      <c r="C56" s="49" t="str">
        <f t="shared" si="1"/>
        <v/>
      </c>
      <c r="D56" s="49"/>
      <c r="E56" s="45"/>
      <c r="F56" s="43"/>
      <c r="G56" s="45"/>
      <c r="H56" s="50"/>
      <c r="I56" s="50"/>
      <c r="J56" s="45"/>
      <c r="K56" s="51" t="str">
        <f t="shared" si="4"/>
        <v/>
      </c>
      <c r="L56" s="52"/>
      <c r="M56" s="6" t="str">
        <f>IF(J56="","",(K56/J56)/LOOKUP(RIGHT($D$2,3),定数!$A$6:$A$13,定数!$B$6:$B$13))</f>
        <v/>
      </c>
      <c r="N56" s="45"/>
      <c r="O56" s="43"/>
      <c r="P56" s="50"/>
      <c r="Q56" s="50"/>
      <c r="R56" s="53" t="str">
        <f>IF(P56="","",T56*M56*LOOKUP(RIGHT($D$2,3),定数!$A$6:$A$13,定数!$B$6:$B$13))</f>
        <v/>
      </c>
      <c r="S56" s="53"/>
      <c r="T56" s="54" t="str">
        <f t="shared" si="5"/>
        <v/>
      </c>
      <c r="U56" s="54"/>
      <c r="V56" t="str">
        <f t="shared" si="8"/>
        <v/>
      </c>
      <c r="W56" t="str">
        <f t="shared" si="3"/>
        <v/>
      </c>
      <c r="X56" s="36" t="str">
        <f t="shared" si="6"/>
        <v/>
      </c>
      <c r="Y56" s="37" t="str">
        <f t="shared" si="7"/>
        <v/>
      </c>
    </row>
    <row r="57" spans="2:25">
      <c r="B57" s="46">
        <v>49</v>
      </c>
      <c r="C57" s="49" t="str">
        <f t="shared" si="1"/>
        <v/>
      </c>
      <c r="D57" s="49"/>
      <c r="E57" s="45"/>
      <c r="F57" s="43"/>
      <c r="G57" s="45"/>
      <c r="H57" s="50"/>
      <c r="I57" s="50"/>
      <c r="J57" s="45"/>
      <c r="K57" s="51" t="str">
        <f t="shared" si="4"/>
        <v/>
      </c>
      <c r="L57" s="52"/>
      <c r="M57" s="6" t="str">
        <f>IF(J57="","",(K57/J57)/LOOKUP(RIGHT($D$2,3),定数!$A$6:$A$13,定数!$B$6:$B$13))</f>
        <v/>
      </c>
      <c r="N57" s="45"/>
      <c r="O57" s="43"/>
      <c r="P57" s="50"/>
      <c r="Q57" s="50"/>
      <c r="R57" s="53" t="str">
        <f>IF(P57="","",T57*M57*LOOKUP(RIGHT($D$2,3),定数!$A$6:$A$13,定数!$B$6:$B$13))</f>
        <v/>
      </c>
      <c r="S57" s="53"/>
      <c r="T57" s="54" t="str">
        <f t="shared" si="5"/>
        <v/>
      </c>
      <c r="U57" s="54"/>
      <c r="V57" t="str">
        <f t="shared" si="8"/>
        <v/>
      </c>
      <c r="W57" t="str">
        <f t="shared" si="3"/>
        <v/>
      </c>
      <c r="X57" s="36" t="str">
        <f t="shared" si="6"/>
        <v/>
      </c>
      <c r="Y57" s="37" t="str">
        <f t="shared" si="7"/>
        <v/>
      </c>
    </row>
    <row r="58" spans="2:25">
      <c r="B58" s="46">
        <v>50</v>
      </c>
      <c r="C58" s="49" t="str">
        <f t="shared" si="1"/>
        <v/>
      </c>
      <c r="D58" s="49"/>
      <c r="E58" s="45"/>
      <c r="F58" s="43"/>
      <c r="G58" s="45"/>
      <c r="H58" s="50"/>
      <c r="I58" s="50"/>
      <c r="J58" s="45"/>
      <c r="K58" s="51" t="str">
        <f t="shared" si="4"/>
        <v/>
      </c>
      <c r="L58" s="52"/>
      <c r="M58" s="6" t="str">
        <f>IF(J58="","",(K58/J58)/LOOKUP(RIGHT($D$2,3),定数!$A$6:$A$13,定数!$B$6:$B$13))</f>
        <v/>
      </c>
      <c r="N58" s="45"/>
      <c r="O58" s="43"/>
      <c r="P58" s="50"/>
      <c r="Q58" s="50"/>
      <c r="R58" s="53" t="str">
        <f>IF(P58="","",T58*M58*LOOKUP(RIGHT($D$2,3),定数!$A$6:$A$13,定数!$B$6:$B$13))</f>
        <v/>
      </c>
      <c r="S58" s="53"/>
      <c r="T58" s="54" t="str">
        <f t="shared" si="5"/>
        <v/>
      </c>
      <c r="U58" s="54"/>
      <c r="V58" t="str">
        <f t="shared" si="8"/>
        <v/>
      </c>
      <c r="W58" t="str">
        <f t="shared" si="3"/>
        <v/>
      </c>
      <c r="X58" s="36" t="str">
        <f t="shared" si="6"/>
        <v/>
      </c>
      <c r="Y58" s="37" t="str">
        <f t="shared" si="7"/>
        <v/>
      </c>
    </row>
    <row r="59" spans="2:25">
      <c r="B59" s="46">
        <v>51</v>
      </c>
      <c r="C59" s="49" t="str">
        <f t="shared" si="1"/>
        <v/>
      </c>
      <c r="D59" s="49"/>
      <c r="E59" s="45"/>
      <c r="F59" s="43"/>
      <c r="G59" s="45"/>
      <c r="H59" s="50"/>
      <c r="I59" s="50"/>
      <c r="J59" s="45"/>
      <c r="K59" s="51" t="str">
        <f t="shared" si="4"/>
        <v/>
      </c>
      <c r="L59" s="52"/>
      <c r="M59" s="6" t="str">
        <f>IF(J59="","",(K59/J59)/LOOKUP(RIGHT($D$2,3),定数!$A$6:$A$13,定数!$B$6:$B$13))</f>
        <v/>
      </c>
      <c r="N59" s="45"/>
      <c r="O59" s="43"/>
      <c r="P59" s="50"/>
      <c r="Q59" s="50"/>
      <c r="R59" s="53" t="str">
        <f>IF(P59="","",T59*M59*LOOKUP(RIGHT($D$2,3),定数!$A$6:$A$13,定数!$B$6:$B$13))</f>
        <v/>
      </c>
      <c r="S59" s="53"/>
      <c r="T59" s="54" t="str">
        <f t="shared" si="5"/>
        <v/>
      </c>
      <c r="U59" s="54"/>
      <c r="V59" t="str">
        <f t="shared" si="8"/>
        <v/>
      </c>
      <c r="W59" t="str">
        <f t="shared" si="3"/>
        <v/>
      </c>
      <c r="X59" s="36" t="str">
        <f t="shared" si="6"/>
        <v/>
      </c>
      <c r="Y59" s="37" t="str">
        <f t="shared" si="7"/>
        <v/>
      </c>
    </row>
    <row r="60" spans="2:25">
      <c r="B60" s="46">
        <v>52</v>
      </c>
      <c r="C60" s="49" t="str">
        <f t="shared" si="1"/>
        <v/>
      </c>
      <c r="D60" s="49"/>
      <c r="E60" s="45"/>
      <c r="F60" s="43"/>
      <c r="G60" s="45"/>
      <c r="H60" s="50"/>
      <c r="I60" s="50"/>
      <c r="J60" s="45"/>
      <c r="K60" s="51" t="str">
        <f t="shared" si="4"/>
        <v/>
      </c>
      <c r="L60" s="52"/>
      <c r="M60" s="6" t="str">
        <f>IF(J60="","",(K60/J60)/LOOKUP(RIGHT($D$2,3),定数!$A$6:$A$13,定数!$B$6:$B$13))</f>
        <v/>
      </c>
      <c r="N60" s="45"/>
      <c r="O60" s="43"/>
      <c r="P60" s="50"/>
      <c r="Q60" s="50"/>
      <c r="R60" s="53" t="str">
        <f>IF(P60="","",T60*M60*LOOKUP(RIGHT($D$2,3),定数!$A$6:$A$13,定数!$B$6:$B$13))</f>
        <v/>
      </c>
      <c r="S60" s="53"/>
      <c r="T60" s="54" t="str">
        <f t="shared" si="5"/>
        <v/>
      </c>
      <c r="U60" s="54"/>
      <c r="V60" t="str">
        <f t="shared" si="8"/>
        <v/>
      </c>
      <c r="W60" t="str">
        <f t="shared" si="3"/>
        <v/>
      </c>
      <c r="X60" s="36" t="str">
        <f t="shared" si="6"/>
        <v/>
      </c>
      <c r="Y60" s="37" t="str">
        <f t="shared" si="7"/>
        <v/>
      </c>
    </row>
    <row r="61" spans="2:25">
      <c r="B61" s="46">
        <v>53</v>
      </c>
      <c r="C61" s="49" t="str">
        <f t="shared" si="1"/>
        <v/>
      </c>
      <c r="D61" s="49"/>
      <c r="E61" s="45"/>
      <c r="F61" s="43"/>
      <c r="G61" s="45"/>
      <c r="H61" s="50"/>
      <c r="I61" s="50"/>
      <c r="J61" s="45"/>
      <c r="K61" s="51" t="str">
        <f t="shared" si="4"/>
        <v/>
      </c>
      <c r="L61" s="52"/>
      <c r="M61" s="6" t="str">
        <f>IF(J61="","",(K61/J61)/LOOKUP(RIGHT($D$2,3),定数!$A$6:$A$13,定数!$B$6:$B$13))</f>
        <v/>
      </c>
      <c r="N61" s="45"/>
      <c r="O61" s="43"/>
      <c r="P61" s="50"/>
      <c r="Q61" s="50"/>
      <c r="R61" s="53" t="str">
        <f>IF(P61="","",T61*M61*LOOKUP(RIGHT($D$2,3),定数!$A$6:$A$13,定数!$B$6:$B$13))</f>
        <v/>
      </c>
      <c r="S61" s="53"/>
      <c r="T61" s="54" t="str">
        <f t="shared" si="5"/>
        <v/>
      </c>
      <c r="U61" s="54"/>
      <c r="V61" t="str">
        <f t="shared" si="8"/>
        <v/>
      </c>
      <c r="W61" t="str">
        <f t="shared" si="3"/>
        <v/>
      </c>
      <c r="X61" s="36" t="str">
        <f t="shared" si="6"/>
        <v/>
      </c>
      <c r="Y61" s="37" t="str">
        <f t="shared" si="7"/>
        <v/>
      </c>
    </row>
    <row r="62" spans="2:25">
      <c r="B62" s="46">
        <v>54</v>
      </c>
      <c r="C62" s="49" t="str">
        <f t="shared" si="1"/>
        <v/>
      </c>
      <c r="D62" s="49"/>
      <c r="E62" s="45"/>
      <c r="F62" s="43"/>
      <c r="G62" s="45"/>
      <c r="H62" s="50"/>
      <c r="I62" s="50"/>
      <c r="J62" s="45"/>
      <c r="K62" s="51" t="str">
        <f t="shared" si="4"/>
        <v/>
      </c>
      <c r="L62" s="52"/>
      <c r="M62" s="6" t="str">
        <f>IF(J62="","",(K62/J62)/LOOKUP(RIGHT($D$2,3),定数!$A$6:$A$13,定数!$B$6:$B$13))</f>
        <v/>
      </c>
      <c r="N62" s="45"/>
      <c r="O62" s="43"/>
      <c r="P62" s="50"/>
      <c r="Q62" s="50"/>
      <c r="R62" s="53" t="str">
        <f>IF(P62="","",T62*M62*LOOKUP(RIGHT($D$2,3),定数!$A$6:$A$13,定数!$B$6:$B$13))</f>
        <v/>
      </c>
      <c r="S62" s="53"/>
      <c r="T62" s="54" t="str">
        <f t="shared" si="5"/>
        <v/>
      </c>
      <c r="U62" s="54"/>
      <c r="V62" t="str">
        <f t="shared" si="8"/>
        <v/>
      </c>
      <c r="W62" t="str">
        <f t="shared" si="3"/>
        <v/>
      </c>
      <c r="X62" s="36" t="str">
        <f t="shared" si="6"/>
        <v/>
      </c>
      <c r="Y62" s="37" t="str">
        <f t="shared" si="7"/>
        <v/>
      </c>
    </row>
    <row r="63" spans="2:25">
      <c r="B63" s="46">
        <v>55</v>
      </c>
      <c r="C63" s="49" t="str">
        <f t="shared" si="1"/>
        <v/>
      </c>
      <c r="D63" s="49"/>
      <c r="E63" s="45"/>
      <c r="F63" s="43"/>
      <c r="G63" s="45"/>
      <c r="H63" s="50"/>
      <c r="I63" s="50"/>
      <c r="J63" s="45"/>
      <c r="K63" s="51" t="str">
        <f t="shared" si="4"/>
        <v/>
      </c>
      <c r="L63" s="52"/>
      <c r="M63" s="6" t="str">
        <f>IF(J63="","",(K63/J63)/LOOKUP(RIGHT($D$2,3),定数!$A$6:$A$13,定数!$B$6:$B$13))</f>
        <v/>
      </c>
      <c r="N63" s="45"/>
      <c r="O63" s="43"/>
      <c r="P63" s="50"/>
      <c r="Q63" s="50"/>
      <c r="R63" s="53" t="str">
        <f>IF(P63="","",T63*M63*LOOKUP(RIGHT($D$2,3),定数!$A$6:$A$13,定数!$B$6:$B$13))</f>
        <v/>
      </c>
      <c r="S63" s="53"/>
      <c r="T63" s="54" t="str">
        <f t="shared" si="5"/>
        <v/>
      </c>
      <c r="U63" s="54"/>
      <c r="V63" t="str">
        <f t="shared" si="8"/>
        <v/>
      </c>
      <c r="W63" t="str">
        <f t="shared" si="3"/>
        <v/>
      </c>
      <c r="X63" s="36" t="str">
        <f t="shared" si="6"/>
        <v/>
      </c>
      <c r="Y63" s="37" t="str">
        <f t="shared" si="7"/>
        <v/>
      </c>
    </row>
    <row r="64" spans="2:25">
      <c r="B64" s="46">
        <v>56</v>
      </c>
      <c r="C64" s="49" t="str">
        <f t="shared" si="1"/>
        <v/>
      </c>
      <c r="D64" s="49"/>
      <c r="E64" s="45"/>
      <c r="F64" s="43"/>
      <c r="G64" s="45"/>
      <c r="H64" s="50"/>
      <c r="I64" s="50"/>
      <c r="J64" s="45"/>
      <c r="K64" s="51" t="str">
        <f t="shared" si="4"/>
        <v/>
      </c>
      <c r="L64" s="52"/>
      <c r="M64" s="6" t="str">
        <f>IF(J64="","",(K64/J64)/LOOKUP(RIGHT($D$2,3),定数!$A$6:$A$13,定数!$B$6:$B$13))</f>
        <v/>
      </c>
      <c r="N64" s="45"/>
      <c r="O64" s="43"/>
      <c r="P64" s="50"/>
      <c r="Q64" s="50"/>
      <c r="R64" s="53" t="str">
        <f>IF(P64="","",T64*M64*LOOKUP(RIGHT($D$2,3),定数!$A$6:$A$13,定数!$B$6:$B$13))</f>
        <v/>
      </c>
      <c r="S64" s="53"/>
      <c r="T64" s="54" t="str">
        <f t="shared" si="5"/>
        <v/>
      </c>
      <c r="U64" s="54"/>
      <c r="V64" t="str">
        <f t="shared" si="8"/>
        <v/>
      </c>
      <c r="W64" t="str">
        <f t="shared" si="3"/>
        <v/>
      </c>
      <c r="X64" s="36" t="str">
        <f t="shared" si="6"/>
        <v/>
      </c>
      <c r="Y64" s="37" t="str">
        <f t="shared" si="7"/>
        <v/>
      </c>
    </row>
    <row r="65" spans="2:25">
      <c r="B65" s="46">
        <v>57</v>
      </c>
      <c r="C65" s="49" t="str">
        <f t="shared" si="1"/>
        <v/>
      </c>
      <c r="D65" s="49"/>
      <c r="E65" s="45"/>
      <c r="F65" s="43"/>
      <c r="G65" s="45"/>
      <c r="H65" s="50"/>
      <c r="I65" s="50"/>
      <c r="J65" s="45"/>
      <c r="K65" s="51" t="str">
        <f t="shared" si="4"/>
        <v/>
      </c>
      <c r="L65" s="52"/>
      <c r="M65" s="6" t="str">
        <f>IF(J65="","",(K65/J65)/LOOKUP(RIGHT($D$2,3),定数!$A$6:$A$13,定数!$B$6:$B$13))</f>
        <v/>
      </c>
      <c r="N65" s="45"/>
      <c r="O65" s="43"/>
      <c r="P65" s="50"/>
      <c r="Q65" s="50"/>
      <c r="R65" s="53" t="str">
        <f>IF(P65="","",T65*M65*LOOKUP(RIGHT($D$2,3),定数!$A$6:$A$13,定数!$B$6:$B$13))</f>
        <v/>
      </c>
      <c r="S65" s="53"/>
      <c r="T65" s="54" t="str">
        <f t="shared" si="5"/>
        <v/>
      </c>
      <c r="U65" s="54"/>
      <c r="V65" t="str">
        <f t="shared" si="8"/>
        <v/>
      </c>
      <c r="W65" t="str">
        <f t="shared" si="3"/>
        <v/>
      </c>
      <c r="X65" s="36" t="str">
        <f t="shared" si="6"/>
        <v/>
      </c>
      <c r="Y65" s="37" t="str">
        <f t="shared" si="7"/>
        <v/>
      </c>
    </row>
    <row r="66" spans="2:25">
      <c r="B66" s="46">
        <v>58</v>
      </c>
      <c r="C66" s="49" t="str">
        <f t="shared" si="1"/>
        <v/>
      </c>
      <c r="D66" s="49"/>
      <c r="E66" s="45"/>
      <c r="F66" s="43"/>
      <c r="G66" s="45"/>
      <c r="H66" s="50"/>
      <c r="I66" s="50"/>
      <c r="J66" s="45"/>
      <c r="K66" s="51" t="str">
        <f t="shared" si="4"/>
        <v/>
      </c>
      <c r="L66" s="52"/>
      <c r="M66" s="6" t="str">
        <f>IF(J66="","",(K66/J66)/LOOKUP(RIGHT($D$2,3),定数!$A$6:$A$13,定数!$B$6:$B$13))</f>
        <v/>
      </c>
      <c r="N66" s="45"/>
      <c r="O66" s="43"/>
      <c r="P66" s="50"/>
      <c r="Q66" s="50"/>
      <c r="R66" s="53" t="str">
        <f>IF(P66="","",T66*M66*LOOKUP(RIGHT($D$2,3),定数!$A$6:$A$13,定数!$B$6:$B$13))</f>
        <v/>
      </c>
      <c r="S66" s="53"/>
      <c r="T66" s="54" t="str">
        <f t="shared" si="5"/>
        <v/>
      </c>
      <c r="U66" s="54"/>
      <c r="V66" t="str">
        <f t="shared" si="8"/>
        <v/>
      </c>
      <c r="W66" t="str">
        <f t="shared" si="3"/>
        <v/>
      </c>
      <c r="X66" s="36" t="str">
        <f t="shared" si="6"/>
        <v/>
      </c>
      <c r="Y66" s="37" t="str">
        <f t="shared" si="7"/>
        <v/>
      </c>
    </row>
    <row r="67" spans="2:25">
      <c r="B67" s="46">
        <v>59</v>
      </c>
      <c r="C67" s="49" t="str">
        <f t="shared" si="1"/>
        <v/>
      </c>
      <c r="D67" s="49"/>
      <c r="E67" s="45"/>
      <c r="F67" s="43"/>
      <c r="G67" s="45"/>
      <c r="H67" s="50"/>
      <c r="I67" s="50"/>
      <c r="J67" s="45"/>
      <c r="K67" s="51" t="str">
        <f t="shared" si="4"/>
        <v/>
      </c>
      <c r="L67" s="52"/>
      <c r="M67" s="6" t="str">
        <f>IF(J67="","",(K67/J67)/LOOKUP(RIGHT($D$2,3),定数!$A$6:$A$13,定数!$B$6:$B$13))</f>
        <v/>
      </c>
      <c r="N67" s="45"/>
      <c r="O67" s="43"/>
      <c r="P67" s="50"/>
      <c r="Q67" s="50"/>
      <c r="R67" s="53" t="str">
        <f>IF(P67="","",T67*M67*LOOKUP(RIGHT($D$2,3),定数!$A$6:$A$13,定数!$B$6:$B$13))</f>
        <v/>
      </c>
      <c r="S67" s="53"/>
      <c r="T67" s="54" t="str">
        <f t="shared" si="5"/>
        <v/>
      </c>
      <c r="U67" s="54"/>
      <c r="V67" t="str">
        <f t="shared" si="8"/>
        <v/>
      </c>
      <c r="W67" t="str">
        <f t="shared" si="3"/>
        <v/>
      </c>
      <c r="X67" s="36" t="str">
        <f t="shared" si="6"/>
        <v/>
      </c>
      <c r="Y67" s="37" t="str">
        <f t="shared" si="7"/>
        <v/>
      </c>
    </row>
    <row r="68" spans="2:25">
      <c r="B68" s="46">
        <v>60</v>
      </c>
      <c r="C68" s="49" t="str">
        <f t="shared" si="1"/>
        <v/>
      </c>
      <c r="D68" s="49"/>
      <c r="E68" s="45"/>
      <c r="F68" s="43"/>
      <c r="G68" s="45"/>
      <c r="H68" s="50"/>
      <c r="I68" s="50"/>
      <c r="J68" s="45"/>
      <c r="K68" s="51" t="str">
        <f t="shared" si="4"/>
        <v/>
      </c>
      <c r="L68" s="52"/>
      <c r="M68" s="6" t="str">
        <f>IF(J68="","",(K68/J68)/LOOKUP(RIGHT($D$2,3),定数!$A$6:$A$13,定数!$B$6:$B$13))</f>
        <v/>
      </c>
      <c r="N68" s="45"/>
      <c r="O68" s="43"/>
      <c r="P68" s="50"/>
      <c r="Q68" s="50"/>
      <c r="R68" s="53" t="str">
        <f>IF(P68="","",T68*M68*LOOKUP(RIGHT($D$2,3),定数!$A$6:$A$13,定数!$B$6:$B$13))</f>
        <v/>
      </c>
      <c r="S68" s="53"/>
      <c r="T68" s="54" t="str">
        <f t="shared" si="5"/>
        <v/>
      </c>
      <c r="U68" s="54"/>
      <c r="V68" t="str">
        <f t="shared" si="8"/>
        <v/>
      </c>
      <c r="W68" t="str">
        <f t="shared" si="3"/>
        <v/>
      </c>
      <c r="X68" s="36" t="str">
        <f t="shared" si="6"/>
        <v/>
      </c>
      <c r="Y68" s="37" t="str">
        <f t="shared" si="7"/>
        <v/>
      </c>
    </row>
    <row r="69" spans="2:25">
      <c r="B69" s="46">
        <v>61</v>
      </c>
      <c r="C69" s="49" t="str">
        <f t="shared" si="1"/>
        <v/>
      </c>
      <c r="D69" s="49"/>
      <c r="E69" s="45"/>
      <c r="F69" s="43"/>
      <c r="G69" s="45"/>
      <c r="H69" s="50"/>
      <c r="I69" s="50"/>
      <c r="J69" s="45"/>
      <c r="K69" s="51" t="str">
        <f t="shared" si="4"/>
        <v/>
      </c>
      <c r="L69" s="52"/>
      <c r="M69" s="6" t="str">
        <f>IF(J69="","",(K69/J69)/LOOKUP(RIGHT($D$2,3),定数!$A$6:$A$13,定数!$B$6:$B$13))</f>
        <v/>
      </c>
      <c r="N69" s="45"/>
      <c r="O69" s="43"/>
      <c r="P69" s="50"/>
      <c r="Q69" s="50"/>
      <c r="R69" s="53" t="str">
        <f>IF(P69="","",T69*M69*LOOKUP(RIGHT($D$2,3),定数!$A$6:$A$13,定数!$B$6:$B$13))</f>
        <v/>
      </c>
      <c r="S69" s="53"/>
      <c r="T69" s="54" t="str">
        <f t="shared" si="5"/>
        <v/>
      </c>
      <c r="U69" s="54"/>
      <c r="V69" t="str">
        <f t="shared" si="8"/>
        <v/>
      </c>
      <c r="W69" t="str">
        <f t="shared" si="3"/>
        <v/>
      </c>
      <c r="X69" s="36" t="str">
        <f t="shared" si="6"/>
        <v/>
      </c>
      <c r="Y69" s="37" t="str">
        <f t="shared" si="7"/>
        <v/>
      </c>
    </row>
    <row r="70" spans="2:25">
      <c r="B70" s="46">
        <v>62</v>
      </c>
      <c r="C70" s="49" t="str">
        <f t="shared" si="1"/>
        <v/>
      </c>
      <c r="D70" s="49"/>
      <c r="E70" s="45"/>
      <c r="F70" s="43"/>
      <c r="G70" s="45"/>
      <c r="H70" s="50"/>
      <c r="I70" s="50"/>
      <c r="J70" s="45"/>
      <c r="K70" s="51" t="str">
        <f t="shared" si="4"/>
        <v/>
      </c>
      <c r="L70" s="52"/>
      <c r="M70" s="6" t="str">
        <f>IF(J70="","",(K70/J70)/LOOKUP(RIGHT($D$2,3),定数!$A$6:$A$13,定数!$B$6:$B$13))</f>
        <v/>
      </c>
      <c r="N70" s="45"/>
      <c r="O70" s="43"/>
      <c r="P70" s="50"/>
      <c r="Q70" s="50"/>
      <c r="R70" s="53" t="str">
        <f>IF(P70="","",T70*M70*LOOKUP(RIGHT($D$2,3),定数!$A$6:$A$13,定数!$B$6:$B$13))</f>
        <v/>
      </c>
      <c r="S70" s="53"/>
      <c r="T70" s="54" t="str">
        <f t="shared" si="5"/>
        <v/>
      </c>
      <c r="U70" s="54"/>
      <c r="V70" t="str">
        <f t="shared" si="8"/>
        <v/>
      </c>
      <c r="W70" t="str">
        <f t="shared" si="3"/>
        <v/>
      </c>
      <c r="X70" s="36" t="str">
        <f t="shared" si="6"/>
        <v/>
      </c>
      <c r="Y70" s="37" t="str">
        <f t="shared" si="7"/>
        <v/>
      </c>
    </row>
    <row r="71" spans="2:25">
      <c r="B71" s="46">
        <v>63</v>
      </c>
      <c r="C71" s="49" t="str">
        <f t="shared" si="1"/>
        <v/>
      </c>
      <c r="D71" s="49"/>
      <c r="E71" s="45"/>
      <c r="F71" s="43"/>
      <c r="G71" s="45"/>
      <c r="H71" s="50"/>
      <c r="I71" s="50"/>
      <c r="J71" s="45"/>
      <c r="K71" s="51" t="str">
        <f t="shared" si="4"/>
        <v/>
      </c>
      <c r="L71" s="52"/>
      <c r="M71" s="6" t="str">
        <f>IF(J71="","",(K71/J71)/LOOKUP(RIGHT($D$2,3),定数!$A$6:$A$13,定数!$B$6:$B$13))</f>
        <v/>
      </c>
      <c r="N71" s="45"/>
      <c r="O71" s="43"/>
      <c r="P71" s="50"/>
      <c r="Q71" s="50"/>
      <c r="R71" s="53" t="str">
        <f>IF(P71="","",T71*M71*LOOKUP(RIGHT($D$2,3),定数!$A$6:$A$13,定数!$B$6:$B$13))</f>
        <v/>
      </c>
      <c r="S71" s="53"/>
      <c r="T71" s="54" t="str">
        <f t="shared" si="5"/>
        <v/>
      </c>
      <c r="U71" s="54"/>
      <c r="V71" t="str">
        <f t="shared" si="8"/>
        <v/>
      </c>
      <c r="W71" t="str">
        <f t="shared" si="3"/>
        <v/>
      </c>
      <c r="X71" s="36" t="str">
        <f t="shared" si="6"/>
        <v/>
      </c>
      <c r="Y71" s="37" t="str">
        <f t="shared" si="7"/>
        <v/>
      </c>
    </row>
    <row r="72" spans="2:25">
      <c r="B72" s="46">
        <v>64</v>
      </c>
      <c r="C72" s="49" t="str">
        <f t="shared" si="1"/>
        <v/>
      </c>
      <c r="D72" s="49"/>
      <c r="E72" s="45"/>
      <c r="F72" s="43"/>
      <c r="G72" s="45"/>
      <c r="H72" s="50"/>
      <c r="I72" s="50"/>
      <c r="J72" s="45"/>
      <c r="K72" s="51" t="str">
        <f t="shared" si="4"/>
        <v/>
      </c>
      <c r="L72" s="52"/>
      <c r="M72" s="6" t="str">
        <f>IF(J72="","",(K72/J72)/LOOKUP(RIGHT($D$2,3),定数!$A$6:$A$13,定数!$B$6:$B$13))</f>
        <v/>
      </c>
      <c r="N72" s="45"/>
      <c r="O72" s="43"/>
      <c r="P72" s="50"/>
      <c r="Q72" s="50"/>
      <c r="R72" s="53" t="str">
        <f>IF(P72="","",T72*M72*LOOKUP(RIGHT($D$2,3),定数!$A$6:$A$13,定数!$B$6:$B$13))</f>
        <v/>
      </c>
      <c r="S72" s="53"/>
      <c r="T72" s="54" t="str">
        <f t="shared" si="5"/>
        <v/>
      </c>
      <c r="U72" s="54"/>
      <c r="V72" t="str">
        <f t="shared" si="8"/>
        <v/>
      </c>
      <c r="W72" t="str">
        <f t="shared" si="3"/>
        <v/>
      </c>
      <c r="X72" s="36" t="str">
        <f t="shared" si="6"/>
        <v/>
      </c>
      <c r="Y72" s="37" t="str">
        <f t="shared" si="7"/>
        <v/>
      </c>
    </row>
    <row r="73" spans="2:25">
      <c r="B73" s="46">
        <v>65</v>
      </c>
      <c r="C73" s="49" t="str">
        <f t="shared" si="1"/>
        <v/>
      </c>
      <c r="D73" s="49"/>
      <c r="E73" s="45"/>
      <c r="F73" s="43"/>
      <c r="G73" s="45"/>
      <c r="H73" s="50"/>
      <c r="I73" s="50"/>
      <c r="J73" s="45"/>
      <c r="K73" s="51" t="str">
        <f t="shared" si="4"/>
        <v/>
      </c>
      <c r="L73" s="52"/>
      <c r="M73" s="6" t="str">
        <f>IF(J73="","",(K73/J73)/LOOKUP(RIGHT($D$2,3),定数!$A$6:$A$13,定数!$B$6:$B$13))</f>
        <v/>
      </c>
      <c r="N73" s="45"/>
      <c r="O73" s="43"/>
      <c r="P73" s="50"/>
      <c r="Q73" s="50"/>
      <c r="R73" s="53" t="str">
        <f>IF(P73="","",T73*M73*LOOKUP(RIGHT($D$2,3),定数!$A$6:$A$13,定数!$B$6:$B$13))</f>
        <v/>
      </c>
      <c r="S73" s="53"/>
      <c r="T73" s="54" t="str">
        <f t="shared" si="5"/>
        <v/>
      </c>
      <c r="U73" s="54"/>
      <c r="V73" t="str">
        <f t="shared" si="8"/>
        <v/>
      </c>
      <c r="W73" t="str">
        <f t="shared" si="3"/>
        <v/>
      </c>
      <c r="X73" s="36" t="str">
        <f t="shared" si="6"/>
        <v/>
      </c>
      <c r="Y73" s="37" t="str">
        <f t="shared" si="7"/>
        <v/>
      </c>
    </row>
    <row r="74" spans="2:25">
      <c r="B74" s="46">
        <v>66</v>
      </c>
      <c r="C74" s="49" t="str">
        <f t="shared" ref="C74:C108" si="9">IF(R73="","",C73+R73)</f>
        <v/>
      </c>
      <c r="D74" s="49"/>
      <c r="E74" s="45"/>
      <c r="F74" s="43"/>
      <c r="G74" s="45"/>
      <c r="H74" s="50"/>
      <c r="I74" s="50"/>
      <c r="J74" s="45"/>
      <c r="K74" s="51" t="str">
        <f t="shared" si="4"/>
        <v/>
      </c>
      <c r="L74" s="52"/>
      <c r="M74" s="6" t="str">
        <f>IF(J74="","",(K74/J74)/LOOKUP(RIGHT($D$2,3),定数!$A$6:$A$13,定数!$B$6:$B$13))</f>
        <v/>
      </c>
      <c r="N74" s="45"/>
      <c r="O74" s="43"/>
      <c r="P74" s="50"/>
      <c r="Q74" s="50"/>
      <c r="R74" s="53" t="str">
        <f>IF(P74="","",T74*M74*LOOKUP(RIGHT($D$2,3),定数!$A$6:$A$13,定数!$B$6:$B$13))</f>
        <v/>
      </c>
      <c r="S74" s="53"/>
      <c r="T74" s="54" t="str">
        <f t="shared" si="5"/>
        <v/>
      </c>
      <c r="U74" s="54"/>
      <c r="V74" t="str">
        <f t="shared" si="8"/>
        <v/>
      </c>
      <c r="W74" t="str">
        <f t="shared" si="8"/>
        <v/>
      </c>
      <c r="X74" s="36" t="str">
        <f t="shared" si="6"/>
        <v/>
      </c>
      <c r="Y74" s="37" t="str">
        <f t="shared" si="7"/>
        <v/>
      </c>
    </row>
    <row r="75" spans="2:25">
      <c r="B75" s="46">
        <v>67</v>
      </c>
      <c r="C75" s="49" t="str">
        <f t="shared" si="9"/>
        <v/>
      </c>
      <c r="D75" s="49"/>
      <c r="E75" s="45"/>
      <c r="F75" s="43"/>
      <c r="G75" s="45"/>
      <c r="H75" s="50"/>
      <c r="I75" s="50"/>
      <c r="J75" s="45"/>
      <c r="K75" s="51" t="str">
        <f t="shared" ref="K75:K108" si="10">IF(J75="","",C75*0.03)</f>
        <v/>
      </c>
      <c r="L75" s="52"/>
      <c r="M75" s="6" t="str">
        <f>IF(J75="","",(K75/J75)/LOOKUP(RIGHT($D$2,3),定数!$A$6:$A$13,定数!$B$6:$B$13))</f>
        <v/>
      </c>
      <c r="N75" s="45"/>
      <c r="O75" s="43"/>
      <c r="P75" s="50"/>
      <c r="Q75" s="50"/>
      <c r="R75" s="53" t="str">
        <f>IF(P75="","",T75*M75*LOOKUP(RIGHT($D$2,3),定数!$A$6:$A$13,定数!$B$6:$B$13))</f>
        <v/>
      </c>
      <c r="S75" s="53"/>
      <c r="T75" s="54" t="str">
        <f t="shared" si="5"/>
        <v/>
      </c>
      <c r="U75" s="54"/>
      <c r="V75" t="str">
        <f t="shared" ref="V75:W90" si="11">IF(S75&lt;&gt;"",IF(S75&lt;0,1+V74,0),"")</f>
        <v/>
      </c>
      <c r="W75" t="str">
        <f t="shared" si="11"/>
        <v/>
      </c>
      <c r="X75" s="36" t="str">
        <f t="shared" si="6"/>
        <v/>
      </c>
      <c r="Y75" s="37" t="str">
        <f t="shared" si="7"/>
        <v/>
      </c>
    </row>
    <row r="76" spans="2:25">
      <c r="B76" s="46">
        <v>68</v>
      </c>
      <c r="C76" s="49" t="str">
        <f t="shared" si="9"/>
        <v/>
      </c>
      <c r="D76" s="49"/>
      <c r="E76" s="45"/>
      <c r="F76" s="43"/>
      <c r="G76" s="45"/>
      <c r="H76" s="50"/>
      <c r="I76" s="50"/>
      <c r="J76" s="45"/>
      <c r="K76" s="51" t="str">
        <f t="shared" si="10"/>
        <v/>
      </c>
      <c r="L76" s="52"/>
      <c r="M76" s="6" t="str">
        <f>IF(J76="","",(K76/J76)/LOOKUP(RIGHT($D$2,3),定数!$A$6:$A$13,定数!$B$6:$B$13))</f>
        <v/>
      </c>
      <c r="N76" s="45"/>
      <c r="O76" s="43"/>
      <c r="P76" s="50"/>
      <c r="Q76" s="50"/>
      <c r="R76" s="53" t="str">
        <f>IF(P76="","",T76*M76*LOOKUP(RIGHT($D$2,3),定数!$A$6:$A$13,定数!$B$6:$B$13))</f>
        <v/>
      </c>
      <c r="S76" s="53"/>
      <c r="T76" s="54" t="str">
        <f t="shared" ref="T76:T108" si="12">IF(P76="","",IF(G76="買",(P76-H76),(H76-P76))*IF(RIGHT($D$2,3)="JPY",100,10000))</f>
        <v/>
      </c>
      <c r="U76" s="54"/>
      <c r="V76" t="str">
        <f t="shared" si="11"/>
        <v/>
      </c>
      <c r="W76" t="str">
        <f t="shared" si="11"/>
        <v/>
      </c>
      <c r="X76" s="36" t="str">
        <f t="shared" ref="X76:X108" si="13">IF(C76&lt;&gt;"",MAX(X75,C76),"")</f>
        <v/>
      </c>
      <c r="Y76" s="37" t="str">
        <f t="shared" ref="Y76:Y108" si="14">IF(X76&lt;&gt;"",1-(C76/X76),"")</f>
        <v/>
      </c>
    </row>
    <row r="77" spans="2:25">
      <c r="B77" s="46">
        <v>69</v>
      </c>
      <c r="C77" s="49" t="str">
        <f t="shared" si="9"/>
        <v/>
      </c>
      <c r="D77" s="49"/>
      <c r="E77" s="45"/>
      <c r="F77" s="43"/>
      <c r="G77" s="45"/>
      <c r="H77" s="50"/>
      <c r="I77" s="50"/>
      <c r="J77" s="45"/>
      <c r="K77" s="51" t="str">
        <f t="shared" si="10"/>
        <v/>
      </c>
      <c r="L77" s="52"/>
      <c r="M77" s="6" t="str">
        <f>IF(J77="","",(K77/J77)/LOOKUP(RIGHT($D$2,3),定数!$A$6:$A$13,定数!$B$6:$B$13))</f>
        <v/>
      </c>
      <c r="N77" s="45"/>
      <c r="O77" s="43"/>
      <c r="P77" s="50"/>
      <c r="Q77" s="50"/>
      <c r="R77" s="53" t="str">
        <f>IF(P77="","",T77*M77*LOOKUP(RIGHT($D$2,3),定数!$A$6:$A$13,定数!$B$6:$B$13))</f>
        <v/>
      </c>
      <c r="S77" s="53"/>
      <c r="T77" s="54" t="str">
        <f t="shared" si="12"/>
        <v/>
      </c>
      <c r="U77" s="54"/>
      <c r="V77" t="str">
        <f t="shared" si="11"/>
        <v/>
      </c>
      <c r="W77" t="str">
        <f t="shared" si="11"/>
        <v/>
      </c>
      <c r="X77" s="36" t="str">
        <f t="shared" si="13"/>
        <v/>
      </c>
      <c r="Y77" s="37" t="str">
        <f t="shared" si="14"/>
        <v/>
      </c>
    </row>
    <row r="78" spans="2:25">
      <c r="B78" s="46">
        <v>70</v>
      </c>
      <c r="C78" s="49" t="str">
        <f t="shared" si="9"/>
        <v/>
      </c>
      <c r="D78" s="49"/>
      <c r="E78" s="45"/>
      <c r="F78" s="43"/>
      <c r="G78" s="45"/>
      <c r="H78" s="50"/>
      <c r="I78" s="50"/>
      <c r="J78" s="45"/>
      <c r="K78" s="51" t="str">
        <f t="shared" si="10"/>
        <v/>
      </c>
      <c r="L78" s="52"/>
      <c r="M78" s="6" t="str">
        <f>IF(J78="","",(K78/J78)/LOOKUP(RIGHT($D$2,3),定数!$A$6:$A$13,定数!$B$6:$B$13))</f>
        <v/>
      </c>
      <c r="N78" s="45"/>
      <c r="O78" s="43"/>
      <c r="P78" s="50"/>
      <c r="Q78" s="50"/>
      <c r="R78" s="53" t="str">
        <f>IF(P78="","",T78*M78*LOOKUP(RIGHT($D$2,3),定数!$A$6:$A$13,定数!$B$6:$B$13))</f>
        <v/>
      </c>
      <c r="S78" s="53"/>
      <c r="T78" s="54" t="str">
        <f t="shared" si="12"/>
        <v/>
      </c>
      <c r="U78" s="54"/>
      <c r="V78" t="str">
        <f t="shared" si="11"/>
        <v/>
      </c>
      <c r="W78" t="str">
        <f t="shared" si="11"/>
        <v/>
      </c>
      <c r="X78" s="36" t="str">
        <f t="shared" si="13"/>
        <v/>
      </c>
      <c r="Y78" s="37" t="str">
        <f t="shared" si="14"/>
        <v/>
      </c>
    </row>
    <row r="79" spans="2:25">
      <c r="B79" s="46">
        <v>71</v>
      </c>
      <c r="C79" s="49" t="str">
        <f t="shared" si="9"/>
        <v/>
      </c>
      <c r="D79" s="49"/>
      <c r="E79" s="45"/>
      <c r="F79" s="43"/>
      <c r="G79" s="45"/>
      <c r="H79" s="50"/>
      <c r="I79" s="50"/>
      <c r="J79" s="45"/>
      <c r="K79" s="51" t="str">
        <f t="shared" si="10"/>
        <v/>
      </c>
      <c r="L79" s="52"/>
      <c r="M79" s="6" t="str">
        <f>IF(J79="","",(K79/J79)/LOOKUP(RIGHT($D$2,3),定数!$A$6:$A$13,定数!$B$6:$B$13))</f>
        <v/>
      </c>
      <c r="N79" s="45"/>
      <c r="O79" s="43"/>
      <c r="P79" s="50"/>
      <c r="Q79" s="50"/>
      <c r="R79" s="53" t="str">
        <f>IF(P79="","",T79*M79*LOOKUP(RIGHT($D$2,3),定数!$A$6:$A$13,定数!$B$6:$B$13))</f>
        <v/>
      </c>
      <c r="S79" s="53"/>
      <c r="T79" s="54" t="str">
        <f t="shared" si="12"/>
        <v/>
      </c>
      <c r="U79" s="54"/>
      <c r="V79" t="str">
        <f t="shared" si="11"/>
        <v/>
      </c>
      <c r="W79" t="str">
        <f t="shared" si="11"/>
        <v/>
      </c>
      <c r="X79" s="36" t="str">
        <f t="shared" si="13"/>
        <v/>
      </c>
      <c r="Y79" s="37" t="str">
        <f t="shared" si="14"/>
        <v/>
      </c>
    </row>
    <row r="80" spans="2:25">
      <c r="B80" s="46">
        <v>72</v>
      </c>
      <c r="C80" s="49" t="str">
        <f t="shared" si="9"/>
        <v/>
      </c>
      <c r="D80" s="49"/>
      <c r="E80" s="45"/>
      <c r="F80" s="43"/>
      <c r="G80" s="45"/>
      <c r="H80" s="50"/>
      <c r="I80" s="50"/>
      <c r="J80" s="45"/>
      <c r="K80" s="51" t="str">
        <f t="shared" si="10"/>
        <v/>
      </c>
      <c r="L80" s="52"/>
      <c r="M80" s="6" t="str">
        <f>IF(J80="","",(K80/J80)/LOOKUP(RIGHT($D$2,3),定数!$A$6:$A$13,定数!$B$6:$B$13))</f>
        <v/>
      </c>
      <c r="N80" s="45"/>
      <c r="O80" s="43"/>
      <c r="P80" s="50"/>
      <c r="Q80" s="50"/>
      <c r="R80" s="53" t="str">
        <f>IF(P80="","",T80*M80*LOOKUP(RIGHT($D$2,3),定数!$A$6:$A$13,定数!$B$6:$B$13))</f>
        <v/>
      </c>
      <c r="S80" s="53"/>
      <c r="T80" s="54" t="str">
        <f t="shared" si="12"/>
        <v/>
      </c>
      <c r="U80" s="54"/>
      <c r="V80" t="str">
        <f t="shared" si="11"/>
        <v/>
      </c>
      <c r="W80" t="str">
        <f t="shared" si="11"/>
        <v/>
      </c>
      <c r="X80" s="36" t="str">
        <f t="shared" si="13"/>
        <v/>
      </c>
      <c r="Y80" s="37" t="str">
        <f t="shared" si="14"/>
        <v/>
      </c>
    </row>
    <row r="81" spans="2:25">
      <c r="B81" s="46">
        <v>73</v>
      </c>
      <c r="C81" s="49" t="str">
        <f t="shared" si="9"/>
        <v/>
      </c>
      <c r="D81" s="49"/>
      <c r="E81" s="45"/>
      <c r="F81" s="43"/>
      <c r="G81" s="45"/>
      <c r="H81" s="50"/>
      <c r="I81" s="50"/>
      <c r="J81" s="45"/>
      <c r="K81" s="51" t="str">
        <f t="shared" si="10"/>
        <v/>
      </c>
      <c r="L81" s="52"/>
      <c r="M81" s="6" t="str">
        <f>IF(J81="","",(K81/J81)/LOOKUP(RIGHT($D$2,3),定数!$A$6:$A$13,定数!$B$6:$B$13))</f>
        <v/>
      </c>
      <c r="N81" s="45"/>
      <c r="O81" s="43"/>
      <c r="P81" s="50"/>
      <c r="Q81" s="50"/>
      <c r="R81" s="53" t="str">
        <f>IF(P81="","",T81*M81*LOOKUP(RIGHT($D$2,3),定数!$A$6:$A$13,定数!$B$6:$B$13))</f>
        <v/>
      </c>
      <c r="S81" s="53"/>
      <c r="T81" s="54" t="str">
        <f t="shared" si="12"/>
        <v/>
      </c>
      <c r="U81" s="54"/>
      <c r="V81" t="str">
        <f t="shared" si="11"/>
        <v/>
      </c>
      <c r="W81" t="str">
        <f t="shared" si="11"/>
        <v/>
      </c>
      <c r="X81" s="36" t="str">
        <f t="shared" si="13"/>
        <v/>
      </c>
      <c r="Y81" s="37" t="str">
        <f t="shared" si="14"/>
        <v/>
      </c>
    </row>
    <row r="82" spans="2:25">
      <c r="B82" s="46">
        <v>74</v>
      </c>
      <c r="C82" s="49" t="str">
        <f t="shared" si="9"/>
        <v/>
      </c>
      <c r="D82" s="49"/>
      <c r="E82" s="45"/>
      <c r="F82" s="43"/>
      <c r="G82" s="45"/>
      <c r="H82" s="50"/>
      <c r="I82" s="50"/>
      <c r="J82" s="45"/>
      <c r="K82" s="51" t="str">
        <f t="shared" si="10"/>
        <v/>
      </c>
      <c r="L82" s="52"/>
      <c r="M82" s="6" t="str">
        <f>IF(J82="","",(K82/J82)/LOOKUP(RIGHT($D$2,3),定数!$A$6:$A$13,定数!$B$6:$B$13))</f>
        <v/>
      </c>
      <c r="N82" s="45"/>
      <c r="O82" s="43"/>
      <c r="P82" s="50"/>
      <c r="Q82" s="50"/>
      <c r="R82" s="53" t="str">
        <f>IF(P82="","",T82*M82*LOOKUP(RIGHT($D$2,3),定数!$A$6:$A$13,定数!$B$6:$B$13))</f>
        <v/>
      </c>
      <c r="S82" s="53"/>
      <c r="T82" s="54" t="str">
        <f t="shared" si="12"/>
        <v/>
      </c>
      <c r="U82" s="54"/>
      <c r="V82" t="str">
        <f t="shared" si="11"/>
        <v/>
      </c>
      <c r="W82" t="str">
        <f t="shared" si="11"/>
        <v/>
      </c>
      <c r="X82" s="36" t="str">
        <f t="shared" si="13"/>
        <v/>
      </c>
      <c r="Y82" s="37" t="str">
        <f t="shared" si="14"/>
        <v/>
      </c>
    </row>
    <row r="83" spans="2:25">
      <c r="B83" s="46">
        <v>75</v>
      </c>
      <c r="C83" s="49" t="str">
        <f t="shared" si="9"/>
        <v/>
      </c>
      <c r="D83" s="49"/>
      <c r="E83" s="45"/>
      <c r="F83" s="43"/>
      <c r="G83" s="45"/>
      <c r="H83" s="50"/>
      <c r="I83" s="50"/>
      <c r="J83" s="45"/>
      <c r="K83" s="51" t="str">
        <f t="shared" si="10"/>
        <v/>
      </c>
      <c r="L83" s="52"/>
      <c r="M83" s="6" t="str">
        <f>IF(J83="","",(K83/J83)/LOOKUP(RIGHT($D$2,3),定数!$A$6:$A$13,定数!$B$6:$B$13))</f>
        <v/>
      </c>
      <c r="N83" s="45"/>
      <c r="O83" s="43"/>
      <c r="P83" s="50"/>
      <c r="Q83" s="50"/>
      <c r="R83" s="53" t="str">
        <f>IF(P83="","",T83*M83*LOOKUP(RIGHT($D$2,3),定数!$A$6:$A$13,定数!$B$6:$B$13))</f>
        <v/>
      </c>
      <c r="S83" s="53"/>
      <c r="T83" s="54" t="str">
        <f t="shared" si="12"/>
        <v/>
      </c>
      <c r="U83" s="54"/>
      <c r="V83" t="str">
        <f t="shared" si="11"/>
        <v/>
      </c>
      <c r="W83" t="str">
        <f t="shared" si="11"/>
        <v/>
      </c>
      <c r="X83" s="36" t="str">
        <f t="shared" si="13"/>
        <v/>
      </c>
      <c r="Y83" s="37" t="str">
        <f t="shared" si="14"/>
        <v/>
      </c>
    </row>
    <row r="84" spans="2:25">
      <c r="B84" s="46">
        <v>76</v>
      </c>
      <c r="C84" s="49" t="str">
        <f t="shared" si="9"/>
        <v/>
      </c>
      <c r="D84" s="49"/>
      <c r="E84" s="45"/>
      <c r="F84" s="43"/>
      <c r="G84" s="45"/>
      <c r="H84" s="50"/>
      <c r="I84" s="50"/>
      <c r="J84" s="45"/>
      <c r="K84" s="51" t="str">
        <f t="shared" si="10"/>
        <v/>
      </c>
      <c r="L84" s="52"/>
      <c r="M84" s="6" t="str">
        <f>IF(J84="","",(K84/J84)/LOOKUP(RIGHT($D$2,3),定数!$A$6:$A$13,定数!$B$6:$B$13))</f>
        <v/>
      </c>
      <c r="N84" s="45"/>
      <c r="O84" s="43"/>
      <c r="P84" s="50"/>
      <c r="Q84" s="50"/>
      <c r="R84" s="53" t="str">
        <f>IF(P84="","",T84*M84*LOOKUP(RIGHT($D$2,3),定数!$A$6:$A$13,定数!$B$6:$B$13))</f>
        <v/>
      </c>
      <c r="S84" s="53"/>
      <c r="T84" s="54" t="str">
        <f t="shared" si="12"/>
        <v/>
      </c>
      <c r="U84" s="54"/>
      <c r="V84" t="str">
        <f t="shared" si="11"/>
        <v/>
      </c>
      <c r="W84" t="str">
        <f t="shared" si="11"/>
        <v/>
      </c>
      <c r="X84" s="36" t="str">
        <f t="shared" si="13"/>
        <v/>
      </c>
      <c r="Y84" s="37" t="str">
        <f t="shared" si="14"/>
        <v/>
      </c>
    </row>
    <row r="85" spans="2:25">
      <c r="B85" s="46">
        <v>77</v>
      </c>
      <c r="C85" s="49" t="str">
        <f t="shared" si="9"/>
        <v/>
      </c>
      <c r="D85" s="49"/>
      <c r="E85" s="45"/>
      <c r="F85" s="43"/>
      <c r="G85" s="45"/>
      <c r="H85" s="50"/>
      <c r="I85" s="50"/>
      <c r="J85" s="45"/>
      <c r="K85" s="51" t="str">
        <f t="shared" si="10"/>
        <v/>
      </c>
      <c r="L85" s="52"/>
      <c r="M85" s="6" t="str">
        <f>IF(J85="","",(K85/J85)/LOOKUP(RIGHT($D$2,3),定数!$A$6:$A$13,定数!$B$6:$B$13))</f>
        <v/>
      </c>
      <c r="N85" s="45"/>
      <c r="O85" s="43"/>
      <c r="P85" s="50"/>
      <c r="Q85" s="50"/>
      <c r="R85" s="53" t="str">
        <f>IF(P85="","",T85*M85*LOOKUP(RIGHT($D$2,3),定数!$A$6:$A$13,定数!$B$6:$B$13))</f>
        <v/>
      </c>
      <c r="S85" s="53"/>
      <c r="T85" s="54" t="str">
        <f t="shared" si="12"/>
        <v/>
      </c>
      <c r="U85" s="54"/>
      <c r="V85" t="str">
        <f t="shared" si="11"/>
        <v/>
      </c>
      <c r="W85" t="str">
        <f t="shared" si="11"/>
        <v/>
      </c>
      <c r="X85" s="36" t="str">
        <f t="shared" si="13"/>
        <v/>
      </c>
      <c r="Y85" s="37" t="str">
        <f t="shared" si="14"/>
        <v/>
      </c>
    </row>
    <row r="86" spans="2:25">
      <c r="B86" s="46">
        <v>78</v>
      </c>
      <c r="C86" s="49" t="str">
        <f t="shared" si="9"/>
        <v/>
      </c>
      <c r="D86" s="49"/>
      <c r="E86" s="45"/>
      <c r="F86" s="43"/>
      <c r="G86" s="45"/>
      <c r="H86" s="50"/>
      <c r="I86" s="50"/>
      <c r="J86" s="45"/>
      <c r="K86" s="51" t="str">
        <f t="shared" si="10"/>
        <v/>
      </c>
      <c r="L86" s="52"/>
      <c r="M86" s="6" t="str">
        <f>IF(J86="","",(K86/J86)/LOOKUP(RIGHT($D$2,3),定数!$A$6:$A$13,定数!$B$6:$B$13))</f>
        <v/>
      </c>
      <c r="N86" s="45"/>
      <c r="O86" s="43"/>
      <c r="P86" s="50"/>
      <c r="Q86" s="50"/>
      <c r="R86" s="53" t="str">
        <f>IF(P86="","",T86*M86*LOOKUP(RIGHT($D$2,3),定数!$A$6:$A$13,定数!$B$6:$B$13))</f>
        <v/>
      </c>
      <c r="S86" s="53"/>
      <c r="T86" s="54" t="str">
        <f t="shared" si="12"/>
        <v/>
      </c>
      <c r="U86" s="54"/>
      <c r="V86" t="str">
        <f t="shared" si="11"/>
        <v/>
      </c>
      <c r="W86" t="str">
        <f t="shared" si="11"/>
        <v/>
      </c>
      <c r="X86" s="36" t="str">
        <f t="shared" si="13"/>
        <v/>
      </c>
      <c r="Y86" s="37" t="str">
        <f t="shared" si="14"/>
        <v/>
      </c>
    </row>
    <row r="87" spans="2:25">
      <c r="B87" s="46">
        <v>79</v>
      </c>
      <c r="C87" s="49" t="str">
        <f t="shared" si="9"/>
        <v/>
      </c>
      <c r="D87" s="49"/>
      <c r="E87" s="45"/>
      <c r="F87" s="43"/>
      <c r="G87" s="45"/>
      <c r="H87" s="50"/>
      <c r="I87" s="50"/>
      <c r="J87" s="45"/>
      <c r="K87" s="51" t="str">
        <f t="shared" si="10"/>
        <v/>
      </c>
      <c r="L87" s="52"/>
      <c r="M87" s="6" t="str">
        <f>IF(J87="","",(K87/J87)/LOOKUP(RIGHT($D$2,3),定数!$A$6:$A$13,定数!$B$6:$B$13))</f>
        <v/>
      </c>
      <c r="N87" s="45"/>
      <c r="O87" s="43"/>
      <c r="P87" s="50"/>
      <c r="Q87" s="50"/>
      <c r="R87" s="53" t="str">
        <f>IF(P87="","",T87*M87*LOOKUP(RIGHT($D$2,3),定数!$A$6:$A$13,定数!$B$6:$B$13))</f>
        <v/>
      </c>
      <c r="S87" s="53"/>
      <c r="T87" s="54" t="str">
        <f t="shared" si="12"/>
        <v/>
      </c>
      <c r="U87" s="54"/>
      <c r="V87" t="str">
        <f t="shared" si="11"/>
        <v/>
      </c>
      <c r="W87" t="str">
        <f t="shared" si="11"/>
        <v/>
      </c>
      <c r="X87" s="36" t="str">
        <f t="shared" si="13"/>
        <v/>
      </c>
      <c r="Y87" s="37" t="str">
        <f t="shared" si="14"/>
        <v/>
      </c>
    </row>
    <row r="88" spans="2:25">
      <c r="B88" s="46">
        <v>80</v>
      </c>
      <c r="C88" s="49" t="str">
        <f t="shared" si="9"/>
        <v/>
      </c>
      <c r="D88" s="49"/>
      <c r="E88" s="45"/>
      <c r="F88" s="43"/>
      <c r="G88" s="45"/>
      <c r="H88" s="50"/>
      <c r="I88" s="50"/>
      <c r="J88" s="45"/>
      <c r="K88" s="51" t="str">
        <f t="shared" si="10"/>
        <v/>
      </c>
      <c r="L88" s="52"/>
      <c r="M88" s="6" t="str">
        <f>IF(J88="","",(K88/J88)/LOOKUP(RIGHT($D$2,3),定数!$A$6:$A$13,定数!$B$6:$B$13))</f>
        <v/>
      </c>
      <c r="N88" s="45"/>
      <c r="O88" s="43"/>
      <c r="P88" s="50"/>
      <c r="Q88" s="50"/>
      <c r="R88" s="53" t="str">
        <f>IF(P88="","",T88*M88*LOOKUP(RIGHT($D$2,3),定数!$A$6:$A$13,定数!$B$6:$B$13))</f>
        <v/>
      </c>
      <c r="S88" s="53"/>
      <c r="T88" s="54" t="str">
        <f t="shared" si="12"/>
        <v/>
      </c>
      <c r="U88" s="54"/>
      <c r="V88" t="str">
        <f t="shared" si="11"/>
        <v/>
      </c>
      <c r="W88" t="str">
        <f t="shared" si="11"/>
        <v/>
      </c>
      <c r="X88" s="36" t="str">
        <f t="shared" si="13"/>
        <v/>
      </c>
      <c r="Y88" s="37" t="str">
        <f t="shared" si="14"/>
        <v/>
      </c>
    </row>
    <row r="89" spans="2:25">
      <c r="B89" s="46">
        <v>81</v>
      </c>
      <c r="C89" s="49" t="str">
        <f t="shared" si="9"/>
        <v/>
      </c>
      <c r="D89" s="49"/>
      <c r="E89" s="45"/>
      <c r="F89" s="43"/>
      <c r="G89" s="45"/>
      <c r="H89" s="50"/>
      <c r="I89" s="50"/>
      <c r="J89" s="45"/>
      <c r="K89" s="51" t="str">
        <f t="shared" si="10"/>
        <v/>
      </c>
      <c r="L89" s="52"/>
      <c r="M89" s="6" t="str">
        <f>IF(J89="","",(K89/J89)/LOOKUP(RIGHT($D$2,3),定数!$A$6:$A$13,定数!$B$6:$B$13))</f>
        <v/>
      </c>
      <c r="N89" s="45"/>
      <c r="O89" s="43"/>
      <c r="P89" s="50"/>
      <c r="Q89" s="50"/>
      <c r="R89" s="53" t="str">
        <f>IF(P89="","",T89*M89*LOOKUP(RIGHT($D$2,3),定数!$A$6:$A$13,定数!$B$6:$B$13))</f>
        <v/>
      </c>
      <c r="S89" s="53"/>
      <c r="T89" s="54" t="str">
        <f t="shared" si="12"/>
        <v/>
      </c>
      <c r="U89" s="54"/>
      <c r="V89" t="str">
        <f t="shared" si="11"/>
        <v/>
      </c>
      <c r="W89" t="str">
        <f t="shared" si="11"/>
        <v/>
      </c>
      <c r="X89" s="36" t="str">
        <f t="shared" si="13"/>
        <v/>
      </c>
      <c r="Y89" s="37" t="str">
        <f t="shared" si="14"/>
        <v/>
      </c>
    </row>
    <row r="90" spans="2:25">
      <c r="B90" s="46">
        <v>82</v>
      </c>
      <c r="C90" s="49" t="str">
        <f t="shared" si="9"/>
        <v/>
      </c>
      <c r="D90" s="49"/>
      <c r="E90" s="45"/>
      <c r="F90" s="43"/>
      <c r="G90" s="45"/>
      <c r="H90" s="50"/>
      <c r="I90" s="50"/>
      <c r="J90" s="45"/>
      <c r="K90" s="51" t="str">
        <f t="shared" si="10"/>
        <v/>
      </c>
      <c r="L90" s="52"/>
      <c r="M90" s="6" t="str">
        <f>IF(J90="","",(K90/J90)/LOOKUP(RIGHT($D$2,3),定数!$A$6:$A$13,定数!$B$6:$B$13))</f>
        <v/>
      </c>
      <c r="N90" s="45"/>
      <c r="O90" s="43"/>
      <c r="P90" s="50"/>
      <c r="Q90" s="50"/>
      <c r="R90" s="53" t="str">
        <f>IF(P90="","",T90*M90*LOOKUP(RIGHT($D$2,3),定数!$A$6:$A$13,定数!$B$6:$B$13))</f>
        <v/>
      </c>
      <c r="S90" s="53"/>
      <c r="T90" s="54" t="str">
        <f t="shared" si="12"/>
        <v/>
      </c>
      <c r="U90" s="54"/>
      <c r="V90" t="str">
        <f t="shared" si="11"/>
        <v/>
      </c>
      <c r="W90" t="str">
        <f t="shared" si="11"/>
        <v/>
      </c>
      <c r="X90" s="36" t="str">
        <f t="shared" si="13"/>
        <v/>
      </c>
      <c r="Y90" s="37" t="str">
        <f t="shared" si="14"/>
        <v/>
      </c>
    </row>
    <row r="91" spans="2:25">
      <c r="B91" s="46">
        <v>83</v>
      </c>
      <c r="C91" s="49" t="str">
        <f t="shared" si="9"/>
        <v/>
      </c>
      <c r="D91" s="49"/>
      <c r="E91" s="45"/>
      <c r="F91" s="43"/>
      <c r="G91" s="45"/>
      <c r="H91" s="50"/>
      <c r="I91" s="50"/>
      <c r="J91" s="45"/>
      <c r="K91" s="51" t="str">
        <f t="shared" si="10"/>
        <v/>
      </c>
      <c r="L91" s="52"/>
      <c r="M91" s="6" t="str">
        <f>IF(J91="","",(K91/J91)/LOOKUP(RIGHT($D$2,3),定数!$A$6:$A$13,定数!$B$6:$B$13))</f>
        <v/>
      </c>
      <c r="N91" s="45"/>
      <c r="O91" s="43"/>
      <c r="P91" s="50"/>
      <c r="Q91" s="50"/>
      <c r="R91" s="53" t="str">
        <f>IF(P91="","",T91*M91*LOOKUP(RIGHT($D$2,3),定数!$A$6:$A$13,定数!$B$6:$B$13))</f>
        <v/>
      </c>
      <c r="S91" s="53"/>
      <c r="T91" s="54" t="str">
        <f t="shared" si="12"/>
        <v/>
      </c>
      <c r="U91" s="54"/>
      <c r="V91" t="str">
        <f t="shared" ref="V91:W106" si="15">IF(S91&lt;&gt;"",IF(S91&lt;0,1+V90,0),"")</f>
        <v/>
      </c>
      <c r="W91" t="str">
        <f t="shared" si="15"/>
        <v/>
      </c>
      <c r="X91" s="36" t="str">
        <f t="shared" si="13"/>
        <v/>
      </c>
      <c r="Y91" s="37" t="str">
        <f t="shared" si="14"/>
        <v/>
      </c>
    </row>
    <row r="92" spans="2:25">
      <c r="B92" s="46">
        <v>84</v>
      </c>
      <c r="C92" s="49" t="str">
        <f t="shared" si="9"/>
        <v/>
      </c>
      <c r="D92" s="49"/>
      <c r="E92" s="45"/>
      <c r="F92" s="43"/>
      <c r="G92" s="45"/>
      <c r="H92" s="50"/>
      <c r="I92" s="50"/>
      <c r="J92" s="45"/>
      <c r="K92" s="51" t="str">
        <f t="shared" si="10"/>
        <v/>
      </c>
      <c r="L92" s="52"/>
      <c r="M92" s="6" t="str">
        <f>IF(J92="","",(K92/J92)/LOOKUP(RIGHT($D$2,3),定数!$A$6:$A$13,定数!$B$6:$B$13))</f>
        <v/>
      </c>
      <c r="N92" s="45"/>
      <c r="O92" s="43"/>
      <c r="P92" s="50"/>
      <c r="Q92" s="50"/>
      <c r="R92" s="53" t="str">
        <f>IF(P92="","",T92*M92*LOOKUP(RIGHT($D$2,3),定数!$A$6:$A$13,定数!$B$6:$B$13))</f>
        <v/>
      </c>
      <c r="S92" s="53"/>
      <c r="T92" s="54" t="str">
        <f t="shared" si="12"/>
        <v/>
      </c>
      <c r="U92" s="54"/>
      <c r="V92" t="str">
        <f t="shared" si="15"/>
        <v/>
      </c>
      <c r="W92" t="str">
        <f t="shared" si="15"/>
        <v/>
      </c>
      <c r="X92" s="36" t="str">
        <f t="shared" si="13"/>
        <v/>
      </c>
      <c r="Y92" s="37" t="str">
        <f t="shared" si="14"/>
        <v/>
      </c>
    </row>
    <row r="93" spans="2:25">
      <c r="B93" s="46">
        <v>85</v>
      </c>
      <c r="C93" s="49" t="str">
        <f t="shared" si="9"/>
        <v/>
      </c>
      <c r="D93" s="49"/>
      <c r="E93" s="45"/>
      <c r="F93" s="43"/>
      <c r="G93" s="45"/>
      <c r="H93" s="50"/>
      <c r="I93" s="50"/>
      <c r="J93" s="45"/>
      <c r="K93" s="51" t="str">
        <f t="shared" si="10"/>
        <v/>
      </c>
      <c r="L93" s="52"/>
      <c r="M93" s="6" t="str">
        <f>IF(J93="","",(K93/J93)/LOOKUP(RIGHT($D$2,3),定数!$A$6:$A$13,定数!$B$6:$B$13))</f>
        <v/>
      </c>
      <c r="N93" s="45"/>
      <c r="O93" s="43"/>
      <c r="P93" s="50"/>
      <c r="Q93" s="50"/>
      <c r="R93" s="53" t="str">
        <f>IF(P93="","",T93*M93*LOOKUP(RIGHT($D$2,3),定数!$A$6:$A$13,定数!$B$6:$B$13))</f>
        <v/>
      </c>
      <c r="S93" s="53"/>
      <c r="T93" s="54" t="str">
        <f t="shared" si="12"/>
        <v/>
      </c>
      <c r="U93" s="54"/>
      <c r="V93" t="str">
        <f t="shared" si="15"/>
        <v/>
      </c>
      <c r="W93" t="str">
        <f t="shared" si="15"/>
        <v/>
      </c>
      <c r="X93" s="36" t="str">
        <f t="shared" si="13"/>
        <v/>
      </c>
      <c r="Y93" s="37" t="str">
        <f t="shared" si="14"/>
        <v/>
      </c>
    </row>
    <row r="94" spans="2:25">
      <c r="B94" s="46">
        <v>86</v>
      </c>
      <c r="C94" s="49" t="str">
        <f t="shared" si="9"/>
        <v/>
      </c>
      <c r="D94" s="49"/>
      <c r="E94" s="45"/>
      <c r="F94" s="43"/>
      <c r="G94" s="45"/>
      <c r="H94" s="50"/>
      <c r="I94" s="50"/>
      <c r="J94" s="45"/>
      <c r="K94" s="51" t="str">
        <f t="shared" si="10"/>
        <v/>
      </c>
      <c r="L94" s="52"/>
      <c r="M94" s="6" t="str">
        <f>IF(J94="","",(K94/J94)/LOOKUP(RIGHT($D$2,3),定数!$A$6:$A$13,定数!$B$6:$B$13))</f>
        <v/>
      </c>
      <c r="N94" s="45"/>
      <c r="O94" s="43"/>
      <c r="P94" s="50"/>
      <c r="Q94" s="50"/>
      <c r="R94" s="53" t="str">
        <f>IF(P94="","",T94*M94*LOOKUP(RIGHT($D$2,3),定数!$A$6:$A$13,定数!$B$6:$B$13))</f>
        <v/>
      </c>
      <c r="S94" s="53"/>
      <c r="T94" s="54" t="str">
        <f t="shared" si="12"/>
        <v/>
      </c>
      <c r="U94" s="54"/>
      <c r="V94" t="str">
        <f t="shared" si="15"/>
        <v/>
      </c>
      <c r="W94" t="str">
        <f t="shared" si="15"/>
        <v/>
      </c>
      <c r="X94" s="36" t="str">
        <f t="shared" si="13"/>
        <v/>
      </c>
      <c r="Y94" s="37" t="str">
        <f t="shared" si="14"/>
        <v/>
      </c>
    </row>
    <row r="95" spans="2:25">
      <c r="B95" s="46">
        <v>87</v>
      </c>
      <c r="C95" s="49" t="str">
        <f t="shared" si="9"/>
        <v/>
      </c>
      <c r="D95" s="49"/>
      <c r="E95" s="45"/>
      <c r="F95" s="43"/>
      <c r="G95" s="45"/>
      <c r="H95" s="50"/>
      <c r="I95" s="50"/>
      <c r="J95" s="45"/>
      <c r="K95" s="51" t="str">
        <f t="shared" si="10"/>
        <v/>
      </c>
      <c r="L95" s="52"/>
      <c r="M95" s="6" t="str">
        <f>IF(J95="","",(K95/J95)/LOOKUP(RIGHT($D$2,3),定数!$A$6:$A$13,定数!$B$6:$B$13))</f>
        <v/>
      </c>
      <c r="N95" s="45"/>
      <c r="O95" s="43"/>
      <c r="P95" s="50"/>
      <c r="Q95" s="50"/>
      <c r="R95" s="53" t="str">
        <f>IF(P95="","",T95*M95*LOOKUP(RIGHT($D$2,3),定数!$A$6:$A$13,定数!$B$6:$B$13))</f>
        <v/>
      </c>
      <c r="S95" s="53"/>
      <c r="T95" s="54" t="str">
        <f t="shared" si="12"/>
        <v/>
      </c>
      <c r="U95" s="54"/>
      <c r="V95" t="str">
        <f t="shared" si="15"/>
        <v/>
      </c>
      <c r="W95" t="str">
        <f t="shared" si="15"/>
        <v/>
      </c>
      <c r="X95" s="36" t="str">
        <f t="shared" si="13"/>
        <v/>
      </c>
      <c r="Y95" s="37" t="str">
        <f t="shared" si="14"/>
        <v/>
      </c>
    </row>
    <row r="96" spans="2:25">
      <c r="B96" s="46">
        <v>88</v>
      </c>
      <c r="C96" s="49" t="str">
        <f t="shared" si="9"/>
        <v/>
      </c>
      <c r="D96" s="49"/>
      <c r="E96" s="45"/>
      <c r="F96" s="43"/>
      <c r="G96" s="45"/>
      <c r="H96" s="50"/>
      <c r="I96" s="50"/>
      <c r="J96" s="45"/>
      <c r="K96" s="51" t="str">
        <f t="shared" si="10"/>
        <v/>
      </c>
      <c r="L96" s="52"/>
      <c r="M96" s="6" t="str">
        <f>IF(J96="","",(K96/J96)/LOOKUP(RIGHT($D$2,3),定数!$A$6:$A$13,定数!$B$6:$B$13))</f>
        <v/>
      </c>
      <c r="N96" s="45"/>
      <c r="O96" s="43"/>
      <c r="P96" s="50"/>
      <c r="Q96" s="50"/>
      <c r="R96" s="53" t="str">
        <f>IF(P96="","",T96*M96*LOOKUP(RIGHT($D$2,3),定数!$A$6:$A$13,定数!$B$6:$B$13))</f>
        <v/>
      </c>
      <c r="S96" s="53"/>
      <c r="T96" s="54" t="str">
        <f t="shared" si="12"/>
        <v/>
      </c>
      <c r="U96" s="54"/>
      <c r="V96" t="str">
        <f t="shared" si="15"/>
        <v/>
      </c>
      <c r="W96" t="str">
        <f t="shared" si="15"/>
        <v/>
      </c>
      <c r="X96" s="36" t="str">
        <f t="shared" si="13"/>
        <v/>
      </c>
      <c r="Y96" s="37" t="str">
        <f t="shared" si="14"/>
        <v/>
      </c>
    </row>
    <row r="97" spans="2:25">
      <c r="B97" s="46">
        <v>89</v>
      </c>
      <c r="C97" s="49" t="str">
        <f t="shared" si="9"/>
        <v/>
      </c>
      <c r="D97" s="49"/>
      <c r="E97" s="45"/>
      <c r="F97" s="43"/>
      <c r="G97" s="45"/>
      <c r="H97" s="50"/>
      <c r="I97" s="50"/>
      <c r="J97" s="45"/>
      <c r="K97" s="51" t="str">
        <f t="shared" si="10"/>
        <v/>
      </c>
      <c r="L97" s="52"/>
      <c r="M97" s="6" t="str">
        <f>IF(J97="","",(K97/J97)/LOOKUP(RIGHT($D$2,3),定数!$A$6:$A$13,定数!$B$6:$B$13))</f>
        <v/>
      </c>
      <c r="N97" s="45"/>
      <c r="O97" s="43"/>
      <c r="P97" s="50"/>
      <c r="Q97" s="50"/>
      <c r="R97" s="53" t="str">
        <f>IF(P97="","",T97*M97*LOOKUP(RIGHT($D$2,3),定数!$A$6:$A$13,定数!$B$6:$B$13))</f>
        <v/>
      </c>
      <c r="S97" s="53"/>
      <c r="T97" s="54" t="str">
        <f t="shared" si="12"/>
        <v/>
      </c>
      <c r="U97" s="54"/>
      <c r="V97" t="str">
        <f t="shared" si="15"/>
        <v/>
      </c>
      <c r="W97" t="str">
        <f t="shared" si="15"/>
        <v/>
      </c>
      <c r="X97" s="36" t="str">
        <f t="shared" si="13"/>
        <v/>
      </c>
      <c r="Y97" s="37" t="str">
        <f t="shared" si="14"/>
        <v/>
      </c>
    </row>
    <row r="98" spans="2:25">
      <c r="B98" s="46">
        <v>90</v>
      </c>
      <c r="C98" s="49" t="str">
        <f t="shared" si="9"/>
        <v/>
      </c>
      <c r="D98" s="49"/>
      <c r="E98" s="45"/>
      <c r="F98" s="43"/>
      <c r="G98" s="45"/>
      <c r="H98" s="50"/>
      <c r="I98" s="50"/>
      <c r="J98" s="45"/>
      <c r="K98" s="51" t="str">
        <f t="shared" si="10"/>
        <v/>
      </c>
      <c r="L98" s="52"/>
      <c r="M98" s="6" t="str">
        <f>IF(J98="","",(K98/J98)/LOOKUP(RIGHT($D$2,3),定数!$A$6:$A$13,定数!$B$6:$B$13))</f>
        <v/>
      </c>
      <c r="N98" s="45"/>
      <c r="O98" s="43"/>
      <c r="P98" s="50"/>
      <c r="Q98" s="50"/>
      <c r="R98" s="53" t="str">
        <f>IF(P98="","",T98*M98*LOOKUP(RIGHT($D$2,3),定数!$A$6:$A$13,定数!$B$6:$B$13))</f>
        <v/>
      </c>
      <c r="S98" s="53"/>
      <c r="T98" s="54" t="str">
        <f t="shared" si="12"/>
        <v/>
      </c>
      <c r="U98" s="54"/>
      <c r="V98" t="str">
        <f t="shared" si="15"/>
        <v/>
      </c>
      <c r="W98" t="str">
        <f t="shared" si="15"/>
        <v/>
      </c>
      <c r="X98" s="36" t="str">
        <f t="shared" si="13"/>
        <v/>
      </c>
      <c r="Y98" s="37" t="str">
        <f t="shared" si="14"/>
        <v/>
      </c>
    </row>
    <row r="99" spans="2:25">
      <c r="B99" s="46">
        <v>91</v>
      </c>
      <c r="C99" s="49" t="str">
        <f t="shared" si="9"/>
        <v/>
      </c>
      <c r="D99" s="49"/>
      <c r="E99" s="45"/>
      <c r="F99" s="43"/>
      <c r="G99" s="45"/>
      <c r="H99" s="50"/>
      <c r="I99" s="50"/>
      <c r="J99" s="45"/>
      <c r="K99" s="51" t="str">
        <f t="shared" si="10"/>
        <v/>
      </c>
      <c r="L99" s="52"/>
      <c r="M99" s="6" t="str">
        <f>IF(J99="","",(K99/J99)/LOOKUP(RIGHT($D$2,3),定数!$A$6:$A$13,定数!$B$6:$B$13))</f>
        <v/>
      </c>
      <c r="N99" s="45"/>
      <c r="O99" s="43"/>
      <c r="P99" s="50"/>
      <c r="Q99" s="50"/>
      <c r="R99" s="53" t="str">
        <f>IF(P99="","",T99*M99*LOOKUP(RIGHT($D$2,3),定数!$A$6:$A$13,定数!$B$6:$B$13))</f>
        <v/>
      </c>
      <c r="S99" s="53"/>
      <c r="T99" s="54" t="str">
        <f t="shared" si="12"/>
        <v/>
      </c>
      <c r="U99" s="54"/>
      <c r="V99" t="str">
        <f t="shared" si="15"/>
        <v/>
      </c>
      <c r="W99" t="str">
        <f t="shared" si="15"/>
        <v/>
      </c>
      <c r="X99" s="36" t="str">
        <f t="shared" si="13"/>
        <v/>
      </c>
      <c r="Y99" s="37" t="str">
        <f t="shared" si="14"/>
        <v/>
      </c>
    </row>
    <row r="100" spans="2:25">
      <c r="B100" s="46">
        <v>92</v>
      </c>
      <c r="C100" s="49" t="str">
        <f t="shared" si="9"/>
        <v/>
      </c>
      <c r="D100" s="49"/>
      <c r="E100" s="45"/>
      <c r="F100" s="43"/>
      <c r="G100" s="45"/>
      <c r="H100" s="50"/>
      <c r="I100" s="50"/>
      <c r="J100" s="45"/>
      <c r="K100" s="51" t="str">
        <f t="shared" si="10"/>
        <v/>
      </c>
      <c r="L100" s="52"/>
      <c r="M100" s="6" t="str">
        <f>IF(J100="","",(K100/J100)/LOOKUP(RIGHT($D$2,3),定数!$A$6:$A$13,定数!$B$6:$B$13))</f>
        <v/>
      </c>
      <c r="N100" s="45"/>
      <c r="O100" s="43"/>
      <c r="P100" s="50"/>
      <c r="Q100" s="50"/>
      <c r="R100" s="53" t="str">
        <f>IF(P100="","",T100*M100*LOOKUP(RIGHT($D$2,3),定数!$A$6:$A$13,定数!$B$6:$B$13))</f>
        <v/>
      </c>
      <c r="S100" s="53"/>
      <c r="T100" s="54" t="str">
        <f t="shared" si="12"/>
        <v/>
      </c>
      <c r="U100" s="54"/>
      <c r="V100" t="str">
        <f t="shared" si="15"/>
        <v/>
      </c>
      <c r="W100" t="str">
        <f t="shared" si="15"/>
        <v/>
      </c>
      <c r="X100" s="36" t="str">
        <f t="shared" si="13"/>
        <v/>
      </c>
      <c r="Y100" s="37" t="str">
        <f t="shared" si="14"/>
        <v/>
      </c>
    </row>
    <row r="101" spans="2:25">
      <c r="B101" s="46">
        <v>93</v>
      </c>
      <c r="C101" s="49" t="str">
        <f t="shared" si="9"/>
        <v/>
      </c>
      <c r="D101" s="49"/>
      <c r="E101" s="45"/>
      <c r="F101" s="43"/>
      <c r="G101" s="45"/>
      <c r="H101" s="50"/>
      <c r="I101" s="50"/>
      <c r="J101" s="45"/>
      <c r="K101" s="51" t="str">
        <f t="shared" si="10"/>
        <v/>
      </c>
      <c r="L101" s="52"/>
      <c r="M101" s="6" t="str">
        <f>IF(J101="","",(K101/J101)/LOOKUP(RIGHT($D$2,3),定数!$A$6:$A$13,定数!$B$6:$B$13))</f>
        <v/>
      </c>
      <c r="N101" s="45"/>
      <c r="O101" s="43"/>
      <c r="P101" s="50"/>
      <c r="Q101" s="50"/>
      <c r="R101" s="53" t="str">
        <f>IF(P101="","",T101*M101*LOOKUP(RIGHT($D$2,3),定数!$A$6:$A$13,定数!$B$6:$B$13))</f>
        <v/>
      </c>
      <c r="S101" s="53"/>
      <c r="T101" s="54" t="str">
        <f t="shared" si="12"/>
        <v/>
      </c>
      <c r="U101" s="54"/>
      <c r="V101" t="str">
        <f t="shared" si="15"/>
        <v/>
      </c>
      <c r="W101" t="str">
        <f t="shared" si="15"/>
        <v/>
      </c>
      <c r="X101" s="36" t="str">
        <f t="shared" si="13"/>
        <v/>
      </c>
      <c r="Y101" s="37" t="str">
        <f t="shared" si="14"/>
        <v/>
      </c>
    </row>
    <row r="102" spans="2:25">
      <c r="B102" s="46">
        <v>94</v>
      </c>
      <c r="C102" s="49" t="str">
        <f t="shared" si="9"/>
        <v/>
      </c>
      <c r="D102" s="49"/>
      <c r="E102" s="45"/>
      <c r="F102" s="43"/>
      <c r="G102" s="45"/>
      <c r="H102" s="50"/>
      <c r="I102" s="50"/>
      <c r="J102" s="45"/>
      <c r="K102" s="51" t="str">
        <f t="shared" si="10"/>
        <v/>
      </c>
      <c r="L102" s="52"/>
      <c r="M102" s="6" t="str">
        <f>IF(J102="","",(K102/J102)/LOOKUP(RIGHT($D$2,3),定数!$A$6:$A$13,定数!$B$6:$B$13))</f>
        <v/>
      </c>
      <c r="N102" s="45"/>
      <c r="O102" s="43"/>
      <c r="P102" s="50"/>
      <c r="Q102" s="50"/>
      <c r="R102" s="53" t="str">
        <f>IF(P102="","",T102*M102*LOOKUP(RIGHT($D$2,3),定数!$A$6:$A$13,定数!$B$6:$B$13))</f>
        <v/>
      </c>
      <c r="S102" s="53"/>
      <c r="T102" s="54" t="str">
        <f t="shared" si="12"/>
        <v/>
      </c>
      <c r="U102" s="54"/>
      <c r="V102" t="str">
        <f t="shared" si="15"/>
        <v/>
      </c>
      <c r="W102" t="str">
        <f t="shared" si="15"/>
        <v/>
      </c>
      <c r="X102" s="36" t="str">
        <f t="shared" si="13"/>
        <v/>
      </c>
      <c r="Y102" s="37" t="str">
        <f t="shared" si="14"/>
        <v/>
      </c>
    </row>
    <row r="103" spans="2:25">
      <c r="B103" s="46">
        <v>95</v>
      </c>
      <c r="C103" s="49" t="str">
        <f t="shared" si="9"/>
        <v/>
      </c>
      <c r="D103" s="49"/>
      <c r="E103" s="45"/>
      <c r="F103" s="43"/>
      <c r="G103" s="45"/>
      <c r="H103" s="50"/>
      <c r="I103" s="50"/>
      <c r="J103" s="45"/>
      <c r="K103" s="51" t="str">
        <f t="shared" si="10"/>
        <v/>
      </c>
      <c r="L103" s="52"/>
      <c r="M103" s="6" t="str">
        <f>IF(J103="","",(K103/J103)/LOOKUP(RIGHT($D$2,3),定数!$A$6:$A$13,定数!$B$6:$B$13))</f>
        <v/>
      </c>
      <c r="N103" s="45"/>
      <c r="O103" s="43"/>
      <c r="P103" s="50"/>
      <c r="Q103" s="50"/>
      <c r="R103" s="53" t="str">
        <f>IF(P103="","",T103*M103*LOOKUP(RIGHT($D$2,3),定数!$A$6:$A$13,定数!$B$6:$B$13))</f>
        <v/>
      </c>
      <c r="S103" s="53"/>
      <c r="T103" s="54" t="str">
        <f t="shared" si="12"/>
        <v/>
      </c>
      <c r="U103" s="54"/>
      <c r="V103" t="str">
        <f t="shared" si="15"/>
        <v/>
      </c>
      <c r="W103" t="str">
        <f t="shared" si="15"/>
        <v/>
      </c>
      <c r="X103" s="36" t="str">
        <f t="shared" si="13"/>
        <v/>
      </c>
      <c r="Y103" s="37" t="str">
        <f t="shared" si="14"/>
        <v/>
      </c>
    </row>
    <row r="104" spans="2:25">
      <c r="B104" s="46">
        <v>96</v>
      </c>
      <c r="C104" s="49" t="str">
        <f t="shared" si="9"/>
        <v/>
      </c>
      <c r="D104" s="49"/>
      <c r="E104" s="45"/>
      <c r="F104" s="43"/>
      <c r="G104" s="45"/>
      <c r="H104" s="50"/>
      <c r="I104" s="50"/>
      <c r="J104" s="45"/>
      <c r="K104" s="51" t="str">
        <f t="shared" si="10"/>
        <v/>
      </c>
      <c r="L104" s="52"/>
      <c r="M104" s="6" t="str">
        <f>IF(J104="","",(K104/J104)/LOOKUP(RIGHT($D$2,3),定数!$A$6:$A$13,定数!$B$6:$B$13))</f>
        <v/>
      </c>
      <c r="N104" s="45"/>
      <c r="O104" s="43"/>
      <c r="P104" s="50"/>
      <c r="Q104" s="50"/>
      <c r="R104" s="53" t="str">
        <f>IF(P104="","",T104*M104*LOOKUP(RIGHT($D$2,3),定数!$A$6:$A$13,定数!$B$6:$B$13))</f>
        <v/>
      </c>
      <c r="S104" s="53"/>
      <c r="T104" s="54" t="str">
        <f t="shared" si="12"/>
        <v/>
      </c>
      <c r="U104" s="54"/>
      <c r="V104" t="str">
        <f t="shared" si="15"/>
        <v/>
      </c>
      <c r="W104" t="str">
        <f t="shared" si="15"/>
        <v/>
      </c>
      <c r="X104" s="36" t="str">
        <f t="shared" si="13"/>
        <v/>
      </c>
      <c r="Y104" s="37" t="str">
        <f t="shared" si="14"/>
        <v/>
      </c>
    </row>
    <row r="105" spans="2:25">
      <c r="B105" s="46">
        <v>97</v>
      </c>
      <c r="C105" s="49" t="str">
        <f t="shared" si="9"/>
        <v/>
      </c>
      <c r="D105" s="49"/>
      <c r="E105" s="45"/>
      <c r="F105" s="43"/>
      <c r="G105" s="45"/>
      <c r="H105" s="50"/>
      <c r="I105" s="50"/>
      <c r="J105" s="45"/>
      <c r="K105" s="51" t="str">
        <f t="shared" si="10"/>
        <v/>
      </c>
      <c r="L105" s="52"/>
      <c r="M105" s="6" t="str">
        <f>IF(J105="","",(K105/J105)/LOOKUP(RIGHT($D$2,3),定数!$A$6:$A$13,定数!$B$6:$B$13))</f>
        <v/>
      </c>
      <c r="N105" s="45"/>
      <c r="O105" s="43"/>
      <c r="P105" s="50"/>
      <c r="Q105" s="50"/>
      <c r="R105" s="53" t="str">
        <f>IF(P105="","",T105*M105*LOOKUP(RIGHT($D$2,3),定数!$A$6:$A$13,定数!$B$6:$B$13))</f>
        <v/>
      </c>
      <c r="S105" s="53"/>
      <c r="T105" s="54" t="str">
        <f t="shared" si="12"/>
        <v/>
      </c>
      <c r="U105" s="54"/>
      <c r="V105" t="str">
        <f t="shared" si="15"/>
        <v/>
      </c>
      <c r="W105" t="str">
        <f t="shared" si="15"/>
        <v/>
      </c>
      <c r="X105" s="36" t="str">
        <f t="shared" si="13"/>
        <v/>
      </c>
      <c r="Y105" s="37" t="str">
        <f t="shared" si="14"/>
        <v/>
      </c>
    </row>
    <row r="106" spans="2:25">
      <c r="B106" s="46">
        <v>98</v>
      </c>
      <c r="C106" s="49" t="str">
        <f t="shared" si="9"/>
        <v/>
      </c>
      <c r="D106" s="49"/>
      <c r="E106" s="45"/>
      <c r="F106" s="43"/>
      <c r="G106" s="45"/>
      <c r="H106" s="50"/>
      <c r="I106" s="50"/>
      <c r="J106" s="45"/>
      <c r="K106" s="51" t="str">
        <f t="shared" si="10"/>
        <v/>
      </c>
      <c r="L106" s="52"/>
      <c r="M106" s="6" t="str">
        <f>IF(J106="","",(K106/J106)/LOOKUP(RIGHT($D$2,3),定数!$A$6:$A$13,定数!$B$6:$B$13))</f>
        <v/>
      </c>
      <c r="N106" s="45"/>
      <c r="O106" s="43"/>
      <c r="P106" s="50"/>
      <c r="Q106" s="50"/>
      <c r="R106" s="53" t="str">
        <f>IF(P106="","",T106*M106*LOOKUP(RIGHT($D$2,3),定数!$A$6:$A$13,定数!$B$6:$B$13))</f>
        <v/>
      </c>
      <c r="S106" s="53"/>
      <c r="T106" s="54" t="str">
        <f t="shared" si="12"/>
        <v/>
      </c>
      <c r="U106" s="54"/>
      <c r="V106" t="str">
        <f t="shared" si="15"/>
        <v/>
      </c>
      <c r="W106" t="str">
        <f t="shared" si="15"/>
        <v/>
      </c>
      <c r="X106" s="36" t="str">
        <f t="shared" si="13"/>
        <v/>
      </c>
      <c r="Y106" s="37" t="str">
        <f t="shared" si="14"/>
        <v/>
      </c>
    </row>
    <row r="107" spans="2:25">
      <c r="B107" s="46">
        <v>99</v>
      </c>
      <c r="C107" s="49" t="str">
        <f t="shared" si="9"/>
        <v/>
      </c>
      <c r="D107" s="49"/>
      <c r="E107" s="45"/>
      <c r="F107" s="43"/>
      <c r="G107" s="45"/>
      <c r="H107" s="50"/>
      <c r="I107" s="50"/>
      <c r="J107" s="45"/>
      <c r="K107" s="51" t="str">
        <f t="shared" si="10"/>
        <v/>
      </c>
      <c r="L107" s="52"/>
      <c r="M107" s="6" t="str">
        <f>IF(J107="","",(K107/J107)/LOOKUP(RIGHT($D$2,3),定数!$A$6:$A$13,定数!$B$6:$B$13))</f>
        <v/>
      </c>
      <c r="N107" s="45"/>
      <c r="O107" s="43"/>
      <c r="P107" s="50"/>
      <c r="Q107" s="50"/>
      <c r="R107" s="53" t="str">
        <f>IF(P107="","",T107*M107*LOOKUP(RIGHT($D$2,3),定数!$A$6:$A$13,定数!$B$6:$B$13))</f>
        <v/>
      </c>
      <c r="S107" s="53"/>
      <c r="T107" s="54" t="str">
        <f t="shared" si="12"/>
        <v/>
      </c>
      <c r="U107" s="54"/>
      <c r="V107" t="str">
        <f>IF(S107&lt;&gt;"",IF(S107&lt;0,1+V106,0),"")</f>
        <v/>
      </c>
      <c r="W107" t="str">
        <f>IF(T107&lt;&gt;"",IF(T107&lt;0,1+W106,0),"")</f>
        <v/>
      </c>
      <c r="X107" s="36" t="str">
        <f t="shared" si="13"/>
        <v/>
      </c>
      <c r="Y107" s="37" t="str">
        <f t="shared" si="14"/>
        <v/>
      </c>
    </row>
    <row r="108" spans="2:25">
      <c r="B108" s="46">
        <v>100</v>
      </c>
      <c r="C108" s="49" t="str">
        <f t="shared" si="9"/>
        <v/>
      </c>
      <c r="D108" s="49"/>
      <c r="E108" s="45"/>
      <c r="F108" s="43"/>
      <c r="G108" s="45"/>
      <c r="H108" s="50"/>
      <c r="I108" s="50"/>
      <c r="J108" s="45"/>
      <c r="K108" s="51" t="str">
        <f t="shared" si="10"/>
        <v/>
      </c>
      <c r="L108" s="52"/>
      <c r="M108" s="6" t="str">
        <f>IF(J108="","",(K108/J108)/LOOKUP(RIGHT($D$2,3),定数!$A$6:$A$13,定数!$B$6:$B$13))</f>
        <v/>
      </c>
      <c r="N108" s="45"/>
      <c r="O108" s="43"/>
      <c r="P108" s="50"/>
      <c r="Q108" s="50"/>
      <c r="R108" s="53" t="str">
        <f>IF(P108="","",T108*M108*LOOKUP(RIGHT($D$2,3),定数!$A$6:$A$13,定数!$B$6:$B$13))</f>
        <v/>
      </c>
      <c r="S108" s="53"/>
      <c r="T108" s="54" t="str">
        <f t="shared" si="12"/>
        <v/>
      </c>
      <c r="U108" s="54"/>
      <c r="V108" t="str">
        <f>IF(S108&lt;&gt;"",IF(S108&lt;0,1+V107,0),"")</f>
        <v/>
      </c>
      <c r="W108" t="str">
        <f>IF(T108&lt;&gt;"",IF(T108&lt;0,1+W107,0),"")</f>
        <v/>
      </c>
      <c r="X108" s="36" t="str">
        <f t="shared" si="13"/>
        <v/>
      </c>
      <c r="Y108" s="37" t="str">
        <f t="shared" si="14"/>
        <v/>
      </c>
    </row>
    <row r="109" spans="2:25">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19" priority="287" stopIfTrue="1" operator="equal">
      <formula>"買"</formula>
    </cfRule>
    <cfRule type="cellIs" dxfId="718" priority="288" stopIfTrue="1" operator="equal">
      <formula>"売"</formula>
    </cfRule>
  </conditionalFormatting>
  <conditionalFormatting sqref="G9:G11 G47:G108 G14:G45">
    <cfRule type="cellIs" dxfId="717" priority="285" stopIfTrue="1" operator="equal">
      <formula>"買"</formula>
    </cfRule>
    <cfRule type="cellIs" dxfId="716" priority="286" stopIfTrue="1" operator="equal">
      <formula>"売"</formula>
    </cfRule>
  </conditionalFormatting>
  <conditionalFormatting sqref="G12">
    <cfRule type="cellIs" dxfId="715" priority="283" stopIfTrue="1" operator="equal">
      <formula>"買"</formula>
    </cfRule>
    <cfRule type="cellIs" dxfId="714" priority="284" stopIfTrue="1" operator="equal">
      <formula>"売"</formula>
    </cfRule>
  </conditionalFormatting>
  <conditionalFormatting sqref="G13">
    <cfRule type="cellIs" dxfId="713" priority="281" stopIfTrue="1" operator="equal">
      <formula>"買"</formula>
    </cfRule>
    <cfRule type="cellIs" dxfId="712" priority="282" stopIfTrue="1" operator="equal">
      <formula>"売"</formula>
    </cfRule>
  </conditionalFormatting>
  <conditionalFormatting sqref="G9:G11">
    <cfRule type="cellIs" dxfId="711" priority="279" stopIfTrue="1" operator="equal">
      <formula>"買"</formula>
    </cfRule>
    <cfRule type="cellIs" dxfId="710" priority="280" stopIfTrue="1" operator="equal">
      <formula>"売"</formula>
    </cfRule>
  </conditionalFormatting>
  <conditionalFormatting sqref="G12">
    <cfRule type="cellIs" dxfId="709" priority="277" stopIfTrue="1" operator="equal">
      <formula>"買"</formula>
    </cfRule>
    <cfRule type="cellIs" dxfId="708" priority="278" stopIfTrue="1" operator="equal">
      <formula>"売"</formula>
    </cfRule>
  </conditionalFormatting>
  <conditionalFormatting sqref="G46">
    <cfRule type="cellIs" dxfId="707" priority="275" stopIfTrue="1" operator="equal">
      <formula>"買"</formula>
    </cfRule>
    <cfRule type="cellIs" dxfId="706" priority="276" stopIfTrue="1" operator="equal">
      <formula>"売"</formula>
    </cfRule>
  </conditionalFormatting>
  <conditionalFormatting sqref="G47:G108 G9:G11 G14:G45">
    <cfRule type="cellIs" dxfId="705" priority="273" stopIfTrue="1" operator="equal">
      <formula>"買"</formula>
    </cfRule>
    <cfRule type="cellIs" dxfId="704" priority="274" stopIfTrue="1" operator="equal">
      <formula>"売"</formula>
    </cfRule>
  </conditionalFormatting>
  <conditionalFormatting sqref="G12">
    <cfRule type="cellIs" dxfId="703" priority="271" stopIfTrue="1" operator="equal">
      <formula>"買"</formula>
    </cfRule>
    <cfRule type="cellIs" dxfId="702" priority="272" stopIfTrue="1" operator="equal">
      <formula>"売"</formula>
    </cfRule>
  </conditionalFormatting>
  <conditionalFormatting sqref="G13">
    <cfRule type="cellIs" dxfId="701" priority="269" stopIfTrue="1" operator="equal">
      <formula>"買"</formula>
    </cfRule>
    <cfRule type="cellIs" dxfId="700" priority="270" stopIfTrue="1" operator="equal">
      <formula>"売"</formula>
    </cfRule>
  </conditionalFormatting>
  <conditionalFormatting sqref="G9:G11">
    <cfRule type="cellIs" dxfId="699" priority="267" stopIfTrue="1" operator="equal">
      <formula>"買"</formula>
    </cfRule>
    <cfRule type="cellIs" dxfId="698" priority="268" stopIfTrue="1" operator="equal">
      <formula>"売"</formula>
    </cfRule>
  </conditionalFormatting>
  <conditionalFormatting sqref="G12">
    <cfRule type="cellIs" dxfId="697" priority="265" stopIfTrue="1" operator="equal">
      <formula>"買"</formula>
    </cfRule>
    <cfRule type="cellIs" dxfId="696" priority="266" stopIfTrue="1" operator="equal">
      <formula>"売"</formula>
    </cfRule>
  </conditionalFormatting>
  <conditionalFormatting sqref="G9:G11 G14:G44">
    <cfRule type="cellIs" dxfId="695" priority="263" stopIfTrue="1" operator="equal">
      <formula>"買"</formula>
    </cfRule>
    <cfRule type="cellIs" dxfId="694" priority="264" stopIfTrue="1" operator="equal">
      <formula>"売"</formula>
    </cfRule>
  </conditionalFormatting>
  <conditionalFormatting sqref="G12">
    <cfRule type="cellIs" dxfId="693" priority="261" stopIfTrue="1" operator="equal">
      <formula>"買"</formula>
    </cfRule>
    <cfRule type="cellIs" dxfId="692" priority="262" stopIfTrue="1" operator="equal">
      <formula>"売"</formula>
    </cfRule>
  </conditionalFormatting>
  <conditionalFormatting sqref="G13">
    <cfRule type="cellIs" dxfId="691" priority="259" stopIfTrue="1" operator="equal">
      <formula>"買"</formula>
    </cfRule>
    <cfRule type="cellIs" dxfId="690" priority="260" stopIfTrue="1" operator="equal">
      <formula>"売"</formula>
    </cfRule>
  </conditionalFormatting>
  <conditionalFormatting sqref="G9:G11">
    <cfRule type="cellIs" dxfId="689" priority="257" stopIfTrue="1" operator="equal">
      <formula>"買"</formula>
    </cfRule>
    <cfRule type="cellIs" dxfId="688" priority="258" stopIfTrue="1" operator="equal">
      <formula>"売"</formula>
    </cfRule>
  </conditionalFormatting>
  <conditionalFormatting sqref="G12">
    <cfRule type="cellIs" dxfId="687" priority="255" stopIfTrue="1" operator="equal">
      <formula>"買"</formula>
    </cfRule>
    <cfRule type="cellIs" dxfId="686" priority="256" stopIfTrue="1" operator="equal">
      <formula>"売"</formula>
    </cfRule>
  </conditionalFormatting>
  <conditionalFormatting sqref="G9:G11 G14:G44">
    <cfRule type="cellIs" dxfId="685" priority="253" stopIfTrue="1" operator="equal">
      <formula>"買"</formula>
    </cfRule>
    <cfRule type="cellIs" dxfId="684" priority="254" stopIfTrue="1" operator="equal">
      <formula>"売"</formula>
    </cfRule>
  </conditionalFormatting>
  <conditionalFormatting sqref="G12">
    <cfRule type="cellIs" dxfId="683" priority="251" stopIfTrue="1" operator="equal">
      <formula>"買"</formula>
    </cfRule>
    <cfRule type="cellIs" dxfId="682" priority="252" stopIfTrue="1" operator="equal">
      <formula>"売"</formula>
    </cfRule>
  </conditionalFormatting>
  <conditionalFormatting sqref="G13">
    <cfRule type="cellIs" dxfId="681" priority="249" stopIfTrue="1" operator="equal">
      <formula>"買"</formula>
    </cfRule>
    <cfRule type="cellIs" dxfId="680" priority="250" stopIfTrue="1" operator="equal">
      <formula>"売"</formula>
    </cfRule>
  </conditionalFormatting>
  <conditionalFormatting sqref="G9:G11">
    <cfRule type="cellIs" dxfId="679" priority="247" stopIfTrue="1" operator="equal">
      <formula>"買"</formula>
    </cfRule>
    <cfRule type="cellIs" dxfId="678" priority="248" stopIfTrue="1" operator="equal">
      <formula>"売"</formula>
    </cfRule>
  </conditionalFormatting>
  <conditionalFormatting sqref="G12">
    <cfRule type="cellIs" dxfId="677" priority="245" stopIfTrue="1" operator="equal">
      <formula>"買"</formula>
    </cfRule>
    <cfRule type="cellIs" dxfId="676" priority="246" stopIfTrue="1" operator="equal">
      <formula>"売"</formula>
    </cfRule>
  </conditionalFormatting>
  <conditionalFormatting sqref="G9:G11 G14:G44">
    <cfRule type="cellIs" dxfId="675" priority="243" stopIfTrue="1" operator="equal">
      <formula>"買"</formula>
    </cfRule>
    <cfRule type="cellIs" dxfId="674" priority="244" stopIfTrue="1" operator="equal">
      <formula>"売"</formula>
    </cfRule>
  </conditionalFormatting>
  <conditionalFormatting sqref="G12">
    <cfRule type="cellIs" dxfId="673" priority="241" stopIfTrue="1" operator="equal">
      <formula>"買"</formula>
    </cfRule>
    <cfRule type="cellIs" dxfId="672" priority="242" stopIfTrue="1" operator="equal">
      <formula>"売"</formula>
    </cfRule>
  </conditionalFormatting>
  <conditionalFormatting sqref="G13">
    <cfRule type="cellIs" dxfId="671" priority="239" stopIfTrue="1" operator="equal">
      <formula>"買"</formula>
    </cfRule>
    <cfRule type="cellIs" dxfId="670" priority="240" stopIfTrue="1" operator="equal">
      <formula>"売"</formula>
    </cfRule>
  </conditionalFormatting>
  <conditionalFormatting sqref="G9:G11">
    <cfRule type="cellIs" dxfId="669" priority="237" stopIfTrue="1" operator="equal">
      <formula>"買"</formula>
    </cfRule>
    <cfRule type="cellIs" dxfId="668" priority="238" stopIfTrue="1" operator="equal">
      <formula>"売"</formula>
    </cfRule>
  </conditionalFormatting>
  <conditionalFormatting sqref="G12">
    <cfRule type="cellIs" dxfId="667" priority="235" stopIfTrue="1" operator="equal">
      <formula>"買"</formula>
    </cfRule>
    <cfRule type="cellIs" dxfId="666" priority="236" stopIfTrue="1" operator="equal">
      <formula>"売"</formula>
    </cfRule>
  </conditionalFormatting>
  <conditionalFormatting sqref="G46">
    <cfRule type="cellIs" dxfId="665" priority="233" stopIfTrue="1" operator="equal">
      <formula>"買"</formula>
    </cfRule>
    <cfRule type="cellIs" dxfId="664" priority="234" stopIfTrue="1" operator="equal">
      <formula>"売"</formula>
    </cfRule>
  </conditionalFormatting>
  <conditionalFormatting sqref="G47:G108 G9:G11 G14:G45">
    <cfRule type="cellIs" dxfId="663" priority="231" stopIfTrue="1" operator="equal">
      <formula>"買"</formula>
    </cfRule>
    <cfRule type="cellIs" dxfId="662" priority="232" stopIfTrue="1" operator="equal">
      <formula>"売"</formula>
    </cfRule>
  </conditionalFormatting>
  <conditionalFormatting sqref="G12">
    <cfRule type="cellIs" dxfId="661" priority="229" stopIfTrue="1" operator="equal">
      <formula>"買"</formula>
    </cfRule>
    <cfRule type="cellIs" dxfId="660" priority="230" stopIfTrue="1" operator="equal">
      <formula>"売"</formula>
    </cfRule>
  </conditionalFormatting>
  <conditionalFormatting sqref="G13">
    <cfRule type="cellIs" dxfId="659" priority="227" stopIfTrue="1" operator="equal">
      <formula>"買"</formula>
    </cfRule>
    <cfRule type="cellIs" dxfId="658" priority="228" stopIfTrue="1" operator="equal">
      <formula>"売"</formula>
    </cfRule>
  </conditionalFormatting>
  <conditionalFormatting sqref="G9:G11">
    <cfRule type="cellIs" dxfId="657" priority="225" stopIfTrue="1" operator="equal">
      <formula>"買"</formula>
    </cfRule>
    <cfRule type="cellIs" dxfId="656" priority="226" stopIfTrue="1" operator="equal">
      <formula>"売"</formula>
    </cfRule>
  </conditionalFormatting>
  <conditionalFormatting sqref="G12">
    <cfRule type="cellIs" dxfId="655" priority="223" stopIfTrue="1" operator="equal">
      <formula>"買"</formula>
    </cfRule>
    <cfRule type="cellIs" dxfId="654" priority="224" stopIfTrue="1" operator="equal">
      <formula>"売"</formula>
    </cfRule>
  </conditionalFormatting>
  <conditionalFormatting sqref="G9">
    <cfRule type="cellIs" dxfId="645" priority="221" stopIfTrue="1" operator="equal">
      <formula>"買"</formula>
    </cfRule>
    <cfRule type="cellIs" dxfId="644" priority="222" stopIfTrue="1" operator="equal">
      <formula>"売"</formula>
    </cfRule>
  </conditionalFormatting>
  <conditionalFormatting sqref="G9">
    <cfRule type="cellIs" dxfId="643" priority="219" stopIfTrue="1" operator="equal">
      <formula>"買"</formula>
    </cfRule>
    <cfRule type="cellIs" dxfId="642" priority="220" stopIfTrue="1" operator="equal">
      <formula>"売"</formula>
    </cfRule>
  </conditionalFormatting>
  <conditionalFormatting sqref="G10">
    <cfRule type="cellIs" dxfId="641" priority="217" stopIfTrue="1" operator="equal">
      <formula>"買"</formula>
    </cfRule>
    <cfRule type="cellIs" dxfId="640" priority="218" stopIfTrue="1" operator="equal">
      <formula>"売"</formula>
    </cfRule>
  </conditionalFormatting>
  <conditionalFormatting sqref="G10">
    <cfRule type="cellIs" dxfId="639" priority="215" stopIfTrue="1" operator="equal">
      <formula>"買"</formula>
    </cfRule>
    <cfRule type="cellIs" dxfId="638" priority="216" stopIfTrue="1" operator="equal">
      <formula>"売"</formula>
    </cfRule>
  </conditionalFormatting>
  <conditionalFormatting sqref="G11">
    <cfRule type="cellIs" dxfId="637" priority="213" stopIfTrue="1" operator="equal">
      <formula>"買"</formula>
    </cfRule>
    <cfRule type="cellIs" dxfId="636" priority="214" stopIfTrue="1" operator="equal">
      <formula>"売"</formula>
    </cfRule>
  </conditionalFormatting>
  <conditionalFormatting sqref="G11">
    <cfRule type="cellIs" dxfId="635" priority="211" stopIfTrue="1" operator="equal">
      <formula>"買"</formula>
    </cfRule>
    <cfRule type="cellIs" dxfId="634" priority="212" stopIfTrue="1" operator="equal">
      <formula>"売"</formula>
    </cfRule>
  </conditionalFormatting>
  <conditionalFormatting sqref="G12">
    <cfRule type="cellIs" dxfId="633" priority="209" stopIfTrue="1" operator="equal">
      <formula>"買"</formula>
    </cfRule>
    <cfRule type="cellIs" dxfId="632" priority="210" stopIfTrue="1" operator="equal">
      <formula>"売"</formula>
    </cfRule>
  </conditionalFormatting>
  <conditionalFormatting sqref="G12">
    <cfRule type="cellIs" dxfId="631" priority="207" stopIfTrue="1" operator="equal">
      <formula>"買"</formula>
    </cfRule>
    <cfRule type="cellIs" dxfId="630" priority="208" stopIfTrue="1" operator="equal">
      <formula>"売"</formula>
    </cfRule>
  </conditionalFormatting>
  <conditionalFormatting sqref="G12">
    <cfRule type="cellIs" dxfId="629" priority="205" stopIfTrue="1" operator="equal">
      <formula>"買"</formula>
    </cfRule>
    <cfRule type="cellIs" dxfId="628" priority="206" stopIfTrue="1" operator="equal">
      <formula>"売"</formula>
    </cfRule>
  </conditionalFormatting>
  <conditionalFormatting sqref="G12">
    <cfRule type="cellIs" dxfId="627" priority="203" stopIfTrue="1" operator="equal">
      <formula>"買"</formula>
    </cfRule>
    <cfRule type="cellIs" dxfId="626" priority="204" stopIfTrue="1" operator="equal">
      <formula>"売"</formula>
    </cfRule>
  </conditionalFormatting>
  <conditionalFormatting sqref="G12">
    <cfRule type="cellIs" dxfId="625" priority="201" stopIfTrue="1" operator="equal">
      <formula>"買"</formula>
    </cfRule>
    <cfRule type="cellIs" dxfId="624" priority="202" stopIfTrue="1" operator="equal">
      <formula>"売"</formula>
    </cfRule>
  </conditionalFormatting>
  <conditionalFormatting sqref="G12">
    <cfRule type="cellIs" dxfId="623" priority="199" stopIfTrue="1" operator="equal">
      <formula>"買"</formula>
    </cfRule>
    <cfRule type="cellIs" dxfId="622" priority="200" stopIfTrue="1" operator="equal">
      <formula>"売"</formula>
    </cfRule>
  </conditionalFormatting>
  <conditionalFormatting sqref="G12">
    <cfRule type="cellIs" dxfId="621" priority="197" stopIfTrue="1" operator="equal">
      <formula>"買"</formula>
    </cfRule>
    <cfRule type="cellIs" dxfId="620" priority="198" stopIfTrue="1" operator="equal">
      <formula>"売"</formula>
    </cfRule>
  </conditionalFormatting>
  <conditionalFormatting sqref="G12">
    <cfRule type="cellIs" dxfId="619" priority="195" stopIfTrue="1" operator="equal">
      <formula>"買"</formula>
    </cfRule>
    <cfRule type="cellIs" dxfId="618" priority="196" stopIfTrue="1" operator="equal">
      <formula>"売"</formula>
    </cfRule>
  </conditionalFormatting>
  <conditionalFormatting sqref="G12">
    <cfRule type="cellIs" dxfId="617" priority="193" stopIfTrue="1" operator="equal">
      <formula>"買"</formula>
    </cfRule>
    <cfRule type="cellIs" dxfId="616" priority="194" stopIfTrue="1" operator="equal">
      <formula>"売"</formula>
    </cfRule>
  </conditionalFormatting>
  <conditionalFormatting sqref="G12">
    <cfRule type="cellIs" dxfId="615" priority="191" stopIfTrue="1" operator="equal">
      <formula>"買"</formula>
    </cfRule>
    <cfRule type="cellIs" dxfId="614" priority="192" stopIfTrue="1" operator="equal">
      <formula>"売"</formula>
    </cfRule>
  </conditionalFormatting>
  <conditionalFormatting sqref="G14">
    <cfRule type="cellIs" dxfId="613" priority="189" stopIfTrue="1" operator="equal">
      <formula>"買"</formula>
    </cfRule>
    <cfRule type="cellIs" dxfId="612" priority="190" stopIfTrue="1" operator="equal">
      <formula>"売"</formula>
    </cfRule>
  </conditionalFormatting>
  <conditionalFormatting sqref="G14">
    <cfRule type="cellIs" dxfId="611" priority="187" stopIfTrue="1" operator="equal">
      <formula>"買"</formula>
    </cfRule>
    <cfRule type="cellIs" dxfId="610" priority="188" stopIfTrue="1" operator="equal">
      <formula>"売"</formula>
    </cfRule>
  </conditionalFormatting>
  <conditionalFormatting sqref="G14">
    <cfRule type="cellIs" dxfId="609" priority="185" stopIfTrue="1" operator="equal">
      <formula>"買"</formula>
    </cfRule>
    <cfRule type="cellIs" dxfId="608" priority="186" stopIfTrue="1" operator="equal">
      <formula>"売"</formula>
    </cfRule>
  </conditionalFormatting>
  <conditionalFormatting sqref="G14">
    <cfRule type="cellIs" dxfId="607" priority="183" stopIfTrue="1" operator="equal">
      <formula>"買"</formula>
    </cfRule>
    <cfRule type="cellIs" dxfId="606" priority="184" stopIfTrue="1" operator="equal">
      <formula>"売"</formula>
    </cfRule>
  </conditionalFormatting>
  <conditionalFormatting sqref="G14">
    <cfRule type="cellIs" dxfId="605" priority="181" stopIfTrue="1" operator="equal">
      <formula>"買"</formula>
    </cfRule>
    <cfRule type="cellIs" dxfId="604" priority="182" stopIfTrue="1" operator="equal">
      <formula>"売"</formula>
    </cfRule>
  </conditionalFormatting>
  <conditionalFormatting sqref="G15">
    <cfRule type="cellIs" dxfId="603" priority="179" stopIfTrue="1" operator="equal">
      <formula>"買"</formula>
    </cfRule>
    <cfRule type="cellIs" dxfId="602" priority="180" stopIfTrue="1" operator="equal">
      <formula>"売"</formula>
    </cfRule>
  </conditionalFormatting>
  <conditionalFormatting sqref="G15">
    <cfRule type="cellIs" dxfId="601" priority="177" stopIfTrue="1" operator="equal">
      <formula>"買"</formula>
    </cfRule>
    <cfRule type="cellIs" dxfId="600" priority="178" stopIfTrue="1" operator="equal">
      <formula>"売"</formula>
    </cfRule>
  </conditionalFormatting>
  <conditionalFormatting sqref="G15">
    <cfRule type="cellIs" dxfId="599" priority="175" stopIfTrue="1" operator="equal">
      <formula>"買"</formula>
    </cfRule>
    <cfRule type="cellIs" dxfId="598" priority="176" stopIfTrue="1" operator="equal">
      <formula>"売"</formula>
    </cfRule>
  </conditionalFormatting>
  <conditionalFormatting sqref="G15">
    <cfRule type="cellIs" dxfId="597" priority="173" stopIfTrue="1" operator="equal">
      <formula>"買"</formula>
    </cfRule>
    <cfRule type="cellIs" dxfId="596" priority="174" stopIfTrue="1" operator="equal">
      <formula>"売"</formula>
    </cfRule>
  </conditionalFormatting>
  <conditionalFormatting sqref="G15">
    <cfRule type="cellIs" dxfId="595" priority="171" stopIfTrue="1" operator="equal">
      <formula>"買"</formula>
    </cfRule>
    <cfRule type="cellIs" dxfId="594" priority="172" stopIfTrue="1" operator="equal">
      <formula>"売"</formula>
    </cfRule>
  </conditionalFormatting>
  <conditionalFormatting sqref="G16">
    <cfRule type="cellIs" dxfId="593" priority="169" stopIfTrue="1" operator="equal">
      <formula>"買"</formula>
    </cfRule>
    <cfRule type="cellIs" dxfId="592" priority="170" stopIfTrue="1" operator="equal">
      <formula>"売"</formula>
    </cfRule>
  </conditionalFormatting>
  <conditionalFormatting sqref="G16">
    <cfRule type="cellIs" dxfId="591" priority="167" stopIfTrue="1" operator="equal">
      <formula>"買"</formula>
    </cfRule>
    <cfRule type="cellIs" dxfId="590" priority="168" stopIfTrue="1" operator="equal">
      <formula>"売"</formula>
    </cfRule>
  </conditionalFormatting>
  <conditionalFormatting sqref="G16">
    <cfRule type="cellIs" dxfId="589" priority="165" stopIfTrue="1" operator="equal">
      <formula>"買"</formula>
    </cfRule>
    <cfRule type="cellIs" dxfId="588" priority="166" stopIfTrue="1" operator="equal">
      <formula>"売"</formula>
    </cfRule>
  </conditionalFormatting>
  <conditionalFormatting sqref="G16">
    <cfRule type="cellIs" dxfId="587" priority="163" stopIfTrue="1" operator="equal">
      <formula>"買"</formula>
    </cfRule>
    <cfRule type="cellIs" dxfId="586" priority="164" stopIfTrue="1" operator="equal">
      <formula>"売"</formula>
    </cfRule>
  </conditionalFormatting>
  <conditionalFormatting sqref="G16">
    <cfRule type="cellIs" dxfId="585" priority="161" stopIfTrue="1" operator="equal">
      <formula>"買"</formula>
    </cfRule>
    <cfRule type="cellIs" dxfId="584" priority="162" stopIfTrue="1" operator="equal">
      <formula>"売"</formula>
    </cfRule>
  </conditionalFormatting>
  <conditionalFormatting sqref="G17">
    <cfRule type="cellIs" dxfId="583" priority="159" stopIfTrue="1" operator="equal">
      <formula>"買"</formula>
    </cfRule>
    <cfRule type="cellIs" dxfId="582" priority="160" stopIfTrue="1" operator="equal">
      <formula>"売"</formula>
    </cfRule>
  </conditionalFormatting>
  <conditionalFormatting sqref="G17">
    <cfRule type="cellIs" dxfId="581" priority="157" stopIfTrue="1" operator="equal">
      <formula>"買"</formula>
    </cfRule>
    <cfRule type="cellIs" dxfId="580" priority="158" stopIfTrue="1" operator="equal">
      <formula>"売"</formula>
    </cfRule>
  </conditionalFormatting>
  <conditionalFormatting sqref="G17">
    <cfRule type="cellIs" dxfId="579" priority="155" stopIfTrue="1" operator="equal">
      <formula>"買"</formula>
    </cfRule>
    <cfRule type="cellIs" dxfId="578" priority="156" stopIfTrue="1" operator="equal">
      <formula>"売"</formula>
    </cfRule>
  </conditionalFormatting>
  <conditionalFormatting sqref="G17">
    <cfRule type="cellIs" dxfId="577" priority="153" stopIfTrue="1" operator="equal">
      <formula>"買"</formula>
    </cfRule>
    <cfRule type="cellIs" dxfId="576" priority="154" stopIfTrue="1" operator="equal">
      <formula>"売"</formula>
    </cfRule>
  </conditionalFormatting>
  <conditionalFormatting sqref="G17">
    <cfRule type="cellIs" dxfId="575" priority="151" stopIfTrue="1" operator="equal">
      <formula>"買"</formula>
    </cfRule>
    <cfRule type="cellIs" dxfId="574" priority="152" stopIfTrue="1" operator="equal">
      <formula>"売"</formula>
    </cfRule>
  </conditionalFormatting>
  <conditionalFormatting sqref="G18">
    <cfRule type="cellIs" dxfId="573" priority="149" stopIfTrue="1" operator="equal">
      <formula>"買"</formula>
    </cfRule>
    <cfRule type="cellIs" dxfId="572" priority="150" stopIfTrue="1" operator="equal">
      <formula>"売"</formula>
    </cfRule>
  </conditionalFormatting>
  <conditionalFormatting sqref="G19">
    <cfRule type="cellIs" dxfId="571" priority="147" stopIfTrue="1" operator="equal">
      <formula>"買"</formula>
    </cfRule>
    <cfRule type="cellIs" dxfId="570" priority="148" stopIfTrue="1" operator="equal">
      <formula>"売"</formula>
    </cfRule>
  </conditionalFormatting>
  <conditionalFormatting sqref="G20">
    <cfRule type="cellIs" dxfId="569" priority="145" stopIfTrue="1" operator="equal">
      <formula>"買"</formula>
    </cfRule>
    <cfRule type="cellIs" dxfId="568" priority="146" stopIfTrue="1" operator="equal">
      <formula>"売"</formula>
    </cfRule>
  </conditionalFormatting>
  <conditionalFormatting sqref="G20">
    <cfRule type="cellIs" dxfId="567" priority="143" stopIfTrue="1" operator="equal">
      <formula>"買"</formula>
    </cfRule>
    <cfRule type="cellIs" dxfId="566" priority="144" stopIfTrue="1" operator="equal">
      <formula>"売"</formula>
    </cfRule>
  </conditionalFormatting>
  <conditionalFormatting sqref="G20">
    <cfRule type="cellIs" dxfId="565" priority="141" stopIfTrue="1" operator="equal">
      <formula>"買"</formula>
    </cfRule>
    <cfRule type="cellIs" dxfId="564" priority="142" stopIfTrue="1" operator="equal">
      <formula>"売"</formula>
    </cfRule>
  </conditionalFormatting>
  <conditionalFormatting sqref="G20">
    <cfRule type="cellIs" dxfId="563" priority="139" stopIfTrue="1" operator="equal">
      <formula>"買"</formula>
    </cfRule>
    <cfRule type="cellIs" dxfId="562" priority="140" stopIfTrue="1" operator="equal">
      <formula>"売"</formula>
    </cfRule>
  </conditionalFormatting>
  <conditionalFormatting sqref="G21">
    <cfRule type="cellIs" dxfId="561" priority="137" stopIfTrue="1" operator="equal">
      <formula>"買"</formula>
    </cfRule>
    <cfRule type="cellIs" dxfId="560" priority="138" stopIfTrue="1" operator="equal">
      <formula>"売"</formula>
    </cfRule>
  </conditionalFormatting>
  <conditionalFormatting sqref="G21">
    <cfRule type="cellIs" dxfId="559" priority="135" stopIfTrue="1" operator="equal">
      <formula>"買"</formula>
    </cfRule>
    <cfRule type="cellIs" dxfId="558" priority="136" stopIfTrue="1" operator="equal">
      <formula>"売"</formula>
    </cfRule>
  </conditionalFormatting>
  <conditionalFormatting sqref="G21">
    <cfRule type="cellIs" dxfId="557" priority="133" stopIfTrue="1" operator="equal">
      <formula>"買"</formula>
    </cfRule>
    <cfRule type="cellIs" dxfId="556" priority="134" stopIfTrue="1" operator="equal">
      <formula>"売"</formula>
    </cfRule>
  </conditionalFormatting>
  <conditionalFormatting sqref="G21">
    <cfRule type="cellIs" dxfId="555" priority="131" stopIfTrue="1" operator="equal">
      <formula>"買"</formula>
    </cfRule>
    <cfRule type="cellIs" dxfId="554" priority="132" stopIfTrue="1" operator="equal">
      <formula>"売"</formula>
    </cfRule>
  </conditionalFormatting>
  <conditionalFormatting sqref="G21">
    <cfRule type="cellIs" dxfId="553" priority="129" stopIfTrue="1" operator="equal">
      <formula>"買"</formula>
    </cfRule>
    <cfRule type="cellIs" dxfId="552" priority="130" stopIfTrue="1" operator="equal">
      <formula>"売"</formula>
    </cfRule>
  </conditionalFormatting>
  <conditionalFormatting sqref="G21">
    <cfRule type="cellIs" dxfId="551" priority="127" stopIfTrue="1" operator="equal">
      <formula>"買"</formula>
    </cfRule>
    <cfRule type="cellIs" dxfId="550" priority="128" stopIfTrue="1" operator="equal">
      <formula>"売"</formula>
    </cfRule>
  </conditionalFormatting>
  <conditionalFormatting sqref="G21">
    <cfRule type="cellIs" dxfId="549" priority="125" stopIfTrue="1" operator="equal">
      <formula>"買"</formula>
    </cfRule>
    <cfRule type="cellIs" dxfId="548" priority="126" stopIfTrue="1" operator="equal">
      <formula>"売"</formula>
    </cfRule>
  </conditionalFormatting>
  <conditionalFormatting sqref="G21">
    <cfRule type="cellIs" dxfId="547" priority="123" stopIfTrue="1" operator="equal">
      <formula>"買"</formula>
    </cfRule>
    <cfRule type="cellIs" dxfId="546" priority="124" stopIfTrue="1" operator="equal">
      <formula>"売"</formula>
    </cfRule>
  </conditionalFormatting>
  <conditionalFormatting sqref="G21">
    <cfRule type="cellIs" dxfId="545" priority="121" stopIfTrue="1" operator="equal">
      <formula>"買"</formula>
    </cfRule>
    <cfRule type="cellIs" dxfId="544" priority="122" stopIfTrue="1" operator="equal">
      <formula>"売"</formula>
    </cfRule>
  </conditionalFormatting>
  <conditionalFormatting sqref="G22">
    <cfRule type="cellIs" dxfId="543" priority="119" stopIfTrue="1" operator="equal">
      <formula>"買"</formula>
    </cfRule>
    <cfRule type="cellIs" dxfId="542" priority="120" stopIfTrue="1" operator="equal">
      <formula>"売"</formula>
    </cfRule>
  </conditionalFormatting>
  <conditionalFormatting sqref="G22">
    <cfRule type="cellIs" dxfId="541" priority="117" stopIfTrue="1" operator="equal">
      <formula>"買"</formula>
    </cfRule>
    <cfRule type="cellIs" dxfId="540" priority="118" stopIfTrue="1" operator="equal">
      <formula>"売"</formula>
    </cfRule>
  </conditionalFormatting>
  <conditionalFormatting sqref="G22">
    <cfRule type="cellIs" dxfId="539" priority="115" stopIfTrue="1" operator="equal">
      <formula>"買"</formula>
    </cfRule>
    <cfRule type="cellIs" dxfId="538" priority="116" stopIfTrue="1" operator="equal">
      <formula>"売"</formula>
    </cfRule>
  </conditionalFormatting>
  <conditionalFormatting sqref="G22">
    <cfRule type="cellIs" dxfId="537" priority="113" stopIfTrue="1" operator="equal">
      <formula>"買"</formula>
    </cfRule>
    <cfRule type="cellIs" dxfId="536" priority="114" stopIfTrue="1" operator="equal">
      <formula>"売"</formula>
    </cfRule>
  </conditionalFormatting>
  <conditionalFormatting sqref="G22">
    <cfRule type="cellIs" dxfId="535" priority="111" stopIfTrue="1" operator="equal">
      <formula>"買"</formula>
    </cfRule>
    <cfRule type="cellIs" dxfId="534" priority="112" stopIfTrue="1" operator="equal">
      <formula>"売"</formula>
    </cfRule>
  </conditionalFormatting>
  <conditionalFormatting sqref="G22">
    <cfRule type="cellIs" dxfId="533" priority="109" stopIfTrue="1" operator="equal">
      <formula>"買"</formula>
    </cfRule>
    <cfRule type="cellIs" dxfId="532" priority="110" stopIfTrue="1" operator="equal">
      <formula>"売"</formula>
    </cfRule>
  </conditionalFormatting>
  <conditionalFormatting sqref="G22">
    <cfRule type="cellIs" dxfId="531" priority="107" stopIfTrue="1" operator="equal">
      <formula>"買"</formula>
    </cfRule>
    <cfRule type="cellIs" dxfId="530" priority="108" stopIfTrue="1" operator="equal">
      <formula>"売"</formula>
    </cfRule>
  </conditionalFormatting>
  <conditionalFormatting sqref="G22">
    <cfRule type="cellIs" dxfId="529" priority="105" stopIfTrue="1" operator="equal">
      <formula>"買"</formula>
    </cfRule>
    <cfRule type="cellIs" dxfId="528" priority="106" stopIfTrue="1" operator="equal">
      <formula>"売"</formula>
    </cfRule>
  </conditionalFormatting>
  <conditionalFormatting sqref="G22">
    <cfRule type="cellIs" dxfId="527" priority="103" stopIfTrue="1" operator="equal">
      <formula>"買"</formula>
    </cfRule>
    <cfRule type="cellIs" dxfId="526" priority="104" stopIfTrue="1" operator="equal">
      <formula>"売"</formula>
    </cfRule>
  </conditionalFormatting>
  <conditionalFormatting sqref="G24">
    <cfRule type="cellIs" dxfId="525" priority="101" stopIfTrue="1" operator="equal">
      <formula>"買"</formula>
    </cfRule>
    <cfRule type="cellIs" dxfId="524" priority="102" stopIfTrue="1" operator="equal">
      <formula>"売"</formula>
    </cfRule>
  </conditionalFormatting>
  <conditionalFormatting sqref="G25">
    <cfRule type="cellIs" dxfId="523" priority="99" stopIfTrue="1" operator="equal">
      <formula>"買"</formula>
    </cfRule>
    <cfRule type="cellIs" dxfId="522" priority="100" stopIfTrue="1" operator="equal">
      <formula>"売"</formula>
    </cfRule>
  </conditionalFormatting>
  <conditionalFormatting sqref="G25">
    <cfRule type="cellIs" dxfId="521" priority="97" stopIfTrue="1" operator="equal">
      <formula>"買"</formula>
    </cfRule>
    <cfRule type="cellIs" dxfId="520" priority="98" stopIfTrue="1" operator="equal">
      <formula>"売"</formula>
    </cfRule>
  </conditionalFormatting>
  <conditionalFormatting sqref="G25">
    <cfRule type="cellIs" dxfId="519" priority="95" stopIfTrue="1" operator="equal">
      <formula>"買"</formula>
    </cfRule>
    <cfRule type="cellIs" dxfId="518" priority="96" stopIfTrue="1" operator="equal">
      <formula>"売"</formula>
    </cfRule>
  </conditionalFormatting>
  <conditionalFormatting sqref="G25">
    <cfRule type="cellIs" dxfId="517" priority="93" stopIfTrue="1" operator="equal">
      <formula>"買"</formula>
    </cfRule>
    <cfRule type="cellIs" dxfId="516" priority="94" stopIfTrue="1" operator="equal">
      <formula>"売"</formula>
    </cfRule>
  </conditionalFormatting>
  <conditionalFormatting sqref="G25">
    <cfRule type="cellIs" dxfId="515" priority="91" stopIfTrue="1" operator="equal">
      <formula>"買"</formula>
    </cfRule>
    <cfRule type="cellIs" dxfId="514" priority="92" stopIfTrue="1" operator="equal">
      <formula>"売"</formula>
    </cfRule>
  </conditionalFormatting>
  <conditionalFormatting sqref="G26">
    <cfRule type="cellIs" dxfId="513" priority="89" stopIfTrue="1" operator="equal">
      <formula>"買"</formula>
    </cfRule>
    <cfRule type="cellIs" dxfId="512" priority="90" stopIfTrue="1" operator="equal">
      <formula>"売"</formula>
    </cfRule>
  </conditionalFormatting>
  <conditionalFormatting sqref="G26">
    <cfRule type="cellIs" dxfId="511" priority="87" stopIfTrue="1" operator="equal">
      <formula>"買"</formula>
    </cfRule>
    <cfRule type="cellIs" dxfId="510" priority="88" stopIfTrue="1" operator="equal">
      <formula>"売"</formula>
    </cfRule>
  </conditionalFormatting>
  <conditionalFormatting sqref="G26">
    <cfRule type="cellIs" dxfId="509" priority="85" stopIfTrue="1" operator="equal">
      <formula>"買"</formula>
    </cfRule>
    <cfRule type="cellIs" dxfId="508" priority="86" stopIfTrue="1" operator="equal">
      <formula>"売"</formula>
    </cfRule>
  </conditionalFormatting>
  <conditionalFormatting sqref="G26">
    <cfRule type="cellIs" dxfId="507" priority="83" stopIfTrue="1" operator="equal">
      <formula>"買"</formula>
    </cfRule>
    <cfRule type="cellIs" dxfId="506" priority="84" stopIfTrue="1" operator="equal">
      <formula>"売"</formula>
    </cfRule>
  </conditionalFormatting>
  <conditionalFormatting sqref="G26">
    <cfRule type="cellIs" dxfId="505" priority="81" stopIfTrue="1" operator="equal">
      <formula>"買"</formula>
    </cfRule>
    <cfRule type="cellIs" dxfId="504" priority="82" stopIfTrue="1" operator="equal">
      <formula>"売"</formula>
    </cfRule>
  </conditionalFormatting>
  <conditionalFormatting sqref="G28">
    <cfRule type="cellIs" dxfId="503" priority="79" stopIfTrue="1" operator="equal">
      <formula>"買"</formula>
    </cfRule>
    <cfRule type="cellIs" dxfId="502" priority="80" stopIfTrue="1" operator="equal">
      <formula>"売"</formula>
    </cfRule>
  </conditionalFormatting>
  <conditionalFormatting sqref="G28">
    <cfRule type="cellIs" dxfId="501" priority="77" stopIfTrue="1" operator="equal">
      <formula>"買"</formula>
    </cfRule>
    <cfRule type="cellIs" dxfId="500" priority="78" stopIfTrue="1" operator="equal">
      <formula>"売"</formula>
    </cfRule>
  </conditionalFormatting>
  <conditionalFormatting sqref="G28">
    <cfRule type="cellIs" dxfId="499" priority="75" stopIfTrue="1" operator="equal">
      <formula>"買"</formula>
    </cfRule>
    <cfRule type="cellIs" dxfId="498" priority="76" stopIfTrue="1" operator="equal">
      <formula>"売"</formula>
    </cfRule>
  </conditionalFormatting>
  <conditionalFormatting sqref="G28">
    <cfRule type="cellIs" dxfId="497" priority="73" stopIfTrue="1" operator="equal">
      <formula>"買"</formula>
    </cfRule>
    <cfRule type="cellIs" dxfId="496" priority="74" stopIfTrue="1" operator="equal">
      <formula>"売"</formula>
    </cfRule>
  </conditionalFormatting>
  <conditionalFormatting sqref="G28">
    <cfRule type="cellIs" dxfId="495" priority="71" stopIfTrue="1" operator="equal">
      <formula>"買"</formula>
    </cfRule>
    <cfRule type="cellIs" dxfId="494" priority="72" stopIfTrue="1" operator="equal">
      <formula>"売"</formula>
    </cfRule>
  </conditionalFormatting>
  <conditionalFormatting sqref="G28">
    <cfRule type="cellIs" dxfId="493" priority="69" stopIfTrue="1" operator="equal">
      <formula>"買"</formula>
    </cfRule>
    <cfRule type="cellIs" dxfId="492" priority="70" stopIfTrue="1" operator="equal">
      <formula>"売"</formula>
    </cfRule>
  </conditionalFormatting>
  <conditionalFormatting sqref="G28">
    <cfRule type="cellIs" dxfId="491" priority="67" stopIfTrue="1" operator="equal">
      <formula>"買"</formula>
    </cfRule>
    <cfRule type="cellIs" dxfId="490" priority="68" stopIfTrue="1" operator="equal">
      <formula>"売"</formula>
    </cfRule>
  </conditionalFormatting>
  <conditionalFormatting sqref="G28">
    <cfRule type="cellIs" dxfId="489" priority="65" stopIfTrue="1" operator="equal">
      <formula>"買"</formula>
    </cfRule>
    <cfRule type="cellIs" dxfId="488" priority="66" stopIfTrue="1" operator="equal">
      <formula>"売"</formula>
    </cfRule>
  </conditionalFormatting>
  <conditionalFormatting sqref="G28">
    <cfRule type="cellIs" dxfId="487" priority="63" stopIfTrue="1" operator="equal">
      <formula>"買"</formula>
    </cfRule>
    <cfRule type="cellIs" dxfId="486" priority="64" stopIfTrue="1" operator="equal">
      <formula>"売"</formula>
    </cfRule>
  </conditionalFormatting>
  <conditionalFormatting sqref="G29">
    <cfRule type="cellIs" dxfId="485" priority="61" stopIfTrue="1" operator="equal">
      <formula>"買"</formula>
    </cfRule>
    <cfRule type="cellIs" dxfId="484" priority="62" stopIfTrue="1" operator="equal">
      <formula>"売"</formula>
    </cfRule>
  </conditionalFormatting>
  <conditionalFormatting sqref="G30">
    <cfRule type="cellIs" dxfId="483" priority="59" stopIfTrue="1" operator="equal">
      <formula>"買"</formula>
    </cfRule>
    <cfRule type="cellIs" dxfId="482" priority="60" stopIfTrue="1" operator="equal">
      <formula>"売"</formula>
    </cfRule>
  </conditionalFormatting>
  <conditionalFormatting sqref="G30">
    <cfRule type="cellIs" dxfId="481" priority="57" stopIfTrue="1" operator="equal">
      <formula>"買"</formula>
    </cfRule>
    <cfRule type="cellIs" dxfId="480" priority="58" stopIfTrue="1" operator="equal">
      <formula>"売"</formula>
    </cfRule>
  </conditionalFormatting>
  <conditionalFormatting sqref="G30">
    <cfRule type="cellIs" dxfId="479" priority="55" stopIfTrue="1" operator="equal">
      <formula>"買"</formula>
    </cfRule>
    <cfRule type="cellIs" dxfId="478" priority="56" stopIfTrue="1" operator="equal">
      <formula>"売"</formula>
    </cfRule>
  </conditionalFormatting>
  <conditionalFormatting sqref="G30">
    <cfRule type="cellIs" dxfId="477" priority="53" stopIfTrue="1" operator="equal">
      <formula>"買"</formula>
    </cfRule>
    <cfRule type="cellIs" dxfId="476" priority="54" stopIfTrue="1" operator="equal">
      <formula>"売"</formula>
    </cfRule>
  </conditionalFormatting>
  <conditionalFormatting sqref="G31">
    <cfRule type="cellIs" dxfId="475" priority="51" stopIfTrue="1" operator="equal">
      <formula>"買"</formula>
    </cfRule>
    <cfRule type="cellIs" dxfId="474" priority="52" stopIfTrue="1" operator="equal">
      <formula>"売"</formula>
    </cfRule>
  </conditionalFormatting>
  <conditionalFormatting sqref="G31">
    <cfRule type="cellIs" dxfId="473" priority="49" stopIfTrue="1" operator="equal">
      <formula>"買"</formula>
    </cfRule>
    <cfRule type="cellIs" dxfId="472" priority="50" stopIfTrue="1" operator="equal">
      <formula>"売"</formula>
    </cfRule>
  </conditionalFormatting>
  <conditionalFormatting sqref="G31">
    <cfRule type="cellIs" dxfId="471" priority="47" stopIfTrue="1" operator="equal">
      <formula>"買"</formula>
    </cfRule>
    <cfRule type="cellIs" dxfId="470" priority="48" stopIfTrue="1" operator="equal">
      <formula>"売"</formula>
    </cfRule>
  </conditionalFormatting>
  <conditionalFormatting sqref="G31">
    <cfRule type="cellIs" dxfId="469" priority="45" stopIfTrue="1" operator="equal">
      <formula>"買"</formula>
    </cfRule>
    <cfRule type="cellIs" dxfId="468" priority="46" stopIfTrue="1" operator="equal">
      <formula>"売"</formula>
    </cfRule>
  </conditionalFormatting>
  <conditionalFormatting sqref="G31">
    <cfRule type="cellIs" dxfId="467" priority="43" stopIfTrue="1" operator="equal">
      <formula>"買"</formula>
    </cfRule>
    <cfRule type="cellIs" dxfId="466" priority="44" stopIfTrue="1" operator="equal">
      <formula>"売"</formula>
    </cfRule>
  </conditionalFormatting>
  <conditionalFormatting sqref="G33">
    <cfRule type="cellIs" dxfId="443" priority="41" stopIfTrue="1" operator="equal">
      <formula>"買"</formula>
    </cfRule>
    <cfRule type="cellIs" dxfId="442" priority="42" stopIfTrue="1" operator="equal">
      <formula>"売"</formula>
    </cfRule>
  </conditionalFormatting>
  <conditionalFormatting sqref="G33">
    <cfRule type="cellIs" dxfId="439" priority="39" stopIfTrue="1" operator="equal">
      <formula>"買"</formula>
    </cfRule>
    <cfRule type="cellIs" dxfId="438" priority="40" stopIfTrue="1" operator="equal">
      <formula>"売"</formula>
    </cfRule>
  </conditionalFormatting>
  <conditionalFormatting sqref="G33">
    <cfRule type="cellIs" dxfId="435" priority="37" stopIfTrue="1" operator="equal">
      <formula>"買"</formula>
    </cfRule>
    <cfRule type="cellIs" dxfId="434" priority="38" stopIfTrue="1" operator="equal">
      <formula>"売"</formula>
    </cfRule>
  </conditionalFormatting>
  <conditionalFormatting sqref="G33">
    <cfRule type="cellIs" dxfId="431" priority="35" stopIfTrue="1" operator="equal">
      <formula>"買"</formula>
    </cfRule>
    <cfRule type="cellIs" dxfId="430" priority="36" stopIfTrue="1" operator="equal">
      <formula>"売"</formula>
    </cfRule>
  </conditionalFormatting>
  <conditionalFormatting sqref="G33">
    <cfRule type="cellIs" dxfId="427" priority="33" stopIfTrue="1" operator="equal">
      <formula>"買"</formula>
    </cfRule>
    <cfRule type="cellIs" dxfId="426" priority="34" stopIfTrue="1" operator="equal">
      <formula>"売"</formula>
    </cfRule>
  </conditionalFormatting>
  <conditionalFormatting sqref="G34">
    <cfRule type="cellIs" dxfId="421" priority="31" stopIfTrue="1" operator="equal">
      <formula>"買"</formula>
    </cfRule>
    <cfRule type="cellIs" dxfId="420" priority="32" stopIfTrue="1" operator="equal">
      <formula>"売"</formula>
    </cfRule>
  </conditionalFormatting>
  <conditionalFormatting sqref="G34">
    <cfRule type="cellIs" dxfId="417" priority="29" stopIfTrue="1" operator="equal">
      <formula>"買"</formula>
    </cfRule>
    <cfRule type="cellIs" dxfId="416" priority="30" stopIfTrue="1" operator="equal">
      <formula>"売"</formula>
    </cfRule>
  </conditionalFormatting>
  <conditionalFormatting sqref="G34">
    <cfRule type="cellIs" dxfId="413" priority="27" stopIfTrue="1" operator="equal">
      <formula>"買"</formula>
    </cfRule>
    <cfRule type="cellIs" dxfId="412" priority="28" stopIfTrue="1" operator="equal">
      <formula>"売"</formula>
    </cfRule>
  </conditionalFormatting>
  <conditionalFormatting sqref="G34">
    <cfRule type="cellIs" dxfId="409" priority="25" stopIfTrue="1" operator="equal">
      <formula>"買"</formula>
    </cfRule>
    <cfRule type="cellIs" dxfId="408" priority="26" stopIfTrue="1" operator="equal">
      <formula>"売"</formula>
    </cfRule>
  </conditionalFormatting>
  <conditionalFormatting sqref="G34">
    <cfRule type="cellIs" dxfId="405" priority="23" stopIfTrue="1" operator="equal">
      <formula>"買"</formula>
    </cfRule>
    <cfRule type="cellIs" dxfId="404" priority="24" stopIfTrue="1" operator="equal">
      <formula>"売"</formula>
    </cfRule>
  </conditionalFormatting>
  <conditionalFormatting sqref="G35">
    <cfRule type="cellIs" dxfId="355" priority="21" stopIfTrue="1" operator="equal">
      <formula>"買"</formula>
    </cfRule>
    <cfRule type="cellIs" dxfId="354" priority="22" stopIfTrue="1" operator="equal">
      <formula>"売"</formula>
    </cfRule>
  </conditionalFormatting>
  <conditionalFormatting sqref="G35">
    <cfRule type="cellIs" dxfId="351" priority="19" stopIfTrue="1" operator="equal">
      <formula>"買"</formula>
    </cfRule>
    <cfRule type="cellIs" dxfId="350" priority="20" stopIfTrue="1" operator="equal">
      <formula>"売"</formula>
    </cfRule>
  </conditionalFormatting>
  <conditionalFormatting sqref="G35">
    <cfRule type="cellIs" dxfId="347" priority="17" stopIfTrue="1" operator="equal">
      <formula>"買"</formula>
    </cfRule>
    <cfRule type="cellIs" dxfId="346" priority="18" stopIfTrue="1" operator="equal">
      <formula>"売"</formula>
    </cfRule>
  </conditionalFormatting>
  <conditionalFormatting sqref="G35">
    <cfRule type="cellIs" dxfId="343" priority="15" stopIfTrue="1" operator="equal">
      <formula>"買"</formula>
    </cfRule>
    <cfRule type="cellIs" dxfId="342" priority="16" stopIfTrue="1" operator="equal">
      <formula>"売"</formula>
    </cfRule>
  </conditionalFormatting>
  <conditionalFormatting sqref="G35">
    <cfRule type="cellIs" dxfId="339" priority="13" stopIfTrue="1" operator="equal">
      <formula>"買"</formula>
    </cfRule>
    <cfRule type="cellIs" dxfId="338" priority="14" stopIfTrue="1" operator="equal">
      <formula>"売"</formula>
    </cfRule>
  </conditionalFormatting>
  <conditionalFormatting sqref="G36">
    <cfRule type="cellIs" dxfId="333" priority="11" stopIfTrue="1" operator="equal">
      <formula>"買"</formula>
    </cfRule>
    <cfRule type="cellIs" dxfId="332" priority="12" stopIfTrue="1" operator="equal">
      <formula>"売"</formula>
    </cfRule>
  </conditionalFormatting>
  <conditionalFormatting sqref="G36">
    <cfRule type="cellIs" dxfId="329" priority="9" stopIfTrue="1" operator="equal">
      <formula>"買"</formula>
    </cfRule>
    <cfRule type="cellIs" dxfId="328" priority="10" stopIfTrue="1" operator="equal">
      <formula>"売"</formula>
    </cfRule>
  </conditionalFormatting>
  <conditionalFormatting sqref="G36">
    <cfRule type="cellIs" dxfId="325" priority="7" stopIfTrue="1" operator="equal">
      <formula>"買"</formula>
    </cfRule>
    <cfRule type="cellIs" dxfId="324" priority="8" stopIfTrue="1" operator="equal">
      <formula>"売"</formula>
    </cfRule>
  </conditionalFormatting>
  <conditionalFormatting sqref="G36">
    <cfRule type="cellIs" dxfId="321" priority="5" stopIfTrue="1" operator="equal">
      <formula>"買"</formula>
    </cfRule>
    <cfRule type="cellIs" dxfId="320" priority="6" stopIfTrue="1" operator="equal">
      <formula>"売"</formula>
    </cfRule>
  </conditionalFormatting>
  <conditionalFormatting sqref="G36">
    <cfRule type="cellIs" dxfId="317" priority="3" stopIfTrue="1" operator="equal">
      <formula>"買"</formula>
    </cfRule>
    <cfRule type="cellIs" dxfId="316" priority="4" stopIfTrue="1" operator="equal">
      <formula>"売"</formula>
    </cfRule>
  </conditionalFormatting>
  <conditionalFormatting sqref="G37">
    <cfRule type="cellIs" dxfId="309" priority="1" stopIfTrue="1" operator="equal">
      <formula>"買"</formula>
    </cfRule>
    <cfRule type="cellIs" dxfId="30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tabSelected="1" topLeftCell="A46" zoomScale="120" zoomScaleNormal="120" workbookViewId="0">
      <selection activeCell="A49" sqref="A49"/>
    </sheetView>
  </sheetViews>
  <sheetFormatPr defaultRowHeight="14.25"/>
  <cols>
    <col min="1" max="1" width="9" style="34"/>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J29"/>
  <sheetViews>
    <sheetView zoomScale="145" zoomScaleNormal="145" zoomScaleSheetLayoutView="100" workbookViewId="0">
      <selection activeCell="L7" sqref="L7"/>
    </sheetView>
  </sheetViews>
  <sheetFormatPr defaultRowHeight="13.5"/>
  <sheetData>
    <row r="1" spans="1:10">
      <c r="A1" t="s">
        <v>0</v>
      </c>
    </row>
    <row r="2" spans="1:10">
      <c r="A2" s="89" t="s">
        <v>91</v>
      </c>
      <c r="B2" s="90"/>
      <c r="C2" s="90"/>
      <c r="D2" s="90"/>
      <c r="E2" s="90"/>
      <c r="F2" s="90"/>
      <c r="G2" s="90"/>
      <c r="H2" s="90"/>
      <c r="I2" s="90"/>
      <c r="J2" s="90"/>
    </row>
    <row r="3" spans="1:10">
      <c r="A3" s="90"/>
      <c r="B3" s="90"/>
      <c r="C3" s="90"/>
      <c r="D3" s="90"/>
      <c r="E3" s="90"/>
      <c r="F3" s="90"/>
      <c r="G3" s="90"/>
      <c r="H3" s="90"/>
      <c r="I3" s="90"/>
      <c r="J3" s="90"/>
    </row>
    <row r="4" spans="1:10">
      <c r="A4" s="90"/>
      <c r="B4" s="90"/>
      <c r="C4" s="90"/>
      <c r="D4" s="90"/>
      <c r="E4" s="90"/>
      <c r="F4" s="90"/>
      <c r="G4" s="90"/>
      <c r="H4" s="90"/>
      <c r="I4" s="90"/>
      <c r="J4" s="90"/>
    </row>
    <row r="5" spans="1:10">
      <c r="A5" s="90"/>
      <c r="B5" s="90"/>
      <c r="C5" s="90"/>
      <c r="D5" s="90"/>
      <c r="E5" s="90"/>
      <c r="F5" s="90"/>
      <c r="G5" s="90"/>
      <c r="H5" s="90"/>
      <c r="I5" s="90"/>
      <c r="J5" s="90"/>
    </row>
    <row r="6" spans="1:10">
      <c r="A6" s="90"/>
      <c r="B6" s="90"/>
      <c r="C6" s="90"/>
      <c r="D6" s="90"/>
      <c r="E6" s="90"/>
      <c r="F6" s="90"/>
      <c r="G6" s="90"/>
      <c r="H6" s="90"/>
      <c r="I6" s="90"/>
      <c r="J6" s="90"/>
    </row>
    <row r="7" spans="1:10">
      <c r="A7" s="90"/>
      <c r="B7" s="90"/>
      <c r="C7" s="90"/>
      <c r="D7" s="90"/>
      <c r="E7" s="90"/>
      <c r="F7" s="90"/>
      <c r="G7" s="90"/>
      <c r="H7" s="90"/>
      <c r="I7" s="90"/>
      <c r="J7" s="90"/>
    </row>
    <row r="8" spans="1:10">
      <c r="A8" s="90"/>
      <c r="B8" s="90"/>
      <c r="C8" s="90"/>
      <c r="D8" s="90"/>
      <c r="E8" s="90"/>
      <c r="F8" s="90"/>
      <c r="G8" s="90"/>
      <c r="H8" s="90"/>
      <c r="I8" s="90"/>
      <c r="J8" s="90"/>
    </row>
    <row r="9" spans="1:10">
      <c r="A9" s="90"/>
      <c r="B9" s="90"/>
      <c r="C9" s="90"/>
      <c r="D9" s="90"/>
      <c r="E9" s="90"/>
      <c r="F9" s="90"/>
      <c r="G9" s="90"/>
      <c r="H9" s="90"/>
      <c r="I9" s="90"/>
      <c r="J9" s="90"/>
    </row>
    <row r="11" spans="1:10">
      <c r="A11" t="s">
        <v>1</v>
      </c>
    </row>
    <row r="12" spans="1:10">
      <c r="A12" s="91" t="s">
        <v>92</v>
      </c>
      <c r="B12" s="92"/>
      <c r="C12" s="92"/>
      <c r="D12" s="92"/>
      <c r="E12" s="92"/>
      <c r="F12" s="92"/>
      <c r="G12" s="92"/>
      <c r="H12" s="92"/>
      <c r="I12" s="92"/>
      <c r="J12" s="92"/>
    </row>
    <row r="13" spans="1:10">
      <c r="A13" s="92"/>
      <c r="B13" s="92"/>
      <c r="C13" s="92"/>
      <c r="D13" s="92"/>
      <c r="E13" s="92"/>
      <c r="F13" s="92"/>
      <c r="G13" s="92"/>
      <c r="H13" s="92"/>
      <c r="I13" s="92"/>
      <c r="J13" s="92"/>
    </row>
    <row r="14" spans="1:10">
      <c r="A14" s="92"/>
      <c r="B14" s="92"/>
      <c r="C14" s="92"/>
      <c r="D14" s="92"/>
      <c r="E14" s="92"/>
      <c r="F14" s="92"/>
      <c r="G14" s="92"/>
      <c r="H14" s="92"/>
      <c r="I14" s="92"/>
      <c r="J14" s="92"/>
    </row>
    <row r="15" spans="1:10">
      <c r="A15" s="92"/>
      <c r="B15" s="92"/>
      <c r="C15" s="92"/>
      <c r="D15" s="92"/>
      <c r="E15" s="92"/>
      <c r="F15" s="92"/>
      <c r="G15" s="92"/>
      <c r="H15" s="92"/>
      <c r="I15" s="92"/>
      <c r="J15" s="92"/>
    </row>
    <row r="16" spans="1:10">
      <c r="A16" s="92"/>
      <c r="B16" s="92"/>
      <c r="C16" s="92"/>
      <c r="D16" s="92"/>
      <c r="E16" s="92"/>
      <c r="F16" s="92"/>
      <c r="G16" s="92"/>
      <c r="H16" s="92"/>
      <c r="I16" s="92"/>
      <c r="J16" s="92"/>
    </row>
    <row r="17" spans="1:10">
      <c r="A17" s="92"/>
      <c r="B17" s="92"/>
      <c r="C17" s="92"/>
      <c r="D17" s="92"/>
      <c r="E17" s="92"/>
      <c r="F17" s="92"/>
      <c r="G17" s="92"/>
      <c r="H17" s="92"/>
      <c r="I17" s="92"/>
      <c r="J17" s="92"/>
    </row>
    <row r="18" spans="1:10">
      <c r="A18" s="92"/>
      <c r="B18" s="92"/>
      <c r="C18" s="92"/>
      <c r="D18" s="92"/>
      <c r="E18" s="92"/>
      <c r="F18" s="92"/>
      <c r="G18" s="92"/>
      <c r="H18" s="92"/>
      <c r="I18" s="92"/>
      <c r="J18" s="92"/>
    </row>
    <row r="19" spans="1:10">
      <c r="A19" s="92"/>
      <c r="B19" s="92"/>
      <c r="C19" s="92"/>
      <c r="D19" s="92"/>
      <c r="E19" s="92"/>
      <c r="F19" s="92"/>
      <c r="G19" s="92"/>
      <c r="H19" s="92"/>
      <c r="I19" s="92"/>
      <c r="J19" s="92"/>
    </row>
    <row r="21" spans="1:10">
      <c r="A21" t="s">
        <v>2</v>
      </c>
    </row>
    <row r="22" spans="1:10">
      <c r="A22" s="91" t="s">
        <v>90</v>
      </c>
      <c r="B22" s="91"/>
      <c r="C22" s="91"/>
      <c r="D22" s="91"/>
      <c r="E22" s="91"/>
      <c r="F22" s="91"/>
      <c r="G22" s="91"/>
      <c r="H22" s="91"/>
      <c r="I22" s="91"/>
      <c r="J22" s="91"/>
    </row>
    <row r="23" spans="1:10">
      <c r="A23" s="91"/>
      <c r="B23" s="91"/>
      <c r="C23" s="91"/>
      <c r="D23" s="91"/>
      <c r="E23" s="91"/>
      <c r="F23" s="91"/>
      <c r="G23" s="91"/>
      <c r="H23" s="91"/>
      <c r="I23" s="91"/>
      <c r="J23" s="91"/>
    </row>
    <row r="24" spans="1:10">
      <c r="A24" s="91"/>
      <c r="B24" s="91"/>
      <c r="C24" s="91"/>
      <c r="D24" s="91"/>
      <c r="E24" s="91"/>
      <c r="F24" s="91"/>
      <c r="G24" s="91"/>
      <c r="H24" s="91"/>
      <c r="I24" s="91"/>
      <c r="J24" s="91"/>
    </row>
    <row r="25" spans="1:10">
      <c r="A25" s="91"/>
      <c r="B25" s="91"/>
      <c r="C25" s="91"/>
      <c r="D25" s="91"/>
      <c r="E25" s="91"/>
      <c r="F25" s="91"/>
      <c r="G25" s="91"/>
      <c r="H25" s="91"/>
      <c r="I25" s="91"/>
      <c r="J25" s="91"/>
    </row>
    <row r="26" spans="1:10">
      <c r="A26" s="91"/>
      <c r="B26" s="91"/>
      <c r="C26" s="91"/>
      <c r="D26" s="91"/>
      <c r="E26" s="91"/>
      <c r="F26" s="91"/>
      <c r="G26" s="91"/>
      <c r="H26" s="91"/>
      <c r="I26" s="91"/>
      <c r="J26" s="91"/>
    </row>
    <row r="27" spans="1:10">
      <c r="A27" s="91"/>
      <c r="B27" s="91"/>
      <c r="C27" s="91"/>
      <c r="D27" s="91"/>
      <c r="E27" s="91"/>
      <c r="F27" s="91"/>
      <c r="G27" s="91"/>
      <c r="H27" s="91"/>
      <c r="I27" s="91"/>
      <c r="J27" s="91"/>
    </row>
    <row r="28" spans="1:10">
      <c r="A28" s="91"/>
      <c r="B28" s="91"/>
      <c r="C28" s="91"/>
      <c r="D28" s="91"/>
      <c r="E28" s="91"/>
      <c r="F28" s="91"/>
      <c r="G28" s="91"/>
      <c r="H28" s="91"/>
      <c r="I28" s="91"/>
      <c r="J28" s="91"/>
    </row>
    <row r="29" spans="1:10">
      <c r="A29" s="91"/>
      <c r="B29" s="91"/>
      <c r="C29" s="91"/>
      <c r="D29" s="91"/>
      <c r="E29" s="91"/>
      <c r="F29" s="91"/>
      <c r="G29" s="91"/>
      <c r="H29" s="91"/>
      <c r="I29" s="91"/>
      <c r="J29" s="91"/>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dimension ref="B2:I12"/>
  <sheetViews>
    <sheetView zoomScaleSheetLayoutView="100" workbookViewId="0">
      <selection activeCell="G19" sqref="G19"/>
    </sheetView>
  </sheetViews>
  <sheetFormatPr defaultColWidth="8.875" defaultRowHeight="17.2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c r="B2" s="24" t="s">
        <v>39</v>
      </c>
      <c r="C2" s="26"/>
    </row>
    <row r="4" spans="2:9">
      <c r="B4" s="29" t="s">
        <v>42</v>
      </c>
      <c r="C4" s="29" t="s">
        <v>40</v>
      </c>
      <c r="D4" s="29" t="s">
        <v>44</v>
      </c>
      <c r="E4" s="30" t="s">
        <v>41</v>
      </c>
      <c r="F4" s="29" t="s">
        <v>45</v>
      </c>
      <c r="G4" s="30" t="s">
        <v>41</v>
      </c>
      <c r="H4" s="29" t="s">
        <v>46</v>
      </c>
      <c r="I4" s="30" t="s">
        <v>41</v>
      </c>
    </row>
    <row r="5" spans="2:9">
      <c r="B5" s="27" t="s">
        <v>43</v>
      </c>
      <c r="C5" s="28"/>
      <c r="D5" s="28"/>
      <c r="E5" s="32"/>
      <c r="F5" s="28"/>
      <c r="G5" s="32"/>
      <c r="H5" s="28"/>
      <c r="I5" s="32"/>
    </row>
    <row r="6" spans="2:9">
      <c r="B6" s="27" t="s">
        <v>43</v>
      </c>
      <c r="C6" s="28"/>
      <c r="D6" s="28"/>
      <c r="E6" s="32"/>
      <c r="F6" s="28"/>
      <c r="G6" s="33"/>
      <c r="H6" s="28"/>
      <c r="I6" s="33"/>
    </row>
    <row r="7" spans="2:9">
      <c r="B7" s="27" t="s">
        <v>43</v>
      </c>
      <c r="C7" s="28"/>
      <c r="D7" s="28"/>
      <c r="E7" s="33"/>
      <c r="F7" s="28"/>
      <c r="G7" s="33"/>
      <c r="H7" s="28"/>
      <c r="I7" s="33"/>
    </row>
    <row r="8" spans="2:9">
      <c r="B8" s="27" t="s">
        <v>43</v>
      </c>
      <c r="C8" s="28"/>
      <c r="D8" s="28"/>
      <c r="E8" s="33"/>
      <c r="F8" s="28"/>
      <c r="G8" s="33"/>
      <c r="H8" s="28"/>
      <c r="I8" s="33"/>
    </row>
    <row r="9" spans="2:9">
      <c r="B9" s="27" t="s">
        <v>43</v>
      </c>
      <c r="C9" s="28"/>
      <c r="D9" s="28"/>
      <c r="E9" s="33"/>
      <c r="F9" s="28"/>
      <c r="G9" s="33"/>
      <c r="H9" s="28"/>
      <c r="I9" s="33"/>
    </row>
    <row r="10" spans="2:9">
      <c r="B10" s="27" t="s">
        <v>43</v>
      </c>
      <c r="C10" s="28"/>
      <c r="D10" s="28"/>
      <c r="E10" s="33"/>
      <c r="F10" s="28"/>
      <c r="G10" s="33"/>
      <c r="H10" s="28"/>
      <c r="I10" s="33"/>
    </row>
    <row r="11" spans="2:9">
      <c r="B11" s="27" t="s">
        <v>43</v>
      </c>
      <c r="C11" s="28"/>
      <c r="D11" s="28"/>
      <c r="E11" s="33"/>
      <c r="F11" s="28"/>
      <c r="G11" s="33"/>
      <c r="H11" s="28"/>
      <c r="I11" s="33"/>
    </row>
    <row r="12" spans="2:9">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pane="bottomLeft" activeCell="C7" sqref="C7:D8"/>
    </sheetView>
  </sheetViews>
  <sheetFormatPr defaultRowHeight="13.5"/>
  <cols>
    <col min="1" max="1" width="2.875" customWidth="1"/>
    <col min="2" max="18" width="6.625" customWidth="1"/>
    <col min="22" max="22" width="10.875" style="22" bestFit="1" customWidth="1"/>
  </cols>
  <sheetData>
    <row r="2" spans="2:21">
      <c r="B2" s="72" t="s">
        <v>5</v>
      </c>
      <c r="C2" s="72"/>
      <c r="D2" s="75"/>
      <c r="E2" s="75"/>
      <c r="F2" s="72" t="s">
        <v>6</v>
      </c>
      <c r="G2" s="72"/>
      <c r="H2" s="75" t="s">
        <v>36</v>
      </c>
      <c r="I2" s="75"/>
      <c r="J2" s="72" t="s">
        <v>7</v>
      </c>
      <c r="K2" s="72"/>
      <c r="L2" s="84">
        <f>C9</f>
        <v>1000000</v>
      </c>
      <c r="M2" s="75"/>
      <c r="N2" s="72" t="s">
        <v>8</v>
      </c>
      <c r="O2" s="72"/>
      <c r="P2" s="84" t="e">
        <f>C108+R108</f>
        <v>#VALUE!</v>
      </c>
      <c r="Q2" s="75"/>
      <c r="R2" s="1"/>
      <c r="S2" s="1"/>
      <c r="T2" s="1"/>
    </row>
    <row r="3" spans="2:21" ht="57" customHeight="1">
      <c r="B3" s="72" t="s">
        <v>9</v>
      </c>
      <c r="C3" s="72"/>
      <c r="D3" s="85" t="s">
        <v>38</v>
      </c>
      <c r="E3" s="85"/>
      <c r="F3" s="85"/>
      <c r="G3" s="85"/>
      <c r="H3" s="85"/>
      <c r="I3" s="85"/>
      <c r="J3" s="72" t="s">
        <v>10</v>
      </c>
      <c r="K3" s="72"/>
      <c r="L3" s="85" t="s">
        <v>35</v>
      </c>
      <c r="M3" s="86"/>
      <c r="N3" s="86"/>
      <c r="O3" s="86"/>
      <c r="P3" s="86"/>
      <c r="Q3" s="86"/>
      <c r="R3" s="1"/>
      <c r="S3" s="1"/>
    </row>
    <row r="4" spans="2:21">
      <c r="B4" s="72" t="s">
        <v>11</v>
      </c>
      <c r="C4" s="72"/>
      <c r="D4" s="80">
        <f>SUM($R$9:$S$993)</f>
        <v>153684.21052631587</v>
      </c>
      <c r="E4" s="80"/>
      <c r="F4" s="72" t="s">
        <v>12</v>
      </c>
      <c r="G4" s="72"/>
      <c r="H4" s="81">
        <f>SUM($T$9:$U$108)</f>
        <v>292.00000000000017</v>
      </c>
      <c r="I4" s="75"/>
      <c r="J4" s="87" t="s">
        <v>13</v>
      </c>
      <c r="K4" s="87"/>
      <c r="L4" s="84">
        <f>MAX($C$9:$D$990)-C9</f>
        <v>153684.21052631596</v>
      </c>
      <c r="M4" s="84"/>
      <c r="N4" s="87" t="s">
        <v>14</v>
      </c>
      <c r="O4" s="87"/>
      <c r="P4" s="80">
        <f>MIN($C$9:$D$990)-C9</f>
        <v>0</v>
      </c>
      <c r="Q4" s="80"/>
      <c r="R4" s="1"/>
      <c r="S4" s="1"/>
      <c r="T4" s="1"/>
    </row>
    <row r="5" spans="2:21">
      <c r="B5" s="21" t="s">
        <v>15</v>
      </c>
      <c r="C5" s="2">
        <f>COUNTIF($R$9:$R$990,"&gt;0")</f>
        <v>1</v>
      </c>
      <c r="D5" s="20" t="s">
        <v>16</v>
      </c>
      <c r="E5" s="15">
        <f>COUNTIF($R$9:$R$990,"&lt;0")</f>
        <v>0</v>
      </c>
      <c r="F5" s="20" t="s">
        <v>17</v>
      </c>
      <c r="G5" s="2">
        <f>COUNTIF($R$9:$R$990,"=0")</f>
        <v>0</v>
      </c>
      <c r="H5" s="20" t="s">
        <v>18</v>
      </c>
      <c r="I5" s="3">
        <f>C5/SUM(C5,E5,G5)</f>
        <v>1</v>
      </c>
      <c r="J5" s="71" t="s">
        <v>19</v>
      </c>
      <c r="K5" s="72"/>
      <c r="L5" s="73"/>
      <c r="M5" s="74"/>
      <c r="N5" s="17" t="s">
        <v>20</v>
      </c>
      <c r="O5" s="9"/>
      <c r="P5" s="73"/>
      <c r="Q5" s="74"/>
      <c r="R5" s="1"/>
      <c r="S5" s="1"/>
      <c r="T5" s="1"/>
    </row>
    <row r="6" spans="2:21">
      <c r="B6" s="11"/>
      <c r="C6" s="13"/>
      <c r="D6" s="14"/>
      <c r="E6" s="10"/>
      <c r="F6" s="11"/>
      <c r="G6" s="10"/>
      <c r="H6" s="11"/>
      <c r="I6" s="16"/>
      <c r="J6" s="11"/>
      <c r="K6" s="11"/>
      <c r="L6" s="10"/>
      <c r="M6" s="10"/>
      <c r="N6" s="12"/>
      <c r="O6" s="12"/>
      <c r="P6" s="10"/>
      <c r="Q6" s="7"/>
      <c r="R6" s="1"/>
      <c r="S6" s="1"/>
      <c r="T6" s="1"/>
    </row>
    <row r="7" spans="2:21">
      <c r="B7" s="55" t="s">
        <v>21</v>
      </c>
      <c r="C7" s="57" t="s">
        <v>22</v>
      </c>
      <c r="D7" s="58"/>
      <c r="E7" s="61" t="s">
        <v>23</v>
      </c>
      <c r="F7" s="62"/>
      <c r="G7" s="62"/>
      <c r="H7" s="62"/>
      <c r="I7" s="63"/>
      <c r="J7" s="64" t="s">
        <v>24</v>
      </c>
      <c r="K7" s="65"/>
      <c r="L7" s="66"/>
      <c r="M7" s="67" t="s">
        <v>25</v>
      </c>
      <c r="N7" s="68" t="s">
        <v>26</v>
      </c>
      <c r="O7" s="69"/>
      <c r="P7" s="69"/>
      <c r="Q7" s="70"/>
      <c r="R7" s="76" t="s">
        <v>27</v>
      </c>
      <c r="S7" s="76"/>
      <c r="T7" s="76"/>
      <c r="U7" s="76"/>
    </row>
    <row r="8" spans="2:21">
      <c r="B8" s="56"/>
      <c r="C8" s="59"/>
      <c r="D8" s="60"/>
      <c r="E8" s="18" t="s">
        <v>28</v>
      </c>
      <c r="F8" s="18" t="s">
        <v>29</v>
      </c>
      <c r="G8" s="18" t="s">
        <v>30</v>
      </c>
      <c r="H8" s="77" t="s">
        <v>31</v>
      </c>
      <c r="I8" s="63"/>
      <c r="J8" s="4" t="s">
        <v>32</v>
      </c>
      <c r="K8" s="78" t="s">
        <v>33</v>
      </c>
      <c r="L8" s="66"/>
      <c r="M8" s="67"/>
      <c r="N8" s="5" t="s">
        <v>28</v>
      </c>
      <c r="O8" s="5" t="s">
        <v>29</v>
      </c>
      <c r="P8" s="79" t="s">
        <v>31</v>
      </c>
      <c r="Q8" s="70"/>
      <c r="R8" s="76" t="s">
        <v>34</v>
      </c>
      <c r="S8" s="76"/>
      <c r="T8" s="76" t="s">
        <v>32</v>
      </c>
      <c r="U8" s="76"/>
    </row>
    <row r="9" spans="2:21">
      <c r="B9" s="19">
        <v>1</v>
      </c>
      <c r="C9" s="49">
        <v>1000000</v>
      </c>
      <c r="D9" s="49"/>
      <c r="E9" s="19">
        <v>2001</v>
      </c>
      <c r="F9" s="8">
        <v>42111</v>
      </c>
      <c r="G9" s="19" t="s">
        <v>4</v>
      </c>
      <c r="H9" s="93">
        <v>105.33</v>
      </c>
      <c r="I9" s="93"/>
      <c r="J9" s="19">
        <v>57</v>
      </c>
      <c r="K9" s="49">
        <f t="shared" ref="K9:K72" si="0">IF(F9="","",C9*0.03)</f>
        <v>30000</v>
      </c>
      <c r="L9" s="49"/>
      <c r="M9" s="6">
        <f>IF(J9="","",(K9/J9)/1000)</f>
        <v>0.52631578947368418</v>
      </c>
      <c r="N9" s="19">
        <v>2001</v>
      </c>
      <c r="O9" s="8">
        <v>42111</v>
      </c>
      <c r="P9" s="93">
        <v>108.25</v>
      </c>
      <c r="Q9" s="93"/>
      <c r="R9" s="53">
        <f>IF(O9="","",(IF(G9="売",H9-P9,P9-H9))*M9*100000)</f>
        <v>153684.21052631587</v>
      </c>
      <c r="S9" s="53"/>
      <c r="T9" s="54">
        <f>IF(O9="","",IF(R9&lt;0,J9*(-1),IF(G9="買",(P9-H9)*100,(H9-P9)*100)))</f>
        <v>292.00000000000017</v>
      </c>
      <c r="U9" s="54"/>
    </row>
    <row r="10" spans="2:21">
      <c r="B10" s="19">
        <v>2</v>
      </c>
      <c r="C10" s="49">
        <f t="shared" ref="C10:C73" si="1">IF(R9="","",C9+R9)</f>
        <v>1153684.210526316</v>
      </c>
      <c r="D10" s="49"/>
      <c r="E10" s="19"/>
      <c r="F10" s="8"/>
      <c r="G10" s="19" t="s">
        <v>4</v>
      </c>
      <c r="H10" s="93"/>
      <c r="I10" s="93"/>
      <c r="J10" s="19"/>
      <c r="K10" s="49" t="str">
        <f t="shared" si="0"/>
        <v/>
      </c>
      <c r="L10" s="49"/>
      <c r="M10" s="6" t="str">
        <f t="shared" ref="M10:M73" si="2">IF(J10="","",(K10/J10)/1000)</f>
        <v/>
      </c>
      <c r="N10" s="19"/>
      <c r="O10" s="8"/>
      <c r="P10" s="93"/>
      <c r="Q10" s="93"/>
      <c r="R10" s="53" t="str">
        <f t="shared" ref="R10:R73" si="3">IF(O10="","",(IF(G10="売",H10-P10,P10-H10))*M10*100000)</f>
        <v/>
      </c>
      <c r="S10" s="53"/>
      <c r="T10" s="54" t="str">
        <f t="shared" ref="T10:T73" si="4">IF(O10="","",IF(R10&lt;0,J10*(-1),IF(G10="買",(P10-H10)*100,(H10-P10)*100)))</f>
        <v/>
      </c>
      <c r="U10" s="54"/>
    </row>
    <row r="11" spans="2:21">
      <c r="B11" s="19">
        <v>3</v>
      </c>
      <c r="C11" s="49" t="str">
        <f t="shared" si="1"/>
        <v/>
      </c>
      <c r="D11" s="49"/>
      <c r="E11" s="19"/>
      <c r="F11" s="8"/>
      <c r="G11" s="19" t="s">
        <v>4</v>
      </c>
      <c r="H11" s="93"/>
      <c r="I11" s="93"/>
      <c r="J11" s="19"/>
      <c r="K11" s="49" t="str">
        <f t="shared" si="0"/>
        <v/>
      </c>
      <c r="L11" s="49"/>
      <c r="M11" s="6" t="str">
        <f t="shared" si="2"/>
        <v/>
      </c>
      <c r="N11" s="19"/>
      <c r="O11" s="8"/>
      <c r="P11" s="93"/>
      <c r="Q11" s="93"/>
      <c r="R11" s="53" t="str">
        <f t="shared" si="3"/>
        <v/>
      </c>
      <c r="S11" s="53"/>
      <c r="T11" s="54" t="str">
        <f t="shared" si="4"/>
        <v/>
      </c>
      <c r="U11" s="54"/>
    </row>
    <row r="12" spans="2:21">
      <c r="B12" s="19">
        <v>4</v>
      </c>
      <c r="C12" s="49" t="str">
        <f t="shared" si="1"/>
        <v/>
      </c>
      <c r="D12" s="49"/>
      <c r="E12" s="19"/>
      <c r="F12" s="8"/>
      <c r="G12" s="19" t="s">
        <v>3</v>
      </c>
      <c r="H12" s="93"/>
      <c r="I12" s="93"/>
      <c r="J12" s="19"/>
      <c r="K12" s="49" t="str">
        <f t="shared" si="0"/>
        <v/>
      </c>
      <c r="L12" s="49"/>
      <c r="M12" s="6" t="str">
        <f t="shared" si="2"/>
        <v/>
      </c>
      <c r="N12" s="19"/>
      <c r="O12" s="8"/>
      <c r="P12" s="93"/>
      <c r="Q12" s="93"/>
      <c r="R12" s="53" t="str">
        <f t="shared" si="3"/>
        <v/>
      </c>
      <c r="S12" s="53"/>
      <c r="T12" s="54" t="str">
        <f t="shared" si="4"/>
        <v/>
      </c>
      <c r="U12" s="54"/>
    </row>
    <row r="13" spans="2:21">
      <c r="B13" s="19">
        <v>5</v>
      </c>
      <c r="C13" s="49" t="str">
        <f t="shared" si="1"/>
        <v/>
      </c>
      <c r="D13" s="49"/>
      <c r="E13" s="19"/>
      <c r="F13" s="8"/>
      <c r="G13" s="19" t="s">
        <v>3</v>
      </c>
      <c r="H13" s="93"/>
      <c r="I13" s="93"/>
      <c r="J13" s="19"/>
      <c r="K13" s="49" t="str">
        <f t="shared" si="0"/>
        <v/>
      </c>
      <c r="L13" s="49"/>
      <c r="M13" s="6" t="str">
        <f t="shared" si="2"/>
        <v/>
      </c>
      <c r="N13" s="19"/>
      <c r="O13" s="8"/>
      <c r="P13" s="93"/>
      <c r="Q13" s="93"/>
      <c r="R13" s="53" t="str">
        <f t="shared" si="3"/>
        <v/>
      </c>
      <c r="S13" s="53"/>
      <c r="T13" s="54" t="str">
        <f t="shared" si="4"/>
        <v/>
      </c>
      <c r="U13" s="54"/>
    </row>
    <row r="14" spans="2:21">
      <c r="B14" s="19">
        <v>6</v>
      </c>
      <c r="C14" s="49" t="str">
        <f t="shared" si="1"/>
        <v/>
      </c>
      <c r="D14" s="49"/>
      <c r="E14" s="19"/>
      <c r="F14" s="8"/>
      <c r="G14" s="19" t="s">
        <v>4</v>
      </c>
      <c r="H14" s="93"/>
      <c r="I14" s="93"/>
      <c r="J14" s="19"/>
      <c r="K14" s="49" t="str">
        <f t="shared" si="0"/>
        <v/>
      </c>
      <c r="L14" s="49"/>
      <c r="M14" s="6" t="str">
        <f t="shared" si="2"/>
        <v/>
      </c>
      <c r="N14" s="19"/>
      <c r="O14" s="8"/>
      <c r="P14" s="93"/>
      <c r="Q14" s="93"/>
      <c r="R14" s="53" t="str">
        <f t="shared" si="3"/>
        <v/>
      </c>
      <c r="S14" s="53"/>
      <c r="T14" s="54" t="str">
        <f t="shared" si="4"/>
        <v/>
      </c>
      <c r="U14" s="54"/>
    </row>
    <row r="15" spans="2:21">
      <c r="B15" s="19">
        <v>7</v>
      </c>
      <c r="C15" s="49" t="str">
        <f t="shared" si="1"/>
        <v/>
      </c>
      <c r="D15" s="49"/>
      <c r="E15" s="19"/>
      <c r="F15" s="8"/>
      <c r="G15" s="19" t="s">
        <v>4</v>
      </c>
      <c r="H15" s="93"/>
      <c r="I15" s="93"/>
      <c r="J15" s="19"/>
      <c r="K15" s="49" t="str">
        <f t="shared" si="0"/>
        <v/>
      </c>
      <c r="L15" s="49"/>
      <c r="M15" s="6" t="str">
        <f t="shared" si="2"/>
        <v/>
      </c>
      <c r="N15" s="19"/>
      <c r="O15" s="8"/>
      <c r="P15" s="93"/>
      <c r="Q15" s="93"/>
      <c r="R15" s="53" t="str">
        <f t="shared" si="3"/>
        <v/>
      </c>
      <c r="S15" s="53"/>
      <c r="T15" s="54" t="str">
        <f t="shared" si="4"/>
        <v/>
      </c>
      <c r="U15" s="54"/>
    </row>
    <row r="16" spans="2:21">
      <c r="B16" s="19">
        <v>8</v>
      </c>
      <c r="C16" s="49" t="str">
        <f t="shared" si="1"/>
        <v/>
      </c>
      <c r="D16" s="49"/>
      <c r="E16" s="19"/>
      <c r="F16" s="8"/>
      <c r="G16" s="19" t="s">
        <v>4</v>
      </c>
      <c r="H16" s="93"/>
      <c r="I16" s="93"/>
      <c r="J16" s="19"/>
      <c r="K16" s="49" t="str">
        <f t="shared" si="0"/>
        <v/>
      </c>
      <c r="L16" s="49"/>
      <c r="M16" s="6" t="str">
        <f t="shared" si="2"/>
        <v/>
      </c>
      <c r="N16" s="19"/>
      <c r="O16" s="8"/>
      <c r="P16" s="93"/>
      <c r="Q16" s="93"/>
      <c r="R16" s="53" t="str">
        <f t="shared" si="3"/>
        <v/>
      </c>
      <c r="S16" s="53"/>
      <c r="T16" s="54" t="str">
        <f t="shared" si="4"/>
        <v/>
      </c>
      <c r="U16" s="54"/>
    </row>
    <row r="17" spans="2:21">
      <c r="B17" s="19">
        <v>9</v>
      </c>
      <c r="C17" s="49" t="str">
        <f t="shared" si="1"/>
        <v/>
      </c>
      <c r="D17" s="49"/>
      <c r="E17" s="19"/>
      <c r="F17" s="8"/>
      <c r="G17" s="19" t="s">
        <v>4</v>
      </c>
      <c r="H17" s="93"/>
      <c r="I17" s="93"/>
      <c r="J17" s="19"/>
      <c r="K17" s="49" t="str">
        <f t="shared" si="0"/>
        <v/>
      </c>
      <c r="L17" s="49"/>
      <c r="M17" s="6" t="str">
        <f t="shared" si="2"/>
        <v/>
      </c>
      <c r="N17" s="19"/>
      <c r="O17" s="8"/>
      <c r="P17" s="93"/>
      <c r="Q17" s="93"/>
      <c r="R17" s="53" t="str">
        <f t="shared" si="3"/>
        <v/>
      </c>
      <c r="S17" s="53"/>
      <c r="T17" s="54" t="str">
        <f t="shared" si="4"/>
        <v/>
      </c>
      <c r="U17" s="54"/>
    </row>
    <row r="18" spans="2:21">
      <c r="B18" s="19">
        <v>10</v>
      </c>
      <c r="C18" s="49" t="str">
        <f t="shared" si="1"/>
        <v/>
      </c>
      <c r="D18" s="49"/>
      <c r="E18" s="19"/>
      <c r="F18" s="8"/>
      <c r="G18" s="19" t="s">
        <v>4</v>
      </c>
      <c r="H18" s="93"/>
      <c r="I18" s="93"/>
      <c r="J18" s="19"/>
      <c r="K18" s="49" t="str">
        <f t="shared" si="0"/>
        <v/>
      </c>
      <c r="L18" s="49"/>
      <c r="M18" s="6" t="str">
        <f t="shared" si="2"/>
        <v/>
      </c>
      <c r="N18" s="19"/>
      <c r="O18" s="8"/>
      <c r="P18" s="93"/>
      <c r="Q18" s="93"/>
      <c r="R18" s="53" t="str">
        <f t="shared" si="3"/>
        <v/>
      </c>
      <c r="S18" s="53"/>
      <c r="T18" s="54" t="str">
        <f t="shared" si="4"/>
        <v/>
      </c>
      <c r="U18" s="54"/>
    </row>
    <row r="19" spans="2:21">
      <c r="B19" s="19">
        <v>11</v>
      </c>
      <c r="C19" s="49" t="str">
        <f t="shared" si="1"/>
        <v/>
      </c>
      <c r="D19" s="49"/>
      <c r="E19" s="19"/>
      <c r="F19" s="8"/>
      <c r="G19" s="19" t="s">
        <v>4</v>
      </c>
      <c r="H19" s="93"/>
      <c r="I19" s="93"/>
      <c r="J19" s="19"/>
      <c r="K19" s="49" t="str">
        <f t="shared" si="0"/>
        <v/>
      </c>
      <c r="L19" s="49"/>
      <c r="M19" s="6" t="str">
        <f t="shared" si="2"/>
        <v/>
      </c>
      <c r="N19" s="19"/>
      <c r="O19" s="8"/>
      <c r="P19" s="93"/>
      <c r="Q19" s="93"/>
      <c r="R19" s="53" t="str">
        <f t="shared" si="3"/>
        <v/>
      </c>
      <c r="S19" s="53"/>
      <c r="T19" s="54" t="str">
        <f t="shared" si="4"/>
        <v/>
      </c>
      <c r="U19" s="54"/>
    </row>
    <row r="20" spans="2:21">
      <c r="B20" s="19">
        <v>12</v>
      </c>
      <c r="C20" s="49" t="str">
        <f t="shared" si="1"/>
        <v/>
      </c>
      <c r="D20" s="49"/>
      <c r="E20" s="19"/>
      <c r="F20" s="8"/>
      <c r="G20" s="19" t="s">
        <v>4</v>
      </c>
      <c r="H20" s="93"/>
      <c r="I20" s="93"/>
      <c r="J20" s="19"/>
      <c r="K20" s="49" t="str">
        <f t="shared" si="0"/>
        <v/>
      </c>
      <c r="L20" s="49"/>
      <c r="M20" s="6" t="str">
        <f t="shared" si="2"/>
        <v/>
      </c>
      <c r="N20" s="19"/>
      <c r="O20" s="8"/>
      <c r="P20" s="93"/>
      <c r="Q20" s="93"/>
      <c r="R20" s="53" t="str">
        <f t="shared" si="3"/>
        <v/>
      </c>
      <c r="S20" s="53"/>
      <c r="T20" s="54" t="str">
        <f t="shared" si="4"/>
        <v/>
      </c>
      <c r="U20" s="54"/>
    </row>
    <row r="21" spans="2:21">
      <c r="B21" s="19">
        <v>13</v>
      </c>
      <c r="C21" s="49" t="str">
        <f t="shared" si="1"/>
        <v/>
      </c>
      <c r="D21" s="49"/>
      <c r="E21" s="19"/>
      <c r="F21" s="8"/>
      <c r="G21" s="19" t="s">
        <v>4</v>
      </c>
      <c r="H21" s="93"/>
      <c r="I21" s="93"/>
      <c r="J21" s="19"/>
      <c r="K21" s="49" t="str">
        <f t="shared" si="0"/>
        <v/>
      </c>
      <c r="L21" s="49"/>
      <c r="M21" s="6" t="str">
        <f t="shared" si="2"/>
        <v/>
      </c>
      <c r="N21" s="19"/>
      <c r="O21" s="8"/>
      <c r="P21" s="93"/>
      <c r="Q21" s="93"/>
      <c r="R21" s="53" t="str">
        <f t="shared" si="3"/>
        <v/>
      </c>
      <c r="S21" s="53"/>
      <c r="T21" s="54" t="str">
        <f t="shared" si="4"/>
        <v/>
      </c>
      <c r="U21" s="54"/>
    </row>
    <row r="22" spans="2:21">
      <c r="B22" s="19">
        <v>14</v>
      </c>
      <c r="C22" s="49" t="str">
        <f t="shared" si="1"/>
        <v/>
      </c>
      <c r="D22" s="49"/>
      <c r="E22" s="19"/>
      <c r="F22" s="8"/>
      <c r="G22" s="19" t="s">
        <v>3</v>
      </c>
      <c r="H22" s="93"/>
      <c r="I22" s="93"/>
      <c r="J22" s="19"/>
      <c r="K22" s="49" t="str">
        <f t="shared" si="0"/>
        <v/>
      </c>
      <c r="L22" s="49"/>
      <c r="M22" s="6" t="str">
        <f t="shared" si="2"/>
        <v/>
      </c>
      <c r="N22" s="19"/>
      <c r="O22" s="8"/>
      <c r="P22" s="93"/>
      <c r="Q22" s="93"/>
      <c r="R22" s="53" t="str">
        <f t="shared" si="3"/>
        <v/>
      </c>
      <c r="S22" s="53"/>
      <c r="T22" s="54" t="str">
        <f t="shared" si="4"/>
        <v/>
      </c>
      <c r="U22" s="54"/>
    </row>
    <row r="23" spans="2:21">
      <c r="B23" s="19">
        <v>15</v>
      </c>
      <c r="C23" s="49" t="str">
        <f t="shared" si="1"/>
        <v/>
      </c>
      <c r="D23" s="49"/>
      <c r="E23" s="19"/>
      <c r="F23" s="8"/>
      <c r="G23" s="19" t="s">
        <v>4</v>
      </c>
      <c r="H23" s="93"/>
      <c r="I23" s="93"/>
      <c r="J23" s="19"/>
      <c r="K23" s="49" t="str">
        <f t="shared" si="0"/>
        <v/>
      </c>
      <c r="L23" s="49"/>
      <c r="M23" s="6" t="str">
        <f t="shared" si="2"/>
        <v/>
      </c>
      <c r="N23" s="19"/>
      <c r="O23" s="8"/>
      <c r="P23" s="93"/>
      <c r="Q23" s="93"/>
      <c r="R23" s="53" t="str">
        <f t="shared" si="3"/>
        <v/>
      </c>
      <c r="S23" s="53"/>
      <c r="T23" s="54" t="str">
        <f t="shared" si="4"/>
        <v/>
      </c>
      <c r="U23" s="54"/>
    </row>
    <row r="24" spans="2:21">
      <c r="B24" s="19">
        <v>16</v>
      </c>
      <c r="C24" s="49" t="str">
        <f t="shared" si="1"/>
        <v/>
      </c>
      <c r="D24" s="49"/>
      <c r="E24" s="19"/>
      <c r="F24" s="8"/>
      <c r="G24" s="19" t="s">
        <v>4</v>
      </c>
      <c r="H24" s="93"/>
      <c r="I24" s="93"/>
      <c r="J24" s="19"/>
      <c r="K24" s="49" t="str">
        <f t="shared" si="0"/>
        <v/>
      </c>
      <c r="L24" s="49"/>
      <c r="M24" s="6" t="str">
        <f t="shared" si="2"/>
        <v/>
      </c>
      <c r="N24" s="19"/>
      <c r="O24" s="8"/>
      <c r="P24" s="93"/>
      <c r="Q24" s="93"/>
      <c r="R24" s="53" t="str">
        <f t="shared" si="3"/>
        <v/>
      </c>
      <c r="S24" s="53"/>
      <c r="T24" s="54" t="str">
        <f t="shared" si="4"/>
        <v/>
      </c>
      <c r="U24" s="54"/>
    </row>
    <row r="25" spans="2:21">
      <c r="B25" s="19">
        <v>17</v>
      </c>
      <c r="C25" s="49" t="str">
        <f t="shared" si="1"/>
        <v/>
      </c>
      <c r="D25" s="49"/>
      <c r="E25" s="19"/>
      <c r="F25" s="8"/>
      <c r="G25" s="19" t="s">
        <v>4</v>
      </c>
      <c r="H25" s="93"/>
      <c r="I25" s="93"/>
      <c r="J25" s="19"/>
      <c r="K25" s="49" t="str">
        <f t="shared" si="0"/>
        <v/>
      </c>
      <c r="L25" s="49"/>
      <c r="M25" s="6" t="str">
        <f t="shared" si="2"/>
        <v/>
      </c>
      <c r="N25" s="19"/>
      <c r="O25" s="8"/>
      <c r="P25" s="93"/>
      <c r="Q25" s="93"/>
      <c r="R25" s="53" t="str">
        <f t="shared" si="3"/>
        <v/>
      </c>
      <c r="S25" s="53"/>
      <c r="T25" s="54" t="str">
        <f t="shared" si="4"/>
        <v/>
      </c>
      <c r="U25" s="54"/>
    </row>
    <row r="26" spans="2:21">
      <c r="B26" s="19">
        <v>18</v>
      </c>
      <c r="C26" s="49" t="str">
        <f t="shared" si="1"/>
        <v/>
      </c>
      <c r="D26" s="49"/>
      <c r="E26" s="19"/>
      <c r="F26" s="8"/>
      <c r="G26" s="19" t="s">
        <v>4</v>
      </c>
      <c r="H26" s="93"/>
      <c r="I26" s="93"/>
      <c r="J26" s="19"/>
      <c r="K26" s="49" t="str">
        <f t="shared" si="0"/>
        <v/>
      </c>
      <c r="L26" s="49"/>
      <c r="M26" s="6" t="str">
        <f t="shared" si="2"/>
        <v/>
      </c>
      <c r="N26" s="19"/>
      <c r="O26" s="8"/>
      <c r="P26" s="93"/>
      <c r="Q26" s="93"/>
      <c r="R26" s="53" t="str">
        <f t="shared" si="3"/>
        <v/>
      </c>
      <c r="S26" s="53"/>
      <c r="T26" s="54" t="str">
        <f t="shared" si="4"/>
        <v/>
      </c>
      <c r="U26" s="54"/>
    </row>
    <row r="27" spans="2:21">
      <c r="B27" s="19">
        <v>19</v>
      </c>
      <c r="C27" s="49" t="str">
        <f t="shared" si="1"/>
        <v/>
      </c>
      <c r="D27" s="49"/>
      <c r="E27" s="19"/>
      <c r="F27" s="8"/>
      <c r="G27" s="19" t="s">
        <v>3</v>
      </c>
      <c r="H27" s="93"/>
      <c r="I27" s="93"/>
      <c r="J27" s="19"/>
      <c r="K27" s="49" t="str">
        <f t="shared" si="0"/>
        <v/>
      </c>
      <c r="L27" s="49"/>
      <c r="M27" s="6" t="str">
        <f t="shared" si="2"/>
        <v/>
      </c>
      <c r="N27" s="19"/>
      <c r="O27" s="8"/>
      <c r="P27" s="93"/>
      <c r="Q27" s="93"/>
      <c r="R27" s="53" t="str">
        <f t="shared" si="3"/>
        <v/>
      </c>
      <c r="S27" s="53"/>
      <c r="T27" s="54" t="str">
        <f t="shared" si="4"/>
        <v/>
      </c>
      <c r="U27" s="54"/>
    </row>
    <row r="28" spans="2:21">
      <c r="B28" s="19">
        <v>20</v>
      </c>
      <c r="C28" s="49" t="str">
        <f t="shared" si="1"/>
        <v/>
      </c>
      <c r="D28" s="49"/>
      <c r="E28" s="19"/>
      <c r="F28" s="8"/>
      <c r="G28" s="19" t="s">
        <v>4</v>
      </c>
      <c r="H28" s="93"/>
      <c r="I28" s="93"/>
      <c r="J28" s="19"/>
      <c r="K28" s="49" t="str">
        <f t="shared" si="0"/>
        <v/>
      </c>
      <c r="L28" s="49"/>
      <c r="M28" s="6" t="str">
        <f t="shared" si="2"/>
        <v/>
      </c>
      <c r="N28" s="19"/>
      <c r="O28" s="8"/>
      <c r="P28" s="93"/>
      <c r="Q28" s="93"/>
      <c r="R28" s="53" t="str">
        <f t="shared" si="3"/>
        <v/>
      </c>
      <c r="S28" s="53"/>
      <c r="T28" s="54" t="str">
        <f t="shared" si="4"/>
        <v/>
      </c>
      <c r="U28" s="54"/>
    </row>
    <row r="29" spans="2:21">
      <c r="B29" s="19">
        <v>21</v>
      </c>
      <c r="C29" s="49" t="str">
        <f t="shared" si="1"/>
        <v/>
      </c>
      <c r="D29" s="49"/>
      <c r="E29" s="19"/>
      <c r="F29" s="8"/>
      <c r="G29" s="19" t="s">
        <v>3</v>
      </c>
      <c r="H29" s="93"/>
      <c r="I29" s="93"/>
      <c r="J29" s="19"/>
      <c r="K29" s="49" t="str">
        <f t="shared" si="0"/>
        <v/>
      </c>
      <c r="L29" s="49"/>
      <c r="M29" s="6" t="str">
        <f t="shared" si="2"/>
        <v/>
      </c>
      <c r="N29" s="19"/>
      <c r="O29" s="8"/>
      <c r="P29" s="93"/>
      <c r="Q29" s="93"/>
      <c r="R29" s="53" t="str">
        <f t="shared" si="3"/>
        <v/>
      </c>
      <c r="S29" s="53"/>
      <c r="T29" s="54" t="str">
        <f t="shared" si="4"/>
        <v/>
      </c>
      <c r="U29" s="54"/>
    </row>
    <row r="30" spans="2:21">
      <c r="B30" s="19">
        <v>22</v>
      </c>
      <c r="C30" s="49" t="str">
        <f t="shared" si="1"/>
        <v/>
      </c>
      <c r="D30" s="49"/>
      <c r="E30" s="19"/>
      <c r="F30" s="8"/>
      <c r="G30" s="19" t="s">
        <v>3</v>
      </c>
      <c r="H30" s="93"/>
      <c r="I30" s="93"/>
      <c r="J30" s="19"/>
      <c r="K30" s="49" t="str">
        <f t="shared" si="0"/>
        <v/>
      </c>
      <c r="L30" s="49"/>
      <c r="M30" s="6" t="str">
        <f t="shared" si="2"/>
        <v/>
      </c>
      <c r="N30" s="19"/>
      <c r="O30" s="8"/>
      <c r="P30" s="93"/>
      <c r="Q30" s="93"/>
      <c r="R30" s="53" t="str">
        <f t="shared" si="3"/>
        <v/>
      </c>
      <c r="S30" s="53"/>
      <c r="T30" s="54" t="str">
        <f t="shared" si="4"/>
        <v/>
      </c>
      <c r="U30" s="54"/>
    </row>
    <row r="31" spans="2:21">
      <c r="B31" s="19">
        <v>23</v>
      </c>
      <c r="C31" s="49" t="str">
        <f t="shared" si="1"/>
        <v/>
      </c>
      <c r="D31" s="49"/>
      <c r="E31" s="19"/>
      <c r="F31" s="8"/>
      <c r="G31" s="19" t="s">
        <v>3</v>
      </c>
      <c r="H31" s="93"/>
      <c r="I31" s="93"/>
      <c r="J31" s="19"/>
      <c r="K31" s="49" t="str">
        <f t="shared" si="0"/>
        <v/>
      </c>
      <c r="L31" s="49"/>
      <c r="M31" s="6" t="str">
        <f t="shared" si="2"/>
        <v/>
      </c>
      <c r="N31" s="19"/>
      <c r="O31" s="8"/>
      <c r="P31" s="93"/>
      <c r="Q31" s="93"/>
      <c r="R31" s="53" t="str">
        <f t="shared" si="3"/>
        <v/>
      </c>
      <c r="S31" s="53"/>
      <c r="T31" s="54" t="str">
        <f t="shared" si="4"/>
        <v/>
      </c>
      <c r="U31" s="54"/>
    </row>
    <row r="32" spans="2:21">
      <c r="B32" s="19">
        <v>24</v>
      </c>
      <c r="C32" s="49" t="str">
        <f t="shared" si="1"/>
        <v/>
      </c>
      <c r="D32" s="49"/>
      <c r="E32" s="19"/>
      <c r="F32" s="8"/>
      <c r="G32" s="19" t="s">
        <v>3</v>
      </c>
      <c r="H32" s="93"/>
      <c r="I32" s="93"/>
      <c r="J32" s="19"/>
      <c r="K32" s="49" t="str">
        <f t="shared" si="0"/>
        <v/>
      </c>
      <c r="L32" s="49"/>
      <c r="M32" s="6" t="str">
        <f t="shared" si="2"/>
        <v/>
      </c>
      <c r="N32" s="19"/>
      <c r="O32" s="8"/>
      <c r="P32" s="93"/>
      <c r="Q32" s="93"/>
      <c r="R32" s="53" t="str">
        <f t="shared" si="3"/>
        <v/>
      </c>
      <c r="S32" s="53"/>
      <c r="T32" s="54" t="str">
        <f t="shared" si="4"/>
        <v/>
      </c>
      <c r="U32" s="54"/>
    </row>
    <row r="33" spans="2:21">
      <c r="B33" s="19">
        <v>25</v>
      </c>
      <c r="C33" s="49" t="str">
        <f t="shared" si="1"/>
        <v/>
      </c>
      <c r="D33" s="49"/>
      <c r="E33" s="19"/>
      <c r="F33" s="8"/>
      <c r="G33" s="19" t="s">
        <v>4</v>
      </c>
      <c r="H33" s="93"/>
      <c r="I33" s="93"/>
      <c r="J33" s="19"/>
      <c r="K33" s="49" t="str">
        <f t="shared" si="0"/>
        <v/>
      </c>
      <c r="L33" s="49"/>
      <c r="M33" s="6" t="str">
        <f t="shared" si="2"/>
        <v/>
      </c>
      <c r="N33" s="19"/>
      <c r="O33" s="8"/>
      <c r="P33" s="93"/>
      <c r="Q33" s="93"/>
      <c r="R33" s="53" t="str">
        <f t="shared" si="3"/>
        <v/>
      </c>
      <c r="S33" s="53"/>
      <c r="T33" s="54" t="str">
        <f t="shared" si="4"/>
        <v/>
      </c>
      <c r="U33" s="54"/>
    </row>
    <row r="34" spans="2:21">
      <c r="B34" s="19">
        <v>26</v>
      </c>
      <c r="C34" s="49" t="str">
        <f t="shared" si="1"/>
        <v/>
      </c>
      <c r="D34" s="49"/>
      <c r="E34" s="19"/>
      <c r="F34" s="8"/>
      <c r="G34" s="19" t="s">
        <v>3</v>
      </c>
      <c r="H34" s="93"/>
      <c r="I34" s="93"/>
      <c r="J34" s="19"/>
      <c r="K34" s="49" t="str">
        <f t="shared" si="0"/>
        <v/>
      </c>
      <c r="L34" s="49"/>
      <c r="M34" s="6" t="str">
        <f t="shared" si="2"/>
        <v/>
      </c>
      <c r="N34" s="19"/>
      <c r="O34" s="8"/>
      <c r="P34" s="93"/>
      <c r="Q34" s="93"/>
      <c r="R34" s="53" t="str">
        <f t="shared" si="3"/>
        <v/>
      </c>
      <c r="S34" s="53"/>
      <c r="T34" s="54" t="str">
        <f t="shared" si="4"/>
        <v/>
      </c>
      <c r="U34" s="54"/>
    </row>
    <row r="35" spans="2:21">
      <c r="B35" s="19">
        <v>27</v>
      </c>
      <c r="C35" s="49" t="str">
        <f t="shared" si="1"/>
        <v/>
      </c>
      <c r="D35" s="49"/>
      <c r="E35" s="19"/>
      <c r="F35" s="8"/>
      <c r="G35" s="19" t="s">
        <v>3</v>
      </c>
      <c r="H35" s="93"/>
      <c r="I35" s="93"/>
      <c r="J35" s="19"/>
      <c r="K35" s="49" t="str">
        <f t="shared" si="0"/>
        <v/>
      </c>
      <c r="L35" s="49"/>
      <c r="M35" s="6" t="str">
        <f t="shared" si="2"/>
        <v/>
      </c>
      <c r="N35" s="19"/>
      <c r="O35" s="8"/>
      <c r="P35" s="93"/>
      <c r="Q35" s="93"/>
      <c r="R35" s="53" t="str">
        <f t="shared" si="3"/>
        <v/>
      </c>
      <c r="S35" s="53"/>
      <c r="T35" s="54" t="str">
        <f t="shared" si="4"/>
        <v/>
      </c>
      <c r="U35" s="54"/>
    </row>
    <row r="36" spans="2:21">
      <c r="B36" s="19">
        <v>28</v>
      </c>
      <c r="C36" s="49" t="str">
        <f t="shared" si="1"/>
        <v/>
      </c>
      <c r="D36" s="49"/>
      <c r="E36" s="19"/>
      <c r="F36" s="8"/>
      <c r="G36" s="19" t="s">
        <v>3</v>
      </c>
      <c r="H36" s="93"/>
      <c r="I36" s="93"/>
      <c r="J36" s="19"/>
      <c r="K36" s="49" t="str">
        <f t="shared" si="0"/>
        <v/>
      </c>
      <c r="L36" s="49"/>
      <c r="M36" s="6" t="str">
        <f t="shared" si="2"/>
        <v/>
      </c>
      <c r="N36" s="19"/>
      <c r="O36" s="8"/>
      <c r="P36" s="93"/>
      <c r="Q36" s="93"/>
      <c r="R36" s="53" t="str">
        <f t="shared" si="3"/>
        <v/>
      </c>
      <c r="S36" s="53"/>
      <c r="T36" s="54" t="str">
        <f t="shared" si="4"/>
        <v/>
      </c>
      <c r="U36" s="54"/>
    </row>
    <row r="37" spans="2:21">
      <c r="B37" s="19">
        <v>29</v>
      </c>
      <c r="C37" s="49" t="str">
        <f t="shared" si="1"/>
        <v/>
      </c>
      <c r="D37" s="49"/>
      <c r="E37" s="19"/>
      <c r="F37" s="8"/>
      <c r="G37" s="19" t="s">
        <v>3</v>
      </c>
      <c r="H37" s="93"/>
      <c r="I37" s="93"/>
      <c r="J37" s="19"/>
      <c r="K37" s="49" t="str">
        <f t="shared" si="0"/>
        <v/>
      </c>
      <c r="L37" s="49"/>
      <c r="M37" s="6" t="str">
        <f t="shared" si="2"/>
        <v/>
      </c>
      <c r="N37" s="19"/>
      <c r="O37" s="8"/>
      <c r="P37" s="93"/>
      <c r="Q37" s="93"/>
      <c r="R37" s="53" t="str">
        <f t="shared" si="3"/>
        <v/>
      </c>
      <c r="S37" s="53"/>
      <c r="T37" s="54" t="str">
        <f t="shared" si="4"/>
        <v/>
      </c>
      <c r="U37" s="54"/>
    </row>
    <row r="38" spans="2:21">
      <c r="B38" s="19">
        <v>30</v>
      </c>
      <c r="C38" s="49" t="str">
        <f t="shared" si="1"/>
        <v/>
      </c>
      <c r="D38" s="49"/>
      <c r="E38" s="19"/>
      <c r="F38" s="8"/>
      <c r="G38" s="19" t="s">
        <v>4</v>
      </c>
      <c r="H38" s="93"/>
      <c r="I38" s="93"/>
      <c r="J38" s="19"/>
      <c r="K38" s="49" t="str">
        <f t="shared" si="0"/>
        <v/>
      </c>
      <c r="L38" s="49"/>
      <c r="M38" s="6" t="str">
        <f t="shared" si="2"/>
        <v/>
      </c>
      <c r="N38" s="19"/>
      <c r="O38" s="8"/>
      <c r="P38" s="93"/>
      <c r="Q38" s="93"/>
      <c r="R38" s="53" t="str">
        <f t="shared" si="3"/>
        <v/>
      </c>
      <c r="S38" s="53"/>
      <c r="T38" s="54" t="str">
        <f t="shared" si="4"/>
        <v/>
      </c>
      <c r="U38" s="54"/>
    </row>
    <row r="39" spans="2:21">
      <c r="B39" s="19">
        <v>31</v>
      </c>
      <c r="C39" s="49" t="str">
        <f t="shared" si="1"/>
        <v/>
      </c>
      <c r="D39" s="49"/>
      <c r="E39" s="19"/>
      <c r="F39" s="8"/>
      <c r="G39" s="19" t="s">
        <v>4</v>
      </c>
      <c r="H39" s="93"/>
      <c r="I39" s="93"/>
      <c r="J39" s="19"/>
      <c r="K39" s="49" t="str">
        <f t="shared" si="0"/>
        <v/>
      </c>
      <c r="L39" s="49"/>
      <c r="M39" s="6" t="str">
        <f t="shared" si="2"/>
        <v/>
      </c>
      <c r="N39" s="19"/>
      <c r="O39" s="8"/>
      <c r="P39" s="93"/>
      <c r="Q39" s="93"/>
      <c r="R39" s="53" t="str">
        <f t="shared" si="3"/>
        <v/>
      </c>
      <c r="S39" s="53"/>
      <c r="T39" s="54" t="str">
        <f t="shared" si="4"/>
        <v/>
      </c>
      <c r="U39" s="54"/>
    </row>
    <row r="40" spans="2:21">
      <c r="B40" s="19">
        <v>32</v>
      </c>
      <c r="C40" s="49" t="str">
        <f t="shared" si="1"/>
        <v/>
      </c>
      <c r="D40" s="49"/>
      <c r="E40" s="19"/>
      <c r="F40" s="8"/>
      <c r="G40" s="19" t="s">
        <v>4</v>
      </c>
      <c r="H40" s="93"/>
      <c r="I40" s="93"/>
      <c r="J40" s="19"/>
      <c r="K40" s="49" t="str">
        <f t="shared" si="0"/>
        <v/>
      </c>
      <c r="L40" s="49"/>
      <c r="M40" s="6" t="str">
        <f t="shared" si="2"/>
        <v/>
      </c>
      <c r="N40" s="19"/>
      <c r="O40" s="8"/>
      <c r="P40" s="93"/>
      <c r="Q40" s="93"/>
      <c r="R40" s="53" t="str">
        <f t="shared" si="3"/>
        <v/>
      </c>
      <c r="S40" s="53"/>
      <c r="T40" s="54" t="str">
        <f t="shared" si="4"/>
        <v/>
      </c>
      <c r="U40" s="54"/>
    </row>
    <row r="41" spans="2:21">
      <c r="B41" s="19">
        <v>33</v>
      </c>
      <c r="C41" s="49" t="str">
        <f t="shared" si="1"/>
        <v/>
      </c>
      <c r="D41" s="49"/>
      <c r="E41" s="19"/>
      <c r="F41" s="8"/>
      <c r="G41" s="19" t="s">
        <v>3</v>
      </c>
      <c r="H41" s="93"/>
      <c r="I41" s="93"/>
      <c r="J41" s="19"/>
      <c r="K41" s="49" t="str">
        <f t="shared" si="0"/>
        <v/>
      </c>
      <c r="L41" s="49"/>
      <c r="M41" s="6" t="str">
        <f t="shared" si="2"/>
        <v/>
      </c>
      <c r="N41" s="19"/>
      <c r="O41" s="8"/>
      <c r="P41" s="93"/>
      <c r="Q41" s="93"/>
      <c r="R41" s="53" t="str">
        <f t="shared" si="3"/>
        <v/>
      </c>
      <c r="S41" s="53"/>
      <c r="T41" s="54" t="str">
        <f t="shared" si="4"/>
        <v/>
      </c>
      <c r="U41" s="54"/>
    </row>
    <row r="42" spans="2:21">
      <c r="B42" s="19">
        <v>34</v>
      </c>
      <c r="C42" s="49" t="str">
        <f t="shared" si="1"/>
        <v/>
      </c>
      <c r="D42" s="49"/>
      <c r="E42" s="19"/>
      <c r="F42" s="8"/>
      <c r="G42" s="19" t="s">
        <v>4</v>
      </c>
      <c r="H42" s="93"/>
      <c r="I42" s="93"/>
      <c r="J42" s="19"/>
      <c r="K42" s="49" t="str">
        <f t="shared" si="0"/>
        <v/>
      </c>
      <c r="L42" s="49"/>
      <c r="M42" s="6" t="str">
        <f t="shared" si="2"/>
        <v/>
      </c>
      <c r="N42" s="19"/>
      <c r="O42" s="8"/>
      <c r="P42" s="93"/>
      <c r="Q42" s="93"/>
      <c r="R42" s="53" t="str">
        <f t="shared" si="3"/>
        <v/>
      </c>
      <c r="S42" s="53"/>
      <c r="T42" s="54" t="str">
        <f t="shared" si="4"/>
        <v/>
      </c>
      <c r="U42" s="54"/>
    </row>
    <row r="43" spans="2:21">
      <c r="B43" s="19">
        <v>35</v>
      </c>
      <c r="C43" s="49" t="str">
        <f t="shared" si="1"/>
        <v/>
      </c>
      <c r="D43" s="49"/>
      <c r="E43" s="19"/>
      <c r="F43" s="8"/>
      <c r="G43" s="19" t="s">
        <v>3</v>
      </c>
      <c r="H43" s="93"/>
      <c r="I43" s="93"/>
      <c r="J43" s="19"/>
      <c r="K43" s="49" t="str">
        <f t="shared" si="0"/>
        <v/>
      </c>
      <c r="L43" s="49"/>
      <c r="M43" s="6" t="str">
        <f t="shared" si="2"/>
        <v/>
      </c>
      <c r="N43" s="19"/>
      <c r="O43" s="8"/>
      <c r="P43" s="93"/>
      <c r="Q43" s="93"/>
      <c r="R43" s="53" t="str">
        <f t="shared" si="3"/>
        <v/>
      </c>
      <c r="S43" s="53"/>
      <c r="T43" s="54" t="str">
        <f t="shared" si="4"/>
        <v/>
      </c>
      <c r="U43" s="54"/>
    </row>
    <row r="44" spans="2:21">
      <c r="B44" s="19">
        <v>36</v>
      </c>
      <c r="C44" s="49" t="str">
        <f t="shared" si="1"/>
        <v/>
      </c>
      <c r="D44" s="49"/>
      <c r="E44" s="19"/>
      <c r="F44" s="8"/>
      <c r="G44" s="19" t="s">
        <v>4</v>
      </c>
      <c r="H44" s="93"/>
      <c r="I44" s="93"/>
      <c r="J44" s="19"/>
      <c r="K44" s="49" t="str">
        <f t="shared" si="0"/>
        <v/>
      </c>
      <c r="L44" s="49"/>
      <c r="M44" s="6" t="str">
        <f t="shared" si="2"/>
        <v/>
      </c>
      <c r="N44" s="19"/>
      <c r="O44" s="8"/>
      <c r="P44" s="93"/>
      <c r="Q44" s="93"/>
      <c r="R44" s="53" t="str">
        <f t="shared" si="3"/>
        <v/>
      </c>
      <c r="S44" s="53"/>
      <c r="T44" s="54" t="str">
        <f t="shared" si="4"/>
        <v/>
      </c>
      <c r="U44" s="54"/>
    </row>
    <row r="45" spans="2:21">
      <c r="B45" s="19">
        <v>37</v>
      </c>
      <c r="C45" s="49" t="str">
        <f t="shared" si="1"/>
        <v/>
      </c>
      <c r="D45" s="49"/>
      <c r="E45" s="19"/>
      <c r="F45" s="8"/>
      <c r="G45" s="19" t="s">
        <v>3</v>
      </c>
      <c r="H45" s="93"/>
      <c r="I45" s="93"/>
      <c r="J45" s="19"/>
      <c r="K45" s="49" t="str">
        <f t="shared" si="0"/>
        <v/>
      </c>
      <c r="L45" s="49"/>
      <c r="M45" s="6" t="str">
        <f t="shared" si="2"/>
        <v/>
      </c>
      <c r="N45" s="19"/>
      <c r="O45" s="8"/>
      <c r="P45" s="93"/>
      <c r="Q45" s="93"/>
      <c r="R45" s="53" t="str">
        <f t="shared" si="3"/>
        <v/>
      </c>
      <c r="S45" s="53"/>
      <c r="T45" s="54" t="str">
        <f t="shared" si="4"/>
        <v/>
      </c>
      <c r="U45" s="54"/>
    </row>
    <row r="46" spans="2:21">
      <c r="B46" s="19">
        <v>38</v>
      </c>
      <c r="C46" s="49" t="str">
        <f t="shared" si="1"/>
        <v/>
      </c>
      <c r="D46" s="49"/>
      <c r="E46" s="19"/>
      <c r="F46" s="8"/>
      <c r="G46" s="19" t="s">
        <v>4</v>
      </c>
      <c r="H46" s="93"/>
      <c r="I46" s="93"/>
      <c r="J46" s="19"/>
      <c r="K46" s="49" t="str">
        <f t="shared" si="0"/>
        <v/>
      </c>
      <c r="L46" s="49"/>
      <c r="M46" s="6" t="str">
        <f t="shared" si="2"/>
        <v/>
      </c>
      <c r="N46" s="19"/>
      <c r="O46" s="8"/>
      <c r="P46" s="93"/>
      <c r="Q46" s="93"/>
      <c r="R46" s="53" t="str">
        <f t="shared" si="3"/>
        <v/>
      </c>
      <c r="S46" s="53"/>
      <c r="T46" s="54" t="str">
        <f t="shared" si="4"/>
        <v/>
      </c>
      <c r="U46" s="54"/>
    </row>
    <row r="47" spans="2:21">
      <c r="B47" s="19">
        <v>39</v>
      </c>
      <c r="C47" s="49" t="str">
        <f t="shared" si="1"/>
        <v/>
      </c>
      <c r="D47" s="49"/>
      <c r="E47" s="19"/>
      <c r="F47" s="8"/>
      <c r="G47" s="19" t="s">
        <v>4</v>
      </c>
      <c r="H47" s="93"/>
      <c r="I47" s="93"/>
      <c r="J47" s="19"/>
      <c r="K47" s="49" t="str">
        <f t="shared" si="0"/>
        <v/>
      </c>
      <c r="L47" s="49"/>
      <c r="M47" s="6" t="str">
        <f t="shared" si="2"/>
        <v/>
      </c>
      <c r="N47" s="19"/>
      <c r="O47" s="8"/>
      <c r="P47" s="93"/>
      <c r="Q47" s="93"/>
      <c r="R47" s="53" t="str">
        <f t="shared" si="3"/>
        <v/>
      </c>
      <c r="S47" s="53"/>
      <c r="T47" s="54" t="str">
        <f t="shared" si="4"/>
        <v/>
      </c>
      <c r="U47" s="54"/>
    </row>
    <row r="48" spans="2:21">
      <c r="B48" s="19">
        <v>40</v>
      </c>
      <c r="C48" s="49" t="str">
        <f t="shared" si="1"/>
        <v/>
      </c>
      <c r="D48" s="49"/>
      <c r="E48" s="19"/>
      <c r="F48" s="8"/>
      <c r="G48" s="19" t="s">
        <v>37</v>
      </c>
      <c r="H48" s="93"/>
      <c r="I48" s="93"/>
      <c r="J48" s="19"/>
      <c r="K48" s="49" t="str">
        <f t="shared" si="0"/>
        <v/>
      </c>
      <c r="L48" s="49"/>
      <c r="M48" s="6" t="str">
        <f t="shared" si="2"/>
        <v/>
      </c>
      <c r="N48" s="19"/>
      <c r="O48" s="8"/>
      <c r="P48" s="93"/>
      <c r="Q48" s="93"/>
      <c r="R48" s="53" t="str">
        <f t="shared" si="3"/>
        <v/>
      </c>
      <c r="S48" s="53"/>
      <c r="T48" s="54" t="str">
        <f t="shared" si="4"/>
        <v/>
      </c>
      <c r="U48" s="54"/>
    </row>
    <row r="49" spans="2:21">
      <c r="B49" s="19">
        <v>41</v>
      </c>
      <c r="C49" s="49" t="str">
        <f t="shared" si="1"/>
        <v/>
      </c>
      <c r="D49" s="49"/>
      <c r="E49" s="19"/>
      <c r="F49" s="8"/>
      <c r="G49" s="19" t="s">
        <v>4</v>
      </c>
      <c r="H49" s="93"/>
      <c r="I49" s="93"/>
      <c r="J49" s="19"/>
      <c r="K49" s="49" t="str">
        <f t="shared" si="0"/>
        <v/>
      </c>
      <c r="L49" s="49"/>
      <c r="M49" s="6" t="str">
        <f t="shared" si="2"/>
        <v/>
      </c>
      <c r="N49" s="19"/>
      <c r="O49" s="8"/>
      <c r="P49" s="93"/>
      <c r="Q49" s="93"/>
      <c r="R49" s="53" t="str">
        <f t="shared" si="3"/>
        <v/>
      </c>
      <c r="S49" s="53"/>
      <c r="T49" s="54" t="str">
        <f t="shared" si="4"/>
        <v/>
      </c>
      <c r="U49" s="54"/>
    </row>
    <row r="50" spans="2:21">
      <c r="B50" s="19">
        <v>42</v>
      </c>
      <c r="C50" s="49" t="str">
        <f t="shared" si="1"/>
        <v/>
      </c>
      <c r="D50" s="49"/>
      <c r="E50" s="19"/>
      <c r="F50" s="8"/>
      <c r="G50" s="19" t="s">
        <v>4</v>
      </c>
      <c r="H50" s="93"/>
      <c r="I50" s="93"/>
      <c r="J50" s="19"/>
      <c r="K50" s="49" t="str">
        <f t="shared" si="0"/>
        <v/>
      </c>
      <c r="L50" s="49"/>
      <c r="M50" s="6" t="str">
        <f t="shared" si="2"/>
        <v/>
      </c>
      <c r="N50" s="19"/>
      <c r="O50" s="8"/>
      <c r="P50" s="93"/>
      <c r="Q50" s="93"/>
      <c r="R50" s="53" t="str">
        <f t="shared" si="3"/>
        <v/>
      </c>
      <c r="S50" s="53"/>
      <c r="T50" s="54" t="str">
        <f t="shared" si="4"/>
        <v/>
      </c>
      <c r="U50" s="54"/>
    </row>
    <row r="51" spans="2:21">
      <c r="B51" s="19">
        <v>43</v>
      </c>
      <c r="C51" s="49" t="str">
        <f t="shared" si="1"/>
        <v/>
      </c>
      <c r="D51" s="49"/>
      <c r="E51" s="19"/>
      <c r="F51" s="8"/>
      <c r="G51" s="19" t="s">
        <v>3</v>
      </c>
      <c r="H51" s="93"/>
      <c r="I51" s="93"/>
      <c r="J51" s="19"/>
      <c r="K51" s="49" t="str">
        <f t="shared" si="0"/>
        <v/>
      </c>
      <c r="L51" s="49"/>
      <c r="M51" s="6" t="str">
        <f t="shared" si="2"/>
        <v/>
      </c>
      <c r="N51" s="19"/>
      <c r="O51" s="8"/>
      <c r="P51" s="93"/>
      <c r="Q51" s="93"/>
      <c r="R51" s="53" t="str">
        <f t="shared" si="3"/>
        <v/>
      </c>
      <c r="S51" s="53"/>
      <c r="T51" s="54" t="str">
        <f t="shared" si="4"/>
        <v/>
      </c>
      <c r="U51" s="54"/>
    </row>
    <row r="52" spans="2:21">
      <c r="B52" s="19">
        <v>44</v>
      </c>
      <c r="C52" s="49" t="str">
        <f t="shared" si="1"/>
        <v/>
      </c>
      <c r="D52" s="49"/>
      <c r="E52" s="19"/>
      <c r="F52" s="8"/>
      <c r="G52" s="19" t="s">
        <v>3</v>
      </c>
      <c r="H52" s="93"/>
      <c r="I52" s="93"/>
      <c r="J52" s="19"/>
      <c r="K52" s="49" t="str">
        <f t="shared" si="0"/>
        <v/>
      </c>
      <c r="L52" s="49"/>
      <c r="M52" s="6" t="str">
        <f t="shared" si="2"/>
        <v/>
      </c>
      <c r="N52" s="19"/>
      <c r="O52" s="8"/>
      <c r="P52" s="93"/>
      <c r="Q52" s="93"/>
      <c r="R52" s="53" t="str">
        <f t="shared" si="3"/>
        <v/>
      </c>
      <c r="S52" s="53"/>
      <c r="T52" s="54" t="str">
        <f t="shared" si="4"/>
        <v/>
      </c>
      <c r="U52" s="54"/>
    </row>
    <row r="53" spans="2:21">
      <c r="B53" s="19">
        <v>45</v>
      </c>
      <c r="C53" s="49" t="str">
        <f t="shared" si="1"/>
        <v/>
      </c>
      <c r="D53" s="49"/>
      <c r="E53" s="19"/>
      <c r="F53" s="8"/>
      <c r="G53" s="19" t="s">
        <v>4</v>
      </c>
      <c r="H53" s="93"/>
      <c r="I53" s="93"/>
      <c r="J53" s="19"/>
      <c r="K53" s="49" t="str">
        <f t="shared" si="0"/>
        <v/>
      </c>
      <c r="L53" s="49"/>
      <c r="M53" s="6" t="str">
        <f t="shared" si="2"/>
        <v/>
      </c>
      <c r="N53" s="19"/>
      <c r="O53" s="8"/>
      <c r="P53" s="93"/>
      <c r="Q53" s="93"/>
      <c r="R53" s="53" t="str">
        <f t="shared" si="3"/>
        <v/>
      </c>
      <c r="S53" s="53"/>
      <c r="T53" s="54" t="str">
        <f t="shared" si="4"/>
        <v/>
      </c>
      <c r="U53" s="54"/>
    </row>
    <row r="54" spans="2:21">
      <c r="B54" s="19">
        <v>46</v>
      </c>
      <c r="C54" s="49" t="str">
        <f t="shared" si="1"/>
        <v/>
      </c>
      <c r="D54" s="49"/>
      <c r="E54" s="19"/>
      <c r="F54" s="8"/>
      <c r="G54" s="19" t="s">
        <v>4</v>
      </c>
      <c r="H54" s="93"/>
      <c r="I54" s="93"/>
      <c r="J54" s="19"/>
      <c r="K54" s="49" t="str">
        <f t="shared" si="0"/>
        <v/>
      </c>
      <c r="L54" s="49"/>
      <c r="M54" s="6" t="str">
        <f t="shared" si="2"/>
        <v/>
      </c>
      <c r="N54" s="19"/>
      <c r="O54" s="8"/>
      <c r="P54" s="93"/>
      <c r="Q54" s="93"/>
      <c r="R54" s="53" t="str">
        <f t="shared" si="3"/>
        <v/>
      </c>
      <c r="S54" s="53"/>
      <c r="T54" s="54" t="str">
        <f t="shared" si="4"/>
        <v/>
      </c>
      <c r="U54" s="54"/>
    </row>
    <row r="55" spans="2:21">
      <c r="B55" s="19">
        <v>47</v>
      </c>
      <c r="C55" s="49" t="str">
        <f t="shared" si="1"/>
        <v/>
      </c>
      <c r="D55" s="49"/>
      <c r="E55" s="19"/>
      <c r="F55" s="8"/>
      <c r="G55" s="19" t="s">
        <v>3</v>
      </c>
      <c r="H55" s="93"/>
      <c r="I55" s="93"/>
      <c r="J55" s="19"/>
      <c r="K55" s="49" t="str">
        <f t="shared" si="0"/>
        <v/>
      </c>
      <c r="L55" s="49"/>
      <c r="M55" s="6" t="str">
        <f t="shared" si="2"/>
        <v/>
      </c>
      <c r="N55" s="19"/>
      <c r="O55" s="8"/>
      <c r="P55" s="93"/>
      <c r="Q55" s="93"/>
      <c r="R55" s="53" t="str">
        <f t="shared" si="3"/>
        <v/>
      </c>
      <c r="S55" s="53"/>
      <c r="T55" s="54" t="str">
        <f t="shared" si="4"/>
        <v/>
      </c>
      <c r="U55" s="54"/>
    </row>
    <row r="56" spans="2:21">
      <c r="B56" s="19">
        <v>48</v>
      </c>
      <c r="C56" s="49" t="str">
        <f t="shared" si="1"/>
        <v/>
      </c>
      <c r="D56" s="49"/>
      <c r="E56" s="19"/>
      <c r="F56" s="8"/>
      <c r="G56" s="19" t="s">
        <v>3</v>
      </c>
      <c r="H56" s="93"/>
      <c r="I56" s="93"/>
      <c r="J56" s="19"/>
      <c r="K56" s="49" t="str">
        <f t="shared" si="0"/>
        <v/>
      </c>
      <c r="L56" s="49"/>
      <c r="M56" s="6" t="str">
        <f t="shared" si="2"/>
        <v/>
      </c>
      <c r="N56" s="19"/>
      <c r="O56" s="8"/>
      <c r="P56" s="93"/>
      <c r="Q56" s="93"/>
      <c r="R56" s="53" t="str">
        <f t="shared" si="3"/>
        <v/>
      </c>
      <c r="S56" s="53"/>
      <c r="T56" s="54" t="str">
        <f t="shared" si="4"/>
        <v/>
      </c>
      <c r="U56" s="54"/>
    </row>
    <row r="57" spans="2:21">
      <c r="B57" s="19">
        <v>49</v>
      </c>
      <c r="C57" s="49" t="str">
        <f t="shared" si="1"/>
        <v/>
      </c>
      <c r="D57" s="49"/>
      <c r="E57" s="19"/>
      <c r="F57" s="8"/>
      <c r="G57" s="19" t="s">
        <v>3</v>
      </c>
      <c r="H57" s="93"/>
      <c r="I57" s="93"/>
      <c r="J57" s="19"/>
      <c r="K57" s="49" t="str">
        <f t="shared" si="0"/>
        <v/>
      </c>
      <c r="L57" s="49"/>
      <c r="M57" s="6" t="str">
        <f t="shared" si="2"/>
        <v/>
      </c>
      <c r="N57" s="19"/>
      <c r="O57" s="8"/>
      <c r="P57" s="93"/>
      <c r="Q57" s="93"/>
      <c r="R57" s="53" t="str">
        <f t="shared" si="3"/>
        <v/>
      </c>
      <c r="S57" s="53"/>
      <c r="T57" s="54" t="str">
        <f t="shared" si="4"/>
        <v/>
      </c>
      <c r="U57" s="54"/>
    </row>
    <row r="58" spans="2:21">
      <c r="B58" s="19">
        <v>50</v>
      </c>
      <c r="C58" s="49" t="str">
        <f t="shared" si="1"/>
        <v/>
      </c>
      <c r="D58" s="49"/>
      <c r="E58" s="19"/>
      <c r="F58" s="8"/>
      <c r="G58" s="19" t="s">
        <v>3</v>
      </c>
      <c r="H58" s="93"/>
      <c r="I58" s="93"/>
      <c r="J58" s="19"/>
      <c r="K58" s="49" t="str">
        <f t="shared" si="0"/>
        <v/>
      </c>
      <c r="L58" s="49"/>
      <c r="M58" s="6" t="str">
        <f t="shared" si="2"/>
        <v/>
      </c>
      <c r="N58" s="19"/>
      <c r="O58" s="8"/>
      <c r="P58" s="93"/>
      <c r="Q58" s="93"/>
      <c r="R58" s="53" t="str">
        <f t="shared" si="3"/>
        <v/>
      </c>
      <c r="S58" s="53"/>
      <c r="T58" s="54" t="str">
        <f t="shared" si="4"/>
        <v/>
      </c>
      <c r="U58" s="54"/>
    </row>
    <row r="59" spans="2:21">
      <c r="B59" s="19">
        <v>51</v>
      </c>
      <c r="C59" s="49" t="str">
        <f t="shared" si="1"/>
        <v/>
      </c>
      <c r="D59" s="49"/>
      <c r="E59" s="19"/>
      <c r="F59" s="8"/>
      <c r="G59" s="19" t="s">
        <v>3</v>
      </c>
      <c r="H59" s="93"/>
      <c r="I59" s="93"/>
      <c r="J59" s="19"/>
      <c r="K59" s="49" t="str">
        <f t="shared" si="0"/>
        <v/>
      </c>
      <c r="L59" s="49"/>
      <c r="M59" s="6" t="str">
        <f t="shared" si="2"/>
        <v/>
      </c>
      <c r="N59" s="19"/>
      <c r="O59" s="8"/>
      <c r="P59" s="93"/>
      <c r="Q59" s="93"/>
      <c r="R59" s="53" t="str">
        <f t="shared" si="3"/>
        <v/>
      </c>
      <c r="S59" s="53"/>
      <c r="T59" s="54" t="str">
        <f t="shared" si="4"/>
        <v/>
      </c>
      <c r="U59" s="54"/>
    </row>
    <row r="60" spans="2:21">
      <c r="B60" s="19">
        <v>52</v>
      </c>
      <c r="C60" s="49" t="str">
        <f t="shared" si="1"/>
        <v/>
      </c>
      <c r="D60" s="49"/>
      <c r="E60" s="19"/>
      <c r="F60" s="8"/>
      <c r="G60" s="19" t="s">
        <v>3</v>
      </c>
      <c r="H60" s="93"/>
      <c r="I60" s="93"/>
      <c r="J60" s="19"/>
      <c r="K60" s="49" t="str">
        <f t="shared" si="0"/>
        <v/>
      </c>
      <c r="L60" s="49"/>
      <c r="M60" s="6" t="str">
        <f t="shared" si="2"/>
        <v/>
      </c>
      <c r="N60" s="19"/>
      <c r="O60" s="8"/>
      <c r="P60" s="93"/>
      <c r="Q60" s="93"/>
      <c r="R60" s="53" t="str">
        <f t="shared" si="3"/>
        <v/>
      </c>
      <c r="S60" s="53"/>
      <c r="T60" s="54" t="str">
        <f t="shared" si="4"/>
        <v/>
      </c>
      <c r="U60" s="54"/>
    </row>
    <row r="61" spans="2:21">
      <c r="B61" s="19">
        <v>53</v>
      </c>
      <c r="C61" s="49" t="str">
        <f t="shared" si="1"/>
        <v/>
      </c>
      <c r="D61" s="49"/>
      <c r="E61" s="19"/>
      <c r="F61" s="8"/>
      <c r="G61" s="19" t="s">
        <v>3</v>
      </c>
      <c r="H61" s="93"/>
      <c r="I61" s="93"/>
      <c r="J61" s="19"/>
      <c r="K61" s="49" t="str">
        <f t="shared" si="0"/>
        <v/>
      </c>
      <c r="L61" s="49"/>
      <c r="M61" s="6" t="str">
        <f t="shared" si="2"/>
        <v/>
      </c>
      <c r="N61" s="19"/>
      <c r="O61" s="8"/>
      <c r="P61" s="93"/>
      <c r="Q61" s="93"/>
      <c r="R61" s="53" t="str">
        <f t="shared" si="3"/>
        <v/>
      </c>
      <c r="S61" s="53"/>
      <c r="T61" s="54" t="str">
        <f t="shared" si="4"/>
        <v/>
      </c>
      <c r="U61" s="54"/>
    </row>
    <row r="62" spans="2:21">
      <c r="B62" s="19">
        <v>54</v>
      </c>
      <c r="C62" s="49" t="str">
        <f t="shared" si="1"/>
        <v/>
      </c>
      <c r="D62" s="49"/>
      <c r="E62" s="19"/>
      <c r="F62" s="8"/>
      <c r="G62" s="19" t="s">
        <v>3</v>
      </c>
      <c r="H62" s="93"/>
      <c r="I62" s="93"/>
      <c r="J62" s="19"/>
      <c r="K62" s="49" t="str">
        <f t="shared" si="0"/>
        <v/>
      </c>
      <c r="L62" s="49"/>
      <c r="M62" s="6" t="str">
        <f t="shared" si="2"/>
        <v/>
      </c>
      <c r="N62" s="19"/>
      <c r="O62" s="8"/>
      <c r="P62" s="93"/>
      <c r="Q62" s="93"/>
      <c r="R62" s="53" t="str">
        <f t="shared" si="3"/>
        <v/>
      </c>
      <c r="S62" s="53"/>
      <c r="T62" s="54" t="str">
        <f t="shared" si="4"/>
        <v/>
      </c>
      <c r="U62" s="54"/>
    </row>
    <row r="63" spans="2:21">
      <c r="B63" s="19">
        <v>55</v>
      </c>
      <c r="C63" s="49" t="str">
        <f t="shared" si="1"/>
        <v/>
      </c>
      <c r="D63" s="49"/>
      <c r="E63" s="19"/>
      <c r="F63" s="8"/>
      <c r="G63" s="19" t="s">
        <v>4</v>
      </c>
      <c r="H63" s="93"/>
      <c r="I63" s="93"/>
      <c r="J63" s="19"/>
      <c r="K63" s="49" t="str">
        <f t="shared" si="0"/>
        <v/>
      </c>
      <c r="L63" s="49"/>
      <c r="M63" s="6" t="str">
        <f t="shared" si="2"/>
        <v/>
      </c>
      <c r="N63" s="19"/>
      <c r="O63" s="8"/>
      <c r="P63" s="93"/>
      <c r="Q63" s="93"/>
      <c r="R63" s="53" t="str">
        <f t="shared" si="3"/>
        <v/>
      </c>
      <c r="S63" s="53"/>
      <c r="T63" s="54" t="str">
        <f t="shared" si="4"/>
        <v/>
      </c>
      <c r="U63" s="54"/>
    </row>
    <row r="64" spans="2:21">
      <c r="B64" s="19">
        <v>56</v>
      </c>
      <c r="C64" s="49" t="str">
        <f t="shared" si="1"/>
        <v/>
      </c>
      <c r="D64" s="49"/>
      <c r="E64" s="19"/>
      <c r="F64" s="8"/>
      <c r="G64" s="19" t="s">
        <v>3</v>
      </c>
      <c r="H64" s="93"/>
      <c r="I64" s="93"/>
      <c r="J64" s="19"/>
      <c r="K64" s="49" t="str">
        <f t="shared" si="0"/>
        <v/>
      </c>
      <c r="L64" s="49"/>
      <c r="M64" s="6" t="str">
        <f t="shared" si="2"/>
        <v/>
      </c>
      <c r="N64" s="19"/>
      <c r="O64" s="8"/>
      <c r="P64" s="93"/>
      <c r="Q64" s="93"/>
      <c r="R64" s="53" t="str">
        <f t="shared" si="3"/>
        <v/>
      </c>
      <c r="S64" s="53"/>
      <c r="T64" s="54" t="str">
        <f t="shared" si="4"/>
        <v/>
      </c>
      <c r="U64" s="54"/>
    </row>
    <row r="65" spans="2:21">
      <c r="B65" s="19">
        <v>57</v>
      </c>
      <c r="C65" s="49" t="str">
        <f t="shared" si="1"/>
        <v/>
      </c>
      <c r="D65" s="49"/>
      <c r="E65" s="19"/>
      <c r="F65" s="8"/>
      <c r="G65" s="19" t="s">
        <v>3</v>
      </c>
      <c r="H65" s="93"/>
      <c r="I65" s="93"/>
      <c r="J65" s="19"/>
      <c r="K65" s="49" t="str">
        <f t="shared" si="0"/>
        <v/>
      </c>
      <c r="L65" s="49"/>
      <c r="M65" s="6" t="str">
        <f t="shared" si="2"/>
        <v/>
      </c>
      <c r="N65" s="19"/>
      <c r="O65" s="8"/>
      <c r="P65" s="93"/>
      <c r="Q65" s="93"/>
      <c r="R65" s="53" t="str">
        <f t="shared" si="3"/>
        <v/>
      </c>
      <c r="S65" s="53"/>
      <c r="T65" s="54" t="str">
        <f t="shared" si="4"/>
        <v/>
      </c>
      <c r="U65" s="54"/>
    </row>
    <row r="66" spans="2:21">
      <c r="B66" s="19">
        <v>58</v>
      </c>
      <c r="C66" s="49" t="str">
        <f t="shared" si="1"/>
        <v/>
      </c>
      <c r="D66" s="49"/>
      <c r="E66" s="19"/>
      <c r="F66" s="8"/>
      <c r="G66" s="19" t="s">
        <v>3</v>
      </c>
      <c r="H66" s="93"/>
      <c r="I66" s="93"/>
      <c r="J66" s="19"/>
      <c r="K66" s="49" t="str">
        <f t="shared" si="0"/>
        <v/>
      </c>
      <c r="L66" s="49"/>
      <c r="M66" s="6" t="str">
        <f t="shared" si="2"/>
        <v/>
      </c>
      <c r="N66" s="19"/>
      <c r="O66" s="8"/>
      <c r="P66" s="93"/>
      <c r="Q66" s="93"/>
      <c r="R66" s="53" t="str">
        <f t="shared" si="3"/>
        <v/>
      </c>
      <c r="S66" s="53"/>
      <c r="T66" s="54" t="str">
        <f t="shared" si="4"/>
        <v/>
      </c>
      <c r="U66" s="54"/>
    </row>
    <row r="67" spans="2:21">
      <c r="B67" s="19">
        <v>59</v>
      </c>
      <c r="C67" s="49" t="str">
        <f t="shared" si="1"/>
        <v/>
      </c>
      <c r="D67" s="49"/>
      <c r="E67" s="19"/>
      <c r="F67" s="8"/>
      <c r="G67" s="19" t="s">
        <v>3</v>
      </c>
      <c r="H67" s="93"/>
      <c r="I67" s="93"/>
      <c r="J67" s="19"/>
      <c r="K67" s="49" t="str">
        <f t="shared" si="0"/>
        <v/>
      </c>
      <c r="L67" s="49"/>
      <c r="M67" s="6" t="str">
        <f t="shared" si="2"/>
        <v/>
      </c>
      <c r="N67" s="19"/>
      <c r="O67" s="8"/>
      <c r="P67" s="93"/>
      <c r="Q67" s="93"/>
      <c r="R67" s="53" t="str">
        <f t="shared" si="3"/>
        <v/>
      </c>
      <c r="S67" s="53"/>
      <c r="T67" s="54" t="str">
        <f t="shared" si="4"/>
        <v/>
      </c>
      <c r="U67" s="54"/>
    </row>
    <row r="68" spans="2:21">
      <c r="B68" s="19">
        <v>60</v>
      </c>
      <c r="C68" s="49" t="str">
        <f t="shared" si="1"/>
        <v/>
      </c>
      <c r="D68" s="49"/>
      <c r="E68" s="19"/>
      <c r="F68" s="8"/>
      <c r="G68" s="19" t="s">
        <v>4</v>
      </c>
      <c r="H68" s="93"/>
      <c r="I68" s="93"/>
      <c r="J68" s="19"/>
      <c r="K68" s="49" t="str">
        <f t="shared" si="0"/>
        <v/>
      </c>
      <c r="L68" s="49"/>
      <c r="M68" s="6" t="str">
        <f t="shared" si="2"/>
        <v/>
      </c>
      <c r="N68" s="19"/>
      <c r="O68" s="8"/>
      <c r="P68" s="93"/>
      <c r="Q68" s="93"/>
      <c r="R68" s="53" t="str">
        <f t="shared" si="3"/>
        <v/>
      </c>
      <c r="S68" s="53"/>
      <c r="T68" s="54" t="str">
        <f t="shared" si="4"/>
        <v/>
      </c>
      <c r="U68" s="54"/>
    </row>
    <row r="69" spans="2:21">
      <c r="B69" s="19">
        <v>61</v>
      </c>
      <c r="C69" s="49" t="str">
        <f t="shared" si="1"/>
        <v/>
      </c>
      <c r="D69" s="49"/>
      <c r="E69" s="19"/>
      <c r="F69" s="8"/>
      <c r="G69" s="19" t="s">
        <v>4</v>
      </c>
      <c r="H69" s="93"/>
      <c r="I69" s="93"/>
      <c r="J69" s="19"/>
      <c r="K69" s="49" t="str">
        <f t="shared" si="0"/>
        <v/>
      </c>
      <c r="L69" s="49"/>
      <c r="M69" s="6" t="str">
        <f t="shared" si="2"/>
        <v/>
      </c>
      <c r="N69" s="19"/>
      <c r="O69" s="8"/>
      <c r="P69" s="93"/>
      <c r="Q69" s="93"/>
      <c r="R69" s="53" t="str">
        <f t="shared" si="3"/>
        <v/>
      </c>
      <c r="S69" s="53"/>
      <c r="T69" s="54" t="str">
        <f t="shared" si="4"/>
        <v/>
      </c>
      <c r="U69" s="54"/>
    </row>
    <row r="70" spans="2:21">
      <c r="B70" s="19">
        <v>62</v>
      </c>
      <c r="C70" s="49" t="str">
        <f t="shared" si="1"/>
        <v/>
      </c>
      <c r="D70" s="49"/>
      <c r="E70" s="19"/>
      <c r="F70" s="8"/>
      <c r="G70" s="19" t="s">
        <v>3</v>
      </c>
      <c r="H70" s="93"/>
      <c r="I70" s="93"/>
      <c r="J70" s="19"/>
      <c r="K70" s="49" t="str">
        <f t="shared" si="0"/>
        <v/>
      </c>
      <c r="L70" s="49"/>
      <c r="M70" s="6" t="str">
        <f t="shared" si="2"/>
        <v/>
      </c>
      <c r="N70" s="19"/>
      <c r="O70" s="8"/>
      <c r="P70" s="93"/>
      <c r="Q70" s="93"/>
      <c r="R70" s="53" t="str">
        <f t="shared" si="3"/>
        <v/>
      </c>
      <c r="S70" s="53"/>
      <c r="T70" s="54" t="str">
        <f t="shared" si="4"/>
        <v/>
      </c>
      <c r="U70" s="54"/>
    </row>
    <row r="71" spans="2:21">
      <c r="B71" s="19">
        <v>63</v>
      </c>
      <c r="C71" s="49" t="str">
        <f t="shared" si="1"/>
        <v/>
      </c>
      <c r="D71" s="49"/>
      <c r="E71" s="19"/>
      <c r="F71" s="8"/>
      <c r="G71" s="19" t="s">
        <v>4</v>
      </c>
      <c r="H71" s="93"/>
      <c r="I71" s="93"/>
      <c r="J71" s="19"/>
      <c r="K71" s="49" t="str">
        <f t="shared" si="0"/>
        <v/>
      </c>
      <c r="L71" s="49"/>
      <c r="M71" s="6" t="str">
        <f t="shared" si="2"/>
        <v/>
      </c>
      <c r="N71" s="19"/>
      <c r="O71" s="8"/>
      <c r="P71" s="93"/>
      <c r="Q71" s="93"/>
      <c r="R71" s="53" t="str">
        <f t="shared" si="3"/>
        <v/>
      </c>
      <c r="S71" s="53"/>
      <c r="T71" s="54" t="str">
        <f t="shared" si="4"/>
        <v/>
      </c>
      <c r="U71" s="54"/>
    </row>
    <row r="72" spans="2:21">
      <c r="B72" s="19">
        <v>64</v>
      </c>
      <c r="C72" s="49" t="str">
        <f t="shared" si="1"/>
        <v/>
      </c>
      <c r="D72" s="49"/>
      <c r="E72" s="19"/>
      <c r="F72" s="8"/>
      <c r="G72" s="19" t="s">
        <v>3</v>
      </c>
      <c r="H72" s="93"/>
      <c r="I72" s="93"/>
      <c r="J72" s="19"/>
      <c r="K72" s="49" t="str">
        <f t="shared" si="0"/>
        <v/>
      </c>
      <c r="L72" s="49"/>
      <c r="M72" s="6" t="str">
        <f t="shared" si="2"/>
        <v/>
      </c>
      <c r="N72" s="19"/>
      <c r="O72" s="8"/>
      <c r="P72" s="93"/>
      <c r="Q72" s="93"/>
      <c r="R72" s="53" t="str">
        <f t="shared" si="3"/>
        <v/>
      </c>
      <c r="S72" s="53"/>
      <c r="T72" s="54" t="str">
        <f t="shared" si="4"/>
        <v/>
      </c>
      <c r="U72" s="54"/>
    </row>
    <row r="73" spans="2:21">
      <c r="B73" s="19">
        <v>65</v>
      </c>
      <c r="C73" s="49" t="str">
        <f t="shared" si="1"/>
        <v/>
      </c>
      <c r="D73" s="49"/>
      <c r="E73" s="19"/>
      <c r="F73" s="8"/>
      <c r="G73" s="19" t="s">
        <v>4</v>
      </c>
      <c r="H73" s="93"/>
      <c r="I73" s="93"/>
      <c r="J73" s="19"/>
      <c r="K73" s="49" t="str">
        <f t="shared" ref="K73:K108" si="5">IF(F73="","",C73*0.03)</f>
        <v/>
      </c>
      <c r="L73" s="49"/>
      <c r="M73" s="6" t="str">
        <f t="shared" si="2"/>
        <v/>
      </c>
      <c r="N73" s="19"/>
      <c r="O73" s="8"/>
      <c r="P73" s="93"/>
      <c r="Q73" s="93"/>
      <c r="R73" s="53" t="str">
        <f t="shared" si="3"/>
        <v/>
      </c>
      <c r="S73" s="53"/>
      <c r="T73" s="54" t="str">
        <f t="shared" si="4"/>
        <v/>
      </c>
      <c r="U73" s="54"/>
    </row>
    <row r="74" spans="2:21">
      <c r="B74" s="19">
        <v>66</v>
      </c>
      <c r="C74" s="49" t="str">
        <f t="shared" ref="C74:C108" si="6">IF(R73="","",C73+R73)</f>
        <v/>
      </c>
      <c r="D74" s="49"/>
      <c r="E74" s="19"/>
      <c r="F74" s="8"/>
      <c r="G74" s="19" t="s">
        <v>4</v>
      </c>
      <c r="H74" s="93"/>
      <c r="I74" s="93"/>
      <c r="J74" s="19"/>
      <c r="K74" s="49" t="str">
        <f t="shared" si="5"/>
        <v/>
      </c>
      <c r="L74" s="49"/>
      <c r="M74" s="6" t="str">
        <f t="shared" ref="M74:M108" si="7">IF(J74="","",(K74/J74)/1000)</f>
        <v/>
      </c>
      <c r="N74" s="19"/>
      <c r="O74" s="8"/>
      <c r="P74" s="93"/>
      <c r="Q74" s="93"/>
      <c r="R74" s="53" t="str">
        <f t="shared" ref="R74:R108" si="8">IF(O74="","",(IF(G74="売",H74-P74,P74-H74))*M74*100000)</f>
        <v/>
      </c>
      <c r="S74" s="53"/>
      <c r="T74" s="54" t="str">
        <f t="shared" ref="T74:T108" si="9">IF(O74="","",IF(R74&lt;0,J74*(-1),IF(G74="買",(P74-H74)*100,(H74-P74)*100)))</f>
        <v/>
      </c>
      <c r="U74" s="54"/>
    </row>
    <row r="75" spans="2:21">
      <c r="B75" s="19">
        <v>67</v>
      </c>
      <c r="C75" s="49" t="str">
        <f t="shared" si="6"/>
        <v/>
      </c>
      <c r="D75" s="49"/>
      <c r="E75" s="19"/>
      <c r="F75" s="8"/>
      <c r="G75" s="19" t="s">
        <v>3</v>
      </c>
      <c r="H75" s="93"/>
      <c r="I75" s="93"/>
      <c r="J75" s="19"/>
      <c r="K75" s="49" t="str">
        <f t="shared" si="5"/>
        <v/>
      </c>
      <c r="L75" s="49"/>
      <c r="M75" s="6" t="str">
        <f t="shared" si="7"/>
        <v/>
      </c>
      <c r="N75" s="19"/>
      <c r="O75" s="8"/>
      <c r="P75" s="93"/>
      <c r="Q75" s="93"/>
      <c r="R75" s="53" t="str">
        <f t="shared" si="8"/>
        <v/>
      </c>
      <c r="S75" s="53"/>
      <c r="T75" s="54" t="str">
        <f t="shared" si="9"/>
        <v/>
      </c>
      <c r="U75" s="54"/>
    </row>
    <row r="76" spans="2:21">
      <c r="B76" s="19">
        <v>68</v>
      </c>
      <c r="C76" s="49" t="str">
        <f t="shared" si="6"/>
        <v/>
      </c>
      <c r="D76" s="49"/>
      <c r="E76" s="19"/>
      <c r="F76" s="8"/>
      <c r="G76" s="19" t="s">
        <v>3</v>
      </c>
      <c r="H76" s="93"/>
      <c r="I76" s="93"/>
      <c r="J76" s="19"/>
      <c r="K76" s="49" t="str">
        <f t="shared" si="5"/>
        <v/>
      </c>
      <c r="L76" s="49"/>
      <c r="M76" s="6" t="str">
        <f t="shared" si="7"/>
        <v/>
      </c>
      <c r="N76" s="19"/>
      <c r="O76" s="8"/>
      <c r="P76" s="93"/>
      <c r="Q76" s="93"/>
      <c r="R76" s="53" t="str">
        <f t="shared" si="8"/>
        <v/>
      </c>
      <c r="S76" s="53"/>
      <c r="T76" s="54" t="str">
        <f t="shared" si="9"/>
        <v/>
      </c>
      <c r="U76" s="54"/>
    </row>
    <row r="77" spans="2:21">
      <c r="B77" s="19">
        <v>69</v>
      </c>
      <c r="C77" s="49" t="str">
        <f t="shared" si="6"/>
        <v/>
      </c>
      <c r="D77" s="49"/>
      <c r="E77" s="19"/>
      <c r="F77" s="8"/>
      <c r="G77" s="19" t="s">
        <v>3</v>
      </c>
      <c r="H77" s="93"/>
      <c r="I77" s="93"/>
      <c r="J77" s="19"/>
      <c r="K77" s="49" t="str">
        <f t="shared" si="5"/>
        <v/>
      </c>
      <c r="L77" s="49"/>
      <c r="M77" s="6" t="str">
        <f t="shared" si="7"/>
        <v/>
      </c>
      <c r="N77" s="19"/>
      <c r="O77" s="8"/>
      <c r="P77" s="93"/>
      <c r="Q77" s="93"/>
      <c r="R77" s="53" t="str">
        <f t="shared" si="8"/>
        <v/>
      </c>
      <c r="S77" s="53"/>
      <c r="T77" s="54" t="str">
        <f t="shared" si="9"/>
        <v/>
      </c>
      <c r="U77" s="54"/>
    </row>
    <row r="78" spans="2:21">
      <c r="B78" s="19">
        <v>70</v>
      </c>
      <c r="C78" s="49" t="str">
        <f t="shared" si="6"/>
        <v/>
      </c>
      <c r="D78" s="49"/>
      <c r="E78" s="19"/>
      <c r="F78" s="8"/>
      <c r="G78" s="19" t="s">
        <v>4</v>
      </c>
      <c r="H78" s="93"/>
      <c r="I78" s="93"/>
      <c r="J78" s="19"/>
      <c r="K78" s="49" t="str">
        <f t="shared" si="5"/>
        <v/>
      </c>
      <c r="L78" s="49"/>
      <c r="M78" s="6" t="str">
        <f t="shared" si="7"/>
        <v/>
      </c>
      <c r="N78" s="19"/>
      <c r="O78" s="8"/>
      <c r="P78" s="93"/>
      <c r="Q78" s="93"/>
      <c r="R78" s="53" t="str">
        <f t="shared" si="8"/>
        <v/>
      </c>
      <c r="S78" s="53"/>
      <c r="T78" s="54" t="str">
        <f t="shared" si="9"/>
        <v/>
      </c>
      <c r="U78" s="54"/>
    </row>
    <row r="79" spans="2:21">
      <c r="B79" s="19">
        <v>71</v>
      </c>
      <c r="C79" s="49" t="str">
        <f t="shared" si="6"/>
        <v/>
      </c>
      <c r="D79" s="49"/>
      <c r="E79" s="19"/>
      <c r="F79" s="8"/>
      <c r="G79" s="19" t="s">
        <v>3</v>
      </c>
      <c r="H79" s="93"/>
      <c r="I79" s="93"/>
      <c r="J79" s="19"/>
      <c r="K79" s="49" t="str">
        <f t="shared" si="5"/>
        <v/>
      </c>
      <c r="L79" s="49"/>
      <c r="M79" s="6" t="str">
        <f t="shared" si="7"/>
        <v/>
      </c>
      <c r="N79" s="19"/>
      <c r="O79" s="8"/>
      <c r="P79" s="93"/>
      <c r="Q79" s="93"/>
      <c r="R79" s="53" t="str">
        <f t="shared" si="8"/>
        <v/>
      </c>
      <c r="S79" s="53"/>
      <c r="T79" s="54" t="str">
        <f t="shared" si="9"/>
        <v/>
      </c>
      <c r="U79" s="54"/>
    </row>
    <row r="80" spans="2:21">
      <c r="B80" s="19">
        <v>72</v>
      </c>
      <c r="C80" s="49" t="str">
        <f t="shared" si="6"/>
        <v/>
      </c>
      <c r="D80" s="49"/>
      <c r="E80" s="19"/>
      <c r="F80" s="8"/>
      <c r="G80" s="19" t="s">
        <v>4</v>
      </c>
      <c r="H80" s="93"/>
      <c r="I80" s="93"/>
      <c r="J80" s="19"/>
      <c r="K80" s="49" t="str">
        <f t="shared" si="5"/>
        <v/>
      </c>
      <c r="L80" s="49"/>
      <c r="M80" s="6" t="str">
        <f t="shared" si="7"/>
        <v/>
      </c>
      <c r="N80" s="19"/>
      <c r="O80" s="8"/>
      <c r="P80" s="93"/>
      <c r="Q80" s="93"/>
      <c r="R80" s="53" t="str">
        <f t="shared" si="8"/>
        <v/>
      </c>
      <c r="S80" s="53"/>
      <c r="T80" s="54" t="str">
        <f t="shared" si="9"/>
        <v/>
      </c>
      <c r="U80" s="54"/>
    </row>
    <row r="81" spans="2:21">
      <c r="B81" s="19">
        <v>73</v>
      </c>
      <c r="C81" s="49" t="str">
        <f t="shared" si="6"/>
        <v/>
      </c>
      <c r="D81" s="49"/>
      <c r="E81" s="19"/>
      <c r="F81" s="8"/>
      <c r="G81" s="19" t="s">
        <v>3</v>
      </c>
      <c r="H81" s="93"/>
      <c r="I81" s="93"/>
      <c r="J81" s="19"/>
      <c r="K81" s="49" t="str">
        <f t="shared" si="5"/>
        <v/>
      </c>
      <c r="L81" s="49"/>
      <c r="M81" s="6" t="str">
        <f t="shared" si="7"/>
        <v/>
      </c>
      <c r="N81" s="19"/>
      <c r="O81" s="8"/>
      <c r="P81" s="93"/>
      <c r="Q81" s="93"/>
      <c r="R81" s="53" t="str">
        <f t="shared" si="8"/>
        <v/>
      </c>
      <c r="S81" s="53"/>
      <c r="T81" s="54" t="str">
        <f t="shared" si="9"/>
        <v/>
      </c>
      <c r="U81" s="54"/>
    </row>
    <row r="82" spans="2:21">
      <c r="B82" s="19">
        <v>74</v>
      </c>
      <c r="C82" s="49" t="str">
        <f t="shared" si="6"/>
        <v/>
      </c>
      <c r="D82" s="49"/>
      <c r="E82" s="19"/>
      <c r="F82" s="8"/>
      <c r="G82" s="19" t="s">
        <v>3</v>
      </c>
      <c r="H82" s="93"/>
      <c r="I82" s="93"/>
      <c r="J82" s="19"/>
      <c r="K82" s="49" t="str">
        <f t="shared" si="5"/>
        <v/>
      </c>
      <c r="L82" s="49"/>
      <c r="M82" s="6" t="str">
        <f t="shared" si="7"/>
        <v/>
      </c>
      <c r="N82" s="19"/>
      <c r="O82" s="8"/>
      <c r="P82" s="93"/>
      <c r="Q82" s="93"/>
      <c r="R82" s="53" t="str">
        <f t="shared" si="8"/>
        <v/>
      </c>
      <c r="S82" s="53"/>
      <c r="T82" s="54" t="str">
        <f t="shared" si="9"/>
        <v/>
      </c>
      <c r="U82" s="54"/>
    </row>
    <row r="83" spans="2:21">
      <c r="B83" s="19">
        <v>75</v>
      </c>
      <c r="C83" s="49" t="str">
        <f t="shared" si="6"/>
        <v/>
      </c>
      <c r="D83" s="49"/>
      <c r="E83" s="19"/>
      <c r="F83" s="8"/>
      <c r="G83" s="19" t="s">
        <v>3</v>
      </c>
      <c r="H83" s="93"/>
      <c r="I83" s="93"/>
      <c r="J83" s="19"/>
      <c r="K83" s="49" t="str">
        <f t="shared" si="5"/>
        <v/>
      </c>
      <c r="L83" s="49"/>
      <c r="M83" s="6" t="str">
        <f t="shared" si="7"/>
        <v/>
      </c>
      <c r="N83" s="19"/>
      <c r="O83" s="8"/>
      <c r="P83" s="93"/>
      <c r="Q83" s="93"/>
      <c r="R83" s="53" t="str">
        <f t="shared" si="8"/>
        <v/>
      </c>
      <c r="S83" s="53"/>
      <c r="T83" s="54" t="str">
        <f t="shared" si="9"/>
        <v/>
      </c>
      <c r="U83" s="54"/>
    </row>
    <row r="84" spans="2:21">
      <c r="B84" s="19">
        <v>76</v>
      </c>
      <c r="C84" s="49" t="str">
        <f t="shared" si="6"/>
        <v/>
      </c>
      <c r="D84" s="49"/>
      <c r="E84" s="19"/>
      <c r="F84" s="8"/>
      <c r="G84" s="19" t="s">
        <v>3</v>
      </c>
      <c r="H84" s="93"/>
      <c r="I84" s="93"/>
      <c r="J84" s="19"/>
      <c r="K84" s="49" t="str">
        <f t="shared" si="5"/>
        <v/>
      </c>
      <c r="L84" s="49"/>
      <c r="M84" s="6" t="str">
        <f t="shared" si="7"/>
        <v/>
      </c>
      <c r="N84" s="19"/>
      <c r="O84" s="8"/>
      <c r="P84" s="93"/>
      <c r="Q84" s="93"/>
      <c r="R84" s="53" t="str">
        <f t="shared" si="8"/>
        <v/>
      </c>
      <c r="S84" s="53"/>
      <c r="T84" s="54" t="str">
        <f t="shared" si="9"/>
        <v/>
      </c>
      <c r="U84" s="54"/>
    </row>
    <row r="85" spans="2:21">
      <c r="B85" s="19">
        <v>77</v>
      </c>
      <c r="C85" s="49" t="str">
        <f t="shared" si="6"/>
        <v/>
      </c>
      <c r="D85" s="49"/>
      <c r="E85" s="19"/>
      <c r="F85" s="8"/>
      <c r="G85" s="19" t="s">
        <v>4</v>
      </c>
      <c r="H85" s="93"/>
      <c r="I85" s="93"/>
      <c r="J85" s="19"/>
      <c r="K85" s="49" t="str">
        <f t="shared" si="5"/>
        <v/>
      </c>
      <c r="L85" s="49"/>
      <c r="M85" s="6" t="str">
        <f t="shared" si="7"/>
        <v/>
      </c>
      <c r="N85" s="19"/>
      <c r="O85" s="8"/>
      <c r="P85" s="93"/>
      <c r="Q85" s="93"/>
      <c r="R85" s="53" t="str">
        <f t="shared" si="8"/>
        <v/>
      </c>
      <c r="S85" s="53"/>
      <c r="T85" s="54" t="str">
        <f t="shared" si="9"/>
        <v/>
      </c>
      <c r="U85" s="54"/>
    </row>
    <row r="86" spans="2:21">
      <c r="B86" s="19">
        <v>78</v>
      </c>
      <c r="C86" s="49" t="str">
        <f t="shared" si="6"/>
        <v/>
      </c>
      <c r="D86" s="49"/>
      <c r="E86" s="19"/>
      <c r="F86" s="8"/>
      <c r="G86" s="19" t="s">
        <v>3</v>
      </c>
      <c r="H86" s="93"/>
      <c r="I86" s="93"/>
      <c r="J86" s="19"/>
      <c r="K86" s="49" t="str">
        <f t="shared" si="5"/>
        <v/>
      </c>
      <c r="L86" s="49"/>
      <c r="M86" s="6" t="str">
        <f t="shared" si="7"/>
        <v/>
      </c>
      <c r="N86" s="19"/>
      <c r="O86" s="8"/>
      <c r="P86" s="93"/>
      <c r="Q86" s="93"/>
      <c r="R86" s="53" t="str">
        <f t="shared" si="8"/>
        <v/>
      </c>
      <c r="S86" s="53"/>
      <c r="T86" s="54" t="str">
        <f t="shared" si="9"/>
        <v/>
      </c>
      <c r="U86" s="54"/>
    </row>
    <row r="87" spans="2:21">
      <c r="B87" s="19">
        <v>79</v>
      </c>
      <c r="C87" s="49" t="str">
        <f t="shared" si="6"/>
        <v/>
      </c>
      <c r="D87" s="49"/>
      <c r="E87" s="19"/>
      <c r="F87" s="8"/>
      <c r="G87" s="19" t="s">
        <v>4</v>
      </c>
      <c r="H87" s="93"/>
      <c r="I87" s="93"/>
      <c r="J87" s="19"/>
      <c r="K87" s="49" t="str">
        <f t="shared" si="5"/>
        <v/>
      </c>
      <c r="L87" s="49"/>
      <c r="M87" s="6" t="str">
        <f t="shared" si="7"/>
        <v/>
      </c>
      <c r="N87" s="19"/>
      <c r="O87" s="8"/>
      <c r="P87" s="93"/>
      <c r="Q87" s="93"/>
      <c r="R87" s="53" t="str">
        <f t="shared" si="8"/>
        <v/>
      </c>
      <c r="S87" s="53"/>
      <c r="T87" s="54" t="str">
        <f t="shared" si="9"/>
        <v/>
      </c>
      <c r="U87" s="54"/>
    </row>
    <row r="88" spans="2:21">
      <c r="B88" s="19">
        <v>80</v>
      </c>
      <c r="C88" s="49" t="str">
        <f t="shared" si="6"/>
        <v/>
      </c>
      <c r="D88" s="49"/>
      <c r="E88" s="19"/>
      <c r="F88" s="8"/>
      <c r="G88" s="19" t="s">
        <v>4</v>
      </c>
      <c r="H88" s="93"/>
      <c r="I88" s="93"/>
      <c r="J88" s="19"/>
      <c r="K88" s="49" t="str">
        <f t="shared" si="5"/>
        <v/>
      </c>
      <c r="L88" s="49"/>
      <c r="M88" s="6" t="str">
        <f t="shared" si="7"/>
        <v/>
      </c>
      <c r="N88" s="19"/>
      <c r="O88" s="8"/>
      <c r="P88" s="93"/>
      <c r="Q88" s="93"/>
      <c r="R88" s="53" t="str">
        <f t="shared" si="8"/>
        <v/>
      </c>
      <c r="S88" s="53"/>
      <c r="T88" s="54" t="str">
        <f t="shared" si="9"/>
        <v/>
      </c>
      <c r="U88" s="54"/>
    </row>
    <row r="89" spans="2:21">
      <c r="B89" s="19">
        <v>81</v>
      </c>
      <c r="C89" s="49" t="str">
        <f t="shared" si="6"/>
        <v/>
      </c>
      <c r="D89" s="49"/>
      <c r="E89" s="19"/>
      <c r="F89" s="8"/>
      <c r="G89" s="19" t="s">
        <v>4</v>
      </c>
      <c r="H89" s="93"/>
      <c r="I89" s="93"/>
      <c r="J89" s="19"/>
      <c r="K89" s="49" t="str">
        <f t="shared" si="5"/>
        <v/>
      </c>
      <c r="L89" s="49"/>
      <c r="M89" s="6" t="str">
        <f t="shared" si="7"/>
        <v/>
      </c>
      <c r="N89" s="19"/>
      <c r="O89" s="8"/>
      <c r="P89" s="93"/>
      <c r="Q89" s="93"/>
      <c r="R89" s="53" t="str">
        <f t="shared" si="8"/>
        <v/>
      </c>
      <c r="S89" s="53"/>
      <c r="T89" s="54" t="str">
        <f t="shared" si="9"/>
        <v/>
      </c>
      <c r="U89" s="54"/>
    </row>
    <row r="90" spans="2:21">
      <c r="B90" s="19">
        <v>82</v>
      </c>
      <c r="C90" s="49" t="str">
        <f t="shared" si="6"/>
        <v/>
      </c>
      <c r="D90" s="49"/>
      <c r="E90" s="19"/>
      <c r="F90" s="8"/>
      <c r="G90" s="19" t="s">
        <v>4</v>
      </c>
      <c r="H90" s="93"/>
      <c r="I90" s="93"/>
      <c r="J90" s="19"/>
      <c r="K90" s="49" t="str">
        <f t="shared" si="5"/>
        <v/>
      </c>
      <c r="L90" s="49"/>
      <c r="M90" s="6" t="str">
        <f t="shared" si="7"/>
        <v/>
      </c>
      <c r="N90" s="19"/>
      <c r="O90" s="8"/>
      <c r="P90" s="93"/>
      <c r="Q90" s="93"/>
      <c r="R90" s="53" t="str">
        <f t="shared" si="8"/>
        <v/>
      </c>
      <c r="S90" s="53"/>
      <c r="T90" s="54" t="str">
        <f t="shared" si="9"/>
        <v/>
      </c>
      <c r="U90" s="54"/>
    </row>
    <row r="91" spans="2:21">
      <c r="B91" s="19">
        <v>83</v>
      </c>
      <c r="C91" s="49" t="str">
        <f t="shared" si="6"/>
        <v/>
      </c>
      <c r="D91" s="49"/>
      <c r="E91" s="19"/>
      <c r="F91" s="8"/>
      <c r="G91" s="19" t="s">
        <v>4</v>
      </c>
      <c r="H91" s="93"/>
      <c r="I91" s="93"/>
      <c r="J91" s="19"/>
      <c r="K91" s="49" t="str">
        <f t="shared" si="5"/>
        <v/>
      </c>
      <c r="L91" s="49"/>
      <c r="M91" s="6" t="str">
        <f t="shared" si="7"/>
        <v/>
      </c>
      <c r="N91" s="19"/>
      <c r="O91" s="8"/>
      <c r="P91" s="93"/>
      <c r="Q91" s="93"/>
      <c r="R91" s="53" t="str">
        <f t="shared" si="8"/>
        <v/>
      </c>
      <c r="S91" s="53"/>
      <c r="T91" s="54" t="str">
        <f t="shared" si="9"/>
        <v/>
      </c>
      <c r="U91" s="54"/>
    </row>
    <row r="92" spans="2:21">
      <c r="B92" s="19">
        <v>84</v>
      </c>
      <c r="C92" s="49" t="str">
        <f t="shared" si="6"/>
        <v/>
      </c>
      <c r="D92" s="49"/>
      <c r="E92" s="19"/>
      <c r="F92" s="8"/>
      <c r="G92" s="19" t="s">
        <v>3</v>
      </c>
      <c r="H92" s="93"/>
      <c r="I92" s="93"/>
      <c r="J92" s="19"/>
      <c r="K92" s="49" t="str">
        <f t="shared" si="5"/>
        <v/>
      </c>
      <c r="L92" s="49"/>
      <c r="M92" s="6" t="str">
        <f t="shared" si="7"/>
        <v/>
      </c>
      <c r="N92" s="19"/>
      <c r="O92" s="8"/>
      <c r="P92" s="93"/>
      <c r="Q92" s="93"/>
      <c r="R92" s="53" t="str">
        <f t="shared" si="8"/>
        <v/>
      </c>
      <c r="S92" s="53"/>
      <c r="T92" s="54" t="str">
        <f t="shared" si="9"/>
        <v/>
      </c>
      <c r="U92" s="54"/>
    </row>
    <row r="93" spans="2:21">
      <c r="B93" s="19">
        <v>85</v>
      </c>
      <c r="C93" s="49" t="str">
        <f t="shared" si="6"/>
        <v/>
      </c>
      <c r="D93" s="49"/>
      <c r="E93" s="19"/>
      <c r="F93" s="8"/>
      <c r="G93" s="19" t="s">
        <v>4</v>
      </c>
      <c r="H93" s="93"/>
      <c r="I93" s="93"/>
      <c r="J93" s="19"/>
      <c r="K93" s="49" t="str">
        <f t="shared" si="5"/>
        <v/>
      </c>
      <c r="L93" s="49"/>
      <c r="M93" s="6" t="str">
        <f t="shared" si="7"/>
        <v/>
      </c>
      <c r="N93" s="19"/>
      <c r="O93" s="8"/>
      <c r="P93" s="93"/>
      <c r="Q93" s="93"/>
      <c r="R93" s="53" t="str">
        <f t="shared" si="8"/>
        <v/>
      </c>
      <c r="S93" s="53"/>
      <c r="T93" s="54" t="str">
        <f t="shared" si="9"/>
        <v/>
      </c>
      <c r="U93" s="54"/>
    </row>
    <row r="94" spans="2:21">
      <c r="B94" s="19">
        <v>86</v>
      </c>
      <c r="C94" s="49" t="str">
        <f t="shared" si="6"/>
        <v/>
      </c>
      <c r="D94" s="49"/>
      <c r="E94" s="19"/>
      <c r="F94" s="8"/>
      <c r="G94" s="19" t="s">
        <v>3</v>
      </c>
      <c r="H94" s="93"/>
      <c r="I94" s="93"/>
      <c r="J94" s="19"/>
      <c r="K94" s="49" t="str">
        <f t="shared" si="5"/>
        <v/>
      </c>
      <c r="L94" s="49"/>
      <c r="M94" s="6" t="str">
        <f t="shared" si="7"/>
        <v/>
      </c>
      <c r="N94" s="19"/>
      <c r="O94" s="8"/>
      <c r="P94" s="93"/>
      <c r="Q94" s="93"/>
      <c r="R94" s="53" t="str">
        <f t="shared" si="8"/>
        <v/>
      </c>
      <c r="S94" s="53"/>
      <c r="T94" s="54" t="str">
        <f t="shared" si="9"/>
        <v/>
      </c>
      <c r="U94" s="54"/>
    </row>
    <row r="95" spans="2:21">
      <c r="B95" s="19">
        <v>87</v>
      </c>
      <c r="C95" s="49" t="str">
        <f t="shared" si="6"/>
        <v/>
      </c>
      <c r="D95" s="49"/>
      <c r="E95" s="19"/>
      <c r="F95" s="8"/>
      <c r="G95" s="19" t="s">
        <v>4</v>
      </c>
      <c r="H95" s="93"/>
      <c r="I95" s="93"/>
      <c r="J95" s="19"/>
      <c r="K95" s="49" t="str">
        <f t="shared" si="5"/>
        <v/>
      </c>
      <c r="L95" s="49"/>
      <c r="M95" s="6" t="str">
        <f t="shared" si="7"/>
        <v/>
      </c>
      <c r="N95" s="19"/>
      <c r="O95" s="8"/>
      <c r="P95" s="93"/>
      <c r="Q95" s="93"/>
      <c r="R95" s="53" t="str">
        <f t="shared" si="8"/>
        <v/>
      </c>
      <c r="S95" s="53"/>
      <c r="T95" s="54" t="str">
        <f t="shared" si="9"/>
        <v/>
      </c>
      <c r="U95" s="54"/>
    </row>
    <row r="96" spans="2:21">
      <c r="B96" s="19">
        <v>88</v>
      </c>
      <c r="C96" s="49" t="str">
        <f t="shared" si="6"/>
        <v/>
      </c>
      <c r="D96" s="49"/>
      <c r="E96" s="19"/>
      <c r="F96" s="8"/>
      <c r="G96" s="19" t="s">
        <v>3</v>
      </c>
      <c r="H96" s="93"/>
      <c r="I96" s="93"/>
      <c r="J96" s="19"/>
      <c r="K96" s="49" t="str">
        <f t="shared" si="5"/>
        <v/>
      </c>
      <c r="L96" s="49"/>
      <c r="M96" s="6" t="str">
        <f t="shared" si="7"/>
        <v/>
      </c>
      <c r="N96" s="19"/>
      <c r="O96" s="8"/>
      <c r="P96" s="93"/>
      <c r="Q96" s="93"/>
      <c r="R96" s="53" t="str">
        <f t="shared" si="8"/>
        <v/>
      </c>
      <c r="S96" s="53"/>
      <c r="T96" s="54" t="str">
        <f t="shared" si="9"/>
        <v/>
      </c>
      <c r="U96" s="54"/>
    </row>
    <row r="97" spans="2:21">
      <c r="B97" s="19">
        <v>89</v>
      </c>
      <c r="C97" s="49" t="str">
        <f t="shared" si="6"/>
        <v/>
      </c>
      <c r="D97" s="49"/>
      <c r="E97" s="19"/>
      <c r="F97" s="8"/>
      <c r="G97" s="19" t="s">
        <v>4</v>
      </c>
      <c r="H97" s="93"/>
      <c r="I97" s="93"/>
      <c r="J97" s="19"/>
      <c r="K97" s="49" t="str">
        <f t="shared" si="5"/>
        <v/>
      </c>
      <c r="L97" s="49"/>
      <c r="M97" s="6" t="str">
        <f t="shared" si="7"/>
        <v/>
      </c>
      <c r="N97" s="19"/>
      <c r="O97" s="8"/>
      <c r="P97" s="93"/>
      <c r="Q97" s="93"/>
      <c r="R97" s="53" t="str">
        <f t="shared" si="8"/>
        <v/>
      </c>
      <c r="S97" s="53"/>
      <c r="T97" s="54" t="str">
        <f t="shared" si="9"/>
        <v/>
      </c>
      <c r="U97" s="54"/>
    </row>
    <row r="98" spans="2:21">
      <c r="B98" s="19">
        <v>90</v>
      </c>
      <c r="C98" s="49" t="str">
        <f t="shared" si="6"/>
        <v/>
      </c>
      <c r="D98" s="49"/>
      <c r="E98" s="19"/>
      <c r="F98" s="8"/>
      <c r="G98" s="19" t="s">
        <v>3</v>
      </c>
      <c r="H98" s="93"/>
      <c r="I98" s="93"/>
      <c r="J98" s="19"/>
      <c r="K98" s="49" t="str">
        <f t="shared" si="5"/>
        <v/>
      </c>
      <c r="L98" s="49"/>
      <c r="M98" s="6" t="str">
        <f t="shared" si="7"/>
        <v/>
      </c>
      <c r="N98" s="19"/>
      <c r="O98" s="8"/>
      <c r="P98" s="93"/>
      <c r="Q98" s="93"/>
      <c r="R98" s="53" t="str">
        <f t="shared" si="8"/>
        <v/>
      </c>
      <c r="S98" s="53"/>
      <c r="T98" s="54" t="str">
        <f t="shared" si="9"/>
        <v/>
      </c>
      <c r="U98" s="54"/>
    </row>
    <row r="99" spans="2:21">
      <c r="B99" s="19">
        <v>91</v>
      </c>
      <c r="C99" s="49" t="str">
        <f t="shared" si="6"/>
        <v/>
      </c>
      <c r="D99" s="49"/>
      <c r="E99" s="19"/>
      <c r="F99" s="8"/>
      <c r="G99" s="19" t="s">
        <v>4</v>
      </c>
      <c r="H99" s="93"/>
      <c r="I99" s="93"/>
      <c r="J99" s="19"/>
      <c r="K99" s="49" t="str">
        <f t="shared" si="5"/>
        <v/>
      </c>
      <c r="L99" s="49"/>
      <c r="M99" s="6" t="str">
        <f t="shared" si="7"/>
        <v/>
      </c>
      <c r="N99" s="19"/>
      <c r="O99" s="8"/>
      <c r="P99" s="93"/>
      <c r="Q99" s="93"/>
      <c r="R99" s="53" t="str">
        <f t="shared" si="8"/>
        <v/>
      </c>
      <c r="S99" s="53"/>
      <c r="T99" s="54" t="str">
        <f t="shared" si="9"/>
        <v/>
      </c>
      <c r="U99" s="54"/>
    </row>
    <row r="100" spans="2:21">
      <c r="B100" s="19">
        <v>92</v>
      </c>
      <c r="C100" s="49" t="str">
        <f t="shared" si="6"/>
        <v/>
      </c>
      <c r="D100" s="49"/>
      <c r="E100" s="19"/>
      <c r="F100" s="8"/>
      <c r="G100" s="19" t="s">
        <v>4</v>
      </c>
      <c r="H100" s="93"/>
      <c r="I100" s="93"/>
      <c r="J100" s="19"/>
      <c r="K100" s="49" t="str">
        <f t="shared" si="5"/>
        <v/>
      </c>
      <c r="L100" s="49"/>
      <c r="M100" s="6" t="str">
        <f t="shared" si="7"/>
        <v/>
      </c>
      <c r="N100" s="19"/>
      <c r="O100" s="8"/>
      <c r="P100" s="93"/>
      <c r="Q100" s="93"/>
      <c r="R100" s="53" t="str">
        <f t="shared" si="8"/>
        <v/>
      </c>
      <c r="S100" s="53"/>
      <c r="T100" s="54" t="str">
        <f t="shared" si="9"/>
        <v/>
      </c>
      <c r="U100" s="54"/>
    </row>
    <row r="101" spans="2:21">
      <c r="B101" s="19">
        <v>93</v>
      </c>
      <c r="C101" s="49" t="str">
        <f t="shared" si="6"/>
        <v/>
      </c>
      <c r="D101" s="49"/>
      <c r="E101" s="19"/>
      <c r="F101" s="8"/>
      <c r="G101" s="19" t="s">
        <v>3</v>
      </c>
      <c r="H101" s="93"/>
      <c r="I101" s="93"/>
      <c r="J101" s="19"/>
      <c r="K101" s="49" t="str">
        <f t="shared" si="5"/>
        <v/>
      </c>
      <c r="L101" s="49"/>
      <c r="M101" s="6" t="str">
        <f t="shared" si="7"/>
        <v/>
      </c>
      <c r="N101" s="19"/>
      <c r="O101" s="8"/>
      <c r="P101" s="93"/>
      <c r="Q101" s="93"/>
      <c r="R101" s="53" t="str">
        <f t="shared" si="8"/>
        <v/>
      </c>
      <c r="S101" s="53"/>
      <c r="T101" s="54" t="str">
        <f t="shared" si="9"/>
        <v/>
      </c>
      <c r="U101" s="54"/>
    </row>
    <row r="102" spans="2:21">
      <c r="B102" s="19">
        <v>94</v>
      </c>
      <c r="C102" s="49" t="str">
        <f t="shared" si="6"/>
        <v/>
      </c>
      <c r="D102" s="49"/>
      <c r="E102" s="19"/>
      <c r="F102" s="8"/>
      <c r="G102" s="19" t="s">
        <v>3</v>
      </c>
      <c r="H102" s="93"/>
      <c r="I102" s="93"/>
      <c r="J102" s="19"/>
      <c r="K102" s="49" t="str">
        <f t="shared" si="5"/>
        <v/>
      </c>
      <c r="L102" s="49"/>
      <c r="M102" s="6" t="str">
        <f t="shared" si="7"/>
        <v/>
      </c>
      <c r="N102" s="19"/>
      <c r="O102" s="8"/>
      <c r="P102" s="93"/>
      <c r="Q102" s="93"/>
      <c r="R102" s="53" t="str">
        <f t="shared" si="8"/>
        <v/>
      </c>
      <c r="S102" s="53"/>
      <c r="T102" s="54" t="str">
        <f t="shared" si="9"/>
        <v/>
      </c>
      <c r="U102" s="54"/>
    </row>
    <row r="103" spans="2:21">
      <c r="B103" s="19">
        <v>95</v>
      </c>
      <c r="C103" s="49" t="str">
        <f t="shared" si="6"/>
        <v/>
      </c>
      <c r="D103" s="49"/>
      <c r="E103" s="19"/>
      <c r="F103" s="8"/>
      <c r="G103" s="19" t="s">
        <v>3</v>
      </c>
      <c r="H103" s="93"/>
      <c r="I103" s="93"/>
      <c r="J103" s="19"/>
      <c r="K103" s="49" t="str">
        <f t="shared" si="5"/>
        <v/>
      </c>
      <c r="L103" s="49"/>
      <c r="M103" s="6" t="str">
        <f t="shared" si="7"/>
        <v/>
      </c>
      <c r="N103" s="19"/>
      <c r="O103" s="8"/>
      <c r="P103" s="93"/>
      <c r="Q103" s="93"/>
      <c r="R103" s="53" t="str">
        <f t="shared" si="8"/>
        <v/>
      </c>
      <c r="S103" s="53"/>
      <c r="T103" s="54" t="str">
        <f t="shared" si="9"/>
        <v/>
      </c>
      <c r="U103" s="54"/>
    </row>
    <row r="104" spans="2:21">
      <c r="B104" s="19">
        <v>96</v>
      </c>
      <c r="C104" s="49" t="str">
        <f t="shared" si="6"/>
        <v/>
      </c>
      <c r="D104" s="49"/>
      <c r="E104" s="19"/>
      <c r="F104" s="8"/>
      <c r="G104" s="19" t="s">
        <v>4</v>
      </c>
      <c r="H104" s="93"/>
      <c r="I104" s="93"/>
      <c r="J104" s="19"/>
      <c r="K104" s="49" t="str">
        <f t="shared" si="5"/>
        <v/>
      </c>
      <c r="L104" s="49"/>
      <c r="M104" s="6" t="str">
        <f t="shared" si="7"/>
        <v/>
      </c>
      <c r="N104" s="19"/>
      <c r="O104" s="8"/>
      <c r="P104" s="93"/>
      <c r="Q104" s="93"/>
      <c r="R104" s="53" t="str">
        <f t="shared" si="8"/>
        <v/>
      </c>
      <c r="S104" s="53"/>
      <c r="T104" s="54" t="str">
        <f t="shared" si="9"/>
        <v/>
      </c>
      <c r="U104" s="54"/>
    </row>
    <row r="105" spans="2:21">
      <c r="B105" s="19">
        <v>97</v>
      </c>
      <c r="C105" s="49" t="str">
        <f t="shared" si="6"/>
        <v/>
      </c>
      <c r="D105" s="49"/>
      <c r="E105" s="19"/>
      <c r="F105" s="8"/>
      <c r="G105" s="19" t="s">
        <v>3</v>
      </c>
      <c r="H105" s="93"/>
      <c r="I105" s="93"/>
      <c r="J105" s="19"/>
      <c r="K105" s="49" t="str">
        <f t="shared" si="5"/>
        <v/>
      </c>
      <c r="L105" s="49"/>
      <c r="M105" s="6" t="str">
        <f t="shared" si="7"/>
        <v/>
      </c>
      <c r="N105" s="19"/>
      <c r="O105" s="8"/>
      <c r="P105" s="93"/>
      <c r="Q105" s="93"/>
      <c r="R105" s="53" t="str">
        <f t="shared" si="8"/>
        <v/>
      </c>
      <c r="S105" s="53"/>
      <c r="T105" s="54" t="str">
        <f t="shared" si="9"/>
        <v/>
      </c>
      <c r="U105" s="54"/>
    </row>
    <row r="106" spans="2:21">
      <c r="B106" s="19">
        <v>98</v>
      </c>
      <c r="C106" s="49" t="str">
        <f t="shared" si="6"/>
        <v/>
      </c>
      <c r="D106" s="49"/>
      <c r="E106" s="19"/>
      <c r="F106" s="8"/>
      <c r="G106" s="19" t="s">
        <v>4</v>
      </c>
      <c r="H106" s="93"/>
      <c r="I106" s="93"/>
      <c r="J106" s="19"/>
      <c r="K106" s="49" t="str">
        <f t="shared" si="5"/>
        <v/>
      </c>
      <c r="L106" s="49"/>
      <c r="M106" s="6" t="str">
        <f t="shared" si="7"/>
        <v/>
      </c>
      <c r="N106" s="19"/>
      <c r="O106" s="8"/>
      <c r="P106" s="93"/>
      <c r="Q106" s="93"/>
      <c r="R106" s="53" t="str">
        <f t="shared" si="8"/>
        <v/>
      </c>
      <c r="S106" s="53"/>
      <c r="T106" s="54" t="str">
        <f t="shared" si="9"/>
        <v/>
      </c>
      <c r="U106" s="54"/>
    </row>
    <row r="107" spans="2:21">
      <c r="B107" s="19">
        <v>99</v>
      </c>
      <c r="C107" s="49" t="str">
        <f t="shared" si="6"/>
        <v/>
      </c>
      <c r="D107" s="49"/>
      <c r="E107" s="19"/>
      <c r="F107" s="8"/>
      <c r="G107" s="19" t="s">
        <v>4</v>
      </c>
      <c r="H107" s="93"/>
      <c r="I107" s="93"/>
      <c r="J107" s="19"/>
      <c r="K107" s="49" t="str">
        <f t="shared" si="5"/>
        <v/>
      </c>
      <c r="L107" s="49"/>
      <c r="M107" s="6" t="str">
        <f t="shared" si="7"/>
        <v/>
      </c>
      <c r="N107" s="19"/>
      <c r="O107" s="8"/>
      <c r="P107" s="93"/>
      <c r="Q107" s="93"/>
      <c r="R107" s="53" t="str">
        <f t="shared" si="8"/>
        <v/>
      </c>
      <c r="S107" s="53"/>
      <c r="T107" s="54" t="str">
        <f t="shared" si="9"/>
        <v/>
      </c>
      <c r="U107" s="54"/>
    </row>
    <row r="108" spans="2:21">
      <c r="B108" s="19">
        <v>100</v>
      </c>
      <c r="C108" s="49" t="str">
        <f t="shared" si="6"/>
        <v/>
      </c>
      <c r="D108" s="49"/>
      <c r="E108" s="19"/>
      <c r="F108" s="8"/>
      <c r="G108" s="19" t="s">
        <v>3</v>
      </c>
      <c r="H108" s="93"/>
      <c r="I108" s="93"/>
      <c r="J108" s="19"/>
      <c r="K108" s="49" t="str">
        <f t="shared" si="5"/>
        <v/>
      </c>
      <c r="L108" s="49"/>
      <c r="M108" s="6" t="str">
        <f t="shared" si="7"/>
        <v/>
      </c>
      <c r="N108" s="19"/>
      <c r="O108" s="8"/>
      <c r="P108" s="93"/>
      <c r="Q108" s="93"/>
      <c r="R108" s="53" t="str">
        <f t="shared" si="8"/>
        <v/>
      </c>
      <c r="S108" s="53"/>
      <c r="T108" s="54" t="str">
        <f t="shared" si="9"/>
        <v/>
      </c>
      <c r="U108" s="54"/>
    </row>
    <row r="109" spans="2:21">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653" priority="1" stopIfTrue="1" operator="equal">
      <formula>"買"</formula>
    </cfRule>
    <cfRule type="cellIs" dxfId="652" priority="2" stopIfTrue="1" operator="equal">
      <formula>"売"</formula>
    </cfRule>
  </conditionalFormatting>
  <conditionalFormatting sqref="G9:G11 G14:G45 G47:G108">
    <cfRule type="cellIs" dxfId="651" priority="7" stopIfTrue="1" operator="equal">
      <formula>"買"</formula>
    </cfRule>
    <cfRule type="cellIs" dxfId="650" priority="8" stopIfTrue="1" operator="equal">
      <formula>"売"</formula>
    </cfRule>
  </conditionalFormatting>
  <conditionalFormatting sqref="G12">
    <cfRule type="cellIs" dxfId="649" priority="5" stopIfTrue="1" operator="equal">
      <formula>"買"</formula>
    </cfRule>
    <cfRule type="cellIs" dxfId="648" priority="6" stopIfTrue="1" operator="equal">
      <formula>"売"</formula>
    </cfRule>
  </conditionalFormatting>
  <conditionalFormatting sqref="G13">
    <cfRule type="cellIs" dxfId="647" priority="3" stopIfTrue="1" operator="equal">
      <formula>"買"</formula>
    </cfRule>
    <cfRule type="cellIs" dxfId="646"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1H1.27</vt:lpstr>
      <vt:lpstr>1H1.5</vt:lpstr>
      <vt:lpstr>1H2</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yanagisawa</cp:lastModifiedBy>
  <cp:revision/>
  <cp:lastPrinted>2015-07-15T10:17:15Z</cp:lastPrinted>
  <dcterms:created xsi:type="dcterms:W3CDTF">2013-10-09T23:04:08Z</dcterms:created>
  <dcterms:modified xsi:type="dcterms:W3CDTF">2019-06-26T11:28:50Z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