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670" firstSheet="1" activeTab="1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25725"/>
</workbook>
</file>

<file path=xl/calcChain.xml><?xml version="1.0" encoding="utf-8"?>
<calcChain xmlns="http://schemas.openxmlformats.org/spreadsheetml/2006/main">
  <c r="M56" i="31"/>
  <c r="K56"/>
  <c r="M56" i="32"/>
  <c r="K56"/>
  <c r="K55" i="31"/>
  <c r="M55" s="1"/>
  <c r="M55" i="32"/>
  <c r="R55" s="1"/>
  <c r="C56" s="1"/>
  <c r="X56" s="1"/>
  <c r="Y56" s="1"/>
  <c r="K55"/>
  <c r="K54"/>
  <c r="M54" s="1"/>
  <c r="K55" i="33"/>
  <c r="M55" s="1"/>
  <c r="R55" s="1"/>
  <c r="C56" s="1"/>
  <c r="X56" s="1"/>
  <c r="Y56" s="1"/>
  <c r="K53" i="31"/>
  <c r="M53" s="1"/>
  <c r="M53" i="32"/>
  <c r="K53"/>
  <c r="K52" i="31"/>
  <c r="M52" s="1"/>
  <c r="M52" i="32"/>
  <c r="K52"/>
  <c r="M51" i="31"/>
  <c r="K51"/>
  <c r="M51" i="32"/>
  <c r="K51"/>
  <c r="M50" i="31"/>
  <c r="K50"/>
  <c r="M50" i="32"/>
  <c r="K50"/>
  <c r="M49" i="31"/>
  <c r="K49"/>
  <c r="K49" i="32"/>
  <c r="M49" s="1"/>
  <c r="K48" i="31"/>
  <c r="M48" s="1"/>
  <c r="M48" i="32"/>
  <c r="K48"/>
  <c r="M47" i="31"/>
  <c r="K47"/>
  <c r="M47" i="32"/>
  <c r="K47"/>
  <c r="M46" i="31"/>
  <c r="K46"/>
  <c r="K46" i="32"/>
  <c r="M46" s="1"/>
  <c r="M45" i="31"/>
  <c r="K45"/>
  <c r="M45" i="32"/>
  <c r="K45"/>
  <c r="M44" i="31"/>
  <c r="K44"/>
  <c r="M44" i="32"/>
  <c r="K44"/>
  <c r="K43" i="31"/>
  <c r="M43" s="1"/>
  <c r="K43" i="32"/>
  <c r="M43" s="1"/>
  <c r="K42" i="31"/>
  <c r="M42" s="1"/>
  <c r="R42" s="1"/>
  <c r="C43" s="1"/>
  <c r="X43" s="1"/>
  <c r="Y43" s="1"/>
  <c r="M42" i="32"/>
  <c r="K42"/>
  <c r="M41" i="31"/>
  <c r="K41"/>
  <c r="M41" i="32"/>
  <c r="K41"/>
  <c r="M40" i="31"/>
  <c r="K40"/>
  <c r="K40" i="32"/>
  <c r="M40" s="1"/>
  <c r="M39" i="31"/>
  <c r="K39"/>
  <c r="M39" i="32"/>
  <c r="K39"/>
  <c r="M38" i="31"/>
  <c r="K38"/>
  <c r="M38" i="32"/>
  <c r="K38"/>
  <c r="K37" i="31"/>
  <c r="M37" s="1"/>
  <c r="M37" i="32"/>
  <c r="K37"/>
  <c r="M36" i="31"/>
  <c r="K36"/>
  <c r="M36" i="32"/>
  <c r="K36"/>
  <c r="K35" i="31"/>
  <c r="M35" s="1"/>
  <c r="K35" i="32"/>
  <c r="M35" s="1"/>
  <c r="R35" s="1"/>
  <c r="C36" s="1"/>
  <c r="X36" s="1"/>
  <c r="Y36" s="1"/>
  <c r="M34" i="31"/>
  <c r="K34"/>
  <c r="K34" i="32"/>
  <c r="M34" s="1"/>
  <c r="R34" s="1"/>
  <c r="C35" s="1"/>
  <c r="X35" s="1"/>
  <c r="Y35" s="1"/>
  <c r="K33" i="31"/>
  <c r="M33" s="1"/>
  <c r="M33" i="32"/>
  <c r="R33" s="1"/>
  <c r="C34" s="1"/>
  <c r="X34" s="1"/>
  <c r="Y34" s="1"/>
  <c r="K33"/>
  <c r="K32" i="31"/>
  <c r="M32" s="1"/>
  <c r="K32" i="32"/>
  <c r="M32" s="1"/>
  <c r="K31" i="31"/>
  <c r="M31" s="1"/>
  <c r="M31" i="32"/>
  <c r="K31"/>
  <c r="M31" i="33"/>
  <c r="K31"/>
  <c r="K30" i="32"/>
  <c r="M30" s="1"/>
  <c r="K29" i="31"/>
  <c r="M29" s="1"/>
  <c r="K29" i="32"/>
  <c r="M29" s="1"/>
  <c r="K28" i="31"/>
  <c r="M28" s="1"/>
  <c r="K28" i="32"/>
  <c r="M28" s="1"/>
  <c r="K27" i="31"/>
  <c r="M27" s="1"/>
  <c r="K27" i="32"/>
  <c r="M27" s="1"/>
  <c r="R27" s="1"/>
  <c r="C28" s="1"/>
  <c r="X28" s="1"/>
  <c r="Y28" s="1"/>
  <c r="M26" i="31"/>
  <c r="K26"/>
  <c r="K26" i="32"/>
  <c r="M26" s="1"/>
  <c r="K25" i="31"/>
  <c r="M25" s="1"/>
  <c r="K25" i="32"/>
  <c r="M25" s="1"/>
  <c r="K24" i="31"/>
  <c r="M24" s="1"/>
  <c r="M24" i="32"/>
  <c r="K24"/>
  <c r="K23" i="31"/>
  <c r="M23" s="1"/>
  <c r="R23" s="1"/>
  <c r="C24" s="1"/>
  <c r="X24" s="1"/>
  <c r="Y24" s="1"/>
  <c r="K23" i="32"/>
  <c r="M23" s="1"/>
  <c r="K22" i="31"/>
  <c r="M22" s="1"/>
  <c r="K22" i="32"/>
  <c r="M22" s="1"/>
  <c r="M21" i="31"/>
  <c r="K21"/>
  <c r="K21" i="32"/>
  <c r="M21" s="1"/>
  <c r="M20" i="31"/>
  <c r="K20"/>
  <c r="M20" i="32"/>
  <c r="K20"/>
  <c r="M19" i="31"/>
  <c r="K19"/>
  <c r="M19" i="32"/>
  <c r="K19"/>
  <c r="M18" i="31"/>
  <c r="K18"/>
  <c r="K18" i="32"/>
  <c r="M18" s="1"/>
  <c r="M17" i="31"/>
  <c r="K17"/>
  <c r="M17" i="32"/>
  <c r="K17"/>
  <c r="M16" i="31"/>
  <c r="K16"/>
  <c r="M16" i="32"/>
  <c r="K16"/>
  <c r="K15" i="31"/>
  <c r="M15" s="1"/>
  <c r="M15" i="32"/>
  <c r="K15"/>
  <c r="K14" i="31"/>
  <c r="M14" s="1"/>
  <c r="M9"/>
  <c r="K9"/>
  <c r="M14" i="32"/>
  <c r="K14"/>
  <c r="M13"/>
  <c r="K13"/>
  <c r="K12"/>
  <c r="M12" s="1"/>
  <c r="K11"/>
  <c r="M11" s="1"/>
  <c r="M10"/>
  <c r="K10"/>
  <c r="K9"/>
  <c r="M9" s="1"/>
  <c r="V108" i="33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R63"/>
  <c r="C64" s="1"/>
  <c r="X64" s="1"/>
  <c r="Y64" s="1"/>
  <c r="M63"/>
  <c r="K63"/>
  <c r="V62"/>
  <c r="T62"/>
  <c r="W62" s="1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V59"/>
  <c r="T59"/>
  <c r="W59" s="1"/>
  <c r="R59"/>
  <c r="C60" s="1"/>
  <c r="X60" s="1"/>
  <c r="Y60" s="1"/>
  <c r="M59"/>
  <c r="K59"/>
  <c r="V58"/>
  <c r="T58"/>
  <c r="W58" s="1"/>
  <c r="R58"/>
  <c r="C59" s="1"/>
  <c r="X59" s="1"/>
  <c r="Y59" s="1"/>
  <c r="M58"/>
  <c r="K58"/>
  <c r="V57"/>
  <c r="T57"/>
  <c r="W57" s="1"/>
  <c r="K57"/>
  <c r="M57" s="1"/>
  <c r="V56"/>
  <c r="T56"/>
  <c r="W56" s="1"/>
  <c r="R56"/>
  <c r="C57" s="1"/>
  <c r="X57" s="1"/>
  <c r="Y57" s="1"/>
  <c r="M56"/>
  <c r="K56"/>
  <c r="V55"/>
  <c r="T55"/>
  <c r="W55" s="1"/>
  <c r="V54"/>
  <c r="T54"/>
  <c r="W54" s="1"/>
  <c r="K54"/>
  <c r="M54" s="1"/>
  <c r="V53"/>
  <c r="T53"/>
  <c r="W53" s="1"/>
  <c r="M53"/>
  <c r="K53"/>
  <c r="V52"/>
  <c r="T52"/>
  <c r="W52" s="1"/>
  <c r="M52"/>
  <c r="K52"/>
  <c r="V51"/>
  <c r="T51"/>
  <c r="W51" s="1"/>
  <c r="K51"/>
  <c r="M51" s="1"/>
  <c r="V50"/>
  <c r="T50"/>
  <c r="W50" s="1"/>
  <c r="R50"/>
  <c r="C51" s="1"/>
  <c r="X51" s="1"/>
  <c r="Y51" s="1"/>
  <c r="M50"/>
  <c r="K50"/>
  <c r="V49"/>
  <c r="T49"/>
  <c r="W49" s="1"/>
  <c r="K49"/>
  <c r="M49" s="1"/>
  <c r="V48"/>
  <c r="T48"/>
  <c r="W48" s="1"/>
  <c r="R48"/>
  <c r="C49" s="1"/>
  <c r="X49" s="1"/>
  <c r="Y49" s="1"/>
  <c r="M48"/>
  <c r="K48"/>
  <c r="V47"/>
  <c r="T47"/>
  <c r="W47" s="1"/>
  <c r="R47"/>
  <c r="C48" s="1"/>
  <c r="X48" s="1"/>
  <c r="Y48" s="1"/>
  <c r="K47"/>
  <c r="M47" s="1"/>
  <c r="V46"/>
  <c r="T46"/>
  <c r="W46" s="1"/>
  <c r="M46"/>
  <c r="K46"/>
  <c r="V45"/>
  <c r="T45"/>
  <c r="W45" s="1"/>
  <c r="M45"/>
  <c r="K45"/>
  <c r="V44"/>
  <c r="T44"/>
  <c r="W44" s="1"/>
  <c r="R44"/>
  <c r="C45" s="1"/>
  <c r="X45" s="1"/>
  <c r="Y45" s="1"/>
  <c r="M44"/>
  <c r="K44"/>
  <c r="V43"/>
  <c r="T43"/>
  <c r="W43" s="1"/>
  <c r="M43"/>
  <c r="K43"/>
  <c r="V42"/>
  <c r="T42"/>
  <c r="W42" s="1"/>
  <c r="R42"/>
  <c r="C43" s="1"/>
  <c r="X43" s="1"/>
  <c r="Y43" s="1"/>
  <c r="M42"/>
  <c r="K42"/>
  <c r="V41"/>
  <c r="T41"/>
  <c r="W41" s="1"/>
  <c r="R41"/>
  <c r="C42" s="1"/>
  <c r="X42" s="1"/>
  <c r="Y42" s="1"/>
  <c r="M41"/>
  <c r="K41"/>
  <c r="V40"/>
  <c r="T40"/>
  <c r="W40" s="1"/>
  <c r="K40"/>
  <c r="M40" s="1"/>
  <c r="V39"/>
  <c r="T39"/>
  <c r="W39" s="1"/>
  <c r="M39"/>
  <c r="K39"/>
  <c r="V38"/>
  <c r="T38"/>
  <c r="W38" s="1"/>
  <c r="K38"/>
  <c r="M38" s="1"/>
  <c r="V37"/>
  <c r="T37"/>
  <c r="W37" s="1"/>
  <c r="M37"/>
  <c r="K37"/>
  <c r="V36"/>
  <c r="T36"/>
  <c r="W36" s="1"/>
  <c r="K36"/>
  <c r="M36" s="1"/>
  <c r="R36" s="1"/>
  <c r="C37" s="1"/>
  <c r="X37" s="1"/>
  <c r="Y37" s="1"/>
  <c r="V35"/>
  <c r="T35"/>
  <c r="W35" s="1"/>
  <c r="K35"/>
  <c r="M35" s="1"/>
  <c r="V34"/>
  <c r="T34"/>
  <c r="W34" s="1"/>
  <c r="K34"/>
  <c r="M34" s="1"/>
  <c r="V33"/>
  <c r="T33"/>
  <c r="W33" s="1"/>
  <c r="M33"/>
  <c r="K33"/>
  <c r="V32"/>
  <c r="T32"/>
  <c r="W32" s="1"/>
  <c r="K32"/>
  <c r="M32" s="1"/>
  <c r="V31"/>
  <c r="T31"/>
  <c r="W31" s="1"/>
  <c r="V30"/>
  <c r="T30"/>
  <c r="W30" s="1"/>
  <c r="M30"/>
  <c r="K30"/>
  <c r="V29"/>
  <c r="T29"/>
  <c r="W29" s="1"/>
  <c r="M29"/>
  <c r="K29"/>
  <c r="V28"/>
  <c r="T28"/>
  <c r="W28" s="1"/>
  <c r="R28"/>
  <c r="C29" s="1"/>
  <c r="X29" s="1"/>
  <c r="Y29" s="1"/>
  <c r="M28"/>
  <c r="K28"/>
  <c r="V27"/>
  <c r="T27"/>
  <c r="W27" s="1"/>
  <c r="K27"/>
  <c r="M27" s="1"/>
  <c r="V26"/>
  <c r="T26"/>
  <c r="W26" s="1"/>
  <c r="K26"/>
  <c r="M26" s="1"/>
  <c r="V25"/>
  <c r="T25"/>
  <c r="W25" s="1"/>
  <c r="K25"/>
  <c r="M25" s="1"/>
  <c r="V24"/>
  <c r="T24"/>
  <c r="W24" s="1"/>
  <c r="K24"/>
  <c r="M24" s="1"/>
  <c r="V23"/>
  <c r="T23"/>
  <c r="W23" s="1"/>
  <c r="M23"/>
  <c r="K23"/>
  <c r="T22"/>
  <c r="V22" s="1"/>
  <c r="K22"/>
  <c r="M22" s="1"/>
  <c r="T21"/>
  <c r="V21" s="1"/>
  <c r="K21"/>
  <c r="M21" s="1"/>
  <c r="T20"/>
  <c r="V20" s="1"/>
  <c r="M20"/>
  <c r="K20"/>
  <c r="T19"/>
  <c r="W19" s="1"/>
  <c r="M19"/>
  <c r="K19"/>
  <c r="T18"/>
  <c r="V18" s="1"/>
  <c r="M18"/>
  <c r="K18"/>
  <c r="T17"/>
  <c r="W17" s="1"/>
  <c r="R17"/>
  <c r="C18" s="1"/>
  <c r="X18" s="1"/>
  <c r="Y18" s="1"/>
  <c r="M17"/>
  <c r="K17"/>
  <c r="T16"/>
  <c r="W16" s="1"/>
  <c r="R16"/>
  <c r="C17" s="1"/>
  <c r="X17" s="1"/>
  <c r="Y17" s="1"/>
  <c r="M16"/>
  <c r="K16"/>
  <c r="T15"/>
  <c r="V15" s="1"/>
  <c r="M15"/>
  <c r="K15"/>
  <c r="T14"/>
  <c r="V14" s="1"/>
  <c r="M14"/>
  <c r="K14"/>
  <c r="T13"/>
  <c r="V13" s="1"/>
  <c r="M13"/>
  <c r="K13"/>
  <c r="T12"/>
  <c r="W12" s="1"/>
  <c r="K12"/>
  <c r="M12" s="1"/>
  <c r="T11"/>
  <c r="V11" s="1"/>
  <c r="K11"/>
  <c r="M11" s="1"/>
  <c r="T10"/>
  <c r="W10" s="1"/>
  <c r="R10"/>
  <c r="C11" s="1"/>
  <c r="X11" s="1"/>
  <c r="Y11" s="1"/>
  <c r="M10"/>
  <c r="K10"/>
  <c r="T9"/>
  <c r="V9" s="1"/>
  <c r="C9"/>
  <c r="K9" s="1"/>
  <c r="M9" s="1"/>
  <c r="V108" i="32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W96"/>
  <c r="V96"/>
  <c r="T96"/>
  <c r="R96"/>
  <c r="C97" s="1"/>
  <c r="X97" s="1"/>
  <c r="Y97" s="1"/>
  <c r="M96"/>
  <c r="K96"/>
  <c r="V95"/>
  <c r="T95"/>
  <c r="W95"/>
  <c r="R95"/>
  <c r="C96" s="1"/>
  <c r="X96" s="1"/>
  <c r="Y96" s="1"/>
  <c r="M95"/>
  <c r="K95"/>
  <c r="W94"/>
  <c r="V94"/>
  <c r="T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W91"/>
  <c r="V91"/>
  <c r="T9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W65"/>
  <c r="V65"/>
  <c r="T65"/>
  <c r="R65"/>
  <c r="C66" s="1"/>
  <c r="X66" s="1"/>
  <c r="Y66" s="1"/>
  <c r="M65"/>
  <c r="K65"/>
  <c r="W64"/>
  <c r="V64"/>
  <c r="T64"/>
  <c r="R64"/>
  <c r="C65" s="1"/>
  <c r="X65" s="1"/>
  <c r="Y65" s="1"/>
  <c r="M64"/>
  <c r="K64"/>
  <c r="V63"/>
  <c r="T63"/>
  <c r="W63"/>
  <c r="R63"/>
  <c r="C64" s="1"/>
  <c r="X64" s="1"/>
  <c r="Y64" s="1"/>
  <c r="M63"/>
  <c r="K63"/>
  <c r="W62"/>
  <c r="V62"/>
  <c r="T62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W59"/>
  <c r="V59"/>
  <c r="T59"/>
  <c r="R59"/>
  <c r="C60" s="1"/>
  <c r="X60" s="1"/>
  <c r="Y60" s="1"/>
  <c r="M59"/>
  <c r="K59"/>
  <c r="V58"/>
  <c r="T58"/>
  <c r="W58" s="1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 s="1"/>
  <c r="V55"/>
  <c r="T55"/>
  <c r="W55" s="1"/>
  <c r="V54"/>
  <c r="T54"/>
  <c r="W54" s="1"/>
  <c r="V53"/>
  <c r="T53"/>
  <c r="W53" s="1"/>
  <c r="V52"/>
  <c r="T52"/>
  <c r="W52" s="1"/>
  <c r="R52"/>
  <c r="C53" s="1"/>
  <c r="X53" s="1"/>
  <c r="Y53" s="1"/>
  <c r="V51"/>
  <c r="T51"/>
  <c r="W51" s="1"/>
  <c r="V50"/>
  <c r="T50"/>
  <c r="W50" s="1"/>
  <c r="V49"/>
  <c r="T49"/>
  <c r="W49" s="1"/>
  <c r="V48"/>
  <c r="T48"/>
  <c r="W48" s="1"/>
  <c r="V47"/>
  <c r="T47"/>
  <c r="W47" s="1"/>
  <c r="V46"/>
  <c r="T46"/>
  <c r="W46" s="1"/>
  <c r="V45"/>
  <c r="T45"/>
  <c r="W45" s="1"/>
  <c r="R45"/>
  <c r="C46" s="1"/>
  <c r="X46" s="1"/>
  <c r="Y46" s="1"/>
  <c r="V44"/>
  <c r="T44"/>
  <c r="R44" s="1"/>
  <c r="C45" s="1"/>
  <c r="X45" s="1"/>
  <c r="Y45" s="1"/>
  <c r="V43"/>
  <c r="T43"/>
  <c r="W43" s="1"/>
  <c r="V42"/>
  <c r="T42"/>
  <c r="R42" s="1"/>
  <c r="C43" s="1"/>
  <c r="X43" s="1"/>
  <c r="Y43" s="1"/>
  <c r="V41"/>
  <c r="T41"/>
  <c r="W41" s="1"/>
  <c r="R41"/>
  <c r="C42" s="1"/>
  <c r="X42" s="1"/>
  <c r="Y42" s="1"/>
  <c r="V40"/>
  <c r="T40"/>
  <c r="W40" s="1"/>
  <c r="V39"/>
  <c r="T39"/>
  <c r="W39" s="1"/>
  <c r="V38"/>
  <c r="T38"/>
  <c r="W38" s="1"/>
  <c r="V37"/>
  <c r="T37"/>
  <c r="R37" s="1"/>
  <c r="C38" s="1"/>
  <c r="X38" s="1"/>
  <c r="Y38" s="1"/>
  <c r="V36"/>
  <c r="T36"/>
  <c r="W36" s="1"/>
  <c r="V35"/>
  <c r="T35"/>
  <c r="W35" s="1"/>
  <c r="V34"/>
  <c r="T34"/>
  <c r="W34" s="1"/>
  <c r="W33"/>
  <c r="V33"/>
  <c r="T33"/>
  <c r="W32"/>
  <c r="V32"/>
  <c r="T32"/>
  <c r="V31"/>
  <c r="T31"/>
  <c r="W31" s="1"/>
  <c r="V30"/>
  <c r="T30"/>
  <c r="W30" s="1"/>
  <c r="V29"/>
  <c r="T29"/>
  <c r="W29" s="1"/>
  <c r="V28"/>
  <c r="T28"/>
  <c r="W28" s="1"/>
  <c r="W27"/>
  <c r="V27"/>
  <c r="T27"/>
  <c r="V26"/>
  <c r="T26"/>
  <c r="W26" s="1"/>
  <c r="V25"/>
  <c r="T25"/>
  <c r="W25" s="1"/>
  <c r="V24"/>
  <c r="T24"/>
  <c r="W24" s="1"/>
  <c r="V23"/>
  <c r="T23"/>
  <c r="W23" s="1"/>
  <c r="T22"/>
  <c r="W22" s="1"/>
  <c r="T21"/>
  <c r="V21" s="1"/>
  <c r="T20"/>
  <c r="V20" s="1"/>
  <c r="T19"/>
  <c r="W19" s="1"/>
  <c r="R19"/>
  <c r="C20" s="1"/>
  <c r="X20" s="1"/>
  <c r="Y20" s="1"/>
  <c r="T18"/>
  <c r="W18" s="1"/>
  <c r="T17"/>
  <c r="V17" s="1"/>
  <c r="T16"/>
  <c r="W16" s="1"/>
  <c r="T15"/>
  <c r="W15" s="1"/>
  <c r="T14"/>
  <c r="V14" s="1"/>
  <c r="R14"/>
  <c r="C15" s="1"/>
  <c r="X15" s="1"/>
  <c r="Y15" s="1"/>
  <c r="T13"/>
  <c r="W13" s="1"/>
  <c r="T12"/>
  <c r="V12" s="1"/>
  <c r="T11"/>
  <c r="V11" s="1"/>
  <c r="T10"/>
  <c r="W10" s="1"/>
  <c r="T9"/>
  <c r="W9" s="1"/>
  <c r="C9"/>
  <c r="V108" i="31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 s="1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W100"/>
  <c r="V100"/>
  <c r="T100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 s="1"/>
  <c r="R93"/>
  <c r="C94" s="1"/>
  <c r="X94" s="1"/>
  <c r="Y94" s="1"/>
  <c r="M93"/>
  <c r="K93"/>
  <c r="W92"/>
  <c r="V92"/>
  <c r="T92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 s="1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 s="1"/>
  <c r="R85"/>
  <c r="C86" s="1"/>
  <c r="X86" s="1"/>
  <c r="Y86" s="1"/>
  <c r="M85"/>
  <c r="K85"/>
  <c r="W84"/>
  <c r="V84"/>
  <c r="T84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 s="1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W76"/>
  <c r="V76"/>
  <c r="T76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 s="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 s="1"/>
  <c r="R63"/>
  <c r="C64" s="1"/>
  <c r="X64" s="1"/>
  <c r="Y64" s="1"/>
  <c r="M63"/>
  <c r="K63"/>
  <c r="W62"/>
  <c r="V62"/>
  <c r="T62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W59"/>
  <c r="V59"/>
  <c r="T59"/>
  <c r="R59"/>
  <c r="C60" s="1"/>
  <c r="X60" s="1"/>
  <c r="Y60" s="1"/>
  <c r="M59"/>
  <c r="K59"/>
  <c r="V58"/>
  <c r="T58"/>
  <c r="W58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 s="1"/>
  <c r="V55"/>
  <c r="T55"/>
  <c r="W55" s="1"/>
  <c r="V54"/>
  <c r="T54"/>
  <c r="W54" s="1"/>
  <c r="K54"/>
  <c r="M54" s="1"/>
  <c r="V53"/>
  <c r="T53"/>
  <c r="W53" s="1"/>
  <c r="V52"/>
  <c r="T52"/>
  <c r="W52" s="1"/>
  <c r="V51"/>
  <c r="T51"/>
  <c r="W51" s="1"/>
  <c r="V50"/>
  <c r="T50"/>
  <c r="W50" s="1"/>
  <c r="V49"/>
  <c r="T49"/>
  <c r="W49" s="1"/>
  <c r="V48"/>
  <c r="T48"/>
  <c r="W48" s="1"/>
  <c r="V47"/>
  <c r="T47"/>
  <c r="W47" s="1"/>
  <c r="V46"/>
  <c r="T46"/>
  <c r="W46" s="1"/>
  <c r="V45"/>
  <c r="T45"/>
  <c r="W45" s="1"/>
  <c r="V44"/>
  <c r="T44"/>
  <c r="R44" s="1"/>
  <c r="C45" s="1"/>
  <c r="X45" s="1"/>
  <c r="Y45" s="1"/>
  <c r="V43"/>
  <c r="T43"/>
  <c r="R43" s="1"/>
  <c r="C44" s="1"/>
  <c r="X44" s="1"/>
  <c r="Y44" s="1"/>
  <c r="V42"/>
  <c r="T42"/>
  <c r="W42" s="1"/>
  <c r="V41"/>
  <c r="T41"/>
  <c r="W41" s="1"/>
  <c r="R41"/>
  <c r="C42" s="1"/>
  <c r="X42" s="1"/>
  <c r="Y42" s="1"/>
  <c r="V40"/>
  <c r="T40"/>
  <c r="W40" s="1"/>
  <c r="V39"/>
  <c r="T39"/>
  <c r="W39" s="1"/>
  <c r="V38"/>
  <c r="T38"/>
  <c r="W38" s="1"/>
  <c r="V37"/>
  <c r="T37"/>
  <c r="W37" s="1"/>
  <c r="V36"/>
  <c r="T36"/>
  <c r="W36" s="1"/>
  <c r="V35"/>
  <c r="T35"/>
  <c r="W35" s="1"/>
  <c r="V34"/>
  <c r="T34"/>
  <c r="W34" s="1"/>
  <c r="V33"/>
  <c r="T33"/>
  <c r="W33" s="1"/>
  <c r="V32"/>
  <c r="T32"/>
  <c r="W32" s="1"/>
  <c r="V31"/>
  <c r="T31"/>
  <c r="W31" s="1"/>
  <c r="V30"/>
  <c r="T30"/>
  <c r="W30" s="1"/>
  <c r="K30"/>
  <c r="M30" s="1"/>
  <c r="V29"/>
  <c r="T29"/>
  <c r="W29" s="1"/>
  <c r="V28"/>
  <c r="T28"/>
  <c r="W28" s="1"/>
  <c r="V27"/>
  <c r="T27"/>
  <c r="W27" s="1"/>
  <c r="V26"/>
  <c r="T26"/>
  <c r="W26" s="1"/>
  <c r="V25"/>
  <c r="T25"/>
  <c r="W25" s="1"/>
  <c r="V24"/>
  <c r="T24"/>
  <c r="W24" s="1"/>
  <c r="V23"/>
  <c r="T23"/>
  <c r="W23"/>
  <c r="T22"/>
  <c r="W22" s="1"/>
  <c r="W21"/>
  <c r="T21"/>
  <c r="V21" s="1"/>
  <c r="T20"/>
  <c r="W20" s="1"/>
  <c r="T19"/>
  <c r="T18"/>
  <c r="W18" s="1"/>
  <c r="T17"/>
  <c r="W17" s="1"/>
  <c r="T16"/>
  <c r="W16" s="1"/>
  <c r="T15"/>
  <c r="W15" s="1"/>
  <c r="T14"/>
  <c r="W13"/>
  <c r="T13"/>
  <c r="T12"/>
  <c r="W12" s="1"/>
  <c r="T11"/>
  <c r="W11" s="1"/>
  <c r="V10"/>
  <c r="T10"/>
  <c r="T9"/>
  <c r="R9" s="1"/>
  <c r="C9"/>
  <c r="R10" i="17"/>
  <c r="T10"/>
  <c r="R11"/>
  <c r="C12" s="1"/>
  <c r="T11"/>
  <c r="R12"/>
  <c r="C13" s="1"/>
  <c r="T12"/>
  <c r="R13"/>
  <c r="T13"/>
  <c r="R14"/>
  <c r="C15" s="1"/>
  <c r="T14"/>
  <c r="R15"/>
  <c r="T15"/>
  <c r="R16"/>
  <c r="C17" s="1"/>
  <c r="T16"/>
  <c r="R17"/>
  <c r="C18" s="1"/>
  <c r="T17"/>
  <c r="R18"/>
  <c r="C19" s="1"/>
  <c r="T18"/>
  <c r="R19"/>
  <c r="C20" s="1"/>
  <c r="T19"/>
  <c r="R20"/>
  <c r="C21" s="1"/>
  <c r="T20"/>
  <c r="R21"/>
  <c r="C22" s="1"/>
  <c r="T21"/>
  <c r="R22"/>
  <c r="T22"/>
  <c r="R23"/>
  <c r="C24" s="1"/>
  <c r="T23"/>
  <c r="R24"/>
  <c r="C25"/>
  <c r="T24"/>
  <c r="R25"/>
  <c r="C26" s="1"/>
  <c r="T25"/>
  <c r="R26"/>
  <c r="C27" s="1"/>
  <c r="T26"/>
  <c r="R27"/>
  <c r="C28" s="1"/>
  <c r="T27"/>
  <c r="R28"/>
  <c r="C29" s="1"/>
  <c r="T28"/>
  <c r="R29"/>
  <c r="T29"/>
  <c r="R30"/>
  <c r="C31" s="1"/>
  <c r="T30"/>
  <c r="R31"/>
  <c r="T31"/>
  <c r="R32"/>
  <c r="C33" s="1"/>
  <c r="T32"/>
  <c r="R33"/>
  <c r="C34" s="1"/>
  <c r="T33"/>
  <c r="R34"/>
  <c r="C35" s="1"/>
  <c r="T34"/>
  <c r="R35"/>
  <c r="C36" s="1"/>
  <c r="T35"/>
  <c r="R36"/>
  <c r="C37" s="1"/>
  <c r="T36"/>
  <c r="R37"/>
  <c r="C38" s="1"/>
  <c r="T37"/>
  <c r="R38"/>
  <c r="T38"/>
  <c r="R39"/>
  <c r="C40" s="1"/>
  <c r="T39"/>
  <c r="R40"/>
  <c r="C41"/>
  <c r="T40"/>
  <c r="R41"/>
  <c r="C42" s="1"/>
  <c r="T41"/>
  <c r="R42"/>
  <c r="C43" s="1"/>
  <c r="T42"/>
  <c r="R43"/>
  <c r="C44" s="1"/>
  <c r="T43"/>
  <c r="R44"/>
  <c r="C45" s="1"/>
  <c r="T44"/>
  <c r="R45"/>
  <c r="T45"/>
  <c r="R46"/>
  <c r="C47" s="1"/>
  <c r="T46"/>
  <c r="R47"/>
  <c r="T47"/>
  <c r="R48"/>
  <c r="C49" s="1"/>
  <c r="T48"/>
  <c r="R49"/>
  <c r="C50" s="1"/>
  <c r="T49"/>
  <c r="R50"/>
  <c r="C51" s="1"/>
  <c r="T50"/>
  <c r="R51"/>
  <c r="C52" s="1"/>
  <c r="T51"/>
  <c r="R52"/>
  <c r="C53" s="1"/>
  <c r="T52"/>
  <c r="R53"/>
  <c r="C54" s="1"/>
  <c r="T53"/>
  <c r="R54"/>
  <c r="T54"/>
  <c r="R55"/>
  <c r="C56" s="1"/>
  <c r="T55"/>
  <c r="R56"/>
  <c r="C57"/>
  <c r="T56"/>
  <c r="R57"/>
  <c r="C58" s="1"/>
  <c r="T57"/>
  <c r="R58"/>
  <c r="C59" s="1"/>
  <c r="T58"/>
  <c r="R59"/>
  <c r="C60" s="1"/>
  <c r="T59"/>
  <c r="R60"/>
  <c r="C61" s="1"/>
  <c r="T60"/>
  <c r="R61"/>
  <c r="T61"/>
  <c r="R62"/>
  <c r="C63" s="1"/>
  <c r="T62"/>
  <c r="R63"/>
  <c r="T63"/>
  <c r="R64"/>
  <c r="C65" s="1"/>
  <c r="T64"/>
  <c r="R65"/>
  <c r="C66" s="1"/>
  <c r="T65"/>
  <c r="R66"/>
  <c r="C67" s="1"/>
  <c r="T66"/>
  <c r="R67"/>
  <c r="C68" s="1"/>
  <c r="T67"/>
  <c r="R68"/>
  <c r="C69" s="1"/>
  <c r="T68"/>
  <c r="R69"/>
  <c r="C70" s="1"/>
  <c r="T69"/>
  <c r="R70"/>
  <c r="T70"/>
  <c r="R71"/>
  <c r="C72" s="1"/>
  <c r="T71"/>
  <c r="R72"/>
  <c r="C73"/>
  <c r="T72"/>
  <c r="R73"/>
  <c r="C74" s="1"/>
  <c r="T73"/>
  <c r="R74"/>
  <c r="C75" s="1"/>
  <c r="T74"/>
  <c r="R75"/>
  <c r="C76" s="1"/>
  <c r="T75"/>
  <c r="R76"/>
  <c r="C77" s="1"/>
  <c r="T76"/>
  <c r="R77"/>
  <c r="C78" s="1"/>
  <c r="T77"/>
  <c r="R78"/>
  <c r="C79" s="1"/>
  <c r="T78"/>
  <c r="R79"/>
  <c r="C80" s="1"/>
  <c r="T79"/>
  <c r="R80"/>
  <c r="C81"/>
  <c r="T80"/>
  <c r="R81"/>
  <c r="C82" s="1"/>
  <c r="T81"/>
  <c r="R82"/>
  <c r="C83" s="1"/>
  <c r="T82"/>
  <c r="R83"/>
  <c r="C84" s="1"/>
  <c r="T83"/>
  <c r="R84"/>
  <c r="C85" s="1"/>
  <c r="T84"/>
  <c r="R85"/>
  <c r="C86" s="1"/>
  <c r="T85"/>
  <c r="R86"/>
  <c r="C87" s="1"/>
  <c r="T86"/>
  <c r="R87"/>
  <c r="C88" s="1"/>
  <c r="T87"/>
  <c r="R88"/>
  <c r="C89"/>
  <c r="T88"/>
  <c r="R89"/>
  <c r="C90" s="1"/>
  <c r="T89"/>
  <c r="R90"/>
  <c r="C91" s="1"/>
  <c r="T90"/>
  <c r="R91"/>
  <c r="C92" s="1"/>
  <c r="T91"/>
  <c r="R92"/>
  <c r="C93" s="1"/>
  <c r="T92"/>
  <c r="R93"/>
  <c r="C94" s="1"/>
  <c r="T93"/>
  <c r="R94"/>
  <c r="C95" s="1"/>
  <c r="T94"/>
  <c r="R95"/>
  <c r="C96" s="1"/>
  <c r="T95"/>
  <c r="R96"/>
  <c r="C97"/>
  <c r="T96"/>
  <c r="R97"/>
  <c r="C98" s="1"/>
  <c r="T97"/>
  <c r="R98"/>
  <c r="C99" s="1"/>
  <c r="T98"/>
  <c r="R99"/>
  <c r="C100" s="1"/>
  <c r="T99"/>
  <c r="R100"/>
  <c r="C101" s="1"/>
  <c r="T100"/>
  <c r="R101"/>
  <c r="C102" s="1"/>
  <c r="T101"/>
  <c r="R102"/>
  <c r="C103" s="1"/>
  <c r="T102"/>
  <c r="R103"/>
  <c r="C104" s="1"/>
  <c r="T103"/>
  <c r="R104"/>
  <c r="C105"/>
  <c r="T104"/>
  <c r="R105"/>
  <c r="C106" s="1"/>
  <c r="T105"/>
  <c r="R106"/>
  <c r="C107" s="1"/>
  <c r="T106"/>
  <c r="R107"/>
  <c r="C108" s="1"/>
  <c r="P2" s="1"/>
  <c r="T107"/>
  <c r="R108"/>
  <c r="T10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C71"/>
  <c r="K70"/>
  <c r="K69"/>
  <c r="K68"/>
  <c r="K67"/>
  <c r="K66"/>
  <c r="K65"/>
  <c r="K64"/>
  <c r="C64"/>
  <c r="K63"/>
  <c r="K62"/>
  <c r="C62"/>
  <c r="K61"/>
  <c r="K60"/>
  <c r="K59"/>
  <c r="K58"/>
  <c r="K57"/>
  <c r="K56"/>
  <c r="K55"/>
  <c r="C55"/>
  <c r="K54"/>
  <c r="K53"/>
  <c r="K52"/>
  <c r="K51"/>
  <c r="K50"/>
  <c r="K49"/>
  <c r="K48"/>
  <c r="C48"/>
  <c r="K47"/>
  <c r="K46"/>
  <c r="C46"/>
  <c r="K45"/>
  <c r="K44"/>
  <c r="K43"/>
  <c r="K42"/>
  <c r="K41"/>
  <c r="K40"/>
  <c r="K39"/>
  <c r="C39"/>
  <c r="K38"/>
  <c r="K37"/>
  <c r="K36"/>
  <c r="K35"/>
  <c r="K34"/>
  <c r="K33"/>
  <c r="K32"/>
  <c r="C32"/>
  <c r="K31"/>
  <c r="K30"/>
  <c r="C30"/>
  <c r="K29"/>
  <c r="K28"/>
  <c r="K27"/>
  <c r="K26"/>
  <c r="K25"/>
  <c r="K24"/>
  <c r="K23"/>
  <c r="C23"/>
  <c r="K22"/>
  <c r="K21"/>
  <c r="K20"/>
  <c r="K19"/>
  <c r="K18"/>
  <c r="K17"/>
  <c r="K16"/>
  <c r="C16"/>
  <c r="K15"/>
  <c r="K14"/>
  <c r="C14"/>
  <c r="K13"/>
  <c r="K12"/>
  <c r="K11"/>
  <c r="C11"/>
  <c r="K10"/>
  <c r="K9"/>
  <c r="M9" s="1"/>
  <c r="R9" s="1"/>
  <c r="L2"/>
  <c r="W22" i="33"/>
  <c r="V16"/>
  <c r="R56" i="31" l="1"/>
  <c r="C57" s="1"/>
  <c r="X57" s="1"/>
  <c r="Y57" s="1"/>
  <c r="R56" i="32"/>
  <c r="C57" s="1"/>
  <c r="X57" s="1"/>
  <c r="Y57" s="1"/>
  <c r="R57" i="33"/>
  <c r="C58" s="1"/>
  <c r="X58" s="1"/>
  <c r="Y58" s="1"/>
  <c r="R55" i="31"/>
  <c r="C56" s="1"/>
  <c r="X56" s="1"/>
  <c r="Y56" s="1"/>
  <c r="R54" i="32"/>
  <c r="C55" s="1"/>
  <c r="X55" s="1"/>
  <c r="Y55" s="1"/>
  <c r="R54" i="31"/>
  <c r="C55" s="1"/>
  <c r="X55" s="1"/>
  <c r="Y55" s="1"/>
  <c r="R53"/>
  <c r="C54" s="1"/>
  <c r="X54" s="1"/>
  <c r="Y54" s="1"/>
  <c r="R53" i="32"/>
  <c r="C54" s="1"/>
  <c r="X54" s="1"/>
  <c r="Y54" s="1"/>
  <c r="R54" i="33"/>
  <c r="C55" s="1"/>
  <c r="X55" s="1"/>
  <c r="Y55" s="1"/>
  <c r="R52" i="31"/>
  <c r="C53" s="1"/>
  <c r="X53" s="1"/>
  <c r="Y53" s="1"/>
  <c r="R53" i="33"/>
  <c r="C54" s="1"/>
  <c r="X54" s="1"/>
  <c r="Y54" s="1"/>
  <c r="R51" i="31"/>
  <c r="C52" s="1"/>
  <c r="X52" s="1"/>
  <c r="Y52" s="1"/>
  <c r="R51" i="32"/>
  <c r="C52" s="1"/>
  <c r="X52" s="1"/>
  <c r="Y52" s="1"/>
  <c r="R52" i="33"/>
  <c r="C53" s="1"/>
  <c r="X53" s="1"/>
  <c r="Y53" s="1"/>
  <c r="R50" i="31"/>
  <c r="C51" s="1"/>
  <c r="X51" s="1"/>
  <c r="Y51" s="1"/>
  <c r="R50" i="32"/>
  <c r="C51" s="1"/>
  <c r="X51" s="1"/>
  <c r="Y51" s="1"/>
  <c r="R51" i="33"/>
  <c r="C52" s="1"/>
  <c r="X52" s="1"/>
  <c r="Y52" s="1"/>
  <c r="R49" i="32"/>
  <c r="C50" s="1"/>
  <c r="X50" s="1"/>
  <c r="Y50" s="1"/>
  <c r="R49" i="31"/>
  <c r="C50" s="1"/>
  <c r="X50" s="1"/>
  <c r="Y50" s="1"/>
  <c r="R48"/>
  <c r="C49" s="1"/>
  <c r="X49" s="1"/>
  <c r="Y49" s="1"/>
  <c r="R48" i="32"/>
  <c r="C49" s="1"/>
  <c r="X49" s="1"/>
  <c r="Y49" s="1"/>
  <c r="R49" i="33"/>
  <c r="C50" s="1"/>
  <c r="X50" s="1"/>
  <c r="Y50" s="1"/>
  <c r="R47" i="31"/>
  <c r="C48" s="1"/>
  <c r="X48" s="1"/>
  <c r="Y48" s="1"/>
  <c r="R47" i="32"/>
  <c r="C48" s="1"/>
  <c r="X48" s="1"/>
  <c r="Y48" s="1"/>
  <c r="R46" i="31"/>
  <c r="C47" s="1"/>
  <c r="X47" s="1"/>
  <c r="Y47" s="1"/>
  <c r="R46" i="32"/>
  <c r="C47" s="1"/>
  <c r="X47" s="1"/>
  <c r="Y47" s="1"/>
  <c r="R45" i="31"/>
  <c r="C46" s="1"/>
  <c r="X46" s="1"/>
  <c r="Y46" s="1"/>
  <c r="R46" i="33"/>
  <c r="C47" s="1"/>
  <c r="X47" s="1"/>
  <c r="Y47" s="1"/>
  <c r="W44" i="31"/>
  <c r="W44" i="32"/>
  <c r="R45" i="33"/>
  <c r="C46" s="1"/>
  <c r="X46" s="1"/>
  <c r="Y46" s="1"/>
  <c r="W43" i="31"/>
  <c r="R43" i="32"/>
  <c r="C44" s="1"/>
  <c r="X44" s="1"/>
  <c r="Y44" s="1"/>
  <c r="W42"/>
  <c r="R43" i="33"/>
  <c r="C44" s="1"/>
  <c r="X44" s="1"/>
  <c r="Y44" s="1"/>
  <c r="R40" i="31"/>
  <c r="C41" s="1"/>
  <c r="X41" s="1"/>
  <c r="Y41" s="1"/>
  <c r="R40" i="32"/>
  <c r="C41" s="1"/>
  <c r="X41" s="1"/>
  <c r="Y41" s="1"/>
  <c r="R39" i="31"/>
  <c r="C40" s="1"/>
  <c r="X40" s="1"/>
  <c r="Y40" s="1"/>
  <c r="R39" i="32"/>
  <c r="C40" s="1"/>
  <c r="X40" s="1"/>
  <c r="Y40" s="1"/>
  <c r="R40" i="33"/>
  <c r="C41" s="1"/>
  <c r="X41" s="1"/>
  <c r="Y41" s="1"/>
  <c r="R38" i="31"/>
  <c r="C39" s="1"/>
  <c r="X39" s="1"/>
  <c r="Y39" s="1"/>
  <c r="R38" i="32"/>
  <c r="C39" s="1"/>
  <c r="X39" s="1"/>
  <c r="Y39" s="1"/>
  <c r="R39" i="33"/>
  <c r="C40" s="1"/>
  <c r="X40" s="1"/>
  <c r="Y40" s="1"/>
  <c r="W37" i="32"/>
  <c r="R38" i="33"/>
  <c r="C39" s="1"/>
  <c r="X39" s="1"/>
  <c r="Y39" s="1"/>
  <c r="R36" i="31"/>
  <c r="C37" s="1"/>
  <c r="R36" i="32"/>
  <c r="C37" s="1"/>
  <c r="X37" s="1"/>
  <c r="Y37" s="1"/>
  <c r="R37" i="33"/>
  <c r="C38" s="1"/>
  <c r="X38" s="1"/>
  <c r="Y38" s="1"/>
  <c r="R35" i="31"/>
  <c r="C36" s="1"/>
  <c r="X36" s="1"/>
  <c r="Y36" s="1"/>
  <c r="R34"/>
  <c r="C35" s="1"/>
  <c r="X35" s="1"/>
  <c r="Y35" s="1"/>
  <c r="R35" i="33"/>
  <c r="C36" s="1"/>
  <c r="X36" s="1"/>
  <c r="Y36" s="1"/>
  <c r="R33" i="31"/>
  <c r="C34" s="1"/>
  <c r="X34" s="1"/>
  <c r="Y34" s="1"/>
  <c r="R34" i="33"/>
  <c r="C35" s="1"/>
  <c r="X35" s="1"/>
  <c r="Y35" s="1"/>
  <c r="R32" i="31"/>
  <c r="C33" s="1"/>
  <c r="X33" s="1"/>
  <c r="Y33" s="1"/>
  <c r="R32" i="32"/>
  <c r="C33" s="1"/>
  <c r="X33" s="1"/>
  <c r="Y33" s="1"/>
  <c r="R33" i="33"/>
  <c r="C34" s="1"/>
  <c r="X34" s="1"/>
  <c r="Y34" s="1"/>
  <c r="R31" i="32"/>
  <c r="C32" s="1"/>
  <c r="X32" s="1"/>
  <c r="Y32" s="1"/>
  <c r="R31" i="31"/>
  <c r="C32" s="1"/>
  <c r="X32" s="1"/>
  <c r="Y32" s="1"/>
  <c r="R32" i="33"/>
  <c r="C33" s="1"/>
  <c r="X33" s="1"/>
  <c r="Y33" s="1"/>
  <c r="R31"/>
  <c r="C32" s="1"/>
  <c r="X32" s="1"/>
  <c r="Y32" s="1"/>
  <c r="R30" i="32"/>
  <c r="C31" s="1"/>
  <c r="X31" s="1"/>
  <c r="Y31" s="1"/>
  <c r="R30" i="31"/>
  <c r="C31" s="1"/>
  <c r="X31" s="1"/>
  <c r="Y31" s="1"/>
  <c r="R29"/>
  <c r="C30" s="1"/>
  <c r="X30" s="1"/>
  <c r="Y30" s="1"/>
  <c r="R29" i="32"/>
  <c r="C30" s="1"/>
  <c r="X30" s="1"/>
  <c r="Y30" s="1"/>
  <c r="R30" i="33"/>
  <c r="C31" s="1"/>
  <c r="X31" s="1"/>
  <c r="Y31" s="1"/>
  <c r="R28" i="31"/>
  <c r="C29" s="1"/>
  <c r="X29" s="1"/>
  <c r="Y29" s="1"/>
  <c r="R28" i="32"/>
  <c r="C29" s="1"/>
  <c r="X29" s="1"/>
  <c r="Y29" s="1"/>
  <c r="R29" i="33"/>
  <c r="C30" s="1"/>
  <c r="X30" s="1"/>
  <c r="Y30" s="1"/>
  <c r="R27" i="31"/>
  <c r="C28" s="1"/>
  <c r="X28" s="1"/>
  <c r="Y28" s="1"/>
  <c r="R26"/>
  <c r="C27" s="1"/>
  <c r="X27" s="1"/>
  <c r="Y27" s="1"/>
  <c r="R26" i="32"/>
  <c r="C27" s="1"/>
  <c r="X27" s="1"/>
  <c r="Y27" s="1"/>
  <c r="R27" i="33"/>
  <c r="C28" s="1"/>
  <c r="X28" s="1"/>
  <c r="Y28" s="1"/>
  <c r="R25" i="31"/>
  <c r="C26" s="1"/>
  <c r="X26" s="1"/>
  <c r="Y26" s="1"/>
  <c r="R25" i="32"/>
  <c r="C26" s="1"/>
  <c r="X26" s="1"/>
  <c r="Y26" s="1"/>
  <c r="R26" i="33"/>
  <c r="C27" s="1"/>
  <c r="X27" s="1"/>
  <c r="Y27" s="1"/>
  <c r="R25"/>
  <c r="C26" s="1"/>
  <c r="X26" s="1"/>
  <c r="Y26" s="1"/>
  <c r="R24" i="31"/>
  <c r="C25" s="1"/>
  <c r="X25" s="1"/>
  <c r="Y25" s="1"/>
  <c r="R24" i="32"/>
  <c r="C25" s="1"/>
  <c r="X25" s="1"/>
  <c r="Y25" s="1"/>
  <c r="R24" i="33"/>
  <c r="C25" s="1"/>
  <c r="X25" s="1"/>
  <c r="Y25" s="1"/>
  <c r="R23" i="32"/>
  <c r="C24" s="1"/>
  <c r="X24" s="1"/>
  <c r="Y24" s="1"/>
  <c r="R23" i="33"/>
  <c r="C24" s="1"/>
  <c r="X24" s="1"/>
  <c r="Y24" s="1"/>
  <c r="R22" i="32"/>
  <c r="C23" s="1"/>
  <c r="X23" s="1"/>
  <c r="Y23" s="1"/>
  <c r="R22" i="31"/>
  <c r="C23" s="1"/>
  <c r="X23" s="1"/>
  <c r="Y23" s="1"/>
  <c r="R22" i="33"/>
  <c r="C23" s="1"/>
  <c r="X23" s="1"/>
  <c r="Y23" s="1"/>
  <c r="R21" i="31"/>
  <c r="C22" s="1"/>
  <c r="X22" s="1"/>
  <c r="Y22" s="1"/>
  <c r="R21" i="32"/>
  <c r="C22" s="1"/>
  <c r="X22" s="1"/>
  <c r="Y22" s="1"/>
  <c r="R21" i="33"/>
  <c r="C22" s="1"/>
  <c r="X22" s="1"/>
  <c r="Y22" s="1"/>
  <c r="R20" i="32"/>
  <c r="C21" s="1"/>
  <c r="X21" s="1"/>
  <c r="Y21" s="1"/>
  <c r="R20" i="33"/>
  <c r="C21" s="1"/>
  <c r="X21" s="1"/>
  <c r="Y21" s="1"/>
  <c r="W20"/>
  <c r="V19" i="32"/>
  <c r="R19" i="33"/>
  <c r="C20" s="1"/>
  <c r="X20" s="1"/>
  <c r="Y20" s="1"/>
  <c r="V18" i="32"/>
  <c r="R18"/>
  <c r="C19" s="1"/>
  <c r="X19" s="1"/>
  <c r="Y19" s="1"/>
  <c r="R18" i="33"/>
  <c r="C19" s="1"/>
  <c r="X19" s="1"/>
  <c r="Y19" s="1"/>
  <c r="R17" i="32"/>
  <c r="C18" s="1"/>
  <c r="X18" s="1"/>
  <c r="Y18" s="1"/>
  <c r="V16"/>
  <c r="R16"/>
  <c r="C17" s="1"/>
  <c r="X17" s="1"/>
  <c r="Y17" s="1"/>
  <c r="W19" i="31"/>
  <c r="R15" i="33"/>
  <c r="C16" s="1"/>
  <c r="X16" s="1"/>
  <c r="Y16" s="1"/>
  <c r="V15" i="31"/>
  <c r="V16" s="1"/>
  <c r="V17" s="1"/>
  <c r="V18" s="1"/>
  <c r="V9"/>
  <c r="W14"/>
  <c r="R14"/>
  <c r="R15" i="32"/>
  <c r="C16" s="1"/>
  <c r="X16" s="1"/>
  <c r="Y16" s="1"/>
  <c r="V19" i="31"/>
  <c r="V20" s="1"/>
  <c r="W14" i="32"/>
  <c r="R14" i="33"/>
  <c r="C15" s="1"/>
  <c r="X15" s="1"/>
  <c r="Y15" s="1"/>
  <c r="W14"/>
  <c r="R13" i="32"/>
  <c r="C14" s="1"/>
  <c r="X14" s="1"/>
  <c r="Y14" s="1"/>
  <c r="R13" i="33"/>
  <c r="C14" s="1"/>
  <c r="X14" s="1"/>
  <c r="Y14" s="1"/>
  <c r="R12" i="32"/>
  <c r="C13" s="1"/>
  <c r="X13" s="1"/>
  <c r="Y13" s="1"/>
  <c r="R12" i="33"/>
  <c r="C13" s="1"/>
  <c r="X13" s="1"/>
  <c r="Y13" s="1"/>
  <c r="R11" i="32"/>
  <c r="C12" s="1"/>
  <c r="X12" s="1"/>
  <c r="Y12" s="1"/>
  <c r="R11" i="33"/>
  <c r="C12" s="1"/>
  <c r="X12" s="1"/>
  <c r="Y12" s="1"/>
  <c r="R10" i="32"/>
  <c r="C11" s="1"/>
  <c r="X11" s="1"/>
  <c r="Y11" s="1"/>
  <c r="V10" i="33"/>
  <c r="V14" i="31"/>
  <c r="V9" i="32"/>
  <c r="R9"/>
  <c r="C10" s="1"/>
  <c r="V11" i="31"/>
  <c r="V22"/>
  <c r="W9"/>
  <c r="W21" i="32"/>
  <c r="V13"/>
  <c r="V10"/>
  <c r="W20"/>
  <c r="W15" i="33"/>
  <c r="C10" i="17"/>
  <c r="T9"/>
  <c r="H4" s="1"/>
  <c r="G5"/>
  <c r="E5"/>
  <c r="D4"/>
  <c r="C5"/>
  <c r="I5" s="1"/>
  <c r="V12" i="31"/>
  <c r="V13" s="1"/>
  <c r="W11" i="32"/>
  <c r="V22"/>
  <c r="H4"/>
  <c r="W12"/>
  <c r="V15"/>
  <c r="W17"/>
  <c r="H4" i="31"/>
  <c r="C10"/>
  <c r="K10" s="1"/>
  <c r="M10" s="1"/>
  <c r="R10" s="1"/>
  <c r="C11" s="1"/>
  <c r="C15"/>
  <c r="R9" i="33"/>
  <c r="C10" s="1"/>
  <c r="X10" s="1"/>
  <c r="V19"/>
  <c r="H4"/>
  <c r="W11"/>
  <c r="V12"/>
  <c r="W13"/>
  <c r="W18"/>
  <c r="W21"/>
  <c r="V17"/>
  <c r="W9"/>
  <c r="X37" i="31" l="1"/>
  <c r="Y37" s="1"/>
  <c r="R37"/>
  <c r="C38" s="1"/>
  <c r="X38" s="1"/>
  <c r="Y38" s="1"/>
  <c r="R15"/>
  <c r="C16" s="1"/>
  <c r="K11"/>
  <c r="M11" s="1"/>
  <c r="R11" s="1"/>
  <c r="C12" s="1"/>
  <c r="W10"/>
  <c r="P5" s="1"/>
  <c r="P4" i="33"/>
  <c r="L5" i="31"/>
  <c r="E5" i="32"/>
  <c r="L5"/>
  <c r="P4"/>
  <c r="D4"/>
  <c r="P2" s="1"/>
  <c r="C5"/>
  <c r="G5"/>
  <c r="P5"/>
  <c r="P4" i="17"/>
  <c r="L4"/>
  <c r="X10" i="31"/>
  <c r="X11" s="1"/>
  <c r="Y11" s="1"/>
  <c r="X10" i="32"/>
  <c r="L4"/>
  <c r="G5" i="33"/>
  <c r="D4"/>
  <c r="P2" s="1"/>
  <c r="E5"/>
  <c r="C5"/>
  <c r="L5"/>
  <c r="P5"/>
  <c r="R16" i="31" l="1"/>
  <c r="C17" s="1"/>
  <c r="X12"/>
  <c r="Y12" s="1"/>
  <c r="K12"/>
  <c r="M12" s="1"/>
  <c r="R12" s="1"/>
  <c r="I5" i="32"/>
  <c r="I5" i="33"/>
  <c r="C13" i="31" l="1"/>
  <c r="R17"/>
  <c r="C18" s="1"/>
  <c r="R18" l="1"/>
  <c r="C19" s="1"/>
  <c r="X13"/>
  <c r="K13"/>
  <c r="M13" s="1"/>
  <c r="R13" s="1"/>
  <c r="R19" l="1"/>
  <c r="C20" s="1"/>
  <c r="Y13"/>
  <c r="X14"/>
  <c r="Y14" l="1"/>
  <c r="X15"/>
  <c r="R20"/>
  <c r="G5" s="1"/>
  <c r="C21" l="1"/>
  <c r="C5"/>
  <c r="E5"/>
  <c r="Y15"/>
  <c r="X16"/>
  <c r="D4"/>
  <c r="P2" s="1"/>
  <c r="Y16" l="1"/>
  <c r="X17"/>
  <c r="L4"/>
  <c r="I5"/>
  <c r="Y17" l="1"/>
  <c r="X18"/>
  <c r="Y18" l="1"/>
  <c r="X19"/>
  <c r="Y19" l="1"/>
  <c r="X20"/>
  <c r="Y20" l="1"/>
  <c r="X21"/>
  <c r="Y21" s="1"/>
  <c r="P4" l="1"/>
</calcChain>
</file>

<file path=xl/sharedStrings.xml><?xml version="1.0" encoding="utf-8"?>
<sst xmlns="http://schemas.openxmlformats.org/spreadsheetml/2006/main" count="435" uniqueCount="73">
  <si>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</si>
  <si>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</si>
  <si>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</si>
  <si>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</si>
  <si>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</si>
  <si>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</si>
  <si>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</si>
  <si>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</si>
  <si>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</si>
  <si>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</si>
  <si>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</si>
  <si>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</si>
  <si>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</si>
  <si>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</si>
  <si>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</si>
  <si>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</si>
  <si>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</si>
  <si>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</si>
  <si>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</si>
  <si>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</si>
  <si>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</si>
  <si>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</si>
  <si>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</si>
  <si>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</si>
  <si>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</si>
  <si>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</si>
  <si>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</si>
  <si>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</si>
  <si>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</si>
  <si>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</si>
  <si>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</si>
  <si>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</si>
  <si>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</si>
  <si>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</si>
  <si>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</si>
  <si>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</si>
  <si>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</si>
  <si>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</si>
  <si>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</si>
  <si>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</si>
  <si>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</si>
  <si>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</si>
  <si>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</si>
  <si>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</si>
  <si>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EUR/USD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</si>
  <si>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</si>
  <si>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</si>
  <si>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</si>
  <si>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GBP/USD</t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</si>
  <si>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</si>
  <si>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</si>
  <si>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</si>
  <si>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</si>
  <si>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</si>
  <si>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</si>
  <si>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</si>
  <si>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</si>
  <si>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</si>
  <si>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</si>
  <si>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</si>
  <si>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</si>
  <si>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</si>
  <si>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</si>
  <si>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</si>
  <si>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</si>
  <si>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</si>
  <si>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</si>
  <si>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</si>
  <si>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CHFJPY</t>
    <phoneticPr fontId="2"/>
  </si>
  <si>
    <t>４時間足</t>
    <rPh sb="1" eb="3">
      <t>ジカン</t>
    </rPh>
    <rPh sb="3" eb="4">
      <t>アシ</t>
    </rPh>
    <phoneticPr fontId="3"/>
  </si>
  <si>
    <t>CHFJPYの４時間足の検証に時間がかかってしまいました。検証数が多いということはエントリー回数も多くなるのでこれからは日足より４時間足で検証をすすめたいと思います。
　フィボナッチの検証は今回２．０が低いので他通貨検証により絞り込むことを考えてます。
検証中わからないことは、エントリーの時、買いの場合はエントリー予定の値をブレイクアウトしたらエントリーで、損切りラインを最初からブレイクアウトした場合、エントリーは見送りとなります。
パソコンに張り付いていれば問題ないのですが、予約注文で入力する場合は注文の仕方が難しいです。まだまだ先の話ですみません。</t>
    <rPh sb="8" eb="10">
      <t>ジカン</t>
    </rPh>
    <rPh sb="10" eb="11">
      <t>アシ</t>
    </rPh>
    <rPh sb="12" eb="14">
      <t>ケンショウ</t>
    </rPh>
    <rPh sb="15" eb="17">
      <t>ジカン</t>
    </rPh>
    <rPh sb="29" eb="31">
      <t>ケンショウ</t>
    </rPh>
    <rPh sb="31" eb="32">
      <t>スウ</t>
    </rPh>
    <rPh sb="33" eb="34">
      <t>オオ</t>
    </rPh>
    <rPh sb="46" eb="48">
      <t>カイスウ</t>
    </rPh>
    <rPh sb="49" eb="50">
      <t>オオ</t>
    </rPh>
    <rPh sb="60" eb="62">
      <t>ヒアシ</t>
    </rPh>
    <rPh sb="65" eb="67">
      <t>ジカン</t>
    </rPh>
    <rPh sb="67" eb="68">
      <t>アシ</t>
    </rPh>
    <rPh sb="69" eb="71">
      <t>ケンショウ</t>
    </rPh>
    <rPh sb="78" eb="79">
      <t>オモ</t>
    </rPh>
    <rPh sb="92" eb="94">
      <t>ケンショウ</t>
    </rPh>
    <rPh sb="95" eb="97">
      <t>コンカイ</t>
    </rPh>
    <rPh sb="101" eb="102">
      <t>ヒク</t>
    </rPh>
    <rPh sb="105" eb="106">
      <t>タ</t>
    </rPh>
    <rPh sb="106" eb="108">
      <t>ツウカ</t>
    </rPh>
    <rPh sb="108" eb="110">
      <t>ケンショウ</t>
    </rPh>
    <rPh sb="113" eb="114">
      <t>シボ</t>
    </rPh>
    <rPh sb="115" eb="116">
      <t>コ</t>
    </rPh>
    <rPh sb="120" eb="121">
      <t>カンガ</t>
    </rPh>
    <rPh sb="127" eb="130">
      <t>ケンショウチュウ</t>
    </rPh>
    <rPh sb="145" eb="146">
      <t>トキ</t>
    </rPh>
    <rPh sb="147" eb="148">
      <t>カ</t>
    </rPh>
    <rPh sb="150" eb="152">
      <t>バアイ</t>
    </rPh>
    <rPh sb="158" eb="160">
      <t>ヨテイ</t>
    </rPh>
    <rPh sb="161" eb="162">
      <t>ネ</t>
    </rPh>
    <rPh sb="180" eb="181">
      <t>ソン</t>
    </rPh>
    <rPh sb="181" eb="182">
      <t>ギ</t>
    </rPh>
    <rPh sb="187" eb="189">
      <t>サイショ</t>
    </rPh>
    <rPh sb="200" eb="202">
      <t>バアイ</t>
    </rPh>
    <rPh sb="209" eb="211">
      <t>ミオク</t>
    </rPh>
    <rPh sb="224" eb="225">
      <t>ハ</t>
    </rPh>
    <rPh sb="226" eb="227">
      <t>ツ</t>
    </rPh>
    <rPh sb="232" eb="234">
      <t>モンダイ</t>
    </rPh>
    <rPh sb="241" eb="243">
      <t>ヨヤク</t>
    </rPh>
    <rPh sb="243" eb="245">
      <t>チュウモン</t>
    </rPh>
    <rPh sb="246" eb="248">
      <t>ニュウリョク</t>
    </rPh>
    <rPh sb="250" eb="252">
      <t>バアイ</t>
    </rPh>
    <rPh sb="253" eb="255">
      <t>チュウモン</t>
    </rPh>
    <rPh sb="256" eb="258">
      <t>シカタ</t>
    </rPh>
    <rPh sb="259" eb="260">
      <t>ムズカ</t>
    </rPh>
    <rPh sb="269" eb="270">
      <t>サキ</t>
    </rPh>
    <rPh sb="271" eb="272">
      <t>ハナシ</t>
    </rPh>
    <phoneticPr fontId="2"/>
  </si>
  <si>
    <t>とりあえず、サポートラインとレジスタンスラインは条件が確定していないので、従来通りMA-PBで４時間足の検証をしたいと思います。サポートラインとレジスタンスラインは条件が確定してから検証します。</t>
    <rPh sb="24" eb="26">
      <t>ジョウケン</t>
    </rPh>
    <rPh sb="27" eb="29">
      <t>カクテイ</t>
    </rPh>
    <rPh sb="37" eb="39">
      <t>ジュウライ</t>
    </rPh>
    <rPh sb="39" eb="40">
      <t>ドオ</t>
    </rPh>
    <rPh sb="48" eb="50">
      <t>ジカン</t>
    </rPh>
    <rPh sb="50" eb="51">
      <t>アシ</t>
    </rPh>
    <rPh sb="52" eb="54">
      <t>ケンショウ</t>
    </rPh>
    <rPh sb="59" eb="60">
      <t>オモ</t>
    </rPh>
    <rPh sb="91" eb="93">
      <t>ケンショウ</t>
    </rPh>
    <phoneticPr fontId="2"/>
  </si>
  <si>
    <t>　MA-PBで４時間足の検証を他通貨で検証します。並行してサポートラインとレジスタンスラインの勉強をして条件を確定させます。</t>
    <rPh sb="8" eb="10">
      <t>ジカン</t>
    </rPh>
    <rPh sb="10" eb="11">
      <t>アシ</t>
    </rPh>
    <rPh sb="12" eb="14">
      <t>ケンショウ</t>
    </rPh>
    <rPh sb="15" eb="16">
      <t>タ</t>
    </rPh>
    <rPh sb="16" eb="18">
      <t>ツウカ</t>
    </rPh>
    <rPh sb="19" eb="21">
      <t>ケンショウ</t>
    </rPh>
    <rPh sb="25" eb="27">
      <t>ヘイコウ</t>
    </rPh>
    <rPh sb="47" eb="49">
      <t>ベンキョウ</t>
    </rPh>
    <rPh sb="52" eb="54">
      <t>ジョウケン</t>
    </rPh>
    <rPh sb="55" eb="57">
      <t>カクテイ</t>
    </rPh>
    <phoneticPr fontId="2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</si>
</sst>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25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423629</xdr:colOff>
      <xdr:row>23</xdr:row>
      <xdr:rowOff>87443</xdr:rowOff>
    </xdr:to>
    <xdr:pic>
      <xdr:nvPicPr>
        <xdr:cNvPr id="2" name="図 1" descr="2019-05-29_20h37_05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05929" cy="42498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16</xdr:col>
      <xdr:colOff>271168</xdr:colOff>
      <xdr:row>48</xdr:row>
      <xdr:rowOff>116029</xdr:rowOff>
    </xdr:to>
    <xdr:pic>
      <xdr:nvPicPr>
        <xdr:cNvPr id="3" name="図 2" descr="2019-05-29_20h41_5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524375"/>
          <a:ext cx="11053468" cy="42784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16</xdr:col>
      <xdr:colOff>280697</xdr:colOff>
      <xdr:row>73</xdr:row>
      <xdr:rowOff>135087</xdr:rowOff>
    </xdr:to>
    <xdr:pic>
      <xdr:nvPicPr>
        <xdr:cNvPr id="4" name="図 3" descr="2019-05-29_20h47_59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9048750"/>
          <a:ext cx="11062997" cy="42975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16</xdr:col>
      <xdr:colOff>290226</xdr:colOff>
      <xdr:row>98</xdr:row>
      <xdr:rowOff>135087</xdr:rowOff>
    </xdr:to>
    <xdr:pic>
      <xdr:nvPicPr>
        <xdr:cNvPr id="5" name="図 4" descr="2019-05-29_20h56_03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3573125"/>
          <a:ext cx="11072526" cy="42975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16</xdr:col>
      <xdr:colOff>271168</xdr:colOff>
      <xdr:row>123</xdr:row>
      <xdr:rowOff>106500</xdr:rowOff>
    </xdr:to>
    <xdr:pic>
      <xdr:nvPicPr>
        <xdr:cNvPr id="6" name="図 5" descr="2019-05-29_21h02_59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8097500"/>
          <a:ext cx="11053468" cy="4268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16</xdr:col>
      <xdr:colOff>233052</xdr:colOff>
      <xdr:row>148</xdr:row>
      <xdr:rowOff>125558</xdr:rowOff>
    </xdr:to>
    <xdr:pic>
      <xdr:nvPicPr>
        <xdr:cNvPr id="7" name="図 6" descr="2019-05-29_21h10_14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2621875"/>
          <a:ext cx="11015352" cy="42879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16</xdr:col>
      <xdr:colOff>290226</xdr:colOff>
      <xdr:row>173</xdr:row>
      <xdr:rowOff>125558</xdr:rowOff>
    </xdr:to>
    <xdr:pic>
      <xdr:nvPicPr>
        <xdr:cNvPr id="8" name="図 7" descr="2019-05-29_21h21_49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27146250"/>
          <a:ext cx="11072526" cy="42879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16</xdr:col>
      <xdr:colOff>261639</xdr:colOff>
      <xdr:row>198</xdr:row>
      <xdr:rowOff>96972</xdr:rowOff>
    </xdr:to>
    <xdr:pic>
      <xdr:nvPicPr>
        <xdr:cNvPr id="9" name="図 8" descr="2019-05-29_22h21_52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31670625"/>
          <a:ext cx="11043939" cy="425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A3" sqref="A3"/>
    </sheetView>
  </sheetViews>
  <sheetFormatPr defaultRowHeight="13.5"/>
  <sheetData>
    <row r="2" spans="1:2">
      <c r="A2" t="s">
        <v>49</v>
      </c>
    </row>
    <row r="3" spans="1:2">
      <c r="A3">
        <v>100000</v>
      </c>
    </row>
    <row r="5" spans="1:2">
      <c r="A5" t="s">
        <v>50</v>
      </c>
    </row>
    <row r="6" spans="1:2">
      <c r="A6" t="s">
        <v>57</v>
      </c>
      <c r="B6">
        <v>90</v>
      </c>
    </row>
    <row r="7" spans="1:2">
      <c r="A7" t="s">
        <v>56</v>
      </c>
      <c r="B7">
        <v>90</v>
      </c>
    </row>
    <row r="8" spans="1:2">
      <c r="A8" t="s">
        <v>54</v>
      </c>
      <c r="B8">
        <v>110</v>
      </c>
    </row>
    <row r="9" spans="1:2">
      <c r="A9" t="s">
        <v>52</v>
      </c>
      <c r="B9">
        <v>120</v>
      </c>
    </row>
    <row r="10" spans="1:2">
      <c r="A10" t="s">
        <v>53</v>
      </c>
      <c r="B10">
        <v>150</v>
      </c>
    </row>
    <row r="11" spans="1:2">
      <c r="A11" t="s">
        <v>58</v>
      </c>
      <c r="B11">
        <v>100</v>
      </c>
    </row>
    <row r="12" spans="1:2">
      <c r="A12" t="s">
        <v>55</v>
      </c>
      <c r="B12">
        <v>80</v>
      </c>
    </row>
    <row r="13" spans="1:2">
      <c r="A13" t="s">
        <v>51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Y109"/>
  <sheetViews>
    <sheetView tabSelected="1" zoomScale="115" zoomScaleNormal="115" workbookViewId="0">
      <pane ySplit="8" topLeftCell="A47" activePane="bottomLeft" state="frozen"/>
      <selection pane="bottomLeft" activeCell="S3" sqref="S3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68</v>
      </c>
      <c r="E2" s="82"/>
      <c r="F2" s="71" t="s">
        <v>6</v>
      </c>
      <c r="G2" s="71"/>
      <c r="H2" s="74" t="s">
        <v>69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200041.51134636786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63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100041.51134636786</v>
      </c>
      <c r="E4" s="79"/>
      <c r="F4" s="71" t="s">
        <v>12</v>
      </c>
      <c r="G4" s="71"/>
      <c r="H4" s="80">
        <f>SUM($T$9:$U$108)</f>
        <v>572.00000000000864</v>
      </c>
      <c r="I4" s="74"/>
      <c r="J4" s="86"/>
      <c r="K4" s="86"/>
      <c r="L4" s="83"/>
      <c r="M4" s="83"/>
      <c r="N4" s="86" t="s">
        <v>60</v>
      </c>
      <c r="O4" s="86"/>
      <c r="P4" s="87">
        <f>MAX(Y:Y)</f>
        <v>0.12154221060398263</v>
      </c>
      <c r="Q4" s="87"/>
      <c r="R4" s="1"/>
      <c r="S4" s="1"/>
      <c r="T4" s="1"/>
    </row>
    <row r="5" spans="2:25">
      <c r="B5" s="39" t="s">
        <v>15</v>
      </c>
      <c r="C5" s="2">
        <f>COUNTIF($R$9:$R$990,"&gt;0")</f>
        <v>32</v>
      </c>
      <c r="D5" s="38" t="s">
        <v>16</v>
      </c>
      <c r="E5" s="15">
        <f>COUNTIF($R$9:$R$990,"&lt;0")</f>
        <v>17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0.65306122448979587</v>
      </c>
      <c r="J5" s="70" t="s">
        <v>19</v>
      </c>
      <c r="K5" s="71"/>
      <c r="L5" s="72">
        <f>MAX(V9:V993)</f>
        <v>3</v>
      </c>
      <c r="M5" s="73"/>
      <c r="N5" s="17" t="s">
        <v>20</v>
      </c>
      <c r="O5" s="9"/>
      <c r="P5" s="72">
        <f>MAX(W9:W993)</f>
        <v>4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66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59</v>
      </c>
    </row>
    <row r="9" spans="2:25">
      <c r="B9" s="40">
        <v>1</v>
      </c>
      <c r="C9" s="48">
        <f>L2</f>
        <v>100000</v>
      </c>
      <c r="D9" s="48"/>
      <c r="E9" s="40">
        <v>2017</v>
      </c>
      <c r="F9" s="8">
        <v>43468</v>
      </c>
      <c r="G9" s="44" t="s">
        <v>4</v>
      </c>
      <c r="H9" s="49">
        <v>114.9</v>
      </c>
      <c r="I9" s="49"/>
      <c r="J9" s="40">
        <v>43</v>
      </c>
      <c r="K9" s="48">
        <f>IF(J9="","",C9*0.03)</f>
        <v>3000</v>
      </c>
      <c r="L9" s="48"/>
      <c r="M9" s="6">
        <f>IF(J9="","",(K9/J9)/LOOKUP(RIGHT($D$2,3),定数!$A$6:$A$13,定数!$B$6:$B$13))</f>
        <v>0.69767441860465107</v>
      </c>
      <c r="N9" s="40">
        <v>2017</v>
      </c>
      <c r="O9" s="8">
        <v>43469</v>
      </c>
      <c r="P9" s="49">
        <v>114.46</v>
      </c>
      <c r="Q9" s="49"/>
      <c r="R9" s="52">
        <f>IF(P9="","",T9*M9*LOOKUP(RIGHT($D$2,3),定数!$A$6:$A$13,定数!$B$6:$B$13))</f>
        <v>-3069.7674418605479</v>
      </c>
      <c r="S9" s="52"/>
      <c r="T9" s="53">
        <f>IF(P9="","",IF(G9="買",(P9-H9),(H9-P9))*IF(RIGHT($D$2,3)="JPY",100,10000))</f>
        <v>-44.000000000001194</v>
      </c>
      <c r="U9" s="53"/>
      <c r="V9" s="1">
        <f>IF(T9&lt;&gt;"",IF(T9&gt;0,1+V8,0),"")</f>
        <v>0</v>
      </c>
      <c r="W9">
        <f>IF(T9&lt;&gt;"",IF(T9&lt;0,1+W8,0),"")</f>
        <v>1</v>
      </c>
    </row>
    <row r="10" spans="2:25">
      <c r="B10" s="40">
        <v>2</v>
      </c>
      <c r="C10" s="48">
        <f t="shared" ref="C10:C73" si="0">IF(R9="","",C9+R9)</f>
        <v>96930.232558139454</v>
      </c>
      <c r="D10" s="48"/>
      <c r="E10" s="40">
        <v>2017</v>
      </c>
      <c r="F10" s="8">
        <v>43469</v>
      </c>
      <c r="G10" s="44" t="s">
        <v>4</v>
      </c>
      <c r="H10" s="49">
        <v>114.94</v>
      </c>
      <c r="I10" s="49"/>
      <c r="J10" s="40">
        <v>24</v>
      </c>
      <c r="K10" s="50">
        <f>IF(J10="","",C10*0.03)</f>
        <v>2907.9069767441833</v>
      </c>
      <c r="L10" s="51"/>
      <c r="M10" s="6">
        <f>IF(J10="","",(K10/J10)/LOOKUP(RIGHT($D$2,3),定数!$A$6:$A$13,定数!$B$6:$B$13))</f>
        <v>1.2116279069767431</v>
      </c>
      <c r="N10" s="40">
        <v>2017</v>
      </c>
      <c r="O10" s="8">
        <v>43469</v>
      </c>
      <c r="P10" s="49">
        <v>114.68</v>
      </c>
      <c r="Q10" s="49"/>
      <c r="R10" s="52">
        <f>IF(P10="","",T10*M10*LOOKUP(RIGHT($D$2,3),定数!$A$6:$A$13,定数!$B$6:$B$13))</f>
        <v>-3150.2325581394216</v>
      </c>
      <c r="S10" s="52"/>
      <c r="T10" s="53">
        <f>IF(P10="","",IF(G10="買",(P10-H10),(H10-P10))*IF(RIGHT($D$2,3)="JPY",100,10000))</f>
        <v>-25.999999999999091</v>
      </c>
      <c r="U10" s="53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40">
        <v>3</v>
      </c>
      <c r="C11" s="48">
        <f t="shared" si="0"/>
        <v>93780.000000000029</v>
      </c>
      <c r="D11" s="48"/>
      <c r="E11" s="40">
        <v>2017</v>
      </c>
      <c r="F11" s="8">
        <v>43476</v>
      </c>
      <c r="G11" s="44" t="s">
        <v>3</v>
      </c>
      <c r="H11" s="49">
        <v>113.91</v>
      </c>
      <c r="I11" s="49"/>
      <c r="J11" s="40">
        <v>38</v>
      </c>
      <c r="K11" s="50">
        <f t="shared" ref="K11:K74" si="3">IF(J11="","",C11*0.03)</f>
        <v>2813.4000000000005</v>
      </c>
      <c r="L11" s="51"/>
      <c r="M11" s="6">
        <f>IF(J11="","",(K11/J11)/LOOKUP(RIGHT($D$2,3),定数!$A$6:$A$13,定数!$B$6:$B$13))</f>
        <v>0.74036842105263179</v>
      </c>
      <c r="N11" s="40">
        <v>2017</v>
      </c>
      <c r="O11" s="8">
        <v>43477</v>
      </c>
      <c r="P11" s="49">
        <v>113.41</v>
      </c>
      <c r="Q11" s="49"/>
      <c r="R11" s="52">
        <f>IF(P11="","",T11*M11*LOOKUP(RIGHT($D$2,3),定数!$A$6:$A$13,定数!$B$6:$B$13))</f>
        <v>3701.8421052631588</v>
      </c>
      <c r="S11" s="52"/>
      <c r="T11" s="53">
        <f>IF(P11="","",IF(G11="買",(P11-H11),(H11-P11))*IF(RIGHT($D$2,3)="JPY",100,10000))</f>
        <v>50</v>
      </c>
      <c r="U11" s="53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6.21999999999997E-2</v>
      </c>
    </row>
    <row r="12" spans="2:25">
      <c r="B12" s="40">
        <v>4</v>
      </c>
      <c r="C12" s="48">
        <f t="shared" si="0"/>
        <v>97481.842105263189</v>
      </c>
      <c r="D12" s="48"/>
      <c r="E12" s="40">
        <v>2017</v>
      </c>
      <c r="F12" s="8">
        <v>43486</v>
      </c>
      <c r="G12" s="44" t="s">
        <v>4</v>
      </c>
      <c r="H12" s="49">
        <v>114.43</v>
      </c>
      <c r="I12" s="49"/>
      <c r="J12" s="40">
        <v>42</v>
      </c>
      <c r="K12" s="50">
        <f t="shared" si="3"/>
        <v>2924.4552631578954</v>
      </c>
      <c r="L12" s="51"/>
      <c r="M12" s="6">
        <f>IF(J12="","",(K12/J12)/LOOKUP(RIGHT($D$2,3),定数!$A$6:$A$13,定数!$B$6:$B$13))</f>
        <v>0.69629887218045128</v>
      </c>
      <c r="N12" s="40">
        <v>2017</v>
      </c>
      <c r="O12" s="8">
        <v>43492</v>
      </c>
      <c r="P12" s="49">
        <v>114.96</v>
      </c>
      <c r="Q12" s="49"/>
      <c r="R12" s="52">
        <f>IF(P12="","",T12*M12*LOOKUP(RIGHT($D$2,3),定数!$A$6:$A$13,定数!$B$6:$B$13))</f>
        <v>3690.3840225563008</v>
      </c>
      <c r="S12" s="52"/>
      <c r="T12" s="53">
        <f t="shared" ref="T12:T75" si="4">IF(P12="","",IF(G12="買",(P12-H12),(H12-P12))*IF(RIGHT($D$2,3)="JPY",100,10000))</f>
        <v>52.999999999998693</v>
      </c>
      <c r="U12" s="53"/>
      <c r="V12" s="22">
        <f t="shared" si="1"/>
        <v>2</v>
      </c>
      <c r="W12">
        <f t="shared" si="2"/>
        <v>0</v>
      </c>
      <c r="X12" s="41">
        <f t="shared" ref="X12:X75" si="5">IF(C12&lt;&gt;"",MAX(X11,C12),"")</f>
        <v>100000</v>
      </c>
      <c r="Y12" s="42">
        <f t="shared" ref="Y12:Y75" si="6">IF(X12&lt;&gt;"",1-(C12/X12),"")</f>
        <v>2.5181578947368055E-2</v>
      </c>
    </row>
    <row r="13" spans="2:25">
      <c r="B13" s="40">
        <v>5</v>
      </c>
      <c r="C13" s="48">
        <f t="shared" si="0"/>
        <v>101172.22612781949</v>
      </c>
      <c r="D13" s="48"/>
      <c r="E13" s="40">
        <v>2017</v>
      </c>
      <c r="F13" s="8">
        <v>43500</v>
      </c>
      <c r="G13" s="44" t="s">
        <v>3</v>
      </c>
      <c r="H13" s="49">
        <v>113.39</v>
      </c>
      <c r="I13" s="49"/>
      <c r="J13" s="40">
        <v>37</v>
      </c>
      <c r="K13" s="50">
        <f t="shared" si="3"/>
        <v>3035.1667838345847</v>
      </c>
      <c r="L13" s="51"/>
      <c r="M13" s="6">
        <f>IF(J13="","",(K13/J13)/LOOKUP(RIGHT($D$2,3),定数!$A$6:$A$13,定数!$B$6:$B$13))</f>
        <v>0.82031534698232023</v>
      </c>
      <c r="N13" s="40">
        <v>2017</v>
      </c>
      <c r="O13" s="8">
        <v>43502</v>
      </c>
      <c r="P13" s="49">
        <v>112.91</v>
      </c>
      <c r="Q13" s="49"/>
      <c r="R13" s="52">
        <f>IF(P13="","",T13*M13*LOOKUP(RIGHT($D$2,3),定数!$A$6:$A$13,定数!$B$6:$B$13))</f>
        <v>3937.51366551517</v>
      </c>
      <c r="S13" s="52"/>
      <c r="T13" s="53">
        <f t="shared" si="4"/>
        <v>48.000000000000398</v>
      </c>
      <c r="U13" s="53"/>
      <c r="V13" s="22">
        <f t="shared" si="1"/>
        <v>3</v>
      </c>
      <c r="W13">
        <f t="shared" si="2"/>
        <v>0</v>
      </c>
      <c r="X13" s="41">
        <f t="shared" si="5"/>
        <v>101172.22612781949</v>
      </c>
      <c r="Y13" s="42">
        <f t="shared" si="6"/>
        <v>0</v>
      </c>
    </row>
    <row r="14" spans="2:25">
      <c r="B14" s="40">
        <v>6</v>
      </c>
      <c r="C14" s="48">
        <f t="shared" si="0"/>
        <v>105109.73979333467</v>
      </c>
      <c r="D14" s="48"/>
      <c r="E14" s="40">
        <v>2017</v>
      </c>
      <c r="F14" s="8">
        <v>43519</v>
      </c>
      <c r="G14" s="44" t="s">
        <v>3</v>
      </c>
      <c r="H14" s="49">
        <v>111.81</v>
      </c>
      <c r="I14" s="49"/>
      <c r="J14" s="40">
        <v>25</v>
      </c>
      <c r="K14" s="50">
        <f t="shared" si="3"/>
        <v>3153.29219380004</v>
      </c>
      <c r="L14" s="51"/>
      <c r="M14" s="6">
        <f>IF(J14="","",(K14/J14)/LOOKUP(RIGHT($D$2,3),定数!$A$6:$A$13,定数!$B$6:$B$13))</f>
        <v>1.2613168775200159</v>
      </c>
      <c r="N14" s="40">
        <v>2017</v>
      </c>
      <c r="O14" s="8">
        <v>43520</v>
      </c>
      <c r="P14" s="49">
        <v>112.07</v>
      </c>
      <c r="Q14" s="49"/>
      <c r="R14" s="52">
        <f>IF(P14="","",T14*M14*LOOKUP(RIGHT($D$2,3),定数!$A$6:$A$13,定数!$B$6:$B$13))</f>
        <v>-3279.4238815519266</v>
      </c>
      <c r="S14" s="52"/>
      <c r="T14" s="53">
        <f t="shared" si="4"/>
        <v>-25.999999999999091</v>
      </c>
      <c r="U14" s="53"/>
      <c r="V14" s="22">
        <f t="shared" si="1"/>
        <v>0</v>
      </c>
      <c r="W14">
        <f t="shared" si="2"/>
        <v>1</v>
      </c>
      <c r="X14" s="41">
        <f t="shared" si="5"/>
        <v>105109.73979333467</v>
      </c>
      <c r="Y14" s="42">
        <f t="shared" si="6"/>
        <v>0</v>
      </c>
    </row>
    <row r="15" spans="2:25">
      <c r="B15" s="40">
        <v>7</v>
      </c>
      <c r="C15" s="48">
        <f t="shared" si="0"/>
        <v>101830.31591178275</v>
      </c>
      <c r="D15" s="48"/>
      <c r="E15" s="40">
        <v>2017</v>
      </c>
      <c r="F15" s="8">
        <v>43567</v>
      </c>
      <c r="G15" s="44" t="s">
        <v>3</v>
      </c>
      <c r="H15" s="49">
        <v>108.7</v>
      </c>
      <c r="I15" s="49"/>
      <c r="J15" s="40">
        <v>31</v>
      </c>
      <c r="K15" s="50">
        <f t="shared" si="3"/>
        <v>3054.9094773534821</v>
      </c>
      <c r="L15" s="51"/>
      <c r="M15" s="6">
        <f>IF(J15="","",(K15/J15)/LOOKUP(RIGHT($D$2,3),定数!$A$6:$A$13,定数!$B$6:$B$13))</f>
        <v>0.98545467011402654</v>
      </c>
      <c r="N15" s="40">
        <v>2017</v>
      </c>
      <c r="O15" s="8">
        <v>43569</v>
      </c>
      <c r="P15" s="49">
        <v>108.3</v>
      </c>
      <c r="Q15" s="49"/>
      <c r="R15" s="52">
        <f>IF(P15="","",T15*M15*LOOKUP(RIGHT($D$2,3),定数!$A$6:$A$13,定数!$B$6:$B$13))</f>
        <v>3941.8186804561619</v>
      </c>
      <c r="S15" s="52"/>
      <c r="T15" s="53">
        <f t="shared" si="4"/>
        <v>40.000000000000568</v>
      </c>
      <c r="U15" s="53"/>
      <c r="V15" s="22">
        <f t="shared" si="1"/>
        <v>1</v>
      </c>
      <c r="W15">
        <f t="shared" si="2"/>
        <v>0</v>
      </c>
      <c r="X15" s="41">
        <f t="shared" si="5"/>
        <v>105109.73979333467</v>
      </c>
      <c r="Y15" s="42">
        <f t="shared" si="6"/>
        <v>3.1199999999998895E-2</v>
      </c>
    </row>
    <row r="16" spans="2:25">
      <c r="B16" s="40">
        <v>8</v>
      </c>
      <c r="C16" s="48">
        <f t="shared" si="0"/>
        <v>105772.1345922389</v>
      </c>
      <c r="D16" s="48"/>
      <c r="E16" s="40">
        <v>2017</v>
      </c>
      <c r="F16" s="8">
        <v>43582</v>
      </c>
      <c r="G16" s="44" t="s">
        <v>4</v>
      </c>
      <c r="H16" s="49">
        <v>112.09</v>
      </c>
      <c r="I16" s="49"/>
      <c r="J16" s="40">
        <v>46</v>
      </c>
      <c r="K16" s="50">
        <f t="shared" si="3"/>
        <v>3173.164037767167</v>
      </c>
      <c r="L16" s="51"/>
      <c r="M16" s="6">
        <f>IF(J16="","",(K16/J16)/LOOKUP(RIGHT($D$2,3),定数!$A$6:$A$13,定数!$B$6:$B$13))</f>
        <v>0.68981826907981902</v>
      </c>
      <c r="N16" s="40">
        <v>2017</v>
      </c>
      <c r="O16" s="8">
        <v>43587</v>
      </c>
      <c r="P16" s="49">
        <v>112.68</v>
      </c>
      <c r="Q16" s="49"/>
      <c r="R16" s="52">
        <f>IF(P16="","",T16*M16*LOOKUP(RIGHT($D$2,3),定数!$A$6:$A$13,定数!$B$6:$B$13))</f>
        <v>4069.9277875709554</v>
      </c>
      <c r="S16" s="52"/>
      <c r="T16" s="53">
        <f t="shared" si="4"/>
        <v>59.000000000000341</v>
      </c>
      <c r="U16" s="53"/>
      <c r="V16" s="22">
        <f t="shared" si="1"/>
        <v>2</v>
      </c>
      <c r="W16">
        <f t="shared" si="2"/>
        <v>0</v>
      </c>
      <c r="X16" s="41">
        <f t="shared" si="5"/>
        <v>105772.1345922389</v>
      </c>
      <c r="Y16" s="42">
        <f t="shared" si="6"/>
        <v>0</v>
      </c>
    </row>
    <row r="17" spans="2:25">
      <c r="B17" s="40">
        <v>9</v>
      </c>
      <c r="C17" s="48">
        <f t="shared" si="0"/>
        <v>109842.06237980985</v>
      </c>
      <c r="D17" s="48"/>
      <c r="E17" s="40">
        <v>2017</v>
      </c>
      <c r="F17" s="8">
        <v>43593</v>
      </c>
      <c r="G17" s="44" t="s">
        <v>4</v>
      </c>
      <c r="H17" s="49">
        <v>114.1</v>
      </c>
      <c r="I17" s="49"/>
      <c r="J17" s="40">
        <v>27</v>
      </c>
      <c r="K17" s="50">
        <f t="shared" si="3"/>
        <v>3295.2618713942957</v>
      </c>
      <c r="L17" s="51"/>
      <c r="M17" s="6">
        <f>IF(J17="","",(K17/J17)/LOOKUP(RIGHT($D$2,3),定数!$A$6:$A$13,定数!$B$6:$B$13))</f>
        <v>1.2204673597756652</v>
      </c>
      <c r="N17" s="40">
        <v>2017</v>
      </c>
      <c r="O17" s="8">
        <v>43601</v>
      </c>
      <c r="P17" s="49">
        <v>114.44</v>
      </c>
      <c r="Q17" s="49"/>
      <c r="R17" s="52">
        <f>IF(P17="","",T17*M17*LOOKUP(RIGHT($D$2,3),定数!$A$6:$A$13,定数!$B$6:$B$13))</f>
        <v>4149.589023237304</v>
      </c>
      <c r="S17" s="52"/>
      <c r="T17" s="53">
        <f t="shared" si="4"/>
        <v>34.000000000000341</v>
      </c>
      <c r="U17" s="53"/>
      <c r="V17" s="22">
        <f t="shared" si="1"/>
        <v>3</v>
      </c>
      <c r="W17">
        <f t="shared" si="2"/>
        <v>0</v>
      </c>
      <c r="X17" s="41">
        <f t="shared" si="5"/>
        <v>109842.06237980985</v>
      </c>
      <c r="Y17" s="42">
        <f t="shared" si="6"/>
        <v>0</v>
      </c>
    </row>
    <row r="18" spans="2:25">
      <c r="B18" s="40">
        <v>10</v>
      </c>
      <c r="C18" s="48">
        <f t="shared" si="0"/>
        <v>113991.65140304716</v>
      </c>
      <c r="D18" s="48"/>
      <c r="E18" s="40">
        <v>2017</v>
      </c>
      <c r="F18" s="8">
        <v>43595</v>
      </c>
      <c r="G18" s="44" t="s">
        <v>3</v>
      </c>
      <c r="H18" s="49">
        <v>112.98</v>
      </c>
      <c r="I18" s="49"/>
      <c r="J18" s="40">
        <v>44</v>
      </c>
      <c r="K18" s="50">
        <f t="shared" si="3"/>
        <v>3419.7495420914147</v>
      </c>
      <c r="L18" s="51"/>
      <c r="M18" s="6">
        <f>IF(J18="","",(K18/J18)/LOOKUP(RIGHT($D$2,3),定数!$A$6:$A$13,定数!$B$6:$B$13))</f>
        <v>0.77721580502077603</v>
      </c>
      <c r="N18" s="40">
        <v>2017</v>
      </c>
      <c r="O18" s="8">
        <v>43597</v>
      </c>
      <c r="P18" s="49">
        <v>113.43</v>
      </c>
      <c r="Q18" s="49"/>
      <c r="R18" s="52">
        <f>IF(P18="","",T18*M18*LOOKUP(RIGHT($D$2,3),定数!$A$6:$A$13,定数!$B$6:$B$13))</f>
        <v>-3497.4711225935143</v>
      </c>
      <c r="S18" s="52"/>
      <c r="T18" s="53">
        <f t="shared" si="4"/>
        <v>-45.000000000000284</v>
      </c>
      <c r="U18" s="53"/>
      <c r="V18" s="22">
        <f t="shared" si="1"/>
        <v>0</v>
      </c>
      <c r="W18">
        <f t="shared" si="2"/>
        <v>1</v>
      </c>
      <c r="X18" s="41">
        <f t="shared" si="5"/>
        <v>113991.65140304716</v>
      </c>
      <c r="Y18" s="42">
        <f t="shared" si="6"/>
        <v>0</v>
      </c>
    </row>
    <row r="19" spans="2:25">
      <c r="B19" s="40">
        <v>11</v>
      </c>
      <c r="C19" s="48">
        <f t="shared" si="0"/>
        <v>110494.18028045364</v>
      </c>
      <c r="D19" s="48"/>
      <c r="E19" s="40">
        <v>2017</v>
      </c>
      <c r="F19" s="8">
        <v>43597</v>
      </c>
      <c r="G19" s="44" t="s">
        <v>3</v>
      </c>
      <c r="H19" s="49">
        <v>112.67</v>
      </c>
      <c r="I19" s="49"/>
      <c r="J19" s="40">
        <v>33</v>
      </c>
      <c r="K19" s="50">
        <f t="shared" si="3"/>
        <v>3314.8254084136092</v>
      </c>
      <c r="L19" s="51"/>
      <c r="M19" s="6">
        <f>IF(J19="","",(K19/J19)/LOOKUP(RIGHT($D$2,3),定数!$A$6:$A$13,定数!$B$6:$B$13))</f>
        <v>1.004492548004124</v>
      </c>
      <c r="N19" s="40">
        <v>2017</v>
      </c>
      <c r="O19" s="8">
        <v>43603</v>
      </c>
      <c r="P19" s="49">
        <v>113.01</v>
      </c>
      <c r="Q19" s="49"/>
      <c r="R19" s="52">
        <f>IF(P19="","",T19*M19*LOOKUP(RIGHT($D$2,3),定数!$A$6:$A$13,定数!$B$6:$B$13))</f>
        <v>-3415.2746632140561</v>
      </c>
      <c r="S19" s="52"/>
      <c r="T19" s="53">
        <f t="shared" si="4"/>
        <v>-34.000000000000341</v>
      </c>
      <c r="U19" s="53"/>
      <c r="V19" s="22">
        <f t="shared" si="1"/>
        <v>0</v>
      </c>
      <c r="W19">
        <f t="shared" si="2"/>
        <v>2</v>
      </c>
      <c r="X19" s="41">
        <f t="shared" si="5"/>
        <v>113991.65140304716</v>
      </c>
      <c r="Y19" s="42">
        <f t="shared" si="6"/>
        <v>3.0681818181818366E-2</v>
      </c>
    </row>
    <row r="20" spans="2:25">
      <c r="B20" s="40">
        <v>12</v>
      </c>
      <c r="C20" s="48">
        <f t="shared" si="0"/>
        <v>107078.90561723958</v>
      </c>
      <c r="D20" s="48"/>
      <c r="E20" s="40">
        <v>2017</v>
      </c>
      <c r="F20" s="8">
        <v>43607</v>
      </c>
      <c r="G20" s="44" t="s">
        <v>4</v>
      </c>
      <c r="H20" s="49">
        <v>114.5</v>
      </c>
      <c r="I20" s="49"/>
      <c r="J20" s="40">
        <v>65</v>
      </c>
      <c r="K20" s="50">
        <f t="shared" si="3"/>
        <v>3212.3671685171871</v>
      </c>
      <c r="L20" s="51"/>
      <c r="M20" s="6">
        <f>IF(J20="","",(K20/J20)/LOOKUP(RIGHT($D$2,3),定数!$A$6:$A$13,定数!$B$6:$B$13))</f>
        <v>0.4942103336180288</v>
      </c>
      <c r="N20" s="40">
        <v>2017</v>
      </c>
      <c r="O20" s="8">
        <v>43615</v>
      </c>
      <c r="P20" s="49">
        <v>113.84</v>
      </c>
      <c r="Q20" s="49"/>
      <c r="R20" s="52">
        <f>IF(P20="","",T20*M20*LOOKUP(RIGHT($D$2,3),定数!$A$6:$A$13,定数!$B$6:$B$13))</f>
        <v>-3261.7882018789728</v>
      </c>
      <c r="S20" s="52"/>
      <c r="T20" s="53">
        <f t="shared" si="4"/>
        <v>-65.999999999999659</v>
      </c>
      <c r="U20" s="53"/>
      <c r="V20" s="22">
        <f t="shared" si="1"/>
        <v>0</v>
      </c>
      <c r="W20">
        <f t="shared" si="2"/>
        <v>3</v>
      </c>
      <c r="X20" s="41">
        <f t="shared" si="5"/>
        <v>113991.65140304716</v>
      </c>
      <c r="Y20" s="42">
        <f t="shared" si="6"/>
        <v>6.0642561983471621E-2</v>
      </c>
    </row>
    <row r="21" spans="2:25">
      <c r="B21" s="40">
        <v>13</v>
      </c>
      <c r="C21" s="48">
        <f t="shared" si="0"/>
        <v>103817.11741536061</v>
      </c>
      <c r="D21" s="48"/>
      <c r="E21" s="40">
        <v>2017</v>
      </c>
      <c r="F21" s="8">
        <v>43608</v>
      </c>
      <c r="G21" s="45" t="s">
        <v>4</v>
      </c>
      <c r="H21" s="49">
        <v>114.59</v>
      </c>
      <c r="I21" s="49"/>
      <c r="J21" s="40">
        <v>39</v>
      </c>
      <c r="K21" s="50">
        <f t="shared" si="3"/>
        <v>3114.5135224608184</v>
      </c>
      <c r="L21" s="51"/>
      <c r="M21" s="6">
        <f>IF(J21="","",(K21/J21)/LOOKUP(RIGHT($D$2,3),定数!$A$6:$A$13,定数!$B$6:$B$13))</f>
        <v>0.79859321088738933</v>
      </c>
      <c r="N21" s="40">
        <v>2017</v>
      </c>
      <c r="O21" s="8">
        <v>43610</v>
      </c>
      <c r="P21" s="49">
        <v>115.08</v>
      </c>
      <c r="Q21" s="49"/>
      <c r="R21" s="52">
        <f>IF(P21="","",T21*M21*LOOKUP(RIGHT($D$2,3),定数!$A$6:$A$13,定数!$B$6:$B$13))</f>
        <v>3913.1067333481669</v>
      </c>
      <c r="S21" s="52"/>
      <c r="T21" s="53">
        <f t="shared" si="4"/>
        <v>48.999999999999488</v>
      </c>
      <c r="U21" s="53"/>
      <c r="V21" s="22">
        <f t="shared" si="1"/>
        <v>1</v>
      </c>
      <c r="W21">
        <f t="shared" si="2"/>
        <v>0</v>
      </c>
      <c r="X21" s="41">
        <f t="shared" si="5"/>
        <v>113991.65140304716</v>
      </c>
      <c r="Y21" s="42">
        <f t="shared" si="6"/>
        <v>8.9256834710744193E-2</v>
      </c>
    </row>
    <row r="22" spans="2:25">
      <c r="B22" s="40">
        <v>14</v>
      </c>
      <c r="C22" s="48">
        <f t="shared" si="0"/>
        <v>107730.22414870877</v>
      </c>
      <c r="D22" s="48"/>
      <c r="E22" s="40">
        <v>2017</v>
      </c>
      <c r="F22" s="8">
        <v>43659</v>
      </c>
      <c r="G22" s="45" t="s">
        <v>3</v>
      </c>
      <c r="H22" s="49">
        <v>117.23</v>
      </c>
      <c r="I22" s="49"/>
      <c r="J22" s="40">
        <v>38</v>
      </c>
      <c r="K22" s="50">
        <f t="shared" si="3"/>
        <v>3231.9067244612629</v>
      </c>
      <c r="L22" s="51"/>
      <c r="M22" s="6">
        <f>IF(J22="","",(K22/J22)/LOOKUP(RIGHT($D$2,3),定数!$A$6:$A$13,定数!$B$6:$B$13))</f>
        <v>0.85050176959506918</v>
      </c>
      <c r="N22" s="40">
        <v>2017</v>
      </c>
      <c r="O22" s="8">
        <v>43660</v>
      </c>
      <c r="P22" s="49">
        <v>116.74</v>
      </c>
      <c r="Q22" s="49"/>
      <c r="R22" s="52">
        <f>IF(P22="","",T22*M22*LOOKUP(RIGHT($D$2,3),定数!$A$6:$A$13,定数!$B$6:$B$13))</f>
        <v>4167.4586710159165</v>
      </c>
      <c r="S22" s="52"/>
      <c r="T22" s="53">
        <f t="shared" si="4"/>
        <v>49.000000000000909</v>
      </c>
      <c r="U22" s="53"/>
      <c r="V22" s="22">
        <f t="shared" si="1"/>
        <v>2</v>
      </c>
      <c r="W22">
        <f t="shared" si="2"/>
        <v>0</v>
      </c>
      <c r="X22" s="41">
        <f t="shared" si="5"/>
        <v>113991.65140304716</v>
      </c>
      <c r="Y22" s="42">
        <f t="shared" si="6"/>
        <v>5.4928823095995671E-2</v>
      </c>
    </row>
    <row r="23" spans="2:25">
      <c r="B23" s="40">
        <v>15</v>
      </c>
      <c r="C23" s="48">
        <f t="shared" si="0"/>
        <v>111897.68281972469</v>
      </c>
      <c r="D23" s="48"/>
      <c r="E23" s="40">
        <v>2017</v>
      </c>
      <c r="F23" s="8">
        <v>43666</v>
      </c>
      <c r="G23" s="45" t="s">
        <v>4</v>
      </c>
      <c r="H23" s="49">
        <v>117.46</v>
      </c>
      <c r="I23" s="49"/>
      <c r="J23" s="40">
        <v>78</v>
      </c>
      <c r="K23" s="50">
        <f t="shared" si="3"/>
        <v>3356.9304845917409</v>
      </c>
      <c r="L23" s="51"/>
      <c r="M23" s="6">
        <f>IF(J23="","",(K23/J23)/LOOKUP(RIGHT($D$2,3),定数!$A$6:$A$13,定数!$B$6:$B$13))</f>
        <v>0.43037570315278728</v>
      </c>
      <c r="N23" s="40">
        <v>2017</v>
      </c>
      <c r="O23" s="8">
        <v>43672</v>
      </c>
      <c r="P23" s="49">
        <v>116.67</v>
      </c>
      <c r="Q23" s="49"/>
      <c r="R23" s="52">
        <f>IF(P23="","",T23*M23*LOOKUP(RIGHT($D$2,3),定数!$A$6:$A$13,定数!$B$6:$B$13))</f>
        <v>-3399.9680549069849</v>
      </c>
      <c r="S23" s="52"/>
      <c r="T23" s="53">
        <f t="shared" si="4"/>
        <v>-78.999999999999204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113991.65140304716</v>
      </c>
      <c r="Y23" s="42">
        <f t="shared" si="6"/>
        <v>1.8369490726287463E-2</v>
      </c>
    </row>
    <row r="24" spans="2:25">
      <c r="B24" s="40">
        <v>16</v>
      </c>
      <c r="C24" s="48">
        <f t="shared" si="0"/>
        <v>108497.71476481771</v>
      </c>
      <c r="D24" s="48"/>
      <c r="E24" s="40">
        <v>2017</v>
      </c>
      <c r="F24" s="8">
        <v>43700</v>
      </c>
      <c r="G24" s="45" t="s">
        <v>3</v>
      </c>
      <c r="H24" s="49">
        <v>113.1</v>
      </c>
      <c r="I24" s="49"/>
      <c r="J24" s="40">
        <v>20</v>
      </c>
      <c r="K24" s="50">
        <f t="shared" si="3"/>
        <v>3254.9314429445312</v>
      </c>
      <c r="L24" s="51"/>
      <c r="M24" s="6">
        <f>IF(J24="","",(K24/J24)/LOOKUP(RIGHT($D$2,3),定数!$A$6:$A$13,定数!$B$6:$B$13))</f>
        <v>1.6274657214722656</v>
      </c>
      <c r="N24" s="40">
        <v>2017</v>
      </c>
      <c r="O24" s="8">
        <v>43701</v>
      </c>
      <c r="P24" s="49">
        <v>112.8</v>
      </c>
      <c r="Q24" s="49"/>
      <c r="R24" s="52">
        <f>IF(P24="","",T24*M24*LOOKUP(RIGHT($D$2,3),定数!$A$6:$A$13,定数!$B$6:$B$13))</f>
        <v>4882.3971644167505</v>
      </c>
      <c r="S24" s="52"/>
      <c r="T24" s="53">
        <f t="shared" si="4"/>
        <v>29.999999999999716</v>
      </c>
      <c r="U24" s="53"/>
      <c r="V24" t="str">
        <f t="shared" si="7"/>
        <v/>
      </c>
      <c r="W24">
        <f t="shared" si="2"/>
        <v>0</v>
      </c>
      <c r="X24" s="41">
        <f t="shared" si="5"/>
        <v>113991.65140304716</v>
      </c>
      <c r="Y24" s="42">
        <f t="shared" si="6"/>
        <v>4.8195956200373091E-2</v>
      </c>
    </row>
    <row r="25" spans="2:25">
      <c r="B25" s="40">
        <v>17</v>
      </c>
      <c r="C25" s="48">
        <f t="shared" si="0"/>
        <v>113380.11192923445</v>
      </c>
      <c r="D25" s="48"/>
      <c r="E25" s="40">
        <v>2017</v>
      </c>
      <c r="F25" s="8">
        <v>43735</v>
      </c>
      <c r="G25" s="45" t="s">
        <v>4</v>
      </c>
      <c r="H25" s="49">
        <v>115.9</v>
      </c>
      <c r="I25" s="49"/>
      <c r="J25" s="40">
        <v>37</v>
      </c>
      <c r="K25" s="50">
        <f t="shared" si="3"/>
        <v>3401.4033578770336</v>
      </c>
      <c r="L25" s="51"/>
      <c r="M25" s="6">
        <f>IF(J25="","",(K25/J25)/LOOKUP(RIGHT($D$2,3),定数!$A$6:$A$13,定数!$B$6:$B$13))</f>
        <v>0.91929820483163072</v>
      </c>
      <c r="N25" s="40">
        <v>2017</v>
      </c>
      <c r="O25" s="8">
        <v>43740</v>
      </c>
      <c r="P25" s="49">
        <v>116.38</v>
      </c>
      <c r="Q25" s="49"/>
      <c r="R25" s="52">
        <f>IF(P25="","",T25*M25*LOOKUP(RIGHT($D$2,3),定数!$A$6:$A$13,定数!$B$6:$B$13))</f>
        <v>4412.6313831917332</v>
      </c>
      <c r="S25" s="52"/>
      <c r="T25" s="53">
        <f t="shared" si="4"/>
        <v>47.999999999998977</v>
      </c>
      <c r="U25" s="53"/>
      <c r="V25" t="str">
        <f t="shared" si="7"/>
        <v/>
      </c>
      <c r="W25">
        <f t="shared" si="2"/>
        <v>0</v>
      </c>
      <c r="X25" s="41">
        <f t="shared" si="5"/>
        <v>113991.65140304716</v>
      </c>
      <c r="Y25" s="42">
        <f t="shared" si="6"/>
        <v>5.3647742293903011E-3</v>
      </c>
    </row>
    <row r="26" spans="2:25">
      <c r="B26" s="40">
        <v>18</v>
      </c>
      <c r="C26" s="48">
        <f t="shared" si="0"/>
        <v>117792.74331242619</v>
      </c>
      <c r="D26" s="48"/>
      <c r="E26" s="40">
        <v>2017</v>
      </c>
      <c r="F26" s="8">
        <v>43735</v>
      </c>
      <c r="G26" s="45" t="s">
        <v>4</v>
      </c>
      <c r="H26" s="49">
        <v>116.04</v>
      </c>
      <c r="I26" s="49"/>
      <c r="J26" s="40">
        <v>52</v>
      </c>
      <c r="K26" s="50">
        <f t="shared" si="3"/>
        <v>3533.7822993727855</v>
      </c>
      <c r="L26" s="51"/>
      <c r="M26" s="6">
        <f>IF(J26="","",(K26/J26)/LOOKUP(RIGHT($D$2,3),定数!$A$6:$A$13,定数!$B$6:$B$13))</f>
        <v>0.67957351911015107</v>
      </c>
      <c r="N26" s="40">
        <v>2017</v>
      </c>
      <c r="O26" s="8">
        <v>43740</v>
      </c>
      <c r="P26" s="49">
        <v>115.51</v>
      </c>
      <c r="Q26" s="49"/>
      <c r="R26" s="52">
        <f>IF(P26="","",T26*M26*LOOKUP(RIGHT($D$2,3),定数!$A$6:$A$13,定数!$B$6:$B$13))</f>
        <v>-3601.7396512838081</v>
      </c>
      <c r="S26" s="52"/>
      <c r="T26" s="53">
        <f t="shared" si="4"/>
        <v>-53.000000000000114</v>
      </c>
      <c r="U26" s="53"/>
      <c r="V26" t="str">
        <f t="shared" si="7"/>
        <v/>
      </c>
      <c r="W26">
        <f t="shared" si="2"/>
        <v>1</v>
      </c>
      <c r="X26" s="41">
        <f t="shared" si="5"/>
        <v>117792.74331242619</v>
      </c>
      <c r="Y26" s="42">
        <f t="shared" si="6"/>
        <v>0</v>
      </c>
    </row>
    <row r="27" spans="2:25">
      <c r="B27" s="40">
        <v>19</v>
      </c>
      <c r="C27" s="48">
        <f t="shared" si="0"/>
        <v>114191.00366114239</v>
      </c>
      <c r="D27" s="48"/>
      <c r="E27" s="40">
        <v>2017</v>
      </c>
      <c r="F27" s="8">
        <v>43742</v>
      </c>
      <c r="G27" s="45" t="s">
        <v>3</v>
      </c>
      <c r="H27" s="49">
        <v>115.57</v>
      </c>
      <c r="I27" s="49"/>
      <c r="J27" s="40">
        <v>28</v>
      </c>
      <c r="K27" s="50">
        <f t="shared" si="3"/>
        <v>3425.7301098342714</v>
      </c>
      <c r="L27" s="51"/>
      <c r="M27" s="6">
        <f>IF(J27="","",(K27/J27)/LOOKUP(RIGHT($D$2,3),定数!$A$6:$A$13,定数!$B$6:$B$13))</f>
        <v>1.2234750392265255</v>
      </c>
      <c r="N27" s="40">
        <v>2017</v>
      </c>
      <c r="O27" s="8">
        <v>43743</v>
      </c>
      <c r="P27" s="49">
        <v>115.21</v>
      </c>
      <c r="Q27" s="49"/>
      <c r="R27" s="52">
        <f>IF(P27="","",T27*M27*LOOKUP(RIGHT($D$2,3),定数!$A$6:$A$13,定数!$B$6:$B$13))</f>
        <v>4404.5101412154854</v>
      </c>
      <c r="S27" s="52"/>
      <c r="T27" s="53">
        <f t="shared" si="4"/>
        <v>35.999999999999943</v>
      </c>
      <c r="U27" s="53"/>
      <c r="V27" t="str">
        <f t="shared" si="7"/>
        <v/>
      </c>
      <c r="W27">
        <f t="shared" si="2"/>
        <v>0</v>
      </c>
      <c r="X27" s="41">
        <f t="shared" si="5"/>
        <v>117792.74331242619</v>
      </c>
      <c r="Y27" s="42">
        <f t="shared" si="6"/>
        <v>3.0576923076923057E-2</v>
      </c>
    </row>
    <row r="28" spans="2:25">
      <c r="B28" s="40">
        <v>20</v>
      </c>
      <c r="C28" s="48">
        <f t="shared" si="0"/>
        <v>118595.51380235788</v>
      </c>
      <c r="D28" s="48"/>
      <c r="E28" s="40">
        <v>2017</v>
      </c>
      <c r="F28" s="8">
        <v>43756</v>
      </c>
      <c r="G28" s="45" t="s">
        <v>4</v>
      </c>
      <c r="H28" s="49">
        <v>114.97</v>
      </c>
      <c r="I28" s="49"/>
      <c r="J28" s="40">
        <v>23</v>
      </c>
      <c r="K28" s="50">
        <f t="shared" si="3"/>
        <v>3557.8654140707363</v>
      </c>
      <c r="L28" s="51"/>
      <c r="M28" s="6">
        <f>IF(J28="","",(K28/J28)/LOOKUP(RIGHT($D$2,3),定数!$A$6:$A$13,定数!$B$6:$B$13))</f>
        <v>1.5468980061177116</v>
      </c>
      <c r="N28" s="40">
        <v>2017</v>
      </c>
      <c r="O28" s="8">
        <v>43757</v>
      </c>
      <c r="P28" s="49">
        <v>115.26</v>
      </c>
      <c r="Q28" s="49"/>
      <c r="R28" s="52">
        <f>IF(P28="","",T28*M28*LOOKUP(RIGHT($D$2,3),定数!$A$6:$A$13,定数!$B$6:$B$13))</f>
        <v>4486.0042177414607</v>
      </c>
      <c r="S28" s="52"/>
      <c r="T28" s="53">
        <f t="shared" si="4"/>
        <v>29.000000000000625</v>
      </c>
      <c r="U28" s="53"/>
      <c r="V28" t="str">
        <f t="shared" si="7"/>
        <v/>
      </c>
      <c r="W28">
        <f t="shared" si="2"/>
        <v>0</v>
      </c>
      <c r="X28" s="41">
        <f t="shared" si="5"/>
        <v>118595.51380235788</v>
      </c>
      <c r="Y28" s="42">
        <f t="shared" si="6"/>
        <v>0</v>
      </c>
    </row>
    <row r="29" spans="2:25">
      <c r="B29" s="40">
        <v>21</v>
      </c>
      <c r="C29" s="48">
        <f t="shared" si="0"/>
        <v>123081.51802009933</v>
      </c>
      <c r="D29" s="48"/>
      <c r="E29" s="40">
        <v>2017</v>
      </c>
      <c r="F29" s="8">
        <v>43758</v>
      </c>
      <c r="G29" s="45" t="s">
        <v>4</v>
      </c>
      <c r="H29" s="49">
        <v>115.53</v>
      </c>
      <c r="I29" s="49"/>
      <c r="J29" s="40">
        <v>48</v>
      </c>
      <c r="K29" s="50">
        <f t="shared" si="3"/>
        <v>3692.4455406029797</v>
      </c>
      <c r="L29" s="51"/>
      <c r="M29" s="6">
        <f>IF(J29="","",(K29/J29)/LOOKUP(RIGHT($D$2,3),定数!$A$6:$A$13,定数!$B$6:$B$13))</f>
        <v>0.76925948762562069</v>
      </c>
      <c r="N29" s="40">
        <v>2017</v>
      </c>
      <c r="O29" s="8">
        <v>43762</v>
      </c>
      <c r="P29" s="49">
        <v>115.03</v>
      </c>
      <c r="Q29" s="49"/>
      <c r="R29" s="52">
        <f>IF(P29="","",T29*M29*LOOKUP(RIGHT($D$2,3),定数!$A$6:$A$13,定数!$B$6:$B$13))</f>
        <v>-3846.2974381281037</v>
      </c>
      <c r="S29" s="52"/>
      <c r="T29" s="53">
        <f t="shared" si="4"/>
        <v>-50</v>
      </c>
      <c r="U29" s="53"/>
      <c r="V29" t="str">
        <f t="shared" si="7"/>
        <v/>
      </c>
      <c r="W29">
        <f t="shared" si="2"/>
        <v>1</v>
      </c>
      <c r="X29" s="41">
        <f t="shared" si="5"/>
        <v>123081.51802009933</v>
      </c>
      <c r="Y29" s="42">
        <f t="shared" si="6"/>
        <v>0</v>
      </c>
    </row>
    <row r="30" spans="2:25">
      <c r="B30" s="40">
        <v>22</v>
      </c>
      <c r="C30" s="48">
        <f t="shared" si="0"/>
        <v>119235.22058197123</v>
      </c>
      <c r="D30" s="48"/>
      <c r="E30" s="40">
        <v>2017</v>
      </c>
      <c r="F30" s="8">
        <v>43792</v>
      </c>
      <c r="G30" s="45" t="s">
        <v>4</v>
      </c>
      <c r="H30" s="49">
        <v>113.44</v>
      </c>
      <c r="I30" s="49"/>
      <c r="J30" s="40">
        <v>28</v>
      </c>
      <c r="K30" s="50">
        <f t="shared" si="3"/>
        <v>3577.0566174591368</v>
      </c>
      <c r="L30" s="51"/>
      <c r="M30" s="6">
        <f>IF(J30="","",(K30/J30)/LOOKUP(RIGHT($D$2,3),定数!$A$6:$A$13,定数!$B$6:$B$13))</f>
        <v>1.2775202205211202</v>
      </c>
      <c r="N30" s="40">
        <v>2017</v>
      </c>
      <c r="O30" s="8">
        <v>43793</v>
      </c>
      <c r="P30" s="49">
        <v>113.8</v>
      </c>
      <c r="Q30" s="49"/>
      <c r="R30" s="52">
        <f>IF(P30="","",T30*M30*LOOKUP(RIGHT($D$2,3),定数!$A$6:$A$13,定数!$B$6:$B$13))</f>
        <v>4599.0727938760256</v>
      </c>
      <c r="S30" s="52"/>
      <c r="T30" s="53">
        <f t="shared" si="4"/>
        <v>35.999999999999943</v>
      </c>
      <c r="U30" s="53"/>
      <c r="V30" t="str">
        <f t="shared" si="7"/>
        <v/>
      </c>
      <c r="W30">
        <f t="shared" si="2"/>
        <v>0</v>
      </c>
      <c r="X30" s="41">
        <f t="shared" si="5"/>
        <v>123081.51802009933</v>
      </c>
      <c r="Y30" s="42">
        <f t="shared" si="6"/>
        <v>3.125E-2</v>
      </c>
    </row>
    <row r="31" spans="2:25">
      <c r="B31" s="40">
        <v>23</v>
      </c>
      <c r="C31" s="48">
        <f t="shared" si="0"/>
        <v>123834.29337584725</v>
      </c>
      <c r="D31" s="48"/>
      <c r="E31" s="45">
        <v>2017</v>
      </c>
      <c r="F31" s="8">
        <v>43813</v>
      </c>
      <c r="G31" s="45" t="s">
        <v>3</v>
      </c>
      <c r="H31" s="49">
        <v>114.29</v>
      </c>
      <c r="I31" s="49"/>
      <c r="J31" s="45">
        <v>10</v>
      </c>
      <c r="K31" s="50">
        <f t="shared" si="3"/>
        <v>3715.0288012754172</v>
      </c>
      <c r="L31" s="51"/>
      <c r="M31" s="6">
        <f>IF(J31="","",(K31/J31)/LOOKUP(RIGHT($D$2,3),定数!$A$6:$A$13,定数!$B$6:$B$13))</f>
        <v>3.7150288012754173</v>
      </c>
      <c r="N31" s="45">
        <v>2017</v>
      </c>
      <c r="O31" s="8">
        <v>43813</v>
      </c>
      <c r="P31" s="49">
        <v>114.15</v>
      </c>
      <c r="Q31" s="49"/>
      <c r="R31" s="52">
        <f>IF(P31="","",T31*M31*LOOKUP(RIGHT($D$2,3),定数!$A$6:$A$13,定数!$B$6:$B$13))</f>
        <v>5201.0403217856056</v>
      </c>
      <c r="S31" s="52"/>
      <c r="T31" s="53">
        <f t="shared" si="4"/>
        <v>14.000000000000057</v>
      </c>
      <c r="U31" s="53"/>
      <c r="V31" t="str">
        <f t="shared" si="7"/>
        <v/>
      </c>
      <c r="W31">
        <f t="shared" si="2"/>
        <v>0</v>
      </c>
      <c r="X31" s="41">
        <f t="shared" si="5"/>
        <v>123834.29337584725</v>
      </c>
      <c r="Y31" s="42">
        <f t="shared" si="6"/>
        <v>0</v>
      </c>
    </row>
    <row r="32" spans="2:25">
      <c r="B32" s="40">
        <v>24</v>
      </c>
      <c r="C32" s="48">
        <f t="shared" si="0"/>
        <v>129035.33369763286</v>
      </c>
      <c r="D32" s="48"/>
      <c r="E32" s="40">
        <v>2017</v>
      </c>
      <c r="F32" s="8">
        <v>43819</v>
      </c>
      <c r="G32" s="45" t="s">
        <v>4</v>
      </c>
      <c r="H32" s="49">
        <v>114.74</v>
      </c>
      <c r="I32" s="49"/>
      <c r="J32" s="40">
        <v>27</v>
      </c>
      <c r="K32" s="50">
        <f t="shared" si="3"/>
        <v>3871.0600109289858</v>
      </c>
      <c r="L32" s="51"/>
      <c r="M32" s="6">
        <f>IF(J32="","",(K32/J32)/LOOKUP(RIGHT($D$2,3),定数!$A$6:$A$13,定数!$B$6:$B$13))</f>
        <v>1.4337259299736984</v>
      </c>
      <c r="N32" s="40">
        <v>2017</v>
      </c>
      <c r="O32" s="8">
        <v>43819</v>
      </c>
      <c r="P32" s="49">
        <v>115.08</v>
      </c>
      <c r="Q32" s="49"/>
      <c r="R32" s="52">
        <f>IF(P32="","",T32*M32*LOOKUP(RIGHT($D$2,3),定数!$A$6:$A$13,定数!$B$6:$B$13))</f>
        <v>4874.668161910623</v>
      </c>
      <c r="S32" s="52"/>
      <c r="T32" s="53">
        <f t="shared" si="4"/>
        <v>34.000000000000341</v>
      </c>
      <c r="U32" s="53"/>
      <c r="V32" t="str">
        <f t="shared" si="7"/>
        <v/>
      </c>
      <c r="W32">
        <f t="shared" si="2"/>
        <v>0</v>
      </c>
      <c r="X32" s="41">
        <f t="shared" si="5"/>
        <v>129035.33369763286</v>
      </c>
      <c r="Y32" s="42">
        <f t="shared" si="6"/>
        <v>0</v>
      </c>
    </row>
    <row r="33" spans="2:25">
      <c r="B33" s="40">
        <v>25</v>
      </c>
      <c r="C33" s="48">
        <f t="shared" si="0"/>
        <v>133910.00185954347</v>
      </c>
      <c r="D33" s="48"/>
      <c r="E33" s="40">
        <v>2018</v>
      </c>
      <c r="F33" s="8">
        <v>43526</v>
      </c>
      <c r="G33" s="45" t="s">
        <v>3</v>
      </c>
      <c r="H33" s="49">
        <v>112.57</v>
      </c>
      <c r="I33" s="49"/>
      <c r="J33" s="40">
        <v>32</v>
      </c>
      <c r="K33" s="50">
        <f t="shared" si="3"/>
        <v>4017.3000557863038</v>
      </c>
      <c r="L33" s="51"/>
      <c r="M33" s="6">
        <f>IF(J33="","",(K33/J33)/LOOKUP(RIGHT($D$2,3),定数!$A$6:$A$13,定数!$B$6:$B$13))</f>
        <v>1.25540626743322</v>
      </c>
      <c r="N33" s="40">
        <v>2018</v>
      </c>
      <c r="O33" s="8">
        <v>43529</v>
      </c>
      <c r="P33" s="49">
        <v>112.9</v>
      </c>
      <c r="Q33" s="49"/>
      <c r="R33" s="52">
        <f>IF(P33="","",T33*M33*LOOKUP(RIGHT($D$2,3),定数!$A$6:$A$13,定数!$B$6:$B$13))</f>
        <v>-4142.8406825297834</v>
      </c>
      <c r="S33" s="52"/>
      <c r="T33" s="53">
        <f t="shared" si="4"/>
        <v>-33.000000000001251</v>
      </c>
      <c r="U33" s="53"/>
      <c r="V33" t="str">
        <f t="shared" si="7"/>
        <v/>
      </c>
      <c r="W33">
        <f t="shared" si="2"/>
        <v>1</v>
      </c>
      <c r="X33" s="41">
        <f t="shared" si="5"/>
        <v>133910.00185954347</v>
      </c>
      <c r="Y33" s="42">
        <f t="shared" si="6"/>
        <v>0</v>
      </c>
    </row>
    <row r="34" spans="2:25">
      <c r="B34" s="40">
        <v>26</v>
      </c>
      <c r="C34" s="48">
        <f t="shared" si="0"/>
        <v>129767.16117701368</v>
      </c>
      <c r="D34" s="48"/>
      <c r="E34" s="40">
        <v>2018</v>
      </c>
      <c r="F34" s="8">
        <v>43552</v>
      </c>
      <c r="G34" s="46" t="s">
        <v>4</v>
      </c>
      <c r="H34" s="49">
        <v>111.56</v>
      </c>
      <c r="I34" s="49"/>
      <c r="J34" s="40">
        <v>54</v>
      </c>
      <c r="K34" s="50">
        <f t="shared" si="3"/>
        <v>3893.0148353104105</v>
      </c>
      <c r="L34" s="51"/>
      <c r="M34" s="6">
        <f>IF(J34="","",(K34/J34)/LOOKUP(RIGHT($D$2,3),定数!$A$6:$A$13,定数!$B$6:$B$13))</f>
        <v>0.72092867320563159</v>
      </c>
      <c r="N34" s="40">
        <v>2018</v>
      </c>
      <c r="O34" s="8">
        <v>43557</v>
      </c>
      <c r="P34" s="49">
        <v>111.01</v>
      </c>
      <c r="Q34" s="49"/>
      <c r="R34" s="52">
        <f>IF(P34="","",T34*M34*LOOKUP(RIGHT($D$2,3),定数!$A$6:$A$13,定数!$B$6:$B$13))</f>
        <v>-3965.1077026309531</v>
      </c>
      <c r="S34" s="52"/>
      <c r="T34" s="53">
        <f t="shared" si="4"/>
        <v>-54.999999999999716</v>
      </c>
      <c r="U34" s="53"/>
      <c r="V34" t="str">
        <f t="shared" si="7"/>
        <v/>
      </c>
      <c r="W34">
        <f t="shared" si="2"/>
        <v>2</v>
      </c>
      <c r="X34" s="41">
        <f t="shared" si="5"/>
        <v>133910.00185954347</v>
      </c>
      <c r="Y34" s="42">
        <f t="shared" si="6"/>
        <v>3.0937500000001172E-2</v>
      </c>
    </row>
    <row r="35" spans="2:25">
      <c r="B35" s="40">
        <v>27</v>
      </c>
      <c r="C35" s="48">
        <f t="shared" si="0"/>
        <v>125802.05347438273</v>
      </c>
      <c r="D35" s="48"/>
      <c r="E35" s="40">
        <v>2018</v>
      </c>
      <c r="F35" s="8">
        <v>43573</v>
      </c>
      <c r="G35" s="46" t="s">
        <v>3</v>
      </c>
      <c r="H35" s="49">
        <v>110.79</v>
      </c>
      <c r="I35" s="49"/>
      <c r="J35" s="40">
        <v>19</v>
      </c>
      <c r="K35" s="50">
        <f t="shared" si="3"/>
        <v>3774.0616042314819</v>
      </c>
      <c r="L35" s="51"/>
      <c r="M35" s="6">
        <f>IF(J35="","",(K35/J35)/LOOKUP(RIGHT($D$2,3),定数!$A$6:$A$13,定数!$B$6:$B$13))</f>
        <v>1.9863482127534116</v>
      </c>
      <c r="N35" s="40">
        <v>2018</v>
      </c>
      <c r="O35" s="8">
        <v>43574</v>
      </c>
      <c r="P35" s="49">
        <v>111</v>
      </c>
      <c r="Q35" s="49"/>
      <c r="R35" s="52">
        <f>IF(P35="","",T35*M35*LOOKUP(RIGHT($D$2,3),定数!$A$6:$A$13,定数!$B$6:$B$13))</f>
        <v>-4171.3312467820397</v>
      </c>
      <c r="S35" s="52"/>
      <c r="T35" s="53">
        <f t="shared" si="4"/>
        <v>-20.999999999999375</v>
      </c>
      <c r="U35" s="53"/>
      <c r="V35" t="str">
        <f t="shared" si="7"/>
        <v/>
      </c>
      <c r="W35">
        <f t="shared" si="2"/>
        <v>3</v>
      </c>
      <c r="X35" s="41">
        <f t="shared" si="5"/>
        <v>133910.00185954347</v>
      </c>
      <c r="Y35" s="42">
        <f t="shared" si="6"/>
        <v>6.0547743055556547E-2</v>
      </c>
    </row>
    <row r="36" spans="2:25">
      <c r="B36" s="40">
        <v>28</v>
      </c>
      <c r="C36" s="48">
        <f t="shared" si="0"/>
        <v>121630.72222760069</v>
      </c>
      <c r="D36" s="48"/>
      <c r="E36" s="40">
        <v>2018</v>
      </c>
      <c r="F36" s="8">
        <v>43580</v>
      </c>
      <c r="G36" s="46" t="s">
        <v>4</v>
      </c>
      <c r="H36" s="49">
        <v>111.16</v>
      </c>
      <c r="I36" s="49"/>
      <c r="J36" s="40">
        <v>21</v>
      </c>
      <c r="K36" s="50">
        <f t="shared" si="3"/>
        <v>3648.9216668280205</v>
      </c>
      <c r="L36" s="51"/>
      <c r="M36" s="6">
        <f>IF(J36="","",(K36/J36)/LOOKUP(RIGHT($D$2,3),定数!$A$6:$A$13,定数!$B$6:$B$13))</f>
        <v>1.7375817461085814</v>
      </c>
      <c r="N36" s="40">
        <v>2018</v>
      </c>
      <c r="O36" s="8">
        <v>43580</v>
      </c>
      <c r="P36" s="49">
        <v>110.93</v>
      </c>
      <c r="Q36" s="49"/>
      <c r="R36" s="52">
        <f>IF(P36="","",T36*M36*LOOKUP(RIGHT($D$2,3),定数!$A$6:$A$13,定数!$B$6:$B$13))</f>
        <v>-3996.4380160495593</v>
      </c>
      <c r="S36" s="52"/>
      <c r="T36" s="53">
        <f t="shared" si="4"/>
        <v>-22.999999999998977</v>
      </c>
      <c r="U36" s="53"/>
      <c r="V36" t="str">
        <f t="shared" si="7"/>
        <v/>
      </c>
      <c r="W36">
        <f t="shared" si="2"/>
        <v>4</v>
      </c>
      <c r="X36" s="41">
        <f t="shared" si="5"/>
        <v>133910.00185954347</v>
      </c>
      <c r="Y36" s="42">
        <f t="shared" si="6"/>
        <v>9.1698002101608167E-2</v>
      </c>
    </row>
    <row r="37" spans="2:25">
      <c r="B37" s="40">
        <v>29</v>
      </c>
      <c r="C37" s="48">
        <f t="shared" si="0"/>
        <v>117634.28421155113</v>
      </c>
      <c r="D37" s="48"/>
      <c r="E37" s="40">
        <v>2018</v>
      </c>
      <c r="F37" s="8">
        <v>43585</v>
      </c>
      <c r="G37" s="46" t="s">
        <v>3</v>
      </c>
      <c r="H37" s="49">
        <v>110.29</v>
      </c>
      <c r="I37" s="49"/>
      <c r="J37" s="40">
        <v>40</v>
      </c>
      <c r="K37" s="50">
        <f t="shared" si="3"/>
        <v>3529.0285263465339</v>
      </c>
      <c r="L37" s="51"/>
      <c r="M37" s="6">
        <f>IF(J37="","",(K37/J37)/LOOKUP(RIGHT($D$2,3),定数!$A$6:$A$13,定数!$B$6:$B$13))</f>
        <v>0.88225713158663355</v>
      </c>
      <c r="N37" s="40">
        <v>2018</v>
      </c>
      <c r="O37" s="8">
        <v>43588</v>
      </c>
      <c r="P37" s="49">
        <v>109.77</v>
      </c>
      <c r="Q37" s="49"/>
      <c r="R37" s="52">
        <f>IF(P37="","",T37*M37*LOOKUP(RIGHT($D$2,3),定数!$A$6:$A$13,定数!$B$6:$B$13))</f>
        <v>4587.7370842505843</v>
      </c>
      <c r="S37" s="52"/>
      <c r="T37" s="53">
        <f t="shared" si="4"/>
        <v>52.000000000001023</v>
      </c>
      <c r="U37" s="53"/>
      <c r="V37" t="str">
        <f t="shared" si="7"/>
        <v/>
      </c>
      <c r="W37">
        <f t="shared" si="2"/>
        <v>0</v>
      </c>
      <c r="X37" s="41">
        <f t="shared" si="5"/>
        <v>133910.00185954347</v>
      </c>
      <c r="Y37" s="42">
        <f t="shared" si="6"/>
        <v>0.12154221060398263</v>
      </c>
    </row>
    <row r="38" spans="2:25">
      <c r="B38" s="40">
        <v>30</v>
      </c>
      <c r="C38" s="48">
        <f t="shared" si="0"/>
        <v>122222.02129580171</v>
      </c>
      <c r="D38" s="48"/>
      <c r="E38" s="40">
        <v>2018</v>
      </c>
      <c r="F38" s="8">
        <v>43588</v>
      </c>
      <c r="G38" s="46" t="s">
        <v>3</v>
      </c>
      <c r="H38" s="49">
        <v>109.87</v>
      </c>
      <c r="I38" s="49"/>
      <c r="J38" s="40">
        <v>23</v>
      </c>
      <c r="K38" s="50">
        <f t="shared" si="3"/>
        <v>3666.6606388740511</v>
      </c>
      <c r="L38" s="51"/>
      <c r="M38" s="6">
        <f>IF(J38="","",(K38/J38)/LOOKUP(RIGHT($D$2,3),定数!$A$6:$A$13,定数!$B$6:$B$13))</f>
        <v>1.5942002777713264</v>
      </c>
      <c r="N38" s="40">
        <v>2018</v>
      </c>
      <c r="O38" s="8">
        <v>43588</v>
      </c>
      <c r="P38" s="49">
        <v>109.57</v>
      </c>
      <c r="Q38" s="49"/>
      <c r="R38" s="52">
        <f>IF(P38="","",T38*M38*LOOKUP(RIGHT($D$2,3),定数!$A$6:$A$13,定数!$B$6:$B$13))</f>
        <v>4782.6008333141608</v>
      </c>
      <c r="S38" s="52"/>
      <c r="T38" s="53">
        <f t="shared" si="4"/>
        <v>30.000000000001137</v>
      </c>
      <c r="U38" s="53"/>
      <c r="V38" t="str">
        <f t="shared" si="7"/>
        <v/>
      </c>
      <c r="W38">
        <f t="shared" si="2"/>
        <v>0</v>
      </c>
      <c r="X38" s="41">
        <f t="shared" si="5"/>
        <v>133910.00185954347</v>
      </c>
      <c r="Y38" s="42">
        <f t="shared" si="6"/>
        <v>8.7282356817537377E-2</v>
      </c>
    </row>
    <row r="39" spans="2:25">
      <c r="B39" s="40">
        <v>31</v>
      </c>
      <c r="C39" s="48">
        <f t="shared" si="0"/>
        <v>127004.62212911587</v>
      </c>
      <c r="D39" s="48"/>
      <c r="E39" s="40">
        <v>2018</v>
      </c>
      <c r="F39" s="8">
        <v>43597</v>
      </c>
      <c r="G39" s="46" t="s">
        <v>4</v>
      </c>
      <c r="H39" s="49">
        <v>109.29</v>
      </c>
      <c r="I39" s="49"/>
      <c r="J39" s="40">
        <v>12</v>
      </c>
      <c r="K39" s="50">
        <f t="shared" si="3"/>
        <v>3810.1386638734762</v>
      </c>
      <c r="L39" s="51"/>
      <c r="M39" s="6">
        <f>IF(J39="","",(K39/J39)/LOOKUP(RIGHT($D$2,3),定数!$A$6:$A$13,定数!$B$6:$B$13))</f>
        <v>3.1751155532278967</v>
      </c>
      <c r="N39" s="40">
        <v>2018</v>
      </c>
      <c r="O39" s="8">
        <v>43599</v>
      </c>
      <c r="P39" s="49">
        <v>109.45</v>
      </c>
      <c r="Q39" s="49"/>
      <c r="R39" s="52">
        <f>IF(P39="","",T39*M39*LOOKUP(RIGHT($D$2,3),定数!$A$6:$A$13,定数!$B$6:$B$13))</f>
        <v>5080.1848851645263</v>
      </c>
      <c r="S39" s="52"/>
      <c r="T39" s="53">
        <f t="shared" si="4"/>
        <v>15.999999999999659</v>
      </c>
      <c r="U39" s="53"/>
      <c r="V39" t="str">
        <f t="shared" si="7"/>
        <v/>
      </c>
      <c r="W39">
        <f t="shared" si="2"/>
        <v>0</v>
      </c>
      <c r="X39" s="41">
        <f t="shared" si="5"/>
        <v>133910.00185954347</v>
      </c>
      <c r="Y39" s="42">
        <f t="shared" si="6"/>
        <v>5.156731860604824E-2</v>
      </c>
    </row>
    <row r="40" spans="2:25">
      <c r="B40" s="40">
        <v>32</v>
      </c>
      <c r="C40" s="48">
        <f t="shared" si="0"/>
        <v>132084.80701428041</v>
      </c>
      <c r="D40" s="48"/>
      <c r="E40" s="40">
        <v>2018</v>
      </c>
      <c r="F40" s="8">
        <v>43610</v>
      </c>
      <c r="G40" s="46" t="s">
        <v>3</v>
      </c>
      <c r="H40" s="49">
        <v>110.33</v>
      </c>
      <c r="I40" s="49"/>
      <c r="J40" s="40">
        <v>19</v>
      </c>
      <c r="K40" s="50">
        <f t="shared" si="3"/>
        <v>3962.544210428412</v>
      </c>
      <c r="L40" s="51"/>
      <c r="M40" s="6">
        <f>IF(J40="","",(K40/J40)/LOOKUP(RIGHT($D$2,3),定数!$A$6:$A$13,定数!$B$6:$B$13))</f>
        <v>2.0855495844360066</v>
      </c>
      <c r="N40" s="40">
        <v>2018</v>
      </c>
      <c r="O40" s="8">
        <v>43610</v>
      </c>
      <c r="P40" s="49">
        <v>110.08</v>
      </c>
      <c r="Q40" s="49"/>
      <c r="R40" s="52">
        <f>IF(P40="","",T40*M40*LOOKUP(RIGHT($D$2,3),定数!$A$6:$A$13,定数!$B$6:$B$13))</f>
        <v>5213.8739610900166</v>
      </c>
      <c r="S40" s="52"/>
      <c r="T40" s="53">
        <f t="shared" si="4"/>
        <v>25</v>
      </c>
      <c r="U40" s="53"/>
      <c r="V40" t="str">
        <f t="shared" si="7"/>
        <v/>
      </c>
      <c r="W40">
        <f t="shared" si="2"/>
        <v>0</v>
      </c>
      <c r="X40" s="41">
        <f t="shared" si="5"/>
        <v>133910.00185954347</v>
      </c>
      <c r="Y40" s="42">
        <f t="shared" si="6"/>
        <v>1.363001135029096E-2</v>
      </c>
    </row>
    <row r="41" spans="2:25">
      <c r="B41" s="40">
        <v>33</v>
      </c>
      <c r="C41" s="48">
        <f t="shared" si="0"/>
        <v>137298.68097537043</v>
      </c>
      <c r="D41" s="48"/>
      <c r="E41" s="40">
        <v>2018</v>
      </c>
      <c r="F41" s="8">
        <v>43616</v>
      </c>
      <c r="G41" s="46" t="s">
        <v>4</v>
      </c>
      <c r="H41" s="49">
        <v>110.61</v>
      </c>
      <c r="I41" s="49"/>
      <c r="J41" s="40">
        <v>62</v>
      </c>
      <c r="K41" s="50">
        <f t="shared" si="3"/>
        <v>4118.9604292611129</v>
      </c>
      <c r="L41" s="51"/>
      <c r="M41" s="6">
        <f>IF(J41="","",(K41/J41)/LOOKUP(RIGHT($D$2,3),定数!$A$6:$A$13,定数!$B$6:$B$13))</f>
        <v>0.66434845633243755</v>
      </c>
      <c r="N41" s="40">
        <v>2018</v>
      </c>
      <c r="O41" s="8">
        <v>43620</v>
      </c>
      <c r="P41" s="49">
        <v>111.4</v>
      </c>
      <c r="Q41" s="49"/>
      <c r="R41" s="52">
        <f>IF(P41="","",T41*M41*LOOKUP(RIGHT($D$2,3),定数!$A$6:$A$13,定数!$B$6:$B$13))</f>
        <v>5248.3528050262985</v>
      </c>
      <c r="S41" s="52"/>
      <c r="T41" s="53">
        <f t="shared" si="4"/>
        <v>79.000000000000625</v>
      </c>
      <c r="U41" s="53"/>
      <c r="V41" t="str">
        <f t="shared" si="7"/>
        <v/>
      </c>
      <c r="W41">
        <f t="shared" si="2"/>
        <v>0</v>
      </c>
      <c r="X41" s="41">
        <f t="shared" si="5"/>
        <v>137298.68097537043</v>
      </c>
      <c r="Y41" s="42">
        <f t="shared" si="6"/>
        <v>0</v>
      </c>
    </row>
    <row r="42" spans="2:25">
      <c r="B42" s="40">
        <v>34</v>
      </c>
      <c r="C42" s="48">
        <f t="shared" si="0"/>
        <v>142547.03378039674</v>
      </c>
      <c r="D42" s="48"/>
      <c r="E42" s="40">
        <v>2018</v>
      </c>
      <c r="F42" s="8">
        <v>43638</v>
      </c>
      <c r="G42" s="46" t="s">
        <v>4</v>
      </c>
      <c r="H42" s="49">
        <v>111.26</v>
      </c>
      <c r="I42" s="49"/>
      <c r="J42" s="40">
        <v>38</v>
      </c>
      <c r="K42" s="50">
        <f t="shared" si="3"/>
        <v>4276.4110134119019</v>
      </c>
      <c r="L42" s="51"/>
      <c r="M42" s="6">
        <f>IF(J42="","",(K42/J42)/LOOKUP(RIGHT($D$2,3),定数!$A$6:$A$13,定数!$B$6:$B$13))</f>
        <v>1.1253713193189214</v>
      </c>
      <c r="N42" s="40">
        <v>2018</v>
      </c>
      <c r="O42" s="8">
        <v>43641</v>
      </c>
      <c r="P42" s="49">
        <v>110.86</v>
      </c>
      <c r="Q42" s="49"/>
      <c r="R42" s="52">
        <f>IF(P42="","",T42*M42*LOOKUP(RIGHT($D$2,3),定数!$A$6:$A$13,定数!$B$6:$B$13))</f>
        <v>-4501.4852772757504</v>
      </c>
      <c r="S42" s="52"/>
      <c r="T42" s="53">
        <f t="shared" si="4"/>
        <v>-40.000000000000568</v>
      </c>
      <c r="U42" s="53"/>
      <c r="V42" t="str">
        <f t="shared" si="7"/>
        <v/>
      </c>
      <c r="W42">
        <f t="shared" si="2"/>
        <v>1</v>
      </c>
      <c r="X42" s="41">
        <f t="shared" si="5"/>
        <v>142547.03378039674</v>
      </c>
      <c r="Y42" s="42">
        <f t="shared" si="6"/>
        <v>0</v>
      </c>
    </row>
    <row r="43" spans="2:25">
      <c r="B43" s="40">
        <v>35</v>
      </c>
      <c r="C43" s="48">
        <f t="shared" si="0"/>
        <v>138045.54850312098</v>
      </c>
      <c r="D43" s="48"/>
      <c r="E43" s="40">
        <v>2018</v>
      </c>
      <c r="F43" s="8">
        <v>43643</v>
      </c>
      <c r="G43" s="46" t="s">
        <v>3</v>
      </c>
      <c r="H43" s="49">
        <v>110.93</v>
      </c>
      <c r="I43" s="49"/>
      <c r="J43" s="40">
        <v>18</v>
      </c>
      <c r="K43" s="50">
        <f t="shared" si="3"/>
        <v>4141.3664550936292</v>
      </c>
      <c r="L43" s="51"/>
      <c r="M43" s="6">
        <f>IF(J43="","",(K43/J43)/LOOKUP(RIGHT($D$2,3),定数!$A$6:$A$13,定数!$B$6:$B$13))</f>
        <v>2.3007591417186828</v>
      </c>
      <c r="N43" s="40">
        <v>2018</v>
      </c>
      <c r="O43" s="8">
        <v>43643</v>
      </c>
      <c r="P43" s="49">
        <v>110.69</v>
      </c>
      <c r="Q43" s="49"/>
      <c r="R43" s="52">
        <f>IF(P43="","",T43*M43*LOOKUP(RIGHT($D$2,3),定数!$A$6:$A$13,定数!$B$6:$B$13))</f>
        <v>5521.8219401250481</v>
      </c>
      <c r="S43" s="52"/>
      <c r="T43" s="53">
        <f t="shared" si="4"/>
        <v>24.000000000000909</v>
      </c>
      <c r="U43" s="53"/>
      <c r="V43" t="str">
        <f t="shared" si="7"/>
        <v/>
      </c>
      <c r="W43">
        <f t="shared" si="2"/>
        <v>0</v>
      </c>
      <c r="X43" s="41">
        <f t="shared" si="5"/>
        <v>142547.03378039674</v>
      </c>
      <c r="Y43" s="42">
        <f t="shared" si="6"/>
        <v>3.1578947368421595E-2</v>
      </c>
    </row>
    <row r="44" spans="2:25">
      <c r="B44" s="40">
        <v>36</v>
      </c>
      <c r="C44" s="48">
        <f t="shared" si="0"/>
        <v>143567.37044324604</v>
      </c>
      <c r="D44" s="48"/>
      <c r="E44" s="40">
        <v>2018</v>
      </c>
      <c r="F44" s="8">
        <v>43650</v>
      </c>
      <c r="G44" s="46" t="s">
        <v>3</v>
      </c>
      <c r="H44" s="49">
        <v>111.3</v>
      </c>
      <c r="I44" s="49"/>
      <c r="J44" s="40">
        <v>15</v>
      </c>
      <c r="K44" s="50">
        <f t="shared" si="3"/>
        <v>4307.0211132973809</v>
      </c>
      <c r="L44" s="51"/>
      <c r="M44" s="6">
        <f>IF(J44="","",(K44/J44)/LOOKUP(RIGHT($D$2,3),定数!$A$6:$A$13,定数!$B$6:$B$13))</f>
        <v>2.8713474088649207</v>
      </c>
      <c r="N44" s="40">
        <v>2018</v>
      </c>
      <c r="O44" s="8">
        <v>43651</v>
      </c>
      <c r="P44" s="49">
        <v>111.1</v>
      </c>
      <c r="Q44" s="49"/>
      <c r="R44" s="52">
        <f>IF(P44="","",T44*M44*LOOKUP(RIGHT($D$2,3),定数!$A$6:$A$13,定数!$B$6:$B$13))</f>
        <v>5742.6948177299228</v>
      </c>
      <c r="S44" s="52"/>
      <c r="T44" s="53">
        <f t="shared" si="4"/>
        <v>20.000000000000284</v>
      </c>
      <c r="U44" s="53"/>
      <c r="V44" t="str">
        <f t="shared" si="7"/>
        <v/>
      </c>
      <c r="W44">
        <f t="shared" si="2"/>
        <v>0</v>
      </c>
      <c r="X44" s="41">
        <f t="shared" si="5"/>
        <v>143567.37044324604</v>
      </c>
      <c r="Y44" s="42">
        <f t="shared" si="6"/>
        <v>0</v>
      </c>
    </row>
    <row r="45" spans="2:25">
      <c r="B45" s="40">
        <v>37</v>
      </c>
      <c r="C45" s="48">
        <f t="shared" si="0"/>
        <v>149310.06526097597</v>
      </c>
      <c r="D45" s="48"/>
      <c r="E45" s="40">
        <v>2018</v>
      </c>
      <c r="F45" s="8">
        <v>43669</v>
      </c>
      <c r="G45" s="46" t="s">
        <v>3</v>
      </c>
      <c r="H45" s="49">
        <v>112.12</v>
      </c>
      <c r="I45" s="49"/>
      <c r="J45" s="40">
        <v>21</v>
      </c>
      <c r="K45" s="50">
        <f t="shared" si="3"/>
        <v>4479.3019578292788</v>
      </c>
      <c r="L45" s="51"/>
      <c r="M45" s="6">
        <f>IF(J45="","",(K45/J45)/LOOKUP(RIGHT($D$2,3),定数!$A$6:$A$13,定数!$B$6:$B$13))</f>
        <v>2.1330009322996566</v>
      </c>
      <c r="N45" s="40">
        <v>2018</v>
      </c>
      <c r="O45" s="8">
        <v>43670</v>
      </c>
      <c r="P45" s="49">
        <v>111.85</v>
      </c>
      <c r="Q45" s="49"/>
      <c r="R45" s="52">
        <f>IF(P45="","",T45*M45*LOOKUP(RIGHT($D$2,3),定数!$A$6:$A$13,定数!$B$6:$B$13))</f>
        <v>5759.1025172092914</v>
      </c>
      <c r="S45" s="52"/>
      <c r="T45" s="53">
        <f t="shared" si="4"/>
        <v>27.000000000001023</v>
      </c>
      <c r="U45" s="53"/>
      <c r="V45" t="str">
        <f t="shared" si="7"/>
        <v/>
      </c>
      <c r="W45">
        <f t="shared" si="2"/>
        <v>0</v>
      </c>
      <c r="X45" s="41">
        <f t="shared" si="5"/>
        <v>149310.06526097597</v>
      </c>
      <c r="Y45" s="42">
        <f t="shared" si="6"/>
        <v>0</v>
      </c>
    </row>
    <row r="46" spans="2:25">
      <c r="B46" s="40">
        <v>38</v>
      </c>
      <c r="C46" s="48">
        <f t="shared" si="0"/>
        <v>155069.16777818525</v>
      </c>
      <c r="D46" s="48"/>
      <c r="E46" s="40">
        <v>2018</v>
      </c>
      <c r="F46" s="8">
        <v>43693</v>
      </c>
      <c r="G46" s="46" t="s">
        <v>3</v>
      </c>
      <c r="H46" s="49">
        <v>111.19</v>
      </c>
      <c r="I46" s="49"/>
      <c r="J46" s="40">
        <v>32</v>
      </c>
      <c r="K46" s="50">
        <f t="shared" si="3"/>
        <v>4652.0750333455571</v>
      </c>
      <c r="L46" s="51"/>
      <c r="M46" s="6">
        <f>IF(J46="","",(K46/J46)/LOOKUP(RIGHT($D$2,3),定数!$A$6:$A$13,定数!$B$6:$B$13))</f>
        <v>1.4537734479204867</v>
      </c>
      <c r="N46" s="40">
        <v>2018</v>
      </c>
      <c r="O46" s="8">
        <v>43698</v>
      </c>
      <c r="P46" s="49">
        <v>111.52</v>
      </c>
      <c r="Q46" s="49"/>
      <c r="R46" s="52">
        <f>IF(P46="","",T46*M46*LOOKUP(RIGHT($D$2,3),定数!$A$6:$A$13,定数!$B$6:$B$13))</f>
        <v>-4797.4523781375819</v>
      </c>
      <c r="S46" s="52"/>
      <c r="T46" s="53">
        <f t="shared" si="4"/>
        <v>-32.999999999999829</v>
      </c>
      <c r="U46" s="53"/>
      <c r="V46" t="str">
        <f t="shared" si="7"/>
        <v/>
      </c>
      <c r="W46">
        <f t="shared" si="2"/>
        <v>1</v>
      </c>
      <c r="X46" s="41">
        <f t="shared" si="5"/>
        <v>155069.16777818525</v>
      </c>
      <c r="Y46" s="42">
        <f t="shared" si="6"/>
        <v>0</v>
      </c>
    </row>
    <row r="47" spans="2:25">
      <c r="B47" s="40">
        <v>39</v>
      </c>
      <c r="C47" s="48">
        <f t="shared" si="0"/>
        <v>150271.71540004766</v>
      </c>
      <c r="D47" s="48"/>
      <c r="E47" s="40">
        <v>2018</v>
      </c>
      <c r="F47" s="8">
        <v>43735</v>
      </c>
      <c r="G47" s="46" t="s">
        <v>3</v>
      </c>
      <c r="H47" s="49">
        <v>116.65</v>
      </c>
      <c r="I47" s="49"/>
      <c r="J47" s="40">
        <v>51</v>
      </c>
      <c r="K47" s="50">
        <f t="shared" si="3"/>
        <v>4508.1514620014295</v>
      </c>
      <c r="L47" s="51"/>
      <c r="M47" s="6">
        <f>IF(J47="","",(K47/J47)/LOOKUP(RIGHT($D$2,3),定数!$A$6:$A$13,定数!$B$6:$B$13))</f>
        <v>0.88395126705910387</v>
      </c>
      <c r="N47" s="40">
        <v>2018</v>
      </c>
      <c r="O47" s="8">
        <v>43735</v>
      </c>
      <c r="P47" s="49">
        <v>115.99</v>
      </c>
      <c r="Q47" s="49"/>
      <c r="R47" s="52">
        <f>IF(P47="","",T47*M47*LOOKUP(RIGHT($D$2,3),定数!$A$6:$A$13,定数!$B$6:$B$13))</f>
        <v>5834.0783625901804</v>
      </c>
      <c r="S47" s="52"/>
      <c r="T47" s="53">
        <f t="shared" si="4"/>
        <v>66.00000000000108</v>
      </c>
      <c r="U47" s="53"/>
      <c r="V47" t="str">
        <f t="shared" si="7"/>
        <v/>
      </c>
      <c r="W47">
        <f t="shared" si="2"/>
        <v>0</v>
      </c>
      <c r="X47" s="41">
        <f t="shared" si="5"/>
        <v>155069.16777818525</v>
      </c>
      <c r="Y47" s="42">
        <f t="shared" si="6"/>
        <v>3.0937499999999951E-2</v>
      </c>
    </row>
    <row r="48" spans="2:25">
      <c r="B48" s="40">
        <v>40</v>
      </c>
      <c r="C48" s="48">
        <f t="shared" si="0"/>
        <v>156105.79376263783</v>
      </c>
      <c r="D48" s="48"/>
      <c r="E48" s="40">
        <v>2018</v>
      </c>
      <c r="F48" s="8">
        <v>43736</v>
      </c>
      <c r="G48" s="46" t="s">
        <v>3</v>
      </c>
      <c r="H48" s="49">
        <v>115.92</v>
      </c>
      <c r="I48" s="49"/>
      <c r="J48" s="40">
        <v>49</v>
      </c>
      <c r="K48" s="50">
        <f t="shared" si="3"/>
        <v>4683.1738128791349</v>
      </c>
      <c r="L48" s="51"/>
      <c r="M48" s="6">
        <f>IF(J48="","",(K48/J48)/LOOKUP(RIGHT($D$2,3),定数!$A$6:$A$13,定数!$B$6:$B$13))</f>
        <v>0.95574975773043558</v>
      </c>
      <c r="N48" s="40">
        <v>2018</v>
      </c>
      <c r="O48" s="8">
        <v>43741</v>
      </c>
      <c r="P48" s="49">
        <v>115.29</v>
      </c>
      <c r="Q48" s="49"/>
      <c r="R48" s="52">
        <f>IF(P48="","",T48*M48*LOOKUP(RIGHT($D$2,3),定数!$A$6:$A$13,定数!$B$6:$B$13))</f>
        <v>6021.2234737017006</v>
      </c>
      <c r="S48" s="52"/>
      <c r="T48" s="53">
        <f t="shared" si="4"/>
        <v>62.999999999999545</v>
      </c>
      <c r="U48" s="53"/>
      <c r="V48" t="str">
        <f t="shared" si="7"/>
        <v/>
      </c>
      <c r="W48">
        <f t="shared" si="2"/>
        <v>0</v>
      </c>
      <c r="X48" s="41">
        <f t="shared" si="5"/>
        <v>156105.79376263783</v>
      </c>
      <c r="Y48" s="42">
        <f t="shared" si="6"/>
        <v>0</v>
      </c>
    </row>
    <row r="49" spans="2:25">
      <c r="B49" s="40">
        <v>41</v>
      </c>
      <c r="C49" s="48">
        <f t="shared" si="0"/>
        <v>162127.01723633954</v>
      </c>
      <c r="D49" s="48"/>
      <c r="E49" s="40">
        <v>2018</v>
      </c>
      <c r="F49" s="8">
        <v>43741</v>
      </c>
      <c r="G49" s="46" t="s">
        <v>3</v>
      </c>
      <c r="H49" s="49">
        <v>115.28</v>
      </c>
      <c r="I49" s="49"/>
      <c r="J49" s="40">
        <v>42</v>
      </c>
      <c r="K49" s="50">
        <f t="shared" si="3"/>
        <v>4863.8105170901863</v>
      </c>
      <c r="L49" s="51"/>
      <c r="M49" s="6">
        <f>IF(J49="","",(K49/J49)/LOOKUP(RIGHT($D$2,3),定数!$A$6:$A$13,定数!$B$6:$B$13))</f>
        <v>1.1580501231167111</v>
      </c>
      <c r="N49" s="40">
        <v>2018</v>
      </c>
      <c r="O49" s="8">
        <v>43742</v>
      </c>
      <c r="P49" s="49">
        <v>114.74</v>
      </c>
      <c r="Q49" s="49"/>
      <c r="R49" s="52">
        <f>IF(P49="","",T49*M49*LOOKUP(RIGHT($D$2,3),定数!$A$6:$A$13,定数!$B$6:$B$13))</f>
        <v>6253.4706648303118</v>
      </c>
      <c r="S49" s="52"/>
      <c r="T49" s="53">
        <f t="shared" si="4"/>
        <v>54.000000000000625</v>
      </c>
      <c r="U49" s="53"/>
      <c r="V49" t="str">
        <f t="shared" si="7"/>
        <v/>
      </c>
      <c r="W49">
        <f t="shared" si="2"/>
        <v>0</v>
      </c>
      <c r="X49" s="41">
        <f t="shared" si="5"/>
        <v>162127.01723633954</v>
      </c>
      <c r="Y49" s="42">
        <f t="shared" si="6"/>
        <v>0</v>
      </c>
    </row>
    <row r="50" spans="2:25">
      <c r="B50" s="40">
        <v>42</v>
      </c>
      <c r="C50" s="48">
        <f t="shared" si="0"/>
        <v>168380.48790116986</v>
      </c>
      <c r="D50" s="48"/>
      <c r="E50" s="40">
        <v>2018</v>
      </c>
      <c r="F50" s="8">
        <v>43742</v>
      </c>
      <c r="G50" s="46" t="s">
        <v>3</v>
      </c>
      <c r="H50" s="49">
        <v>115.24</v>
      </c>
      <c r="I50" s="49"/>
      <c r="J50" s="40">
        <v>33</v>
      </c>
      <c r="K50" s="50">
        <f t="shared" si="3"/>
        <v>5051.4146370350954</v>
      </c>
      <c r="L50" s="51"/>
      <c r="M50" s="6">
        <f>IF(J50="","",(K50/J50)/LOOKUP(RIGHT($D$2,3),定数!$A$6:$A$13,定数!$B$6:$B$13))</f>
        <v>1.5307317081924532</v>
      </c>
      <c r="N50" s="40">
        <v>2018</v>
      </c>
      <c r="O50" s="8">
        <v>43742</v>
      </c>
      <c r="P50" s="49">
        <v>114.81</v>
      </c>
      <c r="Q50" s="49"/>
      <c r="R50" s="52">
        <f>IF(P50="","",T50*M50*LOOKUP(RIGHT($D$2,3),定数!$A$6:$A$13,定数!$B$6:$B$13))</f>
        <v>6582.1463452274356</v>
      </c>
      <c r="S50" s="52"/>
      <c r="T50" s="53">
        <f t="shared" si="4"/>
        <v>42.999999999999261</v>
      </c>
      <c r="U50" s="53"/>
      <c r="V50" t="str">
        <f t="shared" si="7"/>
        <v/>
      </c>
      <c r="W50">
        <f t="shared" si="2"/>
        <v>0</v>
      </c>
      <c r="X50" s="41">
        <f t="shared" si="5"/>
        <v>168380.48790116986</v>
      </c>
      <c r="Y50" s="42">
        <f t="shared" si="6"/>
        <v>0</v>
      </c>
    </row>
    <row r="51" spans="2:25">
      <c r="B51" s="40">
        <v>43</v>
      </c>
      <c r="C51" s="48">
        <f t="shared" si="0"/>
        <v>174962.6342463973</v>
      </c>
      <c r="D51" s="48"/>
      <c r="E51" s="40">
        <v>2018</v>
      </c>
      <c r="F51" s="8">
        <v>43742</v>
      </c>
      <c r="G51" s="46" t="s">
        <v>3</v>
      </c>
      <c r="H51" s="49">
        <v>115.2</v>
      </c>
      <c r="I51" s="49"/>
      <c r="J51" s="40">
        <v>22</v>
      </c>
      <c r="K51" s="50">
        <f t="shared" si="3"/>
        <v>5248.8790273919185</v>
      </c>
      <c r="L51" s="51"/>
      <c r="M51" s="6">
        <f>IF(J51="","",(K51/J51)/LOOKUP(RIGHT($D$2,3),定数!$A$6:$A$13,定数!$B$6:$B$13))</f>
        <v>2.385854103359963</v>
      </c>
      <c r="N51" s="40">
        <v>2018</v>
      </c>
      <c r="O51" s="8">
        <v>43742</v>
      </c>
      <c r="P51" s="49">
        <v>114.91</v>
      </c>
      <c r="Q51" s="49"/>
      <c r="R51" s="52">
        <f>IF(P51="","",T51*M51*LOOKUP(RIGHT($D$2,3),定数!$A$6:$A$13,定数!$B$6:$B$13))</f>
        <v>6918.9768997440424</v>
      </c>
      <c r="S51" s="52"/>
      <c r="T51" s="53">
        <f t="shared" si="4"/>
        <v>29.000000000000625</v>
      </c>
      <c r="U51" s="53"/>
      <c r="V51" t="str">
        <f t="shared" si="7"/>
        <v/>
      </c>
      <c r="W51">
        <f t="shared" si="2"/>
        <v>0</v>
      </c>
      <c r="X51" s="41">
        <f t="shared" si="5"/>
        <v>174962.6342463973</v>
      </c>
      <c r="Y51" s="42">
        <f t="shared" si="6"/>
        <v>0</v>
      </c>
    </row>
    <row r="52" spans="2:25">
      <c r="B52" s="40">
        <v>44</v>
      </c>
      <c r="C52" s="48">
        <f t="shared" si="0"/>
        <v>181881.61114614134</v>
      </c>
      <c r="D52" s="48"/>
      <c r="E52" s="40">
        <v>2018</v>
      </c>
      <c r="F52" s="8">
        <v>43757</v>
      </c>
      <c r="G52" s="47" t="s">
        <v>3</v>
      </c>
      <c r="H52" s="49">
        <v>112.74</v>
      </c>
      <c r="I52" s="49"/>
      <c r="J52" s="40">
        <v>35</v>
      </c>
      <c r="K52" s="50">
        <f t="shared" si="3"/>
        <v>5456.4483343842403</v>
      </c>
      <c r="L52" s="51"/>
      <c r="M52" s="6">
        <f>IF(J52="","",(K52/J52)/LOOKUP(RIGHT($D$2,3),定数!$A$6:$A$13,定数!$B$6:$B$13))</f>
        <v>1.5589852383954972</v>
      </c>
      <c r="N52" s="40">
        <v>2018</v>
      </c>
      <c r="O52" s="8">
        <v>43760</v>
      </c>
      <c r="P52" s="49">
        <v>113.08</v>
      </c>
      <c r="Q52" s="49"/>
      <c r="R52" s="52">
        <f>IF(P52="","",T52*M52*LOOKUP(RIGHT($D$2,3),定数!$A$6:$A$13,定数!$B$6:$B$13))</f>
        <v>-5300.5498105447441</v>
      </c>
      <c r="S52" s="52"/>
      <c r="T52" s="53">
        <f t="shared" si="4"/>
        <v>-34.000000000000341</v>
      </c>
      <c r="U52" s="53"/>
      <c r="V52" t="str">
        <f t="shared" si="7"/>
        <v/>
      </c>
      <c r="W52">
        <f t="shared" si="2"/>
        <v>1</v>
      </c>
      <c r="X52" s="41">
        <f t="shared" si="5"/>
        <v>181881.61114614134</v>
      </c>
      <c r="Y52" s="42">
        <f t="shared" si="6"/>
        <v>0</v>
      </c>
    </row>
    <row r="53" spans="2:25">
      <c r="B53" s="40">
        <v>45</v>
      </c>
      <c r="C53" s="48">
        <f t="shared" si="0"/>
        <v>176581.06133559661</v>
      </c>
      <c r="D53" s="48"/>
      <c r="E53" s="40">
        <v>2018</v>
      </c>
      <c r="F53" s="8">
        <v>43783</v>
      </c>
      <c r="G53" s="47" t="s">
        <v>3</v>
      </c>
      <c r="H53" s="49">
        <v>112.73</v>
      </c>
      <c r="I53" s="49"/>
      <c r="J53" s="40">
        <v>41</v>
      </c>
      <c r="K53" s="50">
        <f t="shared" si="3"/>
        <v>5297.4318400678976</v>
      </c>
      <c r="L53" s="51"/>
      <c r="M53" s="6">
        <f>IF(J53="","",(K53/J53)/LOOKUP(RIGHT($D$2,3),定数!$A$6:$A$13,定数!$B$6:$B$13))</f>
        <v>1.2920565463580238</v>
      </c>
      <c r="N53" s="40">
        <v>2018</v>
      </c>
      <c r="O53" s="8">
        <v>43775</v>
      </c>
      <c r="P53" s="49">
        <v>112.2</v>
      </c>
      <c r="Q53" s="49"/>
      <c r="R53" s="52">
        <f>IF(P53="","",T53*M53*LOOKUP(RIGHT($D$2,3),定数!$A$6:$A$13,定数!$B$6:$B$13))</f>
        <v>6847.8996956975407</v>
      </c>
      <c r="S53" s="52"/>
      <c r="T53" s="53">
        <f t="shared" si="4"/>
        <v>53.000000000000114</v>
      </c>
      <c r="U53" s="53"/>
      <c r="V53" t="str">
        <f t="shared" si="7"/>
        <v/>
      </c>
      <c r="W53">
        <f t="shared" si="2"/>
        <v>0</v>
      </c>
      <c r="X53" s="41">
        <f t="shared" si="5"/>
        <v>181881.61114614134</v>
      </c>
      <c r="Y53" s="42">
        <f t="shared" si="6"/>
        <v>2.9142857142857359E-2</v>
      </c>
    </row>
    <row r="54" spans="2:25">
      <c r="B54" s="40">
        <v>46</v>
      </c>
      <c r="C54" s="48">
        <f t="shared" si="0"/>
        <v>183428.96103129414</v>
      </c>
      <c r="D54" s="48"/>
      <c r="E54" s="40">
        <v>2018</v>
      </c>
      <c r="F54" s="8">
        <v>43789</v>
      </c>
      <c r="G54" s="47" t="s">
        <v>4</v>
      </c>
      <c r="H54" s="49">
        <v>113.38</v>
      </c>
      <c r="I54" s="49"/>
      <c r="J54" s="40">
        <v>33</v>
      </c>
      <c r="K54" s="50">
        <f t="shared" si="3"/>
        <v>5502.8688309388235</v>
      </c>
      <c r="L54" s="51"/>
      <c r="M54" s="6">
        <f>IF(J54="","",(K54/J54)/LOOKUP(RIGHT($D$2,3),定数!$A$6:$A$13,定数!$B$6:$B$13))</f>
        <v>1.667536009375401</v>
      </c>
      <c r="N54" s="40">
        <v>2018</v>
      </c>
      <c r="O54" s="8">
        <v>43790</v>
      </c>
      <c r="P54" s="49">
        <v>113.8</v>
      </c>
      <c r="Q54" s="49"/>
      <c r="R54" s="52">
        <f>IF(P54="","",T54*M54*LOOKUP(RIGHT($D$2,3),定数!$A$6:$A$13,定数!$B$6:$B$13))</f>
        <v>7003.6512393767125</v>
      </c>
      <c r="S54" s="52"/>
      <c r="T54" s="53">
        <f t="shared" si="4"/>
        <v>42.000000000000171</v>
      </c>
      <c r="U54" s="53"/>
      <c r="V54" t="str">
        <f t="shared" si="7"/>
        <v/>
      </c>
      <c r="W54">
        <f t="shared" si="2"/>
        <v>0</v>
      </c>
      <c r="X54" s="41">
        <f t="shared" si="5"/>
        <v>183428.96103129414</v>
      </c>
      <c r="Y54" s="42">
        <f t="shared" si="6"/>
        <v>0</v>
      </c>
    </row>
    <row r="55" spans="2:25">
      <c r="B55" s="40">
        <v>47</v>
      </c>
      <c r="C55" s="48">
        <f t="shared" si="0"/>
        <v>190432.61227067086</v>
      </c>
      <c r="D55" s="48"/>
      <c r="E55" s="47">
        <v>2019</v>
      </c>
      <c r="F55" s="8">
        <v>43477</v>
      </c>
      <c r="G55" s="47" t="s">
        <v>3</v>
      </c>
      <c r="H55" s="49">
        <v>110.19</v>
      </c>
      <c r="I55" s="49"/>
      <c r="J55" s="47">
        <v>12</v>
      </c>
      <c r="K55" s="50">
        <f t="shared" si="3"/>
        <v>5712.9783681201252</v>
      </c>
      <c r="L55" s="51"/>
      <c r="M55" s="6">
        <f>IF(J55="","",(K55/J55)/LOOKUP(RIGHT($D$2,3),定数!$A$6:$A$13,定数!$B$6:$B$13))</f>
        <v>4.7608153067667711</v>
      </c>
      <c r="N55" s="47">
        <v>2019</v>
      </c>
      <c r="O55" s="8">
        <v>43479</v>
      </c>
      <c r="P55" s="49">
        <v>110.02</v>
      </c>
      <c r="Q55" s="49"/>
      <c r="R55" s="52">
        <f>IF(P55="","",T55*M55*LOOKUP(RIGHT($D$2,3),定数!$A$6:$A$13,定数!$B$6:$B$13))</f>
        <v>8093.386021503592</v>
      </c>
      <c r="S55" s="52"/>
      <c r="T55" s="53">
        <f t="shared" si="4"/>
        <v>17.000000000000171</v>
      </c>
      <c r="U55" s="53"/>
      <c r="V55" t="str">
        <f t="shared" si="7"/>
        <v/>
      </c>
      <c r="W55">
        <f t="shared" si="2"/>
        <v>0</v>
      </c>
      <c r="X55" s="41">
        <f t="shared" si="5"/>
        <v>190432.61227067086</v>
      </c>
      <c r="Y55" s="42">
        <f t="shared" si="6"/>
        <v>0</v>
      </c>
    </row>
    <row r="56" spans="2:25">
      <c r="B56" s="40">
        <v>48</v>
      </c>
      <c r="C56" s="48">
        <f t="shared" si="0"/>
        <v>198525.99829217445</v>
      </c>
      <c r="D56" s="48"/>
      <c r="E56" s="40">
        <v>2019</v>
      </c>
      <c r="F56" s="8">
        <v>43531</v>
      </c>
      <c r="G56" s="47" t="s">
        <v>3</v>
      </c>
      <c r="H56" s="49">
        <v>111.09</v>
      </c>
      <c r="I56" s="49"/>
      <c r="J56" s="40">
        <v>22</v>
      </c>
      <c r="K56" s="50">
        <f t="shared" si="3"/>
        <v>5955.7799487652337</v>
      </c>
      <c r="L56" s="51"/>
      <c r="M56" s="6">
        <f>IF(J56="","",(K56/J56)/LOOKUP(RIGHT($D$2,3),定数!$A$6:$A$13,定数!$B$6:$B$13))</f>
        <v>2.7071727039841971</v>
      </c>
      <c r="N56" s="40">
        <v>2019</v>
      </c>
      <c r="O56" s="8">
        <v>43531</v>
      </c>
      <c r="P56" s="49">
        <v>110.8</v>
      </c>
      <c r="Q56" s="49"/>
      <c r="R56" s="52">
        <f>IF(P56="","",T56*M56*LOOKUP(RIGHT($D$2,3),定数!$A$6:$A$13,定数!$B$6:$B$13))</f>
        <v>7850.80084155434</v>
      </c>
      <c r="S56" s="52"/>
      <c r="T56" s="53">
        <f t="shared" si="4"/>
        <v>29.000000000000625</v>
      </c>
      <c r="U56" s="53"/>
      <c r="V56" t="str">
        <f t="shared" si="7"/>
        <v/>
      </c>
      <c r="W56">
        <f t="shared" si="2"/>
        <v>0</v>
      </c>
      <c r="X56" s="41">
        <f t="shared" si="5"/>
        <v>198525.99829217445</v>
      </c>
      <c r="Y56" s="42">
        <f t="shared" si="6"/>
        <v>0</v>
      </c>
    </row>
    <row r="57" spans="2:25">
      <c r="B57" s="40">
        <v>49</v>
      </c>
      <c r="C57" s="48">
        <f t="shared" si="0"/>
        <v>206376.79913372878</v>
      </c>
      <c r="D57" s="48"/>
      <c r="E57" s="40">
        <v>2019</v>
      </c>
      <c r="F57" s="8">
        <v>43553</v>
      </c>
      <c r="G57" s="47" t="s">
        <v>4</v>
      </c>
      <c r="H57" s="49">
        <v>111.44</v>
      </c>
      <c r="I57" s="49"/>
      <c r="J57" s="40">
        <v>43</v>
      </c>
      <c r="K57" s="50">
        <f t="shared" si="3"/>
        <v>6191.3039740118629</v>
      </c>
      <c r="L57" s="51"/>
      <c r="M57" s="6">
        <f>IF(J57="","",(K57/J57)/LOOKUP(RIGHT($D$2,3),定数!$A$6:$A$13,定数!$B$6:$B$13))</f>
        <v>1.439838133491131</v>
      </c>
      <c r="N57" s="40">
        <v>2019</v>
      </c>
      <c r="O57" s="8">
        <v>43565</v>
      </c>
      <c r="P57" s="49">
        <v>111</v>
      </c>
      <c r="Q57" s="49"/>
      <c r="R57" s="52">
        <f>IF(P57="","",T57*M57*LOOKUP(RIGHT($D$2,3),定数!$A$6:$A$13,定数!$B$6:$B$13))</f>
        <v>-6335.2877873609441</v>
      </c>
      <c r="S57" s="52"/>
      <c r="T57" s="53">
        <f t="shared" si="4"/>
        <v>-43.999999999999773</v>
      </c>
      <c r="U57" s="53"/>
      <c r="V57" t="str">
        <f t="shared" si="7"/>
        <v/>
      </c>
      <c r="W57">
        <f t="shared" si="2"/>
        <v>1</v>
      </c>
      <c r="X57" s="41">
        <f t="shared" si="5"/>
        <v>206376.79913372878</v>
      </c>
      <c r="Y57" s="42">
        <f t="shared" si="6"/>
        <v>0</v>
      </c>
    </row>
    <row r="58" spans="2:25">
      <c r="B58" s="40">
        <v>50</v>
      </c>
      <c r="C58" s="48">
        <f t="shared" si="0"/>
        <v>200041.51134636783</v>
      </c>
      <c r="D58" s="48"/>
      <c r="E58" s="40"/>
      <c r="F58" s="8"/>
      <c r="G58" s="40"/>
      <c r="H58" s="49"/>
      <c r="I58" s="49"/>
      <c r="J58" s="40"/>
      <c r="K58" s="50" t="str">
        <f t="shared" si="3"/>
        <v/>
      </c>
      <c r="L58" s="51"/>
      <c r="M58" s="6" t="str">
        <f>IF(J58="","",(K58/J58)/LOOKUP(RIGHT($D$2,3),定数!$A$6:$A$13,定数!$B$6:$B$13))</f>
        <v/>
      </c>
      <c r="N58" s="40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4"/>
        <v/>
      </c>
      <c r="U58" s="53"/>
      <c r="V58" t="str">
        <f t="shared" si="7"/>
        <v/>
      </c>
      <c r="W58" t="str">
        <f t="shared" si="2"/>
        <v/>
      </c>
      <c r="X58" s="41">
        <f t="shared" si="5"/>
        <v>206376.79913372878</v>
      </c>
      <c r="Y58" s="42">
        <f t="shared" si="6"/>
        <v>3.0697674418604493E-2</v>
      </c>
    </row>
    <row r="59" spans="2:25">
      <c r="B59" s="40">
        <v>51</v>
      </c>
      <c r="C59" s="48" t="str">
        <f t="shared" si="0"/>
        <v/>
      </c>
      <c r="D59" s="48"/>
      <c r="E59" s="40"/>
      <c r="F59" s="8"/>
      <c r="G59" s="40"/>
      <c r="H59" s="49"/>
      <c r="I59" s="49"/>
      <c r="J59" s="40"/>
      <c r="K59" s="50" t="str">
        <f t="shared" si="3"/>
        <v/>
      </c>
      <c r="L59" s="51"/>
      <c r="M59" s="6" t="str">
        <f>IF(J59="","",(K59/J59)/LOOKUP(RIGHT($D$2,3),定数!$A$6:$A$13,定数!$B$6:$B$13))</f>
        <v/>
      </c>
      <c r="N59" s="40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4"/>
        <v/>
      </c>
      <c r="U59" s="5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8" t="str">
        <f t="shared" si="0"/>
        <v/>
      </c>
      <c r="D60" s="48"/>
      <c r="E60" s="40"/>
      <c r="F60" s="8"/>
      <c r="G60" s="40"/>
      <c r="H60" s="49"/>
      <c r="I60" s="49"/>
      <c r="J60" s="40"/>
      <c r="K60" s="50" t="str">
        <f t="shared" si="3"/>
        <v/>
      </c>
      <c r="L60" s="51"/>
      <c r="M60" s="6" t="str">
        <f>IF(J60="","",(K60/J60)/LOOKUP(RIGHT($D$2,3),定数!$A$6:$A$13,定数!$B$6:$B$13))</f>
        <v/>
      </c>
      <c r="N60" s="40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4"/>
        <v/>
      </c>
      <c r="U60" s="5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8" t="str">
        <f t="shared" si="0"/>
        <v/>
      </c>
      <c r="D61" s="48"/>
      <c r="E61" s="40"/>
      <c r="F61" s="8"/>
      <c r="G61" s="40"/>
      <c r="H61" s="49"/>
      <c r="I61" s="49"/>
      <c r="J61" s="40"/>
      <c r="K61" s="50" t="str">
        <f t="shared" si="3"/>
        <v/>
      </c>
      <c r="L61" s="51"/>
      <c r="M61" s="6" t="str">
        <f>IF(J61="","",(K61/J61)/LOOKUP(RIGHT($D$2,3),定数!$A$6:$A$13,定数!$B$6:$B$13))</f>
        <v/>
      </c>
      <c r="N61" s="40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4"/>
        <v/>
      </c>
      <c r="U61" s="5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8" t="str">
        <f t="shared" si="0"/>
        <v/>
      </c>
      <c r="D62" s="48"/>
      <c r="E62" s="40"/>
      <c r="F62" s="8"/>
      <c r="G62" s="40"/>
      <c r="H62" s="49"/>
      <c r="I62" s="49"/>
      <c r="J62" s="40"/>
      <c r="K62" s="50" t="str">
        <f t="shared" si="3"/>
        <v/>
      </c>
      <c r="L62" s="51"/>
      <c r="M62" s="6" t="str">
        <f>IF(J62="","",(K62/J62)/LOOKUP(RIGHT($D$2,3),定数!$A$6:$A$13,定数!$B$6:$B$13))</f>
        <v/>
      </c>
      <c r="N62" s="40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4"/>
        <v/>
      </c>
      <c r="U62" s="5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8" t="str">
        <f t="shared" si="0"/>
        <v/>
      </c>
      <c r="D63" s="48"/>
      <c r="E63" s="40"/>
      <c r="F63" s="8"/>
      <c r="G63" s="40"/>
      <c r="H63" s="49"/>
      <c r="I63" s="49"/>
      <c r="J63" s="40"/>
      <c r="K63" s="50" t="str">
        <f t="shared" si="3"/>
        <v/>
      </c>
      <c r="L63" s="51"/>
      <c r="M63" s="6" t="str">
        <f>IF(J63="","",(K63/J63)/LOOKUP(RIGHT($D$2,3),定数!$A$6:$A$13,定数!$B$6:$B$13))</f>
        <v/>
      </c>
      <c r="N63" s="40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4"/>
        <v/>
      </c>
      <c r="U63" s="5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8" t="str">
        <f t="shared" si="0"/>
        <v/>
      </c>
      <c r="D64" s="48"/>
      <c r="E64" s="40"/>
      <c r="F64" s="8"/>
      <c r="G64" s="40"/>
      <c r="H64" s="49"/>
      <c r="I64" s="49"/>
      <c r="J64" s="40"/>
      <c r="K64" s="50" t="str">
        <f t="shared" si="3"/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3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3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3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3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3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3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3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3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3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8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3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8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9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8"/>
        <v/>
      </c>
      <c r="D76" s="48"/>
      <c r="E76" s="40"/>
      <c r="F76" s="8"/>
      <c r="G76" s="40"/>
      <c r="H76" s="49"/>
      <c r="I76" s="49"/>
      <c r="J76" s="40"/>
      <c r="K76" s="50" t="str">
        <f t="shared" si="9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1">IF(P76="","",IF(G76="買",(P76-H76),(H76-P76))*IF(RIGHT($D$2,3)="JPY",100,10000))</f>
        <v/>
      </c>
      <c r="U76" s="53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>
      <c r="B77" s="40">
        <v>69</v>
      </c>
      <c r="C77" s="48" t="str">
        <f t="shared" si="8"/>
        <v/>
      </c>
      <c r="D77" s="48"/>
      <c r="E77" s="40"/>
      <c r="F77" s="8"/>
      <c r="G77" s="40"/>
      <c r="H77" s="49"/>
      <c r="I77" s="49"/>
      <c r="J77" s="40"/>
      <c r="K77" s="50" t="str">
        <f t="shared" si="9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1"/>
        <v/>
      </c>
      <c r="U77" s="53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>
      <c r="B78" s="40">
        <v>70</v>
      </c>
      <c r="C78" s="48" t="str">
        <f t="shared" si="8"/>
        <v/>
      </c>
      <c r="D78" s="48"/>
      <c r="E78" s="40"/>
      <c r="F78" s="8"/>
      <c r="G78" s="40"/>
      <c r="H78" s="49"/>
      <c r="I78" s="49"/>
      <c r="J78" s="40"/>
      <c r="K78" s="50" t="str">
        <f t="shared" si="9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1"/>
        <v/>
      </c>
      <c r="U78" s="53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>
      <c r="B79" s="40">
        <v>71</v>
      </c>
      <c r="C79" s="48" t="str">
        <f t="shared" si="8"/>
        <v/>
      </c>
      <c r="D79" s="48"/>
      <c r="E79" s="40"/>
      <c r="F79" s="8"/>
      <c r="G79" s="40"/>
      <c r="H79" s="49"/>
      <c r="I79" s="49"/>
      <c r="J79" s="40"/>
      <c r="K79" s="50" t="str">
        <f t="shared" si="9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1"/>
        <v/>
      </c>
      <c r="U79" s="53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>
      <c r="B80" s="40">
        <v>72</v>
      </c>
      <c r="C80" s="48" t="str">
        <f t="shared" si="8"/>
        <v/>
      </c>
      <c r="D80" s="48"/>
      <c r="E80" s="40"/>
      <c r="F80" s="8"/>
      <c r="G80" s="40"/>
      <c r="H80" s="49"/>
      <c r="I80" s="49"/>
      <c r="J80" s="40"/>
      <c r="K80" s="50" t="str">
        <f t="shared" si="9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1"/>
        <v/>
      </c>
      <c r="U80" s="53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>
      <c r="B81" s="40">
        <v>73</v>
      </c>
      <c r="C81" s="48" t="str">
        <f t="shared" si="8"/>
        <v/>
      </c>
      <c r="D81" s="48"/>
      <c r="E81" s="40"/>
      <c r="F81" s="8"/>
      <c r="G81" s="40"/>
      <c r="H81" s="49"/>
      <c r="I81" s="49"/>
      <c r="J81" s="40"/>
      <c r="K81" s="50" t="str">
        <f t="shared" si="9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1"/>
        <v/>
      </c>
      <c r="U81" s="53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>
      <c r="B82" s="40">
        <v>74</v>
      </c>
      <c r="C82" s="48" t="str">
        <f t="shared" si="8"/>
        <v/>
      </c>
      <c r="D82" s="48"/>
      <c r="E82" s="40"/>
      <c r="F82" s="8"/>
      <c r="G82" s="40"/>
      <c r="H82" s="49"/>
      <c r="I82" s="49"/>
      <c r="J82" s="40"/>
      <c r="K82" s="50" t="str">
        <f t="shared" si="9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1"/>
        <v/>
      </c>
      <c r="U82" s="53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>
      <c r="B83" s="40">
        <v>75</v>
      </c>
      <c r="C83" s="48" t="str">
        <f t="shared" si="8"/>
        <v/>
      </c>
      <c r="D83" s="48"/>
      <c r="E83" s="40"/>
      <c r="F83" s="8"/>
      <c r="G83" s="40"/>
      <c r="H83" s="49"/>
      <c r="I83" s="49"/>
      <c r="J83" s="40"/>
      <c r="K83" s="50" t="str">
        <f t="shared" si="9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1"/>
        <v/>
      </c>
      <c r="U83" s="53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>
      <c r="B84" s="40">
        <v>76</v>
      </c>
      <c r="C84" s="48" t="str">
        <f t="shared" si="8"/>
        <v/>
      </c>
      <c r="D84" s="48"/>
      <c r="E84" s="40"/>
      <c r="F84" s="8"/>
      <c r="G84" s="40"/>
      <c r="H84" s="49"/>
      <c r="I84" s="49"/>
      <c r="J84" s="40"/>
      <c r="K84" s="50" t="str">
        <f t="shared" si="9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1"/>
        <v/>
      </c>
      <c r="U84" s="53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>
      <c r="B85" s="40">
        <v>77</v>
      </c>
      <c r="C85" s="48" t="str">
        <f t="shared" si="8"/>
        <v/>
      </c>
      <c r="D85" s="48"/>
      <c r="E85" s="40"/>
      <c r="F85" s="8"/>
      <c r="G85" s="40"/>
      <c r="H85" s="49"/>
      <c r="I85" s="49"/>
      <c r="J85" s="40"/>
      <c r="K85" s="50" t="str">
        <f t="shared" si="9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1"/>
        <v/>
      </c>
      <c r="U85" s="53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>
      <c r="B86" s="40">
        <v>78</v>
      </c>
      <c r="C86" s="48" t="str">
        <f t="shared" si="8"/>
        <v/>
      </c>
      <c r="D86" s="48"/>
      <c r="E86" s="40"/>
      <c r="F86" s="8"/>
      <c r="G86" s="40"/>
      <c r="H86" s="49"/>
      <c r="I86" s="49"/>
      <c r="J86" s="40"/>
      <c r="K86" s="50" t="str">
        <f t="shared" si="9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1"/>
        <v/>
      </c>
      <c r="U86" s="53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>
      <c r="B87" s="40">
        <v>79</v>
      </c>
      <c r="C87" s="48" t="str">
        <f t="shared" si="8"/>
        <v/>
      </c>
      <c r="D87" s="48"/>
      <c r="E87" s="40"/>
      <c r="F87" s="8"/>
      <c r="G87" s="40"/>
      <c r="H87" s="49"/>
      <c r="I87" s="49"/>
      <c r="J87" s="40"/>
      <c r="K87" s="50" t="str">
        <f t="shared" si="9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1"/>
        <v/>
      </c>
      <c r="U87" s="53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>
      <c r="B88" s="40">
        <v>80</v>
      </c>
      <c r="C88" s="48" t="str">
        <f t="shared" si="8"/>
        <v/>
      </c>
      <c r="D88" s="48"/>
      <c r="E88" s="40"/>
      <c r="F88" s="8"/>
      <c r="G88" s="40"/>
      <c r="H88" s="49"/>
      <c r="I88" s="49"/>
      <c r="J88" s="40"/>
      <c r="K88" s="50" t="str">
        <f t="shared" si="9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1"/>
        <v/>
      </c>
      <c r="U88" s="53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>
      <c r="B89" s="40">
        <v>81</v>
      </c>
      <c r="C89" s="48" t="str">
        <f t="shared" si="8"/>
        <v/>
      </c>
      <c r="D89" s="48"/>
      <c r="E89" s="40"/>
      <c r="F89" s="8"/>
      <c r="G89" s="40"/>
      <c r="H89" s="49"/>
      <c r="I89" s="49"/>
      <c r="J89" s="40"/>
      <c r="K89" s="50" t="str">
        <f t="shared" si="9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1"/>
        <v/>
      </c>
      <c r="U89" s="53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>
      <c r="B90" s="40">
        <v>82</v>
      </c>
      <c r="C90" s="48" t="str">
        <f t="shared" si="8"/>
        <v/>
      </c>
      <c r="D90" s="48"/>
      <c r="E90" s="40"/>
      <c r="F90" s="8"/>
      <c r="G90" s="40"/>
      <c r="H90" s="49"/>
      <c r="I90" s="49"/>
      <c r="J90" s="40"/>
      <c r="K90" s="50" t="str">
        <f t="shared" si="9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1"/>
        <v/>
      </c>
      <c r="U90" s="53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>
      <c r="B91" s="40">
        <v>83</v>
      </c>
      <c r="C91" s="48" t="str">
        <f t="shared" si="8"/>
        <v/>
      </c>
      <c r="D91" s="48"/>
      <c r="E91" s="40"/>
      <c r="F91" s="8"/>
      <c r="G91" s="40"/>
      <c r="H91" s="49"/>
      <c r="I91" s="49"/>
      <c r="J91" s="40"/>
      <c r="K91" s="50" t="str">
        <f t="shared" si="9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1"/>
        <v/>
      </c>
      <c r="U91" s="53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>
      <c r="B92" s="40">
        <v>84</v>
      </c>
      <c r="C92" s="48" t="str">
        <f t="shared" si="8"/>
        <v/>
      </c>
      <c r="D92" s="48"/>
      <c r="E92" s="40"/>
      <c r="F92" s="8"/>
      <c r="G92" s="40"/>
      <c r="H92" s="49"/>
      <c r="I92" s="49"/>
      <c r="J92" s="40"/>
      <c r="K92" s="50" t="str">
        <f t="shared" si="9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1"/>
        <v/>
      </c>
      <c r="U92" s="53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>
      <c r="B93" s="40">
        <v>85</v>
      </c>
      <c r="C93" s="48" t="str">
        <f t="shared" si="8"/>
        <v/>
      </c>
      <c r="D93" s="48"/>
      <c r="E93" s="40"/>
      <c r="F93" s="8"/>
      <c r="G93" s="40"/>
      <c r="H93" s="49"/>
      <c r="I93" s="49"/>
      <c r="J93" s="40"/>
      <c r="K93" s="50" t="str">
        <f t="shared" si="9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1"/>
        <v/>
      </c>
      <c r="U93" s="53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>
      <c r="B94" s="40">
        <v>86</v>
      </c>
      <c r="C94" s="48" t="str">
        <f t="shared" si="8"/>
        <v/>
      </c>
      <c r="D94" s="48"/>
      <c r="E94" s="40"/>
      <c r="F94" s="8"/>
      <c r="G94" s="40"/>
      <c r="H94" s="49"/>
      <c r="I94" s="49"/>
      <c r="J94" s="40"/>
      <c r="K94" s="50" t="str">
        <f t="shared" si="9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1"/>
        <v/>
      </c>
      <c r="U94" s="53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>
      <c r="B95" s="40">
        <v>87</v>
      </c>
      <c r="C95" s="48" t="str">
        <f t="shared" si="8"/>
        <v/>
      </c>
      <c r="D95" s="48"/>
      <c r="E95" s="40"/>
      <c r="F95" s="8"/>
      <c r="G95" s="40"/>
      <c r="H95" s="49"/>
      <c r="I95" s="49"/>
      <c r="J95" s="40"/>
      <c r="K95" s="50" t="str">
        <f t="shared" si="9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1"/>
        <v/>
      </c>
      <c r="U95" s="53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>
      <c r="B96" s="40">
        <v>88</v>
      </c>
      <c r="C96" s="48" t="str">
        <f t="shared" si="8"/>
        <v/>
      </c>
      <c r="D96" s="48"/>
      <c r="E96" s="40"/>
      <c r="F96" s="8"/>
      <c r="G96" s="40"/>
      <c r="H96" s="49"/>
      <c r="I96" s="49"/>
      <c r="J96" s="40"/>
      <c r="K96" s="50" t="str">
        <f t="shared" si="9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1"/>
        <v/>
      </c>
      <c r="U96" s="53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>
      <c r="B97" s="40">
        <v>89</v>
      </c>
      <c r="C97" s="48" t="str">
        <f t="shared" si="8"/>
        <v/>
      </c>
      <c r="D97" s="48"/>
      <c r="E97" s="40"/>
      <c r="F97" s="8"/>
      <c r="G97" s="40"/>
      <c r="H97" s="49"/>
      <c r="I97" s="49"/>
      <c r="J97" s="40"/>
      <c r="K97" s="50" t="str">
        <f t="shared" si="9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1"/>
        <v/>
      </c>
      <c r="U97" s="53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>
      <c r="B98" s="40">
        <v>90</v>
      </c>
      <c r="C98" s="48" t="str">
        <f t="shared" si="8"/>
        <v/>
      </c>
      <c r="D98" s="48"/>
      <c r="E98" s="40"/>
      <c r="F98" s="8"/>
      <c r="G98" s="40"/>
      <c r="H98" s="49"/>
      <c r="I98" s="49"/>
      <c r="J98" s="40"/>
      <c r="K98" s="50" t="str">
        <f t="shared" si="9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1"/>
        <v/>
      </c>
      <c r="U98" s="53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>
      <c r="B99" s="40">
        <v>91</v>
      </c>
      <c r="C99" s="48" t="str">
        <f t="shared" si="8"/>
        <v/>
      </c>
      <c r="D99" s="48"/>
      <c r="E99" s="40"/>
      <c r="F99" s="8"/>
      <c r="G99" s="40"/>
      <c r="H99" s="49"/>
      <c r="I99" s="49"/>
      <c r="J99" s="40"/>
      <c r="K99" s="50" t="str">
        <f t="shared" si="9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1"/>
        <v/>
      </c>
      <c r="U99" s="53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>
      <c r="B100" s="40">
        <v>92</v>
      </c>
      <c r="C100" s="48" t="str">
        <f t="shared" si="8"/>
        <v/>
      </c>
      <c r="D100" s="48"/>
      <c r="E100" s="40"/>
      <c r="F100" s="8"/>
      <c r="G100" s="40"/>
      <c r="H100" s="49"/>
      <c r="I100" s="49"/>
      <c r="J100" s="40"/>
      <c r="K100" s="50" t="str">
        <f t="shared" si="9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1"/>
        <v/>
      </c>
      <c r="U100" s="53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>
      <c r="B101" s="40">
        <v>93</v>
      </c>
      <c r="C101" s="48" t="str">
        <f t="shared" si="8"/>
        <v/>
      </c>
      <c r="D101" s="48"/>
      <c r="E101" s="40"/>
      <c r="F101" s="8"/>
      <c r="G101" s="40"/>
      <c r="H101" s="49"/>
      <c r="I101" s="49"/>
      <c r="J101" s="40"/>
      <c r="K101" s="50" t="str">
        <f t="shared" si="9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1"/>
        <v/>
      </c>
      <c r="U101" s="53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>
      <c r="B102" s="40">
        <v>94</v>
      </c>
      <c r="C102" s="48" t="str">
        <f t="shared" si="8"/>
        <v/>
      </c>
      <c r="D102" s="48"/>
      <c r="E102" s="40"/>
      <c r="F102" s="8"/>
      <c r="G102" s="40"/>
      <c r="H102" s="49"/>
      <c r="I102" s="49"/>
      <c r="J102" s="40"/>
      <c r="K102" s="50" t="str">
        <f t="shared" si="9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1"/>
        <v/>
      </c>
      <c r="U102" s="53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>
      <c r="B103" s="40">
        <v>95</v>
      </c>
      <c r="C103" s="48" t="str">
        <f t="shared" si="8"/>
        <v/>
      </c>
      <c r="D103" s="48"/>
      <c r="E103" s="40"/>
      <c r="F103" s="8"/>
      <c r="G103" s="40"/>
      <c r="H103" s="49"/>
      <c r="I103" s="49"/>
      <c r="J103" s="40"/>
      <c r="K103" s="50" t="str">
        <f t="shared" si="9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1"/>
        <v/>
      </c>
      <c r="U103" s="53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>
      <c r="B104" s="40">
        <v>96</v>
      </c>
      <c r="C104" s="48" t="str">
        <f t="shared" si="8"/>
        <v/>
      </c>
      <c r="D104" s="48"/>
      <c r="E104" s="40"/>
      <c r="F104" s="8"/>
      <c r="G104" s="40"/>
      <c r="H104" s="49"/>
      <c r="I104" s="49"/>
      <c r="J104" s="40"/>
      <c r="K104" s="50" t="str">
        <f t="shared" si="9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1"/>
        <v/>
      </c>
      <c r="U104" s="53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>
      <c r="B105" s="40">
        <v>97</v>
      </c>
      <c r="C105" s="48" t="str">
        <f t="shared" si="8"/>
        <v/>
      </c>
      <c r="D105" s="48"/>
      <c r="E105" s="40"/>
      <c r="F105" s="8"/>
      <c r="G105" s="40"/>
      <c r="H105" s="49"/>
      <c r="I105" s="49"/>
      <c r="J105" s="40"/>
      <c r="K105" s="50" t="str">
        <f t="shared" si="9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1"/>
        <v/>
      </c>
      <c r="U105" s="53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>
      <c r="B106" s="40">
        <v>98</v>
      </c>
      <c r="C106" s="48" t="str">
        <f t="shared" si="8"/>
        <v/>
      </c>
      <c r="D106" s="48"/>
      <c r="E106" s="40"/>
      <c r="F106" s="8"/>
      <c r="G106" s="40"/>
      <c r="H106" s="49"/>
      <c r="I106" s="49"/>
      <c r="J106" s="40"/>
      <c r="K106" s="50" t="str">
        <f t="shared" si="9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1"/>
        <v/>
      </c>
      <c r="U106" s="53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>
      <c r="B107" s="40">
        <v>99</v>
      </c>
      <c r="C107" s="48" t="str">
        <f t="shared" si="8"/>
        <v/>
      </c>
      <c r="D107" s="48"/>
      <c r="E107" s="40"/>
      <c r="F107" s="8"/>
      <c r="G107" s="40"/>
      <c r="H107" s="49"/>
      <c r="I107" s="49"/>
      <c r="J107" s="40"/>
      <c r="K107" s="50" t="str">
        <f t="shared" si="9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1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>
      <c r="B108" s="40">
        <v>100</v>
      </c>
      <c r="C108" s="48" t="str">
        <f t="shared" si="8"/>
        <v/>
      </c>
      <c r="D108" s="48"/>
      <c r="E108" s="40"/>
      <c r="F108" s="8"/>
      <c r="G108" s="40"/>
      <c r="H108" s="49"/>
      <c r="I108" s="49"/>
      <c r="J108" s="40"/>
      <c r="K108" s="50" t="str">
        <f t="shared" si="9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1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51" priority="9" stopIfTrue="1" operator="equal">
      <formula>"買"</formula>
    </cfRule>
    <cfRule type="cellIs" dxfId="250" priority="10" stopIfTrue="1" operator="equal">
      <formula>"売"</formula>
    </cfRule>
  </conditionalFormatting>
  <conditionalFormatting sqref="G9:G11 G14:G45 G47:G108">
    <cfRule type="cellIs" dxfId="249" priority="11" stopIfTrue="1" operator="equal">
      <formula>"買"</formula>
    </cfRule>
    <cfRule type="cellIs" dxfId="248" priority="12" stopIfTrue="1" operator="equal">
      <formula>"売"</formula>
    </cfRule>
  </conditionalFormatting>
  <conditionalFormatting sqref="G12">
    <cfRule type="cellIs" dxfId="247" priority="7" stopIfTrue="1" operator="equal">
      <formula>"買"</formula>
    </cfRule>
    <cfRule type="cellIs" dxfId="246" priority="8" stopIfTrue="1" operator="equal">
      <formula>"売"</formula>
    </cfRule>
  </conditionalFormatting>
  <conditionalFormatting sqref="G13">
    <cfRule type="cellIs" dxfId="245" priority="5" stopIfTrue="1" operator="equal">
      <formula>"買"</formula>
    </cfRule>
    <cfRule type="cellIs" dxfId="244" priority="6" stopIfTrue="1" operator="equal">
      <formula>"売"</formula>
    </cfRule>
  </conditionalFormatting>
  <conditionalFormatting sqref="G31">
    <cfRule type="cellIs" dxfId="243" priority="3" stopIfTrue="1" operator="equal">
      <formula>"買"</formula>
    </cfRule>
    <cfRule type="cellIs" dxfId="242" priority="4" stopIfTrue="1" operator="equal">
      <formula>"売"</formula>
    </cfRule>
  </conditionalFormatting>
  <conditionalFormatting sqref="G55">
    <cfRule type="cellIs" dxfId="241" priority="1" stopIfTrue="1" operator="equal">
      <formula>"買"</formula>
    </cfRule>
    <cfRule type="cellIs" dxfId="240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50" activePane="bottomLeft" state="frozen"/>
      <selection pane="bottomLeft" activeCell="E56" sqref="E56:Q56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68</v>
      </c>
      <c r="E2" s="82"/>
      <c r="F2" s="71" t="s">
        <v>6</v>
      </c>
      <c r="G2" s="71"/>
      <c r="H2" s="74" t="s">
        <v>69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203883.49950583678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62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103883.49950583678</v>
      </c>
      <c r="E4" s="79"/>
      <c r="F4" s="71" t="s">
        <v>12</v>
      </c>
      <c r="G4" s="71"/>
      <c r="H4" s="80">
        <f>SUM($T$9:$U$108)</f>
        <v>542.00000000000443</v>
      </c>
      <c r="I4" s="74"/>
      <c r="J4" s="86" t="s">
        <v>61</v>
      </c>
      <c r="K4" s="86"/>
      <c r="L4" s="83">
        <f>MAX($C$9:$D$990)-C9</f>
        <v>110340.46254201015</v>
      </c>
      <c r="M4" s="83"/>
      <c r="N4" s="86" t="s">
        <v>60</v>
      </c>
      <c r="O4" s="86"/>
      <c r="P4" s="87">
        <f>MAX(Y:Y)</f>
        <v>0.12154221060398263</v>
      </c>
      <c r="Q4" s="87"/>
      <c r="R4" s="1"/>
      <c r="S4" s="1"/>
      <c r="T4" s="1"/>
    </row>
    <row r="5" spans="2:25">
      <c r="B5" s="39" t="s">
        <v>15</v>
      </c>
      <c r="C5" s="2">
        <f>COUNTIF($R$9:$R$990,"&gt;0")</f>
        <v>29</v>
      </c>
      <c r="D5" s="38" t="s">
        <v>16</v>
      </c>
      <c r="E5" s="15">
        <f>COUNTIF($R$9:$R$990,"&lt;0")</f>
        <v>19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0.60416666666666663</v>
      </c>
      <c r="J5" s="70" t="s">
        <v>19</v>
      </c>
      <c r="K5" s="71"/>
      <c r="L5" s="72">
        <f>MAX(V9:V993)</f>
        <v>3</v>
      </c>
      <c r="M5" s="73"/>
      <c r="N5" s="17" t="s">
        <v>20</v>
      </c>
      <c r="O5" s="9"/>
      <c r="P5" s="72">
        <f>MAX(W9:W993)</f>
        <v>4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67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/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59</v>
      </c>
    </row>
    <row r="9" spans="2:25">
      <c r="B9" s="40">
        <v>1</v>
      </c>
      <c r="C9" s="48">
        <f>L2</f>
        <v>100000</v>
      </c>
      <c r="D9" s="48"/>
      <c r="E9" s="44">
        <v>2017</v>
      </c>
      <c r="F9" s="8">
        <v>43468</v>
      </c>
      <c r="G9" s="44" t="s">
        <v>4</v>
      </c>
      <c r="H9" s="49">
        <v>114.9</v>
      </c>
      <c r="I9" s="49"/>
      <c r="J9" s="44">
        <v>43</v>
      </c>
      <c r="K9" s="48">
        <f>IF(J9="","",C9*0.03)</f>
        <v>3000</v>
      </c>
      <c r="L9" s="48"/>
      <c r="M9" s="6">
        <f>IF(J9="","",(K9/J9)/LOOKUP(RIGHT($D$2,3),定数!$A$6:$A$13,定数!$B$6:$B$13))</f>
        <v>0.69767441860465107</v>
      </c>
      <c r="N9" s="44">
        <v>2017</v>
      </c>
      <c r="O9" s="8">
        <v>43469</v>
      </c>
      <c r="P9" s="49">
        <v>114.46</v>
      </c>
      <c r="Q9" s="49"/>
      <c r="R9" s="52">
        <f>IF(P9="","",T9*M9*LOOKUP(RIGHT($D$2,3),定数!$A$6:$A$13,定数!$B$6:$B$13))</f>
        <v>-3069.7674418605479</v>
      </c>
      <c r="S9" s="52"/>
      <c r="T9" s="53">
        <f>IF(P9="","",IF(G9="買",(P9-H9),(H9-P9))*IF(RIGHT($D$2,3)="JPY",100,10000))</f>
        <v>-44.000000000001194</v>
      </c>
      <c r="U9" s="53"/>
      <c r="V9" s="1">
        <f>IF(T9&lt;&gt;"",IF(T9&gt;0,1+V8,0),"")</f>
        <v>0</v>
      </c>
      <c r="W9">
        <f>IF(T9&lt;&gt;"",IF(T9&lt;0,1+W8,0),"")</f>
        <v>1</v>
      </c>
    </row>
    <row r="10" spans="2:25">
      <c r="B10" s="40">
        <v>2</v>
      </c>
      <c r="C10" s="48">
        <f t="shared" ref="C10:C73" si="0">IF(R9="","",C9+R9)</f>
        <v>96930.232558139454</v>
      </c>
      <c r="D10" s="48"/>
      <c r="E10" s="44">
        <v>2017</v>
      </c>
      <c r="F10" s="8">
        <v>43469</v>
      </c>
      <c r="G10" s="44" t="s">
        <v>4</v>
      </c>
      <c r="H10" s="49">
        <v>114.94</v>
      </c>
      <c r="I10" s="49"/>
      <c r="J10" s="44">
        <v>24</v>
      </c>
      <c r="K10" s="50">
        <f>IF(J10="","",C10*0.03)</f>
        <v>2907.9069767441833</v>
      </c>
      <c r="L10" s="51"/>
      <c r="M10" s="6">
        <f>IF(J10="","",(K10/J10)/LOOKUP(RIGHT($D$2,3),定数!$A$6:$A$13,定数!$B$6:$B$13))</f>
        <v>1.2116279069767431</v>
      </c>
      <c r="N10" s="44">
        <v>2017</v>
      </c>
      <c r="O10" s="8">
        <v>43469</v>
      </c>
      <c r="P10" s="49">
        <v>114.68</v>
      </c>
      <c r="Q10" s="49"/>
      <c r="R10" s="52">
        <f>IF(P10="","",T10*M10*LOOKUP(RIGHT($D$2,3),定数!$A$6:$A$13,定数!$B$6:$B$13))</f>
        <v>-3150.2325581394216</v>
      </c>
      <c r="S10" s="52"/>
      <c r="T10" s="53">
        <f>IF(P10="","",IF(G10="買",(P10-H10),(H10-P10))*IF(RIGHT($D$2,3)="JPY",100,10000))</f>
        <v>-25.999999999999091</v>
      </c>
      <c r="U10" s="53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40">
        <v>3</v>
      </c>
      <c r="C11" s="48">
        <f t="shared" si="0"/>
        <v>93780.000000000029</v>
      </c>
      <c r="D11" s="48"/>
      <c r="E11" s="44">
        <v>2017</v>
      </c>
      <c r="F11" s="8">
        <v>43476</v>
      </c>
      <c r="G11" s="44" t="s">
        <v>3</v>
      </c>
      <c r="H11" s="49">
        <v>113.91</v>
      </c>
      <c r="I11" s="49"/>
      <c r="J11" s="44">
        <v>38</v>
      </c>
      <c r="K11" s="50">
        <f t="shared" ref="K11:K56" si="3">IF(J11="","",C11*0.03)</f>
        <v>2813.4000000000005</v>
      </c>
      <c r="L11" s="51"/>
      <c r="M11" s="6">
        <f>IF(J11="","",(K11/J11)/LOOKUP(RIGHT($D$2,3),定数!$A$6:$A$13,定数!$B$6:$B$13))</f>
        <v>0.74036842105263179</v>
      </c>
      <c r="N11" s="44">
        <v>2017</v>
      </c>
      <c r="O11" s="8">
        <v>43477</v>
      </c>
      <c r="P11" s="49">
        <v>113.32</v>
      </c>
      <c r="Q11" s="49"/>
      <c r="R11" s="52">
        <f>IF(P11="","",T11*M11*LOOKUP(RIGHT($D$2,3),定数!$A$6:$A$13,定数!$B$6:$B$13))</f>
        <v>4368.1736842105529</v>
      </c>
      <c r="S11" s="52"/>
      <c r="T11" s="53">
        <f>IF(P11="","",IF(G11="買",(P11-H11),(H11-P11))*IF(RIGHT($D$2,3)="JPY",100,10000))</f>
        <v>59.000000000000341</v>
      </c>
      <c r="U11" s="53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6.21999999999997E-2</v>
      </c>
    </row>
    <row r="12" spans="2:25">
      <c r="B12" s="40">
        <v>4</v>
      </c>
      <c r="C12" s="48">
        <f t="shared" si="0"/>
        <v>98148.173684210575</v>
      </c>
      <c r="D12" s="48"/>
      <c r="E12" s="44">
        <v>2017</v>
      </c>
      <c r="F12" s="8">
        <v>43486</v>
      </c>
      <c r="G12" s="44" t="s">
        <v>4</v>
      </c>
      <c r="H12" s="49">
        <v>114.43</v>
      </c>
      <c r="I12" s="49"/>
      <c r="J12" s="44">
        <v>42</v>
      </c>
      <c r="K12" s="50">
        <f t="shared" si="3"/>
        <v>2944.4452105263172</v>
      </c>
      <c r="L12" s="51"/>
      <c r="M12" s="6">
        <f>IF(J12="","",(K12/J12)/LOOKUP(RIGHT($D$2,3),定数!$A$6:$A$13,定数!$B$6:$B$13))</f>
        <v>0.70105838345864702</v>
      </c>
      <c r="N12" s="44">
        <v>2017</v>
      </c>
      <c r="O12" s="8">
        <v>43492</v>
      </c>
      <c r="P12" s="49">
        <v>115.06</v>
      </c>
      <c r="Q12" s="49"/>
      <c r="R12" s="52">
        <f>IF(P12="","",T12*M12*LOOKUP(RIGHT($D$2,3),定数!$A$6:$A$13,定数!$B$6:$B$13))</f>
        <v>4416.6678157894448</v>
      </c>
      <c r="S12" s="52"/>
      <c r="T12" s="53">
        <f t="shared" ref="T12:T75" si="4">IF(P12="","",IF(G12="買",(P12-H12),(H12-P12))*IF(RIGHT($D$2,3)="JPY",100,10000))</f>
        <v>62.999999999999545</v>
      </c>
      <c r="U12" s="53"/>
      <c r="V12" s="22">
        <f t="shared" si="1"/>
        <v>2</v>
      </c>
      <c r="W12">
        <f t="shared" si="2"/>
        <v>0</v>
      </c>
      <c r="X12" s="41">
        <f t="shared" ref="X12:X75" si="5">IF(C12&lt;&gt;"",MAX(X11,C12),"")</f>
        <v>100000</v>
      </c>
      <c r="Y12" s="42">
        <f t="shared" ref="Y12:Y75" si="6">IF(X12&lt;&gt;"",1-(C12/X12),"")</f>
        <v>1.8518263157894288E-2</v>
      </c>
    </row>
    <row r="13" spans="2:25">
      <c r="B13" s="40">
        <v>5</v>
      </c>
      <c r="C13" s="48">
        <f t="shared" si="0"/>
        <v>102564.84150000002</v>
      </c>
      <c r="D13" s="48"/>
      <c r="E13" s="44">
        <v>2017</v>
      </c>
      <c r="F13" s="8">
        <v>43500</v>
      </c>
      <c r="G13" s="44" t="s">
        <v>3</v>
      </c>
      <c r="H13" s="49">
        <v>113.39</v>
      </c>
      <c r="I13" s="49"/>
      <c r="J13" s="44">
        <v>37</v>
      </c>
      <c r="K13" s="50">
        <f t="shared" si="3"/>
        <v>3076.9452450000008</v>
      </c>
      <c r="L13" s="51"/>
      <c r="M13" s="6">
        <f>IF(J13="","",(K13/J13)/LOOKUP(RIGHT($D$2,3),定数!$A$6:$A$13,定数!$B$6:$B$13))</f>
        <v>0.83160682297297317</v>
      </c>
      <c r="N13" s="44">
        <v>2017</v>
      </c>
      <c r="O13" s="8">
        <v>43502</v>
      </c>
      <c r="P13" s="49">
        <v>112.82</v>
      </c>
      <c r="Q13" s="49"/>
      <c r="R13" s="52">
        <f>IF(P13="","",T13*M13*LOOKUP(RIGHT($D$2,3),定数!$A$6:$A$13,定数!$B$6:$B$13))</f>
        <v>4740.1588909460088</v>
      </c>
      <c r="S13" s="52"/>
      <c r="T13" s="53">
        <f t="shared" si="4"/>
        <v>57.000000000000739</v>
      </c>
      <c r="U13" s="53"/>
      <c r="V13" s="22">
        <f t="shared" si="1"/>
        <v>3</v>
      </c>
      <c r="W13">
        <f t="shared" si="2"/>
        <v>0</v>
      </c>
      <c r="X13" s="41">
        <f t="shared" si="5"/>
        <v>102564.84150000002</v>
      </c>
      <c r="Y13" s="42">
        <f t="shared" si="6"/>
        <v>0</v>
      </c>
    </row>
    <row r="14" spans="2:25">
      <c r="B14" s="40">
        <v>6</v>
      </c>
      <c r="C14" s="48">
        <f t="shared" si="0"/>
        <v>107305.00039094604</v>
      </c>
      <c r="D14" s="48"/>
      <c r="E14" s="44">
        <v>2017</v>
      </c>
      <c r="F14" s="8">
        <v>43519</v>
      </c>
      <c r="G14" s="44" t="s">
        <v>3</v>
      </c>
      <c r="H14" s="49">
        <v>111.81</v>
      </c>
      <c r="I14" s="49"/>
      <c r="J14" s="44">
        <v>25</v>
      </c>
      <c r="K14" s="50">
        <f t="shared" si="3"/>
        <v>3219.1500117283808</v>
      </c>
      <c r="L14" s="51"/>
      <c r="M14" s="6">
        <f>IF(J14="","",(K14/J14)/LOOKUP(RIGHT($D$2,3),定数!$A$6:$A$13,定数!$B$6:$B$13))</f>
        <v>1.2876600046913524</v>
      </c>
      <c r="N14" s="44">
        <v>2017</v>
      </c>
      <c r="O14" s="8">
        <v>43520</v>
      </c>
      <c r="P14" s="49">
        <v>112.07</v>
      </c>
      <c r="Q14" s="49"/>
      <c r="R14" s="52">
        <f>IF(P14="","",T14*M14*LOOKUP(RIGHT($D$2,3),定数!$A$6:$A$13,定数!$B$6:$B$13))</f>
        <v>-3347.9160121973991</v>
      </c>
      <c r="S14" s="52"/>
      <c r="T14" s="53">
        <f t="shared" si="4"/>
        <v>-25.999999999999091</v>
      </c>
      <c r="U14" s="53"/>
      <c r="V14" s="22">
        <f t="shared" si="1"/>
        <v>0</v>
      </c>
      <c r="W14">
        <f t="shared" si="2"/>
        <v>1</v>
      </c>
      <c r="X14" s="41">
        <f t="shared" si="5"/>
        <v>107305.00039094604</v>
      </c>
      <c r="Y14" s="42">
        <f t="shared" si="6"/>
        <v>0</v>
      </c>
    </row>
    <row r="15" spans="2:25">
      <c r="B15" s="40">
        <v>7</v>
      </c>
      <c r="C15" s="48">
        <f t="shared" si="0"/>
        <v>103957.08437874864</v>
      </c>
      <c r="D15" s="48"/>
      <c r="E15" s="44">
        <v>2017</v>
      </c>
      <c r="F15" s="8">
        <v>43567</v>
      </c>
      <c r="G15" s="44" t="s">
        <v>3</v>
      </c>
      <c r="H15" s="49">
        <v>108.7</v>
      </c>
      <c r="I15" s="49"/>
      <c r="J15" s="44">
        <v>31</v>
      </c>
      <c r="K15" s="50">
        <f t="shared" si="3"/>
        <v>3118.7125313624592</v>
      </c>
      <c r="L15" s="51"/>
      <c r="M15" s="6">
        <f>IF(J15="","",(K15/J15)/LOOKUP(RIGHT($D$2,3),定数!$A$6:$A$13,定数!$B$6:$B$13))</f>
        <v>1.006036300439503</v>
      </c>
      <c r="N15" s="44">
        <v>2017</v>
      </c>
      <c r="O15" s="8">
        <v>43569</v>
      </c>
      <c r="P15" s="49">
        <v>108.22</v>
      </c>
      <c r="Q15" s="49"/>
      <c r="R15" s="52">
        <f>IF(P15="","",T15*M15*LOOKUP(RIGHT($D$2,3),定数!$A$6:$A$13,定数!$B$6:$B$13))</f>
        <v>4828.9742421096544</v>
      </c>
      <c r="S15" s="52"/>
      <c r="T15" s="53">
        <f t="shared" si="4"/>
        <v>48.000000000000398</v>
      </c>
      <c r="U15" s="53"/>
      <c r="V15" s="22">
        <f t="shared" si="1"/>
        <v>1</v>
      </c>
      <c r="W15">
        <f t="shared" si="2"/>
        <v>0</v>
      </c>
      <c r="X15" s="41">
        <f t="shared" si="5"/>
        <v>107305.00039094604</v>
      </c>
      <c r="Y15" s="42">
        <f t="shared" si="6"/>
        <v>3.1199999999998895E-2</v>
      </c>
    </row>
    <row r="16" spans="2:25">
      <c r="B16" s="40">
        <v>8</v>
      </c>
      <c r="C16" s="48">
        <f t="shared" si="0"/>
        <v>108786.0586208583</v>
      </c>
      <c r="D16" s="48"/>
      <c r="E16" s="44">
        <v>2017</v>
      </c>
      <c r="F16" s="8">
        <v>43582</v>
      </c>
      <c r="G16" s="44" t="s">
        <v>4</v>
      </c>
      <c r="H16" s="49">
        <v>112.09</v>
      </c>
      <c r="I16" s="49"/>
      <c r="J16" s="44">
        <v>46</v>
      </c>
      <c r="K16" s="50">
        <f t="shared" si="3"/>
        <v>3263.581758625749</v>
      </c>
      <c r="L16" s="51"/>
      <c r="M16" s="6">
        <f>IF(J16="","",(K16/J16)/LOOKUP(RIGHT($D$2,3),定数!$A$6:$A$13,定数!$B$6:$B$13))</f>
        <v>0.70947429535342366</v>
      </c>
      <c r="N16" s="44">
        <v>2017</v>
      </c>
      <c r="O16" s="8">
        <v>43587</v>
      </c>
      <c r="P16" s="49">
        <v>112.78</v>
      </c>
      <c r="Q16" s="49"/>
      <c r="R16" s="52">
        <f>IF(P16="","",T16*M16*LOOKUP(RIGHT($D$2,3),定数!$A$6:$A$13,定数!$B$6:$B$13))</f>
        <v>4895.3726379386071</v>
      </c>
      <c r="S16" s="52"/>
      <c r="T16" s="53">
        <f t="shared" si="4"/>
        <v>68.999999999999773</v>
      </c>
      <c r="U16" s="53"/>
      <c r="V16" s="22">
        <f t="shared" si="1"/>
        <v>2</v>
      </c>
      <c r="W16">
        <f t="shared" si="2"/>
        <v>0</v>
      </c>
      <c r="X16" s="41">
        <f t="shared" si="5"/>
        <v>108786.0586208583</v>
      </c>
      <c r="Y16" s="42">
        <f t="shared" si="6"/>
        <v>0</v>
      </c>
    </row>
    <row r="17" spans="2:25">
      <c r="B17" s="40">
        <v>9</v>
      </c>
      <c r="C17" s="48">
        <f t="shared" si="0"/>
        <v>113681.4312587969</v>
      </c>
      <c r="D17" s="48"/>
      <c r="E17" s="44">
        <v>2017</v>
      </c>
      <c r="F17" s="8">
        <v>43593</v>
      </c>
      <c r="G17" s="44" t="s">
        <v>4</v>
      </c>
      <c r="H17" s="49">
        <v>114.1</v>
      </c>
      <c r="I17" s="49"/>
      <c r="J17" s="44">
        <v>27</v>
      </c>
      <c r="K17" s="50">
        <f t="shared" si="3"/>
        <v>3410.4429377639071</v>
      </c>
      <c r="L17" s="51"/>
      <c r="M17" s="6">
        <f>IF(J17="","",(K17/J17)/LOOKUP(RIGHT($D$2,3),定数!$A$6:$A$13,定数!$B$6:$B$13))</f>
        <v>1.2631270139866322</v>
      </c>
      <c r="N17" s="44">
        <v>2017</v>
      </c>
      <c r="O17" s="8">
        <v>43601</v>
      </c>
      <c r="P17" s="49">
        <v>114.51</v>
      </c>
      <c r="Q17" s="49"/>
      <c r="R17" s="52">
        <f>IF(P17="","",T17*M17*LOOKUP(RIGHT($D$2,3),定数!$A$6:$A$13,定数!$B$6:$B$13))</f>
        <v>5178.8207573453283</v>
      </c>
      <c r="S17" s="52"/>
      <c r="T17" s="53">
        <f t="shared" si="4"/>
        <v>41.00000000000108</v>
      </c>
      <c r="U17" s="53"/>
      <c r="V17" s="22">
        <f t="shared" si="1"/>
        <v>3</v>
      </c>
      <c r="W17">
        <f t="shared" si="2"/>
        <v>0</v>
      </c>
      <c r="X17" s="41">
        <f t="shared" si="5"/>
        <v>113681.4312587969</v>
      </c>
      <c r="Y17" s="42">
        <f t="shared" si="6"/>
        <v>0</v>
      </c>
    </row>
    <row r="18" spans="2:25">
      <c r="B18" s="40">
        <v>10</v>
      </c>
      <c r="C18" s="48">
        <f t="shared" si="0"/>
        <v>118860.25201614223</v>
      </c>
      <c r="D18" s="48"/>
      <c r="E18" s="44">
        <v>2017</v>
      </c>
      <c r="F18" s="8">
        <v>43595</v>
      </c>
      <c r="G18" s="44" t="s">
        <v>3</v>
      </c>
      <c r="H18" s="49">
        <v>112.98</v>
      </c>
      <c r="I18" s="49"/>
      <c r="J18" s="44">
        <v>44</v>
      </c>
      <c r="K18" s="50">
        <f t="shared" si="3"/>
        <v>3565.8075604842666</v>
      </c>
      <c r="L18" s="51"/>
      <c r="M18" s="6">
        <f>IF(J18="","",(K18/J18)/LOOKUP(RIGHT($D$2,3),定数!$A$6:$A$13,定数!$B$6:$B$13))</f>
        <v>0.81041080920096975</v>
      </c>
      <c r="N18" s="44">
        <v>2017</v>
      </c>
      <c r="O18" s="8">
        <v>43597</v>
      </c>
      <c r="P18" s="49">
        <v>113.43</v>
      </c>
      <c r="Q18" s="49"/>
      <c r="R18" s="52">
        <f>IF(P18="","",T18*M18*LOOKUP(RIGHT($D$2,3),定数!$A$6:$A$13,定数!$B$6:$B$13))</f>
        <v>-3646.8486414043864</v>
      </c>
      <c r="S18" s="52"/>
      <c r="T18" s="53">
        <f t="shared" si="4"/>
        <v>-45.000000000000284</v>
      </c>
      <c r="U18" s="53"/>
      <c r="V18" s="22">
        <f t="shared" si="1"/>
        <v>0</v>
      </c>
      <c r="W18">
        <f t="shared" si="2"/>
        <v>1</v>
      </c>
      <c r="X18" s="41">
        <f t="shared" si="5"/>
        <v>118860.25201614223</v>
      </c>
      <c r="Y18" s="42">
        <f t="shared" si="6"/>
        <v>0</v>
      </c>
    </row>
    <row r="19" spans="2:25">
      <c r="B19" s="40">
        <v>11</v>
      </c>
      <c r="C19" s="48">
        <f t="shared" si="0"/>
        <v>115213.40337473784</v>
      </c>
      <c r="D19" s="48"/>
      <c r="E19" s="44">
        <v>2017</v>
      </c>
      <c r="F19" s="8">
        <v>43597</v>
      </c>
      <c r="G19" s="44" t="s">
        <v>3</v>
      </c>
      <c r="H19" s="49">
        <v>112.67</v>
      </c>
      <c r="I19" s="49"/>
      <c r="J19" s="44">
        <v>33</v>
      </c>
      <c r="K19" s="50">
        <f t="shared" si="3"/>
        <v>3456.4021012421349</v>
      </c>
      <c r="L19" s="51"/>
      <c r="M19" s="6">
        <f>IF(J19="","",(K19/J19)/LOOKUP(RIGHT($D$2,3),定数!$A$6:$A$13,定数!$B$6:$B$13))</f>
        <v>1.0473945761339802</v>
      </c>
      <c r="N19" s="44">
        <v>2017</v>
      </c>
      <c r="O19" s="8">
        <v>43603</v>
      </c>
      <c r="P19" s="49">
        <v>113.01</v>
      </c>
      <c r="Q19" s="49"/>
      <c r="R19" s="52">
        <f>IF(P19="","",T19*M19*LOOKUP(RIGHT($D$2,3),定数!$A$6:$A$13,定数!$B$6:$B$13))</f>
        <v>-3561.1415588555687</v>
      </c>
      <c r="S19" s="52"/>
      <c r="T19" s="53">
        <f t="shared" si="4"/>
        <v>-34.000000000000341</v>
      </c>
      <c r="U19" s="53"/>
      <c r="V19" s="22">
        <f t="shared" si="1"/>
        <v>0</v>
      </c>
      <c r="W19">
        <f t="shared" si="2"/>
        <v>2</v>
      </c>
      <c r="X19" s="41">
        <f t="shared" si="5"/>
        <v>118860.25201614223</v>
      </c>
      <c r="Y19" s="42">
        <f t="shared" si="6"/>
        <v>3.0681818181818366E-2</v>
      </c>
    </row>
    <row r="20" spans="2:25">
      <c r="B20" s="40">
        <v>12</v>
      </c>
      <c r="C20" s="48">
        <f t="shared" si="0"/>
        <v>111652.26181588227</v>
      </c>
      <c r="D20" s="48"/>
      <c r="E20" s="44">
        <v>2017</v>
      </c>
      <c r="F20" s="8">
        <v>43607</v>
      </c>
      <c r="G20" s="44" t="s">
        <v>4</v>
      </c>
      <c r="H20" s="49">
        <v>114.5</v>
      </c>
      <c r="I20" s="49"/>
      <c r="J20" s="44">
        <v>65</v>
      </c>
      <c r="K20" s="50">
        <f t="shared" si="3"/>
        <v>3349.5678544764683</v>
      </c>
      <c r="L20" s="51"/>
      <c r="M20" s="6">
        <f>IF(J20="","",(K20/J20)/LOOKUP(RIGHT($D$2,3),定数!$A$6:$A$13,定数!$B$6:$B$13))</f>
        <v>0.51531813145791827</v>
      </c>
      <c r="N20" s="44">
        <v>2017</v>
      </c>
      <c r="O20" s="8">
        <v>43615</v>
      </c>
      <c r="P20" s="49">
        <v>113.84</v>
      </c>
      <c r="Q20" s="49"/>
      <c r="R20" s="52">
        <f>IF(P20="","",T20*M20*LOOKUP(RIGHT($D$2,3),定数!$A$6:$A$13,定数!$B$6:$B$13))</f>
        <v>-3401.0996676222435</v>
      </c>
      <c r="S20" s="52"/>
      <c r="T20" s="53">
        <f t="shared" si="4"/>
        <v>-65.999999999999659</v>
      </c>
      <c r="U20" s="53"/>
      <c r="V20" s="22">
        <f t="shared" si="1"/>
        <v>0</v>
      </c>
      <c r="W20">
        <f t="shared" si="2"/>
        <v>3</v>
      </c>
      <c r="X20" s="41">
        <f t="shared" si="5"/>
        <v>118860.25201614223</v>
      </c>
      <c r="Y20" s="42">
        <f t="shared" si="6"/>
        <v>6.064256198347151E-2</v>
      </c>
    </row>
    <row r="21" spans="2:25">
      <c r="B21" s="40">
        <v>13</v>
      </c>
      <c r="C21" s="48">
        <f t="shared" si="0"/>
        <v>108251.16214826003</v>
      </c>
      <c r="D21" s="48"/>
      <c r="E21" s="45">
        <v>2017</v>
      </c>
      <c r="F21" s="8">
        <v>43608</v>
      </c>
      <c r="G21" s="45" t="s">
        <v>4</v>
      </c>
      <c r="H21" s="49">
        <v>114.59</v>
      </c>
      <c r="I21" s="49"/>
      <c r="J21" s="45">
        <v>39</v>
      </c>
      <c r="K21" s="50">
        <f t="shared" si="3"/>
        <v>3247.5348644478008</v>
      </c>
      <c r="L21" s="51"/>
      <c r="M21" s="6">
        <f>IF(J21="","",(K21/J21)/LOOKUP(RIGHT($D$2,3),定数!$A$6:$A$13,定数!$B$6:$B$13))</f>
        <v>0.83270124729430794</v>
      </c>
      <c r="N21" s="45">
        <v>2017</v>
      </c>
      <c r="O21" s="8">
        <v>43611</v>
      </c>
      <c r="P21" s="49">
        <v>114.19</v>
      </c>
      <c r="Q21" s="49"/>
      <c r="R21" s="52">
        <f>IF(P21="","",T21*M21*LOOKUP(RIGHT($D$2,3),定数!$A$6:$A$13,定数!$B$6:$B$13))</f>
        <v>-3330.8049891772789</v>
      </c>
      <c r="S21" s="52"/>
      <c r="T21" s="53">
        <f t="shared" si="4"/>
        <v>-40.000000000000568</v>
      </c>
      <c r="U21" s="53"/>
      <c r="V21" s="22">
        <f t="shared" si="1"/>
        <v>0</v>
      </c>
      <c r="W21">
        <f t="shared" si="2"/>
        <v>4</v>
      </c>
      <c r="X21" s="41">
        <f t="shared" si="5"/>
        <v>118860.25201614223</v>
      </c>
      <c r="Y21" s="42">
        <f t="shared" si="6"/>
        <v>8.9256834710744082E-2</v>
      </c>
    </row>
    <row r="22" spans="2:25">
      <c r="B22" s="40">
        <v>14</v>
      </c>
      <c r="C22" s="48">
        <f t="shared" si="0"/>
        <v>104920.35715908275</v>
      </c>
      <c r="D22" s="48"/>
      <c r="E22" s="45">
        <v>2017</v>
      </c>
      <c r="F22" s="8">
        <v>43659</v>
      </c>
      <c r="G22" s="45" t="s">
        <v>3</v>
      </c>
      <c r="H22" s="49">
        <v>117.23</v>
      </c>
      <c r="I22" s="49"/>
      <c r="J22" s="45">
        <v>38</v>
      </c>
      <c r="K22" s="50">
        <f t="shared" si="3"/>
        <v>3147.6107147724824</v>
      </c>
      <c r="L22" s="51"/>
      <c r="M22" s="6">
        <f>IF(J22="","",(K22/J22)/LOOKUP(RIGHT($D$2,3),定数!$A$6:$A$13,定数!$B$6:$B$13))</f>
        <v>0.82831860915065325</v>
      </c>
      <c r="N22" s="45">
        <v>2017</v>
      </c>
      <c r="O22" s="8">
        <v>43660</v>
      </c>
      <c r="P22" s="49">
        <v>116.65</v>
      </c>
      <c r="Q22" s="49"/>
      <c r="R22" s="52">
        <f>IF(P22="","",T22*M22*LOOKUP(RIGHT($D$2,3),定数!$A$6:$A$13,定数!$B$6:$B$13))</f>
        <v>4804.2479330737751</v>
      </c>
      <c r="S22" s="52"/>
      <c r="T22" s="53">
        <f t="shared" si="4"/>
        <v>57.999999999999829</v>
      </c>
      <c r="U22" s="53"/>
      <c r="V22" s="22">
        <f t="shared" si="1"/>
        <v>1</v>
      </c>
      <c r="W22">
        <f t="shared" si="2"/>
        <v>0</v>
      </c>
      <c r="X22" s="41">
        <f t="shared" si="5"/>
        <v>118860.25201614223</v>
      </c>
      <c r="Y22" s="42">
        <f t="shared" si="6"/>
        <v>0.1172797013350293</v>
      </c>
    </row>
    <row r="23" spans="2:25">
      <c r="B23" s="40">
        <v>15</v>
      </c>
      <c r="C23" s="48">
        <f t="shared" si="0"/>
        <v>109724.60509215652</v>
      </c>
      <c r="D23" s="48"/>
      <c r="E23" s="45">
        <v>2017</v>
      </c>
      <c r="F23" s="8">
        <v>43666</v>
      </c>
      <c r="G23" s="45" t="s">
        <v>4</v>
      </c>
      <c r="H23" s="49">
        <v>117.46</v>
      </c>
      <c r="I23" s="49"/>
      <c r="J23" s="45">
        <v>78</v>
      </c>
      <c r="K23" s="50">
        <f t="shared" si="3"/>
        <v>3291.7381527646953</v>
      </c>
      <c r="L23" s="51"/>
      <c r="M23" s="6">
        <f>IF(J23="","",(K23/J23)/LOOKUP(RIGHT($D$2,3),定数!$A$6:$A$13,定数!$B$6:$B$13))</f>
        <v>0.42201771189290965</v>
      </c>
      <c r="N23" s="45">
        <v>2017</v>
      </c>
      <c r="O23" s="8">
        <v>43672</v>
      </c>
      <c r="P23" s="49">
        <v>116.67</v>
      </c>
      <c r="Q23" s="49"/>
      <c r="R23" s="52">
        <f>IF(P23="","",T23*M23*LOOKUP(RIGHT($D$2,3),定数!$A$6:$A$13,定数!$B$6:$B$13))</f>
        <v>-3333.9399239539525</v>
      </c>
      <c r="S23" s="52"/>
      <c r="T23" s="53">
        <f t="shared" si="4"/>
        <v>-78.999999999999204</v>
      </c>
      <c r="U23" s="53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118860.25201614223</v>
      </c>
      <c r="Y23" s="42">
        <f t="shared" si="6"/>
        <v>7.6860403448791415E-2</v>
      </c>
    </row>
    <row r="24" spans="2:25">
      <c r="B24" s="40">
        <v>16</v>
      </c>
      <c r="C24" s="48">
        <f t="shared" si="0"/>
        <v>106390.66516820257</v>
      </c>
      <c r="D24" s="48"/>
      <c r="E24" s="45">
        <v>2017</v>
      </c>
      <c r="F24" s="8">
        <v>43700</v>
      </c>
      <c r="G24" s="45" t="s">
        <v>3</v>
      </c>
      <c r="H24" s="49">
        <v>113.1</v>
      </c>
      <c r="I24" s="49"/>
      <c r="J24" s="45">
        <v>20</v>
      </c>
      <c r="K24" s="50">
        <f t="shared" si="3"/>
        <v>3191.7199550460768</v>
      </c>
      <c r="L24" s="51"/>
      <c r="M24" s="6">
        <f>IF(J24="","",(K24/J24)/LOOKUP(RIGHT($D$2,3),定数!$A$6:$A$13,定数!$B$6:$B$13))</f>
        <v>1.5958599775230384</v>
      </c>
      <c r="N24" s="45">
        <v>2017</v>
      </c>
      <c r="O24" s="8">
        <v>43701</v>
      </c>
      <c r="P24" s="49">
        <v>112.79</v>
      </c>
      <c r="Q24" s="49"/>
      <c r="R24" s="52">
        <f>IF(P24="","",T24*M24*LOOKUP(RIGHT($D$2,3),定数!$A$6:$A$13,定数!$B$6:$B$13))</f>
        <v>4947.1659303212282</v>
      </c>
      <c r="S24" s="52"/>
      <c r="T24" s="53">
        <f t="shared" si="4"/>
        <v>30.999999999998806</v>
      </c>
      <c r="U24" s="53"/>
      <c r="V24" t="str">
        <f t="shared" si="7"/>
        <v/>
      </c>
      <c r="W24">
        <f t="shared" si="2"/>
        <v>0</v>
      </c>
      <c r="X24" s="41">
        <f t="shared" si="5"/>
        <v>118860.25201614223</v>
      </c>
      <c r="Y24" s="42">
        <f t="shared" si="6"/>
        <v>0.10490964503630851</v>
      </c>
    </row>
    <row r="25" spans="2:25">
      <c r="B25" s="40">
        <v>17</v>
      </c>
      <c r="C25" s="48">
        <f t="shared" si="0"/>
        <v>111337.83109852379</v>
      </c>
      <c r="D25" s="48"/>
      <c r="E25" s="45">
        <v>2017</v>
      </c>
      <c r="F25" s="8">
        <v>43735</v>
      </c>
      <c r="G25" s="45" t="s">
        <v>4</v>
      </c>
      <c r="H25" s="49">
        <v>116.04</v>
      </c>
      <c r="I25" s="49"/>
      <c r="J25" s="45">
        <v>52</v>
      </c>
      <c r="K25" s="50">
        <f t="shared" si="3"/>
        <v>3340.1349329557138</v>
      </c>
      <c r="L25" s="51"/>
      <c r="M25" s="6">
        <f>IF(J25="","",(K25/J25)/LOOKUP(RIGHT($D$2,3),定数!$A$6:$A$13,定数!$B$6:$B$13))</f>
        <v>0.64233364095302192</v>
      </c>
      <c r="N25" s="45">
        <v>2017</v>
      </c>
      <c r="O25" s="8">
        <v>43740</v>
      </c>
      <c r="P25" s="49">
        <v>115.51</v>
      </c>
      <c r="Q25" s="49"/>
      <c r="R25" s="52">
        <f>IF(P25="","",T25*M25*LOOKUP(RIGHT($D$2,3),定数!$A$6:$A$13,定数!$B$6:$B$13))</f>
        <v>-3404.3682970510231</v>
      </c>
      <c r="S25" s="52"/>
      <c r="T25" s="53">
        <f t="shared" si="4"/>
        <v>-53.000000000000114</v>
      </c>
      <c r="U25" s="53"/>
      <c r="V25" t="str">
        <f t="shared" si="7"/>
        <v/>
      </c>
      <c r="W25">
        <f t="shared" si="2"/>
        <v>1</v>
      </c>
      <c r="X25" s="41">
        <f t="shared" si="5"/>
        <v>118860.25201614223</v>
      </c>
      <c r="Y25" s="42">
        <f t="shared" si="6"/>
        <v>6.3287943530498603E-2</v>
      </c>
    </row>
    <row r="26" spans="2:25">
      <c r="B26" s="40">
        <v>18</v>
      </c>
      <c r="C26" s="48">
        <f t="shared" si="0"/>
        <v>107933.46280147276</v>
      </c>
      <c r="D26" s="48"/>
      <c r="E26" s="45">
        <v>2017</v>
      </c>
      <c r="F26" s="8">
        <v>43742</v>
      </c>
      <c r="G26" s="45" t="s">
        <v>3</v>
      </c>
      <c r="H26" s="49">
        <v>115.57</v>
      </c>
      <c r="I26" s="49"/>
      <c r="J26" s="45">
        <v>28</v>
      </c>
      <c r="K26" s="50">
        <f t="shared" si="3"/>
        <v>3238.003884044183</v>
      </c>
      <c r="L26" s="51"/>
      <c r="M26" s="6">
        <f>IF(J26="","",(K26/J26)/LOOKUP(RIGHT($D$2,3),定数!$A$6:$A$13,定数!$B$6:$B$13))</f>
        <v>1.1564299585872082</v>
      </c>
      <c r="N26" s="45">
        <v>2017</v>
      </c>
      <c r="O26" s="8">
        <v>43743</v>
      </c>
      <c r="P26" s="49">
        <v>115.14</v>
      </c>
      <c r="Q26" s="49"/>
      <c r="R26" s="52">
        <f>IF(P26="","",T26*M26*LOOKUP(RIGHT($D$2,3),定数!$A$6:$A$13,定数!$B$6:$B$13))</f>
        <v>4972.6488219249095</v>
      </c>
      <c r="S26" s="52"/>
      <c r="T26" s="53">
        <f t="shared" si="4"/>
        <v>42.999999999999261</v>
      </c>
      <c r="U26" s="53"/>
      <c r="V26" t="str">
        <f t="shared" si="7"/>
        <v/>
      </c>
      <c r="W26">
        <f t="shared" si="2"/>
        <v>0</v>
      </c>
      <c r="X26" s="41">
        <f t="shared" si="5"/>
        <v>118860.25201614223</v>
      </c>
      <c r="Y26" s="42">
        <f t="shared" si="6"/>
        <v>9.1929716026392994E-2</v>
      </c>
    </row>
    <row r="27" spans="2:25">
      <c r="B27" s="40">
        <v>19</v>
      </c>
      <c r="C27" s="48">
        <f t="shared" si="0"/>
        <v>112906.11162339768</v>
      </c>
      <c r="D27" s="48"/>
      <c r="E27" s="45">
        <v>2017</v>
      </c>
      <c r="F27" s="8">
        <v>43756</v>
      </c>
      <c r="G27" s="45" t="s">
        <v>4</v>
      </c>
      <c r="H27" s="49">
        <v>114.97</v>
      </c>
      <c r="I27" s="49"/>
      <c r="J27" s="45">
        <v>23</v>
      </c>
      <c r="K27" s="50">
        <f t="shared" si="3"/>
        <v>3387.1833487019303</v>
      </c>
      <c r="L27" s="51"/>
      <c r="M27" s="6">
        <f>IF(J27="","",(K27/J27)/LOOKUP(RIGHT($D$2,3),定数!$A$6:$A$13,定数!$B$6:$B$13))</f>
        <v>1.4726884124791002</v>
      </c>
      <c r="N27" s="45">
        <v>2017</v>
      </c>
      <c r="O27" s="8">
        <v>43757</v>
      </c>
      <c r="P27" s="49">
        <v>115.31</v>
      </c>
      <c r="Q27" s="49"/>
      <c r="R27" s="52">
        <f>IF(P27="","",T27*M27*LOOKUP(RIGHT($D$2,3),定数!$A$6:$A$13,定数!$B$6:$B$13))</f>
        <v>5007.1406024289909</v>
      </c>
      <c r="S27" s="52"/>
      <c r="T27" s="53">
        <f t="shared" si="4"/>
        <v>34.000000000000341</v>
      </c>
      <c r="U27" s="53"/>
      <c r="V27" t="str">
        <f t="shared" si="7"/>
        <v/>
      </c>
      <c r="W27">
        <f t="shared" si="2"/>
        <v>0</v>
      </c>
      <c r="X27" s="41">
        <f t="shared" si="5"/>
        <v>118860.25201614223</v>
      </c>
      <c r="Y27" s="42">
        <f t="shared" si="6"/>
        <v>5.0093620800466865E-2</v>
      </c>
    </row>
    <row r="28" spans="2:25">
      <c r="B28" s="40">
        <v>20</v>
      </c>
      <c r="C28" s="48">
        <f t="shared" si="0"/>
        <v>117913.25222582667</v>
      </c>
      <c r="D28" s="48"/>
      <c r="E28" s="45">
        <v>2017</v>
      </c>
      <c r="F28" s="8">
        <v>43758</v>
      </c>
      <c r="G28" s="45" t="s">
        <v>4</v>
      </c>
      <c r="H28" s="49">
        <v>115.53</v>
      </c>
      <c r="I28" s="49"/>
      <c r="J28" s="45">
        <v>48</v>
      </c>
      <c r="K28" s="50">
        <f t="shared" si="3"/>
        <v>3537.3975667748</v>
      </c>
      <c r="L28" s="51"/>
      <c r="M28" s="6">
        <f>IF(J28="","",(K28/J28)/LOOKUP(RIGHT($D$2,3),定数!$A$6:$A$13,定数!$B$6:$B$13))</f>
        <v>0.73695782641141661</v>
      </c>
      <c r="N28" s="45">
        <v>2017</v>
      </c>
      <c r="O28" s="8">
        <v>43762</v>
      </c>
      <c r="P28" s="49">
        <v>115.03</v>
      </c>
      <c r="Q28" s="49"/>
      <c r="R28" s="52">
        <f>IF(P28="","",T28*M28*LOOKUP(RIGHT($D$2,3),定数!$A$6:$A$13,定数!$B$6:$B$13))</f>
        <v>-3684.789132057083</v>
      </c>
      <c r="S28" s="52"/>
      <c r="T28" s="53">
        <f t="shared" si="4"/>
        <v>-50</v>
      </c>
      <c r="U28" s="53"/>
      <c r="V28" t="str">
        <f t="shared" si="7"/>
        <v/>
      </c>
      <c r="W28">
        <f t="shared" si="2"/>
        <v>1</v>
      </c>
      <c r="X28" s="41">
        <f t="shared" si="5"/>
        <v>118860.25201614223</v>
      </c>
      <c r="Y28" s="42">
        <f t="shared" si="6"/>
        <v>7.9673378968349029E-3</v>
      </c>
    </row>
    <row r="29" spans="2:25">
      <c r="B29" s="40">
        <v>21</v>
      </c>
      <c r="C29" s="48">
        <f t="shared" si="0"/>
        <v>114228.46309376959</v>
      </c>
      <c r="D29" s="48"/>
      <c r="E29" s="45">
        <v>2017</v>
      </c>
      <c r="F29" s="8">
        <v>43792</v>
      </c>
      <c r="G29" s="45" t="s">
        <v>4</v>
      </c>
      <c r="H29" s="49">
        <v>113.44</v>
      </c>
      <c r="I29" s="49"/>
      <c r="J29" s="45">
        <v>28</v>
      </c>
      <c r="K29" s="50">
        <f t="shared" si="3"/>
        <v>3426.8538928130874</v>
      </c>
      <c r="L29" s="51"/>
      <c r="M29" s="6">
        <f>IF(J29="","",(K29/J29)/LOOKUP(RIGHT($D$2,3),定数!$A$6:$A$13,定数!$B$6:$B$13))</f>
        <v>1.2238763902903884</v>
      </c>
      <c r="N29" s="45">
        <v>2017</v>
      </c>
      <c r="O29" s="8">
        <v>43793</v>
      </c>
      <c r="P29" s="49">
        <v>113.87</v>
      </c>
      <c r="Q29" s="49"/>
      <c r="R29" s="52">
        <f>IF(P29="","",T29*M29*LOOKUP(RIGHT($D$2,3),定数!$A$6:$A$13,定数!$B$6:$B$13))</f>
        <v>5262.6684782487537</v>
      </c>
      <c r="S29" s="52"/>
      <c r="T29" s="53">
        <f t="shared" si="4"/>
        <v>43.000000000000682</v>
      </c>
      <c r="U29" s="53"/>
      <c r="V29" t="str">
        <f t="shared" si="7"/>
        <v/>
      </c>
      <c r="W29">
        <f t="shared" si="2"/>
        <v>0</v>
      </c>
      <c r="X29" s="41">
        <f t="shared" si="5"/>
        <v>118860.25201614223</v>
      </c>
      <c r="Y29" s="42">
        <f t="shared" si="6"/>
        <v>3.896835858755876E-2</v>
      </c>
    </row>
    <row r="30" spans="2:25">
      <c r="B30" s="40">
        <v>22</v>
      </c>
      <c r="C30" s="48">
        <f t="shared" si="0"/>
        <v>119491.13157201835</v>
      </c>
      <c r="D30" s="48"/>
      <c r="E30" s="45">
        <v>2017</v>
      </c>
      <c r="F30" s="8">
        <v>43813</v>
      </c>
      <c r="G30" s="45" t="s">
        <v>3</v>
      </c>
      <c r="H30" s="49">
        <v>114.29</v>
      </c>
      <c r="I30" s="49"/>
      <c r="J30" s="45">
        <v>10</v>
      </c>
      <c r="K30" s="50">
        <f t="shared" si="3"/>
        <v>3584.7339471605505</v>
      </c>
      <c r="L30" s="51"/>
      <c r="M30" s="6">
        <f>IF(J30="","",(K30/J30)/LOOKUP(RIGHT($D$2,3),定数!$A$6:$A$13,定数!$B$6:$B$13))</f>
        <v>3.5847339471605504</v>
      </c>
      <c r="N30" s="45">
        <v>2017</v>
      </c>
      <c r="O30" s="8">
        <v>43813</v>
      </c>
      <c r="P30" s="49">
        <v>114.12</v>
      </c>
      <c r="Q30" s="49"/>
      <c r="R30" s="52">
        <f>IF(P30="","",T30*M30*LOOKUP(RIGHT($D$2,3),定数!$A$6:$A$13,定数!$B$6:$B$13))</f>
        <v>6094.0477101729966</v>
      </c>
      <c r="S30" s="52"/>
      <c r="T30" s="53">
        <f t="shared" si="4"/>
        <v>17.000000000000171</v>
      </c>
      <c r="U30" s="53"/>
      <c r="V30" t="str">
        <f t="shared" si="7"/>
        <v/>
      </c>
      <c r="W30">
        <f t="shared" si="2"/>
        <v>0</v>
      </c>
      <c r="X30" s="41">
        <f t="shared" si="5"/>
        <v>119491.13157201835</v>
      </c>
      <c r="Y30" s="42">
        <f t="shared" si="6"/>
        <v>0</v>
      </c>
    </row>
    <row r="31" spans="2:25">
      <c r="B31" s="40">
        <v>23</v>
      </c>
      <c r="C31" s="48">
        <f t="shared" si="0"/>
        <v>125585.17928219134</v>
      </c>
      <c r="D31" s="48"/>
      <c r="E31" s="45">
        <v>2017</v>
      </c>
      <c r="F31" s="8">
        <v>43819</v>
      </c>
      <c r="G31" s="45" t="s">
        <v>4</v>
      </c>
      <c r="H31" s="49">
        <v>114.74</v>
      </c>
      <c r="I31" s="49"/>
      <c r="J31" s="45">
        <v>27</v>
      </c>
      <c r="K31" s="50">
        <f t="shared" si="3"/>
        <v>3767.55537846574</v>
      </c>
      <c r="L31" s="51"/>
      <c r="M31" s="6">
        <f>IF(J31="","",(K31/J31)/LOOKUP(RIGHT($D$2,3),定数!$A$6:$A$13,定数!$B$6:$B$13))</f>
        <v>1.3953908809132369</v>
      </c>
      <c r="N31" s="45">
        <v>2017</v>
      </c>
      <c r="O31" s="8">
        <v>43819</v>
      </c>
      <c r="P31" s="49">
        <v>115.14</v>
      </c>
      <c r="Q31" s="49"/>
      <c r="R31" s="52">
        <f>IF(P31="","",T31*M31*LOOKUP(RIGHT($D$2,3),定数!$A$6:$A$13,定数!$B$6:$B$13))</f>
        <v>5581.563523653027</v>
      </c>
      <c r="S31" s="52"/>
      <c r="T31" s="53">
        <f t="shared" si="4"/>
        <v>40.000000000000568</v>
      </c>
      <c r="U31" s="53"/>
      <c r="V31" t="str">
        <f t="shared" si="7"/>
        <v/>
      </c>
      <c r="W31">
        <f t="shared" si="2"/>
        <v>0</v>
      </c>
      <c r="X31" s="41">
        <f t="shared" si="5"/>
        <v>125585.17928219134</v>
      </c>
      <c r="Y31" s="42">
        <f t="shared" si="6"/>
        <v>0</v>
      </c>
    </row>
    <row r="32" spans="2:25">
      <c r="B32" s="40">
        <v>24</v>
      </c>
      <c r="C32" s="48">
        <f t="shared" si="0"/>
        <v>131166.74280584438</v>
      </c>
      <c r="D32" s="48"/>
      <c r="E32" s="45">
        <v>2018</v>
      </c>
      <c r="F32" s="8">
        <v>43526</v>
      </c>
      <c r="G32" s="45" t="s">
        <v>3</v>
      </c>
      <c r="H32" s="49">
        <v>112.57</v>
      </c>
      <c r="I32" s="49"/>
      <c r="J32" s="45">
        <v>32</v>
      </c>
      <c r="K32" s="50">
        <f t="shared" si="3"/>
        <v>3935.0022841753312</v>
      </c>
      <c r="L32" s="51"/>
      <c r="M32" s="6">
        <f>IF(J32="","",(K32/J32)/LOOKUP(RIGHT($D$2,3),定数!$A$6:$A$13,定数!$B$6:$B$13))</f>
        <v>1.2296882138047911</v>
      </c>
      <c r="N32" s="45">
        <v>2018</v>
      </c>
      <c r="O32" s="8">
        <v>43529</v>
      </c>
      <c r="P32" s="49">
        <v>112.9</v>
      </c>
      <c r="Q32" s="49"/>
      <c r="R32" s="52">
        <f>IF(P32="","",T32*M32*LOOKUP(RIGHT($D$2,3),定数!$A$6:$A$13,定数!$B$6:$B$13))</f>
        <v>-4057.9711055559642</v>
      </c>
      <c r="S32" s="52"/>
      <c r="T32" s="53">
        <f t="shared" si="4"/>
        <v>-33.000000000001251</v>
      </c>
      <c r="U32" s="53"/>
      <c r="V32" t="str">
        <f t="shared" si="7"/>
        <v/>
      </c>
      <c r="W32">
        <f t="shared" si="2"/>
        <v>1</v>
      </c>
      <c r="X32" s="41">
        <f t="shared" si="5"/>
        <v>131166.74280584438</v>
      </c>
      <c r="Y32" s="42">
        <f t="shared" si="6"/>
        <v>0</v>
      </c>
    </row>
    <row r="33" spans="2:25">
      <c r="B33" s="40">
        <v>25</v>
      </c>
      <c r="C33" s="48">
        <f t="shared" si="0"/>
        <v>127108.77170028842</v>
      </c>
      <c r="D33" s="48"/>
      <c r="E33" s="46">
        <v>2018</v>
      </c>
      <c r="F33" s="8">
        <v>43552</v>
      </c>
      <c r="G33" s="46" t="s">
        <v>4</v>
      </c>
      <c r="H33" s="49">
        <v>111.56</v>
      </c>
      <c r="I33" s="49"/>
      <c r="J33" s="46">
        <v>54</v>
      </c>
      <c r="K33" s="50">
        <f t="shared" si="3"/>
        <v>3813.2631510086521</v>
      </c>
      <c r="L33" s="51"/>
      <c r="M33" s="6">
        <f>IF(J33="","",(K33/J33)/LOOKUP(RIGHT($D$2,3),定数!$A$6:$A$13,定数!$B$6:$B$13))</f>
        <v>0.70615984277937993</v>
      </c>
      <c r="N33" s="46">
        <v>2018</v>
      </c>
      <c r="O33" s="8">
        <v>43557</v>
      </c>
      <c r="P33" s="49">
        <v>111.01</v>
      </c>
      <c r="Q33" s="49"/>
      <c r="R33" s="52">
        <f>IF(P33="","",T33*M33*LOOKUP(RIGHT($D$2,3),定数!$A$6:$A$13,定数!$B$6:$B$13))</f>
        <v>-3883.8791352865696</v>
      </c>
      <c r="S33" s="52"/>
      <c r="T33" s="53">
        <f t="shared" si="4"/>
        <v>-54.999999999999716</v>
      </c>
      <c r="U33" s="53"/>
      <c r="V33" t="str">
        <f t="shared" si="7"/>
        <v/>
      </c>
      <c r="W33">
        <f t="shared" si="2"/>
        <v>2</v>
      </c>
      <c r="X33" s="41">
        <f t="shared" si="5"/>
        <v>131166.74280584438</v>
      </c>
      <c r="Y33" s="42">
        <f t="shared" si="6"/>
        <v>3.0937500000001172E-2</v>
      </c>
    </row>
    <row r="34" spans="2:25">
      <c r="B34" s="40">
        <v>26</v>
      </c>
      <c r="C34" s="48">
        <f t="shared" si="0"/>
        <v>123224.89256500185</v>
      </c>
      <c r="D34" s="48"/>
      <c r="E34" s="46">
        <v>2018</v>
      </c>
      <c r="F34" s="8">
        <v>43573</v>
      </c>
      <c r="G34" s="46" t="s">
        <v>3</v>
      </c>
      <c r="H34" s="49">
        <v>110.79</v>
      </c>
      <c r="I34" s="49"/>
      <c r="J34" s="46">
        <v>19</v>
      </c>
      <c r="K34" s="50">
        <f t="shared" si="3"/>
        <v>3696.7467769500554</v>
      </c>
      <c r="L34" s="51"/>
      <c r="M34" s="6">
        <f>IF(J34="","",(K34/J34)/LOOKUP(RIGHT($D$2,3),定数!$A$6:$A$13,定数!$B$6:$B$13))</f>
        <v>1.945656198394766</v>
      </c>
      <c r="N34" s="46">
        <v>2018</v>
      </c>
      <c r="O34" s="8">
        <v>43574</v>
      </c>
      <c r="P34" s="49">
        <v>111</v>
      </c>
      <c r="Q34" s="49"/>
      <c r="R34" s="52">
        <f>IF(P34="","",T34*M34*LOOKUP(RIGHT($D$2,3),定数!$A$6:$A$13,定数!$B$6:$B$13))</f>
        <v>-4085.8780166288866</v>
      </c>
      <c r="S34" s="52"/>
      <c r="T34" s="53">
        <f t="shared" si="4"/>
        <v>-20.999999999999375</v>
      </c>
      <c r="U34" s="53"/>
      <c r="V34" t="str">
        <f t="shared" si="7"/>
        <v/>
      </c>
      <c r="W34">
        <f t="shared" si="2"/>
        <v>3</v>
      </c>
      <c r="X34" s="41">
        <f t="shared" si="5"/>
        <v>131166.74280584438</v>
      </c>
      <c r="Y34" s="42">
        <f t="shared" si="6"/>
        <v>6.0547743055556436E-2</v>
      </c>
    </row>
    <row r="35" spans="2:25">
      <c r="B35" s="40">
        <v>27</v>
      </c>
      <c r="C35" s="48">
        <f t="shared" si="0"/>
        <v>119139.01454837296</v>
      </c>
      <c r="D35" s="48"/>
      <c r="E35" s="46">
        <v>2018</v>
      </c>
      <c r="F35" s="8">
        <v>43580</v>
      </c>
      <c r="G35" s="46" t="s">
        <v>4</v>
      </c>
      <c r="H35" s="49">
        <v>111.16</v>
      </c>
      <c r="I35" s="49"/>
      <c r="J35" s="46">
        <v>21</v>
      </c>
      <c r="K35" s="50">
        <f t="shared" si="3"/>
        <v>3574.1704364511884</v>
      </c>
      <c r="L35" s="51"/>
      <c r="M35" s="6">
        <f>IF(J35="","",(K35/J35)/LOOKUP(RIGHT($D$2,3),定数!$A$6:$A$13,定数!$B$6:$B$13))</f>
        <v>1.7019859221196134</v>
      </c>
      <c r="N35" s="46">
        <v>2018</v>
      </c>
      <c r="O35" s="8">
        <v>43580</v>
      </c>
      <c r="P35" s="49">
        <v>110.93</v>
      </c>
      <c r="Q35" s="49"/>
      <c r="R35" s="52">
        <f>IF(P35="","",T35*M35*LOOKUP(RIGHT($D$2,3),定数!$A$6:$A$13,定数!$B$6:$B$13))</f>
        <v>-3914.5676208749364</v>
      </c>
      <c r="S35" s="52"/>
      <c r="T35" s="53">
        <f t="shared" si="4"/>
        <v>-22.999999999998977</v>
      </c>
      <c r="U35" s="53"/>
      <c r="V35" t="str">
        <f t="shared" si="7"/>
        <v/>
      </c>
      <c r="W35">
        <f t="shared" si="2"/>
        <v>4</v>
      </c>
      <c r="X35" s="41">
        <f t="shared" si="5"/>
        <v>131166.74280584438</v>
      </c>
      <c r="Y35" s="42">
        <f t="shared" si="6"/>
        <v>9.1698002101608167E-2</v>
      </c>
    </row>
    <row r="36" spans="2:25">
      <c r="B36" s="40">
        <v>28</v>
      </c>
      <c r="C36" s="48">
        <f t="shared" si="0"/>
        <v>115224.44692749802</v>
      </c>
      <c r="D36" s="48"/>
      <c r="E36" s="46">
        <v>2018</v>
      </c>
      <c r="F36" s="8">
        <v>43585</v>
      </c>
      <c r="G36" s="46" t="s">
        <v>3</v>
      </c>
      <c r="H36" s="49">
        <v>110.29</v>
      </c>
      <c r="I36" s="49"/>
      <c r="J36" s="46">
        <v>40</v>
      </c>
      <c r="K36" s="50">
        <f t="shared" si="3"/>
        <v>3456.7334078249405</v>
      </c>
      <c r="L36" s="51"/>
      <c r="M36" s="6">
        <f>IF(J36="","",(K36/J36)/LOOKUP(RIGHT($D$2,3),定数!$A$6:$A$13,定数!$B$6:$B$13))</f>
        <v>0.86418335195623508</v>
      </c>
      <c r="N36" s="46">
        <v>2018</v>
      </c>
      <c r="O36" s="8">
        <v>43588</v>
      </c>
      <c r="P36" s="49">
        <v>109.68</v>
      </c>
      <c r="Q36" s="49"/>
      <c r="R36" s="52">
        <f>IF(P36="","",T36*M36*LOOKUP(RIGHT($D$2,3),定数!$A$6:$A$13,定数!$B$6:$B$13))</f>
        <v>5271.5184469330288</v>
      </c>
      <c r="S36" s="52"/>
      <c r="T36" s="53">
        <f t="shared" si="4"/>
        <v>60.999999999999943</v>
      </c>
      <c r="U36" s="53"/>
      <c r="V36" t="str">
        <f t="shared" si="7"/>
        <v/>
      </c>
      <c r="W36">
        <f t="shared" si="2"/>
        <v>0</v>
      </c>
      <c r="X36" s="41">
        <f t="shared" si="5"/>
        <v>131166.74280584438</v>
      </c>
      <c r="Y36" s="42">
        <f t="shared" si="6"/>
        <v>0.12154221060398263</v>
      </c>
    </row>
    <row r="37" spans="2:25">
      <c r="B37" s="40">
        <v>29</v>
      </c>
      <c r="C37" s="48">
        <f t="shared" si="0"/>
        <v>120495.96537443105</v>
      </c>
      <c r="D37" s="48"/>
      <c r="E37" s="46">
        <v>2018</v>
      </c>
      <c r="F37" s="8">
        <v>43588</v>
      </c>
      <c r="G37" s="46" t="s">
        <v>3</v>
      </c>
      <c r="H37" s="49">
        <v>109.87</v>
      </c>
      <c r="I37" s="49"/>
      <c r="J37" s="46">
        <v>23</v>
      </c>
      <c r="K37" s="50">
        <f t="shared" si="3"/>
        <v>3614.8789612329315</v>
      </c>
      <c r="L37" s="51"/>
      <c r="M37" s="6">
        <f>IF(J37="","",(K37/J37)/LOOKUP(RIGHT($D$2,3),定数!$A$6:$A$13,定数!$B$6:$B$13))</f>
        <v>1.5716865048838833</v>
      </c>
      <c r="N37" s="46">
        <v>2018</v>
      </c>
      <c r="O37" s="8">
        <v>43588</v>
      </c>
      <c r="P37" s="49">
        <v>109.51</v>
      </c>
      <c r="Q37" s="49"/>
      <c r="R37" s="52">
        <f>IF(P37="","",T37*M37*LOOKUP(RIGHT($D$2,3),定数!$A$6:$A$13,定数!$B$6:$B$13))</f>
        <v>5658.0714175819703</v>
      </c>
      <c r="S37" s="52"/>
      <c r="T37" s="53">
        <f t="shared" si="4"/>
        <v>35.999999999999943</v>
      </c>
      <c r="U37" s="53"/>
      <c r="V37" t="str">
        <f t="shared" si="7"/>
        <v/>
      </c>
      <c r="W37">
        <f t="shared" si="2"/>
        <v>0</v>
      </c>
      <c r="X37" s="41">
        <f t="shared" si="5"/>
        <v>131166.74280584438</v>
      </c>
      <c r="Y37" s="42">
        <f t="shared" si="6"/>
        <v>8.1352766739114846E-2</v>
      </c>
    </row>
    <row r="38" spans="2:25">
      <c r="B38" s="40">
        <v>30</v>
      </c>
      <c r="C38" s="48">
        <f t="shared" si="0"/>
        <v>126154.03679201302</v>
      </c>
      <c r="D38" s="48"/>
      <c r="E38" s="46">
        <v>2018</v>
      </c>
      <c r="F38" s="8">
        <v>43597</v>
      </c>
      <c r="G38" s="46" t="s">
        <v>4</v>
      </c>
      <c r="H38" s="49">
        <v>109.29</v>
      </c>
      <c r="I38" s="49"/>
      <c r="J38" s="46">
        <v>12</v>
      </c>
      <c r="K38" s="50">
        <f t="shared" si="3"/>
        <v>3784.6211037603907</v>
      </c>
      <c r="L38" s="51"/>
      <c r="M38" s="6">
        <f>IF(J38="","",(K38/J38)/LOOKUP(RIGHT($D$2,3),定数!$A$6:$A$13,定数!$B$6:$B$13))</f>
        <v>3.1538509198003255</v>
      </c>
      <c r="N38" s="46">
        <v>2018</v>
      </c>
      <c r="O38" s="8">
        <v>43599</v>
      </c>
      <c r="P38" s="49">
        <v>109.48</v>
      </c>
      <c r="Q38" s="49"/>
      <c r="R38" s="52">
        <f>IF(P38="","",T38*M38*LOOKUP(RIGHT($D$2,3),定数!$A$6:$A$13,定数!$B$6:$B$13))</f>
        <v>5992.3167476205472</v>
      </c>
      <c r="S38" s="52"/>
      <c r="T38" s="53">
        <f t="shared" si="4"/>
        <v>18.999999999999773</v>
      </c>
      <c r="U38" s="53"/>
      <c r="V38" t="str">
        <f t="shared" si="7"/>
        <v/>
      </c>
      <c r="W38">
        <f t="shared" si="2"/>
        <v>0</v>
      </c>
      <c r="X38" s="41">
        <f t="shared" si="5"/>
        <v>131166.74280584438</v>
      </c>
      <c r="Y38" s="42">
        <f t="shared" si="6"/>
        <v>3.8216287959908057E-2</v>
      </c>
    </row>
    <row r="39" spans="2:25">
      <c r="B39" s="40">
        <v>31</v>
      </c>
      <c r="C39" s="48">
        <f t="shared" si="0"/>
        <v>132146.35353963356</v>
      </c>
      <c r="D39" s="48"/>
      <c r="E39" s="46">
        <v>2018</v>
      </c>
      <c r="F39" s="8">
        <v>43610</v>
      </c>
      <c r="G39" s="46" t="s">
        <v>3</v>
      </c>
      <c r="H39" s="49">
        <v>110.33</v>
      </c>
      <c r="I39" s="49"/>
      <c r="J39" s="46">
        <v>19</v>
      </c>
      <c r="K39" s="50">
        <f t="shared" si="3"/>
        <v>3964.3906061890066</v>
      </c>
      <c r="L39" s="51"/>
      <c r="M39" s="6">
        <f>IF(J39="","",(K39/J39)/LOOKUP(RIGHT($D$2,3),定数!$A$6:$A$13,定数!$B$6:$B$13))</f>
        <v>2.0865213716784243</v>
      </c>
      <c r="N39" s="46">
        <v>2018</v>
      </c>
      <c r="O39" s="8">
        <v>43610</v>
      </c>
      <c r="P39" s="49">
        <v>110.03</v>
      </c>
      <c r="Q39" s="49"/>
      <c r="R39" s="52">
        <f>IF(P39="","",T39*M39*LOOKUP(RIGHT($D$2,3),定数!$A$6:$A$13,定数!$B$6:$B$13))</f>
        <v>6259.5641150352139</v>
      </c>
      <c r="S39" s="52"/>
      <c r="T39" s="53">
        <f t="shared" si="4"/>
        <v>29.999999999999716</v>
      </c>
      <c r="U39" s="53"/>
      <c r="V39" t="str">
        <f t="shared" si="7"/>
        <v/>
      </c>
      <c r="W39">
        <f t="shared" si="2"/>
        <v>0</v>
      </c>
      <c r="X39" s="41">
        <f t="shared" si="5"/>
        <v>132146.35353963356</v>
      </c>
      <c r="Y39" s="42">
        <f t="shared" si="6"/>
        <v>0</v>
      </c>
    </row>
    <row r="40" spans="2:25">
      <c r="B40" s="40">
        <v>32</v>
      </c>
      <c r="C40" s="48">
        <f t="shared" si="0"/>
        <v>138405.91765466877</v>
      </c>
      <c r="D40" s="48"/>
      <c r="E40" s="46">
        <v>2018</v>
      </c>
      <c r="F40" s="8">
        <v>43616</v>
      </c>
      <c r="G40" s="46" t="s">
        <v>4</v>
      </c>
      <c r="H40" s="49">
        <v>110.61</v>
      </c>
      <c r="I40" s="49"/>
      <c r="J40" s="46">
        <v>62</v>
      </c>
      <c r="K40" s="50">
        <f t="shared" si="3"/>
        <v>4152.1775296400629</v>
      </c>
      <c r="L40" s="51"/>
      <c r="M40" s="6">
        <f>IF(J40="","",(K40/J40)/LOOKUP(RIGHT($D$2,3),定数!$A$6:$A$13,定数!$B$6:$B$13))</f>
        <v>0.66970605316775211</v>
      </c>
      <c r="N40" s="46">
        <v>2018</v>
      </c>
      <c r="O40" s="8">
        <v>43622</v>
      </c>
      <c r="P40" s="49">
        <v>111.55</v>
      </c>
      <c r="Q40" s="49"/>
      <c r="R40" s="52">
        <f>IF(P40="","",T40*M40*LOOKUP(RIGHT($D$2,3),定数!$A$6:$A$13,定数!$B$6:$B$13))</f>
        <v>6295.2368997768544</v>
      </c>
      <c r="S40" s="52"/>
      <c r="T40" s="53">
        <f t="shared" si="4"/>
        <v>93.999999999999773</v>
      </c>
      <c r="U40" s="53"/>
      <c r="V40" t="str">
        <f t="shared" si="7"/>
        <v/>
      </c>
      <c r="W40">
        <f t="shared" si="2"/>
        <v>0</v>
      </c>
      <c r="X40" s="41">
        <f t="shared" si="5"/>
        <v>138405.91765466877</v>
      </c>
      <c r="Y40" s="42">
        <f t="shared" si="6"/>
        <v>0</v>
      </c>
    </row>
    <row r="41" spans="2:25">
      <c r="B41" s="40">
        <v>33</v>
      </c>
      <c r="C41" s="48">
        <f t="shared" si="0"/>
        <v>144701.15455444562</v>
      </c>
      <c r="D41" s="48"/>
      <c r="E41" s="46">
        <v>2018</v>
      </c>
      <c r="F41" s="8">
        <v>43638</v>
      </c>
      <c r="G41" s="46" t="s">
        <v>4</v>
      </c>
      <c r="H41" s="49">
        <v>111.26</v>
      </c>
      <c r="I41" s="49"/>
      <c r="J41" s="46">
        <v>38</v>
      </c>
      <c r="K41" s="50">
        <f t="shared" si="3"/>
        <v>4341.0346366333688</v>
      </c>
      <c r="L41" s="51"/>
      <c r="M41" s="6">
        <f>IF(J41="","",(K41/J41)/LOOKUP(RIGHT($D$2,3),定数!$A$6:$A$13,定数!$B$6:$B$13))</f>
        <v>1.1423775359561497</v>
      </c>
      <c r="N41" s="46">
        <v>2018</v>
      </c>
      <c r="O41" s="8">
        <v>43641</v>
      </c>
      <c r="P41" s="49">
        <v>110.86</v>
      </c>
      <c r="Q41" s="49"/>
      <c r="R41" s="52">
        <f>IF(P41="","",T41*M41*LOOKUP(RIGHT($D$2,3),定数!$A$6:$A$13,定数!$B$6:$B$13))</f>
        <v>-4569.5101438246638</v>
      </c>
      <c r="S41" s="52"/>
      <c r="T41" s="53">
        <f t="shared" si="4"/>
        <v>-40.000000000000568</v>
      </c>
      <c r="U41" s="53"/>
      <c r="V41" t="str">
        <f t="shared" si="7"/>
        <v/>
      </c>
      <c r="W41">
        <f t="shared" si="2"/>
        <v>1</v>
      </c>
      <c r="X41" s="41">
        <f t="shared" si="5"/>
        <v>144701.15455444562</v>
      </c>
      <c r="Y41" s="42">
        <f t="shared" si="6"/>
        <v>0</v>
      </c>
    </row>
    <row r="42" spans="2:25">
      <c r="B42" s="40">
        <v>34</v>
      </c>
      <c r="C42" s="48">
        <f t="shared" si="0"/>
        <v>140131.64441062097</v>
      </c>
      <c r="D42" s="48"/>
      <c r="E42" s="46">
        <v>2018</v>
      </c>
      <c r="F42" s="8">
        <v>43643</v>
      </c>
      <c r="G42" s="46" t="s">
        <v>3</v>
      </c>
      <c r="H42" s="49">
        <v>110.93</v>
      </c>
      <c r="I42" s="49"/>
      <c r="J42" s="46">
        <v>18</v>
      </c>
      <c r="K42" s="50">
        <f t="shared" si="3"/>
        <v>4203.9493323186289</v>
      </c>
      <c r="L42" s="51"/>
      <c r="M42" s="6">
        <f>IF(J42="","",(K42/J42)/LOOKUP(RIGHT($D$2,3),定数!$A$6:$A$13,定数!$B$6:$B$13))</f>
        <v>2.3355274068436827</v>
      </c>
      <c r="N42" s="46">
        <v>2018</v>
      </c>
      <c r="O42" s="8">
        <v>43644</v>
      </c>
      <c r="P42" s="49">
        <v>110.65</v>
      </c>
      <c r="Q42" s="49"/>
      <c r="R42" s="52">
        <f>IF(P42="","",T42*M42*LOOKUP(RIGHT($D$2,3),定数!$A$6:$A$13,定数!$B$6:$B$13))</f>
        <v>6539.4767391623373</v>
      </c>
      <c r="S42" s="52"/>
      <c r="T42" s="53">
        <f t="shared" si="4"/>
        <v>28.000000000000114</v>
      </c>
      <c r="U42" s="53"/>
      <c r="V42" t="str">
        <f t="shared" si="7"/>
        <v/>
      </c>
      <c r="W42">
        <f t="shared" si="2"/>
        <v>0</v>
      </c>
      <c r="X42" s="41">
        <f t="shared" si="5"/>
        <v>144701.15455444562</v>
      </c>
      <c r="Y42" s="42">
        <f t="shared" si="6"/>
        <v>3.1578947368421373E-2</v>
      </c>
    </row>
    <row r="43" spans="2:25">
      <c r="B43" s="40">
        <v>35</v>
      </c>
      <c r="C43" s="48">
        <f t="shared" si="0"/>
        <v>146671.12114978331</v>
      </c>
      <c r="D43" s="48"/>
      <c r="E43" s="46">
        <v>2018</v>
      </c>
      <c r="F43" s="8">
        <v>43650</v>
      </c>
      <c r="G43" s="46" t="s">
        <v>3</v>
      </c>
      <c r="H43" s="49">
        <v>111.3</v>
      </c>
      <c r="I43" s="49"/>
      <c r="J43" s="46">
        <v>15</v>
      </c>
      <c r="K43" s="50">
        <f t="shared" si="3"/>
        <v>4400.1336344934989</v>
      </c>
      <c r="L43" s="51"/>
      <c r="M43" s="6">
        <f>IF(J43="","",(K43/J43)/LOOKUP(RIGHT($D$2,3),定数!$A$6:$A$13,定数!$B$6:$B$13))</f>
        <v>2.9334224229956658</v>
      </c>
      <c r="N43" s="46">
        <v>2018</v>
      </c>
      <c r="O43" s="8">
        <v>43651</v>
      </c>
      <c r="P43" s="49">
        <v>111.06</v>
      </c>
      <c r="Q43" s="49"/>
      <c r="R43" s="52">
        <f>IF(P43="","",T43*M43*LOOKUP(RIGHT($D$2,3),定数!$A$6:$A$13,定数!$B$6:$B$13))</f>
        <v>7040.2138151894478</v>
      </c>
      <c r="S43" s="52"/>
      <c r="T43" s="53">
        <f t="shared" si="4"/>
        <v>23.999999999999488</v>
      </c>
      <c r="U43" s="53"/>
      <c r="V43" t="str">
        <f t="shared" si="7"/>
        <v/>
      </c>
      <c r="W43">
        <f t="shared" si="2"/>
        <v>0</v>
      </c>
      <c r="X43" s="41">
        <f t="shared" si="5"/>
        <v>146671.12114978331</v>
      </c>
      <c r="Y43" s="42">
        <f t="shared" si="6"/>
        <v>0</v>
      </c>
    </row>
    <row r="44" spans="2:25">
      <c r="B44" s="40">
        <v>36</v>
      </c>
      <c r="C44" s="48">
        <f t="shared" si="0"/>
        <v>153711.33496497278</v>
      </c>
      <c r="D44" s="48"/>
      <c r="E44" s="46">
        <v>2018</v>
      </c>
      <c r="F44" s="8">
        <v>43669</v>
      </c>
      <c r="G44" s="46" t="s">
        <v>3</v>
      </c>
      <c r="H44" s="49">
        <v>112.12</v>
      </c>
      <c r="I44" s="49"/>
      <c r="J44" s="46">
        <v>21</v>
      </c>
      <c r="K44" s="50">
        <f t="shared" si="3"/>
        <v>4611.3400489491833</v>
      </c>
      <c r="L44" s="51"/>
      <c r="M44" s="6">
        <f>IF(J44="","",(K44/J44)/LOOKUP(RIGHT($D$2,3),定数!$A$6:$A$13,定数!$B$6:$B$13))</f>
        <v>2.1958762137853252</v>
      </c>
      <c r="N44" s="46">
        <v>2018</v>
      </c>
      <c r="O44" s="8">
        <v>43670</v>
      </c>
      <c r="P44" s="49">
        <v>111.8</v>
      </c>
      <c r="Q44" s="49"/>
      <c r="R44" s="52">
        <f>IF(P44="","",T44*M44*LOOKUP(RIGHT($D$2,3),定数!$A$6:$A$13,定数!$B$6:$B$13))</f>
        <v>7026.8038841132029</v>
      </c>
      <c r="S44" s="52"/>
      <c r="T44" s="53">
        <f t="shared" si="4"/>
        <v>32.000000000000739</v>
      </c>
      <c r="U44" s="53"/>
      <c r="V44" t="str">
        <f t="shared" si="7"/>
        <v/>
      </c>
      <c r="W44">
        <f t="shared" si="2"/>
        <v>0</v>
      </c>
      <c r="X44" s="41">
        <f t="shared" si="5"/>
        <v>153711.33496497278</v>
      </c>
      <c r="Y44" s="42">
        <f t="shared" si="6"/>
        <v>0</v>
      </c>
    </row>
    <row r="45" spans="2:25">
      <c r="B45" s="40">
        <v>37</v>
      </c>
      <c r="C45" s="48">
        <f t="shared" si="0"/>
        <v>160738.13884908598</v>
      </c>
      <c r="D45" s="48"/>
      <c r="E45" s="46">
        <v>2018</v>
      </c>
      <c r="F45" s="8">
        <v>43693</v>
      </c>
      <c r="G45" s="46" t="s">
        <v>3</v>
      </c>
      <c r="H45" s="49">
        <v>111.19</v>
      </c>
      <c r="I45" s="49"/>
      <c r="J45" s="46">
        <v>32</v>
      </c>
      <c r="K45" s="50">
        <f t="shared" si="3"/>
        <v>4822.1441654725795</v>
      </c>
      <c r="L45" s="51"/>
      <c r="M45" s="6">
        <f>IF(J45="","",(K45/J45)/LOOKUP(RIGHT($D$2,3),定数!$A$6:$A$13,定数!$B$6:$B$13))</f>
        <v>1.5069200517101811</v>
      </c>
      <c r="N45" s="46">
        <v>2018</v>
      </c>
      <c r="O45" s="8">
        <v>43698</v>
      </c>
      <c r="P45" s="49">
        <v>111.52</v>
      </c>
      <c r="Q45" s="49"/>
      <c r="R45" s="52">
        <f>IF(P45="","",T45*M45*LOOKUP(RIGHT($D$2,3),定数!$A$6:$A$13,定数!$B$6:$B$13))</f>
        <v>-4972.8361706435717</v>
      </c>
      <c r="S45" s="52"/>
      <c r="T45" s="53">
        <f t="shared" si="4"/>
        <v>-32.999999999999829</v>
      </c>
      <c r="U45" s="53"/>
      <c r="V45" t="str">
        <f t="shared" si="7"/>
        <v/>
      </c>
      <c r="W45">
        <f t="shared" si="2"/>
        <v>1</v>
      </c>
      <c r="X45" s="41">
        <f t="shared" si="5"/>
        <v>160738.13884908598</v>
      </c>
      <c r="Y45" s="42">
        <f t="shared" si="6"/>
        <v>0</v>
      </c>
    </row>
    <row r="46" spans="2:25">
      <c r="B46" s="40">
        <v>38</v>
      </c>
      <c r="C46" s="48">
        <f t="shared" si="0"/>
        <v>155765.30267844241</v>
      </c>
      <c r="D46" s="48"/>
      <c r="E46" s="46">
        <v>2018</v>
      </c>
      <c r="F46" s="8">
        <v>43735</v>
      </c>
      <c r="G46" s="46" t="s">
        <v>3</v>
      </c>
      <c r="H46" s="49">
        <v>116.65</v>
      </c>
      <c r="I46" s="49"/>
      <c r="J46" s="46">
        <v>51</v>
      </c>
      <c r="K46" s="50">
        <f t="shared" si="3"/>
        <v>4672.9590803532719</v>
      </c>
      <c r="L46" s="51"/>
      <c r="M46" s="6">
        <f>IF(J46="","",(K46/J46)/LOOKUP(RIGHT($D$2,3),定数!$A$6:$A$13,定数!$B$6:$B$13))</f>
        <v>0.91626648634377883</v>
      </c>
      <c r="N46" s="46">
        <v>2018</v>
      </c>
      <c r="O46" s="8">
        <v>43737</v>
      </c>
      <c r="P46" s="49">
        <v>115.87</v>
      </c>
      <c r="Q46" s="49"/>
      <c r="R46" s="52">
        <f>IF(P46="","",T46*M46*LOOKUP(RIGHT($D$2,3),定数!$A$6:$A$13,定数!$B$6:$B$13))</f>
        <v>7146.878593481485</v>
      </c>
      <c r="S46" s="52"/>
      <c r="T46" s="53">
        <f t="shared" si="4"/>
        <v>78.000000000000114</v>
      </c>
      <c r="U46" s="53"/>
      <c r="V46" t="str">
        <f t="shared" si="7"/>
        <v/>
      </c>
      <c r="W46">
        <f t="shared" si="2"/>
        <v>0</v>
      </c>
      <c r="X46" s="41">
        <f t="shared" si="5"/>
        <v>160738.13884908598</v>
      </c>
      <c r="Y46" s="42">
        <f t="shared" si="6"/>
        <v>3.093749999999984E-2</v>
      </c>
    </row>
    <row r="47" spans="2:25">
      <c r="B47" s="40">
        <v>39</v>
      </c>
      <c r="C47" s="48">
        <f t="shared" si="0"/>
        <v>162912.18127192391</v>
      </c>
      <c r="D47" s="48"/>
      <c r="E47" s="46">
        <v>2018</v>
      </c>
      <c r="F47" s="8">
        <v>43736</v>
      </c>
      <c r="G47" s="46" t="s">
        <v>3</v>
      </c>
      <c r="H47" s="49">
        <v>115.92</v>
      </c>
      <c r="I47" s="49"/>
      <c r="J47" s="46">
        <v>49</v>
      </c>
      <c r="K47" s="50">
        <f t="shared" si="3"/>
        <v>4887.3654381577171</v>
      </c>
      <c r="L47" s="51"/>
      <c r="M47" s="6">
        <f>IF(J47="","",(K47/J47)/LOOKUP(RIGHT($D$2,3),定数!$A$6:$A$13,定数!$B$6:$B$13))</f>
        <v>0.99742151799137091</v>
      </c>
      <c r="N47" s="46">
        <v>2018</v>
      </c>
      <c r="O47" s="8">
        <v>43741</v>
      </c>
      <c r="P47" s="49">
        <v>115.17</v>
      </c>
      <c r="Q47" s="49"/>
      <c r="R47" s="52">
        <f>IF(P47="","",T47*M47*LOOKUP(RIGHT($D$2,3),定数!$A$6:$A$13,定数!$B$6:$B$13))</f>
        <v>7480.6613849352816</v>
      </c>
      <c r="S47" s="52"/>
      <c r="T47" s="53">
        <f t="shared" si="4"/>
        <v>75</v>
      </c>
      <c r="U47" s="53"/>
      <c r="V47" t="str">
        <f t="shared" si="7"/>
        <v/>
      </c>
      <c r="W47">
        <f t="shared" si="2"/>
        <v>0</v>
      </c>
      <c r="X47" s="41">
        <f t="shared" si="5"/>
        <v>162912.18127192391</v>
      </c>
      <c r="Y47" s="42">
        <f t="shared" si="6"/>
        <v>0</v>
      </c>
    </row>
    <row r="48" spans="2:25">
      <c r="B48" s="40">
        <v>40</v>
      </c>
      <c r="C48" s="48">
        <f t="shared" si="0"/>
        <v>170392.8426568592</v>
      </c>
      <c r="D48" s="48"/>
      <c r="E48" s="46">
        <v>2018</v>
      </c>
      <c r="F48" s="8">
        <v>43741</v>
      </c>
      <c r="G48" s="46" t="s">
        <v>3</v>
      </c>
      <c r="H48" s="49">
        <v>115.28</v>
      </c>
      <c r="I48" s="49"/>
      <c r="J48" s="46">
        <v>42</v>
      </c>
      <c r="K48" s="50">
        <f t="shared" si="3"/>
        <v>5111.7852797057758</v>
      </c>
      <c r="L48" s="51"/>
      <c r="M48" s="6">
        <f>IF(J48="","",(K48/J48)/LOOKUP(RIGHT($D$2,3),定数!$A$6:$A$13,定数!$B$6:$B$13))</f>
        <v>1.21709173326328</v>
      </c>
      <c r="N48" s="46">
        <v>2018</v>
      </c>
      <c r="O48" s="8">
        <v>43742</v>
      </c>
      <c r="P48" s="49">
        <v>114.64</v>
      </c>
      <c r="Q48" s="49"/>
      <c r="R48" s="52">
        <f>IF(P48="","",T48*M48*LOOKUP(RIGHT($D$2,3),定数!$A$6:$A$13,定数!$B$6:$B$13))</f>
        <v>7789.3870928849992</v>
      </c>
      <c r="S48" s="52"/>
      <c r="T48" s="53">
        <f t="shared" si="4"/>
        <v>64.000000000000057</v>
      </c>
      <c r="U48" s="53"/>
      <c r="V48" t="str">
        <f t="shared" si="7"/>
        <v/>
      </c>
      <c r="W48">
        <f t="shared" si="2"/>
        <v>0</v>
      </c>
      <c r="X48" s="41">
        <f t="shared" si="5"/>
        <v>170392.8426568592</v>
      </c>
      <c r="Y48" s="42">
        <f t="shared" si="6"/>
        <v>0</v>
      </c>
    </row>
    <row r="49" spans="2:25">
      <c r="B49" s="40">
        <v>41</v>
      </c>
      <c r="C49" s="48">
        <f t="shared" si="0"/>
        <v>178182.22974974421</v>
      </c>
      <c r="D49" s="48"/>
      <c r="E49" s="46">
        <v>2018</v>
      </c>
      <c r="F49" s="8">
        <v>43742</v>
      </c>
      <c r="G49" s="46" t="s">
        <v>3</v>
      </c>
      <c r="H49" s="49">
        <v>115.24</v>
      </c>
      <c r="I49" s="49"/>
      <c r="J49" s="46">
        <v>33</v>
      </c>
      <c r="K49" s="50">
        <f t="shared" si="3"/>
        <v>5345.4668924923262</v>
      </c>
      <c r="L49" s="51"/>
      <c r="M49" s="6">
        <f>IF(J49="","",(K49/J49)/LOOKUP(RIGHT($D$2,3),定数!$A$6:$A$13,定数!$B$6:$B$13))</f>
        <v>1.6198384522704017</v>
      </c>
      <c r="N49" s="46">
        <v>2018</v>
      </c>
      <c r="O49" s="8">
        <v>43742</v>
      </c>
      <c r="P49" s="49">
        <v>114.74</v>
      </c>
      <c r="Q49" s="49"/>
      <c r="R49" s="52">
        <f>IF(P49="","",T49*M49*LOOKUP(RIGHT($D$2,3),定数!$A$6:$A$13,定数!$B$6:$B$13))</f>
        <v>8099.1922613520092</v>
      </c>
      <c r="S49" s="52"/>
      <c r="T49" s="53">
        <f t="shared" si="4"/>
        <v>50</v>
      </c>
      <c r="U49" s="53"/>
      <c r="V49" t="str">
        <f t="shared" si="7"/>
        <v/>
      </c>
      <c r="W49">
        <f t="shared" si="2"/>
        <v>0</v>
      </c>
      <c r="X49" s="41">
        <f t="shared" si="5"/>
        <v>178182.22974974421</v>
      </c>
      <c r="Y49" s="42">
        <f t="shared" si="6"/>
        <v>0</v>
      </c>
    </row>
    <row r="50" spans="2:25">
      <c r="B50" s="40">
        <v>42</v>
      </c>
      <c r="C50" s="48">
        <f t="shared" si="0"/>
        <v>186281.42201109621</v>
      </c>
      <c r="D50" s="48"/>
      <c r="E50" s="47">
        <v>2018</v>
      </c>
      <c r="F50" s="8">
        <v>43742</v>
      </c>
      <c r="G50" s="47" t="s">
        <v>3</v>
      </c>
      <c r="H50" s="49">
        <v>115.2</v>
      </c>
      <c r="I50" s="49"/>
      <c r="J50" s="47">
        <v>22</v>
      </c>
      <c r="K50" s="50">
        <f t="shared" si="3"/>
        <v>5588.4426603328857</v>
      </c>
      <c r="L50" s="51"/>
      <c r="M50" s="6">
        <f>IF(J50="","",(K50/J50)/LOOKUP(RIGHT($D$2,3),定数!$A$6:$A$13,定数!$B$6:$B$13))</f>
        <v>2.540201209242221</v>
      </c>
      <c r="N50" s="47">
        <v>2018</v>
      </c>
      <c r="O50" s="8">
        <v>43742</v>
      </c>
      <c r="P50" s="49">
        <v>114.86</v>
      </c>
      <c r="Q50" s="49"/>
      <c r="R50" s="52">
        <f>IF(P50="","",T50*M50*LOOKUP(RIGHT($D$2,3),定数!$A$6:$A$13,定数!$B$6:$B$13))</f>
        <v>8636.6841114236377</v>
      </c>
      <c r="S50" s="52"/>
      <c r="T50" s="53">
        <f t="shared" si="4"/>
        <v>34.000000000000341</v>
      </c>
      <c r="U50" s="53"/>
      <c r="V50" t="str">
        <f t="shared" si="7"/>
        <v/>
      </c>
      <c r="W50">
        <f t="shared" si="2"/>
        <v>0</v>
      </c>
      <c r="X50" s="41">
        <f t="shared" si="5"/>
        <v>186281.42201109621</v>
      </c>
      <c r="Y50" s="42">
        <f t="shared" si="6"/>
        <v>0</v>
      </c>
    </row>
    <row r="51" spans="2:25">
      <c r="B51" s="40">
        <v>43</v>
      </c>
      <c r="C51" s="48">
        <f t="shared" si="0"/>
        <v>194918.10612251985</v>
      </c>
      <c r="D51" s="48"/>
      <c r="E51" s="47">
        <v>2018</v>
      </c>
      <c r="F51" s="8">
        <v>43757</v>
      </c>
      <c r="G51" s="47" t="s">
        <v>3</v>
      </c>
      <c r="H51" s="49">
        <v>112.74</v>
      </c>
      <c r="I51" s="49"/>
      <c r="J51" s="47">
        <v>35</v>
      </c>
      <c r="K51" s="50">
        <f t="shared" si="3"/>
        <v>5847.5431836755952</v>
      </c>
      <c r="L51" s="51"/>
      <c r="M51" s="6">
        <f>IF(J51="","",(K51/J51)/LOOKUP(RIGHT($D$2,3),定数!$A$6:$A$13,定数!$B$6:$B$13))</f>
        <v>1.6707266239073129</v>
      </c>
      <c r="N51" s="47">
        <v>2018</v>
      </c>
      <c r="O51" s="8">
        <v>43760</v>
      </c>
      <c r="P51" s="49">
        <v>113.08</v>
      </c>
      <c r="Q51" s="49"/>
      <c r="R51" s="52">
        <f>IF(P51="","",T51*M51*LOOKUP(RIGHT($D$2,3),定数!$A$6:$A$13,定数!$B$6:$B$13))</f>
        <v>-5680.4705212849203</v>
      </c>
      <c r="S51" s="52"/>
      <c r="T51" s="53">
        <f t="shared" si="4"/>
        <v>-34.000000000000341</v>
      </c>
      <c r="U51" s="53"/>
      <c r="V51" t="str">
        <f t="shared" si="7"/>
        <v/>
      </c>
      <c r="W51">
        <f t="shared" si="2"/>
        <v>1</v>
      </c>
      <c r="X51" s="41">
        <f t="shared" si="5"/>
        <v>194918.10612251985</v>
      </c>
      <c r="Y51" s="42">
        <f t="shared" si="6"/>
        <v>0</v>
      </c>
    </row>
    <row r="52" spans="2:25">
      <c r="B52" s="40">
        <v>44</v>
      </c>
      <c r="C52" s="48">
        <f t="shared" si="0"/>
        <v>189237.63560123494</v>
      </c>
      <c r="D52" s="48"/>
      <c r="E52" s="47">
        <v>2018</v>
      </c>
      <c r="F52" s="8">
        <v>43783</v>
      </c>
      <c r="G52" s="47" t="s">
        <v>3</v>
      </c>
      <c r="H52" s="49">
        <v>112.73</v>
      </c>
      <c r="I52" s="49"/>
      <c r="J52" s="47">
        <v>41</v>
      </c>
      <c r="K52" s="50">
        <f t="shared" si="3"/>
        <v>5677.1290680370485</v>
      </c>
      <c r="L52" s="51"/>
      <c r="M52" s="6">
        <f>IF(J52="","",(K52/J52)/LOOKUP(RIGHT($D$2,3),定数!$A$6:$A$13,定数!$B$6:$B$13))</f>
        <v>1.3846656263504997</v>
      </c>
      <c r="N52" s="47">
        <v>2018</v>
      </c>
      <c r="O52" s="8">
        <v>43775</v>
      </c>
      <c r="P52" s="49">
        <v>113.16</v>
      </c>
      <c r="Q52" s="49"/>
      <c r="R52" s="52">
        <f>IF(P52="","",T52*M52*LOOKUP(RIGHT($D$2,3),定数!$A$6:$A$13,定数!$B$6:$B$13))</f>
        <v>-5954.0621933070461</v>
      </c>
      <c r="S52" s="52"/>
      <c r="T52" s="53">
        <f t="shared" si="4"/>
        <v>-42.999999999999261</v>
      </c>
      <c r="U52" s="53"/>
      <c r="V52" t="str">
        <f t="shared" si="7"/>
        <v/>
      </c>
      <c r="W52">
        <f t="shared" si="2"/>
        <v>2</v>
      </c>
      <c r="X52" s="41">
        <f t="shared" si="5"/>
        <v>194918.10612251985</v>
      </c>
      <c r="Y52" s="42">
        <f t="shared" si="6"/>
        <v>2.9142857142857359E-2</v>
      </c>
    </row>
    <row r="53" spans="2:25">
      <c r="B53" s="40">
        <v>45</v>
      </c>
      <c r="C53" s="48">
        <f t="shared" si="0"/>
        <v>183283.57340792791</v>
      </c>
      <c r="D53" s="48"/>
      <c r="E53" s="47">
        <v>2018</v>
      </c>
      <c r="F53" s="8">
        <v>43789</v>
      </c>
      <c r="G53" s="47" t="s">
        <v>4</v>
      </c>
      <c r="H53" s="49">
        <v>113.38</v>
      </c>
      <c r="I53" s="49"/>
      <c r="J53" s="47">
        <v>33</v>
      </c>
      <c r="K53" s="50">
        <f t="shared" si="3"/>
        <v>5498.5072022378372</v>
      </c>
      <c r="L53" s="51"/>
      <c r="M53" s="6">
        <f>IF(J53="","",(K53/J53)/LOOKUP(RIGHT($D$2,3),定数!$A$6:$A$13,定数!$B$6:$B$13))</f>
        <v>1.6662143037084354</v>
      </c>
      <c r="N53" s="47">
        <v>2018</v>
      </c>
      <c r="O53" s="8">
        <v>43796</v>
      </c>
      <c r="P53" s="49">
        <v>113.87</v>
      </c>
      <c r="Q53" s="49"/>
      <c r="R53" s="52">
        <f>IF(P53="","",T53*M53*LOOKUP(RIGHT($D$2,3),定数!$A$6:$A$13,定数!$B$6:$B$13))</f>
        <v>8164.4500881714848</v>
      </c>
      <c r="S53" s="52"/>
      <c r="T53" s="53">
        <f t="shared" si="4"/>
        <v>49.000000000000909</v>
      </c>
      <c r="U53" s="53"/>
      <c r="V53" t="str">
        <f t="shared" si="7"/>
        <v/>
      </c>
      <c r="W53">
        <f t="shared" si="2"/>
        <v>0</v>
      </c>
      <c r="X53" s="41">
        <f t="shared" si="5"/>
        <v>194918.10612251985</v>
      </c>
      <c r="Y53" s="42">
        <f t="shared" si="6"/>
        <v>5.9689337979093704E-2</v>
      </c>
    </row>
    <row r="54" spans="2:25">
      <c r="B54" s="40">
        <v>46</v>
      </c>
      <c r="C54" s="48">
        <f t="shared" si="0"/>
        <v>191448.0234960994</v>
      </c>
      <c r="D54" s="48"/>
      <c r="E54" s="47">
        <v>2019</v>
      </c>
      <c r="F54" s="8">
        <v>43477</v>
      </c>
      <c r="G54" s="47" t="s">
        <v>3</v>
      </c>
      <c r="H54" s="49">
        <v>110.19</v>
      </c>
      <c r="I54" s="49"/>
      <c r="J54" s="47">
        <v>12</v>
      </c>
      <c r="K54" s="50">
        <f t="shared" si="3"/>
        <v>5743.4407048829817</v>
      </c>
      <c r="L54" s="51"/>
      <c r="M54" s="6">
        <f>IF(J54="","",(K54/J54)/LOOKUP(RIGHT($D$2,3),定数!$A$6:$A$13,定数!$B$6:$B$13))</f>
        <v>4.7862005874024849</v>
      </c>
      <c r="N54" s="47">
        <v>2019</v>
      </c>
      <c r="O54" s="8">
        <v>43479</v>
      </c>
      <c r="P54" s="49">
        <v>109.99</v>
      </c>
      <c r="Q54" s="49"/>
      <c r="R54" s="52">
        <f>IF(P54="","",T54*M54*LOOKUP(RIGHT($D$2,3),定数!$A$6:$A$13,定数!$B$6:$B$13))</f>
        <v>9572.4011748051053</v>
      </c>
      <c r="S54" s="52"/>
      <c r="T54" s="53">
        <f t="shared" si="4"/>
        <v>20.000000000000284</v>
      </c>
      <c r="U54" s="53"/>
      <c r="V54" t="str">
        <f t="shared" si="7"/>
        <v/>
      </c>
      <c r="W54">
        <f t="shared" si="2"/>
        <v>0</v>
      </c>
      <c r="X54" s="41">
        <f t="shared" si="5"/>
        <v>194918.10612251985</v>
      </c>
      <c r="Y54" s="42">
        <f t="shared" si="6"/>
        <v>1.7802772125434352E-2</v>
      </c>
    </row>
    <row r="55" spans="2:25">
      <c r="B55" s="40">
        <v>47</v>
      </c>
      <c r="C55" s="48">
        <f t="shared" si="0"/>
        <v>201020.4246709045</v>
      </c>
      <c r="D55" s="48"/>
      <c r="E55" s="47">
        <v>2019</v>
      </c>
      <c r="F55" s="8">
        <v>43531</v>
      </c>
      <c r="G55" s="47" t="s">
        <v>3</v>
      </c>
      <c r="H55" s="49">
        <v>111.09</v>
      </c>
      <c r="I55" s="49"/>
      <c r="J55" s="47">
        <v>22</v>
      </c>
      <c r="K55" s="50">
        <f t="shared" si="3"/>
        <v>6030.6127401271351</v>
      </c>
      <c r="L55" s="51"/>
      <c r="M55" s="6">
        <f>IF(J55="","",(K55/J55)/LOOKUP(RIGHT($D$2,3),定数!$A$6:$A$13,定数!$B$6:$B$13))</f>
        <v>2.7411876091486977</v>
      </c>
      <c r="N55" s="47">
        <v>2019</v>
      </c>
      <c r="O55" s="8">
        <v>43531</v>
      </c>
      <c r="P55" s="49">
        <v>110.75</v>
      </c>
      <c r="Q55" s="49"/>
      <c r="R55" s="52">
        <f>IF(P55="","",T55*M55*LOOKUP(RIGHT($D$2,3),定数!$A$6:$A$13,定数!$B$6:$B$13))</f>
        <v>9320.0378711056655</v>
      </c>
      <c r="S55" s="52"/>
      <c r="T55" s="53">
        <f t="shared" si="4"/>
        <v>34.000000000000341</v>
      </c>
      <c r="U55" s="53"/>
      <c r="V55" t="str">
        <f t="shared" si="7"/>
        <v/>
      </c>
      <c r="W55">
        <f t="shared" si="2"/>
        <v>0</v>
      </c>
      <c r="X55" s="41">
        <f t="shared" si="5"/>
        <v>201020.4246709045</v>
      </c>
      <c r="Y55" s="42">
        <f t="shared" si="6"/>
        <v>0</v>
      </c>
    </row>
    <row r="56" spans="2:25">
      <c r="B56" s="40">
        <v>48</v>
      </c>
      <c r="C56" s="48">
        <f t="shared" si="0"/>
        <v>210340.46254201015</v>
      </c>
      <c r="D56" s="48"/>
      <c r="E56" s="47">
        <v>2019</v>
      </c>
      <c r="F56" s="8">
        <v>43553</v>
      </c>
      <c r="G56" s="47" t="s">
        <v>4</v>
      </c>
      <c r="H56" s="49">
        <v>111.44</v>
      </c>
      <c r="I56" s="49"/>
      <c r="J56" s="47">
        <v>43</v>
      </c>
      <c r="K56" s="50">
        <f t="shared" si="3"/>
        <v>6310.2138762603045</v>
      </c>
      <c r="L56" s="51"/>
      <c r="M56" s="6">
        <f>IF(J56="","",(K56/J56)/LOOKUP(RIGHT($D$2,3),定数!$A$6:$A$13,定数!$B$6:$B$13))</f>
        <v>1.4674915991303032</v>
      </c>
      <c r="N56" s="47">
        <v>2019</v>
      </c>
      <c r="O56" s="8">
        <v>43565</v>
      </c>
      <c r="P56" s="49">
        <v>111</v>
      </c>
      <c r="Q56" s="49"/>
      <c r="R56" s="52">
        <f>IF(P56="","",T56*M56*LOOKUP(RIGHT($D$2,3),定数!$A$6:$A$13,定数!$B$6:$B$13))</f>
        <v>-6456.9630361733007</v>
      </c>
      <c r="S56" s="52"/>
      <c r="T56" s="53">
        <f t="shared" si="4"/>
        <v>-43.999999999999773</v>
      </c>
      <c r="U56" s="53"/>
      <c r="V56" t="str">
        <f t="shared" si="7"/>
        <v/>
      </c>
      <c r="W56">
        <f t="shared" si="2"/>
        <v>1</v>
      </c>
      <c r="X56" s="41">
        <f t="shared" si="5"/>
        <v>210340.46254201015</v>
      </c>
      <c r="Y56" s="42">
        <f t="shared" si="6"/>
        <v>0</v>
      </c>
    </row>
    <row r="57" spans="2:25">
      <c r="B57" s="40">
        <v>49</v>
      </c>
      <c r="C57" s="48">
        <f t="shared" si="0"/>
        <v>203883.49950583684</v>
      </c>
      <c r="D57" s="48"/>
      <c r="E57" s="40"/>
      <c r="F57" s="8"/>
      <c r="G57" s="40"/>
      <c r="H57" s="49"/>
      <c r="I57" s="49"/>
      <c r="J57" s="40"/>
      <c r="K57" s="50" t="str">
        <f t="shared" ref="K57:K74" si="8">IF(J57="","",C57*0.03)</f>
        <v/>
      </c>
      <c r="L57" s="51"/>
      <c r="M57" s="6" t="str">
        <f>IF(J57="","",(K57/J57)/LOOKUP(RIGHT($D$2,3),定数!$A$6:$A$13,定数!$B$6:$B$13))</f>
        <v/>
      </c>
      <c r="N57" s="40"/>
      <c r="O57" s="8"/>
      <c r="P57" s="49"/>
      <c r="Q57" s="49"/>
      <c r="R57" s="52" t="str">
        <f>IF(P57="","",T57*M57*LOOKUP(RIGHT($D$2,3),定数!$A$6:$A$13,定数!$B$6:$B$13))</f>
        <v/>
      </c>
      <c r="S57" s="52"/>
      <c r="T57" s="53" t="str">
        <f t="shared" si="4"/>
        <v/>
      </c>
      <c r="U57" s="53"/>
      <c r="V57" t="str">
        <f t="shared" si="7"/>
        <v/>
      </c>
      <c r="W57" t="str">
        <f t="shared" si="2"/>
        <v/>
      </c>
      <c r="X57" s="41">
        <f t="shared" si="5"/>
        <v>210340.46254201015</v>
      </c>
      <c r="Y57" s="42">
        <f t="shared" si="6"/>
        <v>3.0697674418604604E-2</v>
      </c>
    </row>
    <row r="58" spans="2:25">
      <c r="B58" s="40">
        <v>50</v>
      </c>
      <c r="C58" s="48" t="str">
        <f t="shared" si="0"/>
        <v/>
      </c>
      <c r="D58" s="48"/>
      <c r="E58" s="40"/>
      <c r="F58" s="8"/>
      <c r="G58" s="40"/>
      <c r="H58" s="49"/>
      <c r="I58" s="49"/>
      <c r="J58" s="40"/>
      <c r="K58" s="50" t="str">
        <f t="shared" si="8"/>
        <v/>
      </c>
      <c r="L58" s="51"/>
      <c r="M58" s="6" t="str">
        <f>IF(J58="","",(K58/J58)/LOOKUP(RIGHT($D$2,3),定数!$A$6:$A$13,定数!$B$6:$B$13))</f>
        <v/>
      </c>
      <c r="N58" s="40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4"/>
        <v/>
      </c>
      <c r="U58" s="53"/>
      <c r="V58" t="str">
        <f t="shared" si="7"/>
        <v/>
      </c>
      <c r="W58" t="str">
        <f t="shared" si="2"/>
        <v/>
      </c>
      <c r="X58" s="41" t="str">
        <f t="shared" si="5"/>
        <v/>
      </c>
      <c r="Y58" s="42" t="str">
        <f t="shared" si="6"/>
        <v/>
      </c>
    </row>
    <row r="59" spans="2:25">
      <c r="B59" s="40">
        <v>51</v>
      </c>
      <c r="C59" s="48" t="str">
        <f t="shared" si="0"/>
        <v/>
      </c>
      <c r="D59" s="48"/>
      <c r="E59" s="40"/>
      <c r="F59" s="8"/>
      <c r="G59" s="40"/>
      <c r="H59" s="49"/>
      <c r="I59" s="49"/>
      <c r="J59" s="40"/>
      <c r="K59" s="50" t="str">
        <f t="shared" si="8"/>
        <v/>
      </c>
      <c r="L59" s="51"/>
      <c r="M59" s="6" t="str">
        <f>IF(J59="","",(K59/J59)/LOOKUP(RIGHT($D$2,3),定数!$A$6:$A$13,定数!$B$6:$B$13))</f>
        <v/>
      </c>
      <c r="N59" s="40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4"/>
        <v/>
      </c>
      <c r="U59" s="53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8" t="str">
        <f t="shared" si="0"/>
        <v/>
      </c>
      <c r="D60" s="48"/>
      <c r="E60" s="40"/>
      <c r="F60" s="8"/>
      <c r="G60" s="40"/>
      <c r="H60" s="49"/>
      <c r="I60" s="49"/>
      <c r="J60" s="40"/>
      <c r="K60" s="50" t="str">
        <f t="shared" si="8"/>
        <v/>
      </c>
      <c r="L60" s="51"/>
      <c r="M60" s="6" t="str">
        <f>IF(J60="","",(K60/J60)/LOOKUP(RIGHT($D$2,3),定数!$A$6:$A$13,定数!$B$6:$B$13))</f>
        <v/>
      </c>
      <c r="N60" s="40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4"/>
        <v/>
      </c>
      <c r="U60" s="53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8" t="str">
        <f t="shared" si="0"/>
        <v/>
      </c>
      <c r="D61" s="48"/>
      <c r="E61" s="40"/>
      <c r="F61" s="8"/>
      <c r="G61" s="40"/>
      <c r="H61" s="49"/>
      <c r="I61" s="49"/>
      <c r="J61" s="40"/>
      <c r="K61" s="50" t="str">
        <f t="shared" si="8"/>
        <v/>
      </c>
      <c r="L61" s="51"/>
      <c r="M61" s="6" t="str">
        <f>IF(J61="","",(K61/J61)/LOOKUP(RIGHT($D$2,3),定数!$A$6:$A$13,定数!$B$6:$B$13))</f>
        <v/>
      </c>
      <c r="N61" s="40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4"/>
        <v/>
      </c>
      <c r="U61" s="53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8" t="str">
        <f t="shared" si="0"/>
        <v/>
      </c>
      <c r="D62" s="48"/>
      <c r="E62" s="40"/>
      <c r="F62" s="8"/>
      <c r="G62" s="40"/>
      <c r="H62" s="49"/>
      <c r="I62" s="49"/>
      <c r="J62" s="40"/>
      <c r="K62" s="50" t="str">
        <f t="shared" si="8"/>
        <v/>
      </c>
      <c r="L62" s="51"/>
      <c r="M62" s="6" t="str">
        <f>IF(J62="","",(K62/J62)/LOOKUP(RIGHT($D$2,3),定数!$A$6:$A$13,定数!$B$6:$B$13))</f>
        <v/>
      </c>
      <c r="N62" s="40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4"/>
        <v/>
      </c>
      <c r="U62" s="53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8" t="str">
        <f t="shared" si="0"/>
        <v/>
      </c>
      <c r="D63" s="48"/>
      <c r="E63" s="40"/>
      <c r="F63" s="8"/>
      <c r="G63" s="40"/>
      <c r="H63" s="49"/>
      <c r="I63" s="49"/>
      <c r="J63" s="40"/>
      <c r="K63" s="50" t="str">
        <f t="shared" si="8"/>
        <v/>
      </c>
      <c r="L63" s="51"/>
      <c r="M63" s="6" t="str">
        <f>IF(J63="","",(K63/J63)/LOOKUP(RIGHT($D$2,3),定数!$A$6:$A$13,定数!$B$6:$B$13))</f>
        <v/>
      </c>
      <c r="N63" s="40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4"/>
        <v/>
      </c>
      <c r="U63" s="53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8" t="str">
        <f t="shared" si="0"/>
        <v/>
      </c>
      <c r="D64" s="48"/>
      <c r="E64" s="40"/>
      <c r="F64" s="8"/>
      <c r="G64" s="40"/>
      <c r="H64" s="49"/>
      <c r="I64" s="49"/>
      <c r="J64" s="40"/>
      <c r="K64" s="50" t="str">
        <f t="shared" si="8"/>
        <v/>
      </c>
      <c r="L64" s="51"/>
      <c r="M64" s="6" t="str">
        <f>IF(J64="","",(K64/J64)/LOOKUP(RIGHT($D$2,3),定数!$A$6:$A$13,定数!$B$6:$B$13))</f>
        <v/>
      </c>
      <c r="N64" s="40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4"/>
        <v/>
      </c>
      <c r="U64" s="53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8" t="str">
        <f t="shared" si="0"/>
        <v/>
      </c>
      <c r="D65" s="48"/>
      <c r="E65" s="40"/>
      <c r="F65" s="8"/>
      <c r="G65" s="40"/>
      <c r="H65" s="49"/>
      <c r="I65" s="49"/>
      <c r="J65" s="40"/>
      <c r="K65" s="50" t="str">
        <f t="shared" si="8"/>
        <v/>
      </c>
      <c r="L65" s="51"/>
      <c r="M65" s="6" t="str">
        <f>IF(J65="","",(K65/J65)/LOOKUP(RIGHT($D$2,3),定数!$A$6:$A$13,定数!$B$6:$B$13))</f>
        <v/>
      </c>
      <c r="N65" s="40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4"/>
        <v/>
      </c>
      <c r="U65" s="53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8" t="str">
        <f t="shared" si="0"/>
        <v/>
      </c>
      <c r="D66" s="48"/>
      <c r="E66" s="40"/>
      <c r="F66" s="8"/>
      <c r="G66" s="40"/>
      <c r="H66" s="49"/>
      <c r="I66" s="49"/>
      <c r="J66" s="40"/>
      <c r="K66" s="50" t="str">
        <f t="shared" si="8"/>
        <v/>
      </c>
      <c r="L66" s="51"/>
      <c r="M66" s="6" t="str">
        <f>IF(J66="","",(K66/J66)/LOOKUP(RIGHT($D$2,3),定数!$A$6:$A$13,定数!$B$6:$B$13))</f>
        <v/>
      </c>
      <c r="N66" s="40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4"/>
        <v/>
      </c>
      <c r="U66" s="53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8" t="str">
        <f t="shared" si="0"/>
        <v/>
      </c>
      <c r="D67" s="48"/>
      <c r="E67" s="40"/>
      <c r="F67" s="8"/>
      <c r="G67" s="40"/>
      <c r="H67" s="49"/>
      <c r="I67" s="49"/>
      <c r="J67" s="40"/>
      <c r="K67" s="50" t="str">
        <f t="shared" si="8"/>
        <v/>
      </c>
      <c r="L67" s="51"/>
      <c r="M67" s="6" t="str">
        <f>IF(J67="","",(K67/J67)/LOOKUP(RIGHT($D$2,3),定数!$A$6:$A$13,定数!$B$6:$B$13))</f>
        <v/>
      </c>
      <c r="N67" s="40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4"/>
        <v/>
      </c>
      <c r="U67" s="53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8" t="str">
        <f t="shared" si="0"/>
        <v/>
      </c>
      <c r="D68" s="48"/>
      <c r="E68" s="40"/>
      <c r="F68" s="8"/>
      <c r="G68" s="40"/>
      <c r="H68" s="49"/>
      <c r="I68" s="49"/>
      <c r="J68" s="40"/>
      <c r="K68" s="50" t="str">
        <f t="shared" si="8"/>
        <v/>
      </c>
      <c r="L68" s="51"/>
      <c r="M68" s="6" t="str">
        <f>IF(J68="","",(K68/J68)/LOOKUP(RIGHT($D$2,3),定数!$A$6:$A$13,定数!$B$6:$B$13))</f>
        <v/>
      </c>
      <c r="N68" s="40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4"/>
        <v/>
      </c>
      <c r="U68" s="53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8" t="str">
        <f t="shared" si="0"/>
        <v/>
      </c>
      <c r="D69" s="48"/>
      <c r="E69" s="40"/>
      <c r="F69" s="8"/>
      <c r="G69" s="40"/>
      <c r="H69" s="49"/>
      <c r="I69" s="49"/>
      <c r="J69" s="40"/>
      <c r="K69" s="50" t="str">
        <f t="shared" si="8"/>
        <v/>
      </c>
      <c r="L69" s="51"/>
      <c r="M69" s="6" t="str">
        <f>IF(J69="","",(K69/J69)/LOOKUP(RIGHT($D$2,3),定数!$A$6:$A$13,定数!$B$6:$B$13))</f>
        <v/>
      </c>
      <c r="N69" s="40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4"/>
        <v/>
      </c>
      <c r="U69" s="53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8" t="str">
        <f t="shared" si="0"/>
        <v/>
      </c>
      <c r="D70" s="48"/>
      <c r="E70" s="40"/>
      <c r="F70" s="8"/>
      <c r="G70" s="40"/>
      <c r="H70" s="49"/>
      <c r="I70" s="49"/>
      <c r="J70" s="40"/>
      <c r="K70" s="50" t="str">
        <f t="shared" si="8"/>
        <v/>
      </c>
      <c r="L70" s="51"/>
      <c r="M70" s="6" t="str">
        <f>IF(J70="","",(K70/J70)/LOOKUP(RIGHT($D$2,3),定数!$A$6:$A$13,定数!$B$6:$B$13))</f>
        <v/>
      </c>
      <c r="N70" s="40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4"/>
        <v/>
      </c>
      <c r="U70" s="53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8" t="str">
        <f t="shared" si="0"/>
        <v/>
      </c>
      <c r="D71" s="48"/>
      <c r="E71" s="40"/>
      <c r="F71" s="8"/>
      <c r="G71" s="40"/>
      <c r="H71" s="49"/>
      <c r="I71" s="49"/>
      <c r="J71" s="40"/>
      <c r="K71" s="50" t="str">
        <f t="shared" si="8"/>
        <v/>
      </c>
      <c r="L71" s="51"/>
      <c r="M71" s="6" t="str">
        <f>IF(J71="","",(K71/J71)/LOOKUP(RIGHT($D$2,3),定数!$A$6:$A$13,定数!$B$6:$B$13))</f>
        <v/>
      </c>
      <c r="N71" s="40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4"/>
        <v/>
      </c>
      <c r="U71" s="53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8" t="str">
        <f t="shared" si="0"/>
        <v/>
      </c>
      <c r="D72" s="48"/>
      <c r="E72" s="40"/>
      <c r="F72" s="8"/>
      <c r="G72" s="40"/>
      <c r="H72" s="49"/>
      <c r="I72" s="49"/>
      <c r="J72" s="40"/>
      <c r="K72" s="50" t="str">
        <f t="shared" si="8"/>
        <v/>
      </c>
      <c r="L72" s="51"/>
      <c r="M72" s="6" t="str">
        <f>IF(J72="","",(K72/J72)/LOOKUP(RIGHT($D$2,3),定数!$A$6:$A$13,定数!$B$6:$B$13))</f>
        <v/>
      </c>
      <c r="N72" s="40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4"/>
        <v/>
      </c>
      <c r="U72" s="53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8" t="str">
        <f t="shared" si="0"/>
        <v/>
      </c>
      <c r="D73" s="48"/>
      <c r="E73" s="40"/>
      <c r="F73" s="8"/>
      <c r="G73" s="40"/>
      <c r="H73" s="49"/>
      <c r="I73" s="49"/>
      <c r="J73" s="40"/>
      <c r="K73" s="50" t="str">
        <f t="shared" si="8"/>
        <v/>
      </c>
      <c r="L73" s="51"/>
      <c r="M73" s="6" t="str">
        <f>IF(J73="","",(K73/J73)/LOOKUP(RIGHT($D$2,3),定数!$A$6:$A$13,定数!$B$6:$B$13))</f>
        <v/>
      </c>
      <c r="N73" s="40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4"/>
        <v/>
      </c>
      <c r="U73" s="53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8" t="str">
        <f t="shared" ref="C74:C108" si="9">IF(R73="","",C73+R73)</f>
        <v/>
      </c>
      <c r="D74" s="48"/>
      <c r="E74" s="40"/>
      <c r="F74" s="8"/>
      <c r="G74" s="40"/>
      <c r="H74" s="49"/>
      <c r="I74" s="49"/>
      <c r="J74" s="40"/>
      <c r="K74" s="50" t="str">
        <f t="shared" si="8"/>
        <v/>
      </c>
      <c r="L74" s="51"/>
      <c r="M74" s="6" t="str">
        <f>IF(J74="","",(K74/J74)/LOOKUP(RIGHT($D$2,3),定数!$A$6:$A$13,定数!$B$6:$B$13))</f>
        <v/>
      </c>
      <c r="N74" s="40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4"/>
        <v/>
      </c>
      <c r="U74" s="53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8" t="str">
        <f t="shared" si="9"/>
        <v/>
      </c>
      <c r="D75" s="48"/>
      <c r="E75" s="40"/>
      <c r="F75" s="8"/>
      <c r="G75" s="40"/>
      <c r="H75" s="49"/>
      <c r="I75" s="49"/>
      <c r="J75" s="40"/>
      <c r="K75" s="50" t="str">
        <f t="shared" ref="K75:K108" si="10">IF(J75="","",C75*0.03)</f>
        <v/>
      </c>
      <c r="L75" s="51"/>
      <c r="M75" s="6" t="str">
        <f>IF(J75="","",(K75/J75)/LOOKUP(RIGHT($D$2,3),定数!$A$6:$A$13,定数!$B$6:$B$13))</f>
        <v/>
      </c>
      <c r="N75" s="40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4"/>
        <v/>
      </c>
      <c r="U75" s="53"/>
      <c r="V75" t="str">
        <f t="shared" ref="V75:W90" si="11">IF(S75&lt;&gt;"",IF(S75&lt;0,1+V74,0),"")</f>
        <v/>
      </c>
      <c r="W75" t="str">
        <f t="shared" si="11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8" t="str">
        <f t="shared" si="9"/>
        <v/>
      </c>
      <c r="D76" s="48"/>
      <c r="E76" s="40"/>
      <c r="F76" s="8"/>
      <c r="G76" s="40"/>
      <c r="H76" s="49"/>
      <c r="I76" s="49"/>
      <c r="J76" s="40"/>
      <c r="K76" s="50" t="str">
        <f t="shared" si="10"/>
        <v/>
      </c>
      <c r="L76" s="51"/>
      <c r="M76" s="6" t="str">
        <f>IF(J76="","",(K76/J76)/LOOKUP(RIGHT($D$2,3),定数!$A$6:$A$13,定数!$B$6:$B$13))</f>
        <v/>
      </c>
      <c r="N76" s="40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2">IF(P76="","",IF(G76="買",(P76-H76),(H76-P76))*IF(RIGHT($D$2,3)="JPY",100,10000))</f>
        <v/>
      </c>
      <c r="U76" s="53"/>
      <c r="V76" t="str">
        <f t="shared" si="11"/>
        <v/>
      </c>
      <c r="W76" t="str">
        <f t="shared" si="11"/>
        <v/>
      </c>
      <c r="X76" s="41" t="str">
        <f t="shared" ref="X76:X108" si="13">IF(C76&lt;&gt;"",MAX(X75,C76),"")</f>
        <v/>
      </c>
      <c r="Y76" s="42" t="str">
        <f t="shared" ref="Y76:Y108" si="14">IF(X76&lt;&gt;"",1-(C76/X76),"")</f>
        <v/>
      </c>
    </row>
    <row r="77" spans="2:25">
      <c r="B77" s="40">
        <v>69</v>
      </c>
      <c r="C77" s="48" t="str">
        <f t="shared" si="9"/>
        <v/>
      </c>
      <c r="D77" s="48"/>
      <c r="E77" s="40"/>
      <c r="F77" s="8"/>
      <c r="G77" s="40"/>
      <c r="H77" s="49"/>
      <c r="I77" s="49"/>
      <c r="J77" s="40"/>
      <c r="K77" s="50" t="str">
        <f t="shared" si="10"/>
        <v/>
      </c>
      <c r="L77" s="51"/>
      <c r="M77" s="6" t="str">
        <f>IF(J77="","",(K77/J77)/LOOKUP(RIGHT($D$2,3),定数!$A$6:$A$13,定数!$B$6:$B$13))</f>
        <v/>
      </c>
      <c r="N77" s="40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2"/>
        <v/>
      </c>
      <c r="U77" s="53"/>
      <c r="V77" t="str">
        <f t="shared" si="11"/>
        <v/>
      </c>
      <c r="W77" t="str">
        <f t="shared" si="11"/>
        <v/>
      </c>
      <c r="X77" s="41" t="str">
        <f t="shared" si="13"/>
        <v/>
      </c>
      <c r="Y77" s="42" t="str">
        <f t="shared" si="14"/>
        <v/>
      </c>
    </row>
    <row r="78" spans="2:25">
      <c r="B78" s="40">
        <v>70</v>
      </c>
      <c r="C78" s="48" t="str">
        <f t="shared" si="9"/>
        <v/>
      </c>
      <c r="D78" s="48"/>
      <c r="E78" s="40"/>
      <c r="F78" s="8"/>
      <c r="G78" s="40"/>
      <c r="H78" s="49"/>
      <c r="I78" s="49"/>
      <c r="J78" s="40"/>
      <c r="K78" s="50" t="str">
        <f t="shared" si="10"/>
        <v/>
      </c>
      <c r="L78" s="51"/>
      <c r="M78" s="6" t="str">
        <f>IF(J78="","",(K78/J78)/LOOKUP(RIGHT($D$2,3),定数!$A$6:$A$13,定数!$B$6:$B$13))</f>
        <v/>
      </c>
      <c r="N78" s="40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2"/>
        <v/>
      </c>
      <c r="U78" s="53"/>
      <c r="V78" t="str">
        <f t="shared" si="11"/>
        <v/>
      </c>
      <c r="W78" t="str">
        <f t="shared" si="11"/>
        <v/>
      </c>
      <c r="X78" s="41" t="str">
        <f t="shared" si="13"/>
        <v/>
      </c>
      <c r="Y78" s="42" t="str">
        <f t="shared" si="14"/>
        <v/>
      </c>
    </row>
    <row r="79" spans="2:25">
      <c r="B79" s="40">
        <v>71</v>
      </c>
      <c r="C79" s="48" t="str">
        <f t="shared" si="9"/>
        <v/>
      </c>
      <c r="D79" s="48"/>
      <c r="E79" s="40"/>
      <c r="F79" s="8"/>
      <c r="G79" s="40"/>
      <c r="H79" s="49"/>
      <c r="I79" s="49"/>
      <c r="J79" s="40"/>
      <c r="K79" s="50" t="str">
        <f t="shared" si="10"/>
        <v/>
      </c>
      <c r="L79" s="51"/>
      <c r="M79" s="6" t="str">
        <f>IF(J79="","",(K79/J79)/LOOKUP(RIGHT($D$2,3),定数!$A$6:$A$13,定数!$B$6:$B$13))</f>
        <v/>
      </c>
      <c r="N79" s="40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2"/>
        <v/>
      </c>
      <c r="U79" s="53"/>
      <c r="V79" t="str">
        <f t="shared" si="11"/>
        <v/>
      </c>
      <c r="W79" t="str">
        <f t="shared" si="11"/>
        <v/>
      </c>
      <c r="X79" s="41" t="str">
        <f t="shared" si="13"/>
        <v/>
      </c>
      <c r="Y79" s="42" t="str">
        <f t="shared" si="14"/>
        <v/>
      </c>
    </row>
    <row r="80" spans="2:25">
      <c r="B80" s="40">
        <v>72</v>
      </c>
      <c r="C80" s="48" t="str">
        <f t="shared" si="9"/>
        <v/>
      </c>
      <c r="D80" s="48"/>
      <c r="E80" s="40"/>
      <c r="F80" s="8"/>
      <c r="G80" s="40"/>
      <c r="H80" s="49"/>
      <c r="I80" s="49"/>
      <c r="J80" s="40"/>
      <c r="K80" s="50" t="str">
        <f t="shared" si="10"/>
        <v/>
      </c>
      <c r="L80" s="51"/>
      <c r="M80" s="6" t="str">
        <f>IF(J80="","",(K80/J80)/LOOKUP(RIGHT($D$2,3),定数!$A$6:$A$13,定数!$B$6:$B$13))</f>
        <v/>
      </c>
      <c r="N80" s="40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2"/>
        <v/>
      </c>
      <c r="U80" s="53"/>
      <c r="V80" t="str">
        <f t="shared" si="11"/>
        <v/>
      </c>
      <c r="W80" t="str">
        <f t="shared" si="11"/>
        <v/>
      </c>
      <c r="X80" s="41" t="str">
        <f t="shared" si="13"/>
        <v/>
      </c>
      <c r="Y80" s="42" t="str">
        <f t="shared" si="14"/>
        <v/>
      </c>
    </row>
    <row r="81" spans="2:25">
      <c r="B81" s="40">
        <v>73</v>
      </c>
      <c r="C81" s="48" t="str">
        <f t="shared" si="9"/>
        <v/>
      </c>
      <c r="D81" s="48"/>
      <c r="E81" s="40"/>
      <c r="F81" s="8"/>
      <c r="G81" s="40"/>
      <c r="H81" s="49"/>
      <c r="I81" s="49"/>
      <c r="J81" s="40"/>
      <c r="K81" s="50" t="str">
        <f t="shared" si="10"/>
        <v/>
      </c>
      <c r="L81" s="51"/>
      <c r="M81" s="6" t="str">
        <f>IF(J81="","",(K81/J81)/LOOKUP(RIGHT($D$2,3),定数!$A$6:$A$13,定数!$B$6:$B$13))</f>
        <v/>
      </c>
      <c r="N81" s="40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2"/>
        <v/>
      </c>
      <c r="U81" s="53"/>
      <c r="V81" t="str">
        <f t="shared" si="11"/>
        <v/>
      </c>
      <c r="W81" t="str">
        <f t="shared" si="11"/>
        <v/>
      </c>
      <c r="X81" s="41" t="str">
        <f t="shared" si="13"/>
        <v/>
      </c>
      <c r="Y81" s="42" t="str">
        <f t="shared" si="14"/>
        <v/>
      </c>
    </row>
    <row r="82" spans="2:25">
      <c r="B82" s="40">
        <v>74</v>
      </c>
      <c r="C82" s="48" t="str">
        <f t="shared" si="9"/>
        <v/>
      </c>
      <c r="D82" s="48"/>
      <c r="E82" s="40"/>
      <c r="F82" s="8"/>
      <c r="G82" s="40"/>
      <c r="H82" s="49"/>
      <c r="I82" s="49"/>
      <c r="J82" s="40"/>
      <c r="K82" s="50" t="str">
        <f t="shared" si="10"/>
        <v/>
      </c>
      <c r="L82" s="51"/>
      <c r="M82" s="6" t="str">
        <f>IF(J82="","",(K82/J82)/LOOKUP(RIGHT($D$2,3),定数!$A$6:$A$13,定数!$B$6:$B$13))</f>
        <v/>
      </c>
      <c r="N82" s="40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2"/>
        <v/>
      </c>
      <c r="U82" s="53"/>
      <c r="V82" t="str">
        <f t="shared" si="11"/>
        <v/>
      </c>
      <c r="W82" t="str">
        <f t="shared" si="11"/>
        <v/>
      </c>
      <c r="X82" s="41" t="str">
        <f t="shared" si="13"/>
        <v/>
      </c>
      <c r="Y82" s="42" t="str">
        <f t="shared" si="14"/>
        <v/>
      </c>
    </row>
    <row r="83" spans="2:25">
      <c r="B83" s="40">
        <v>75</v>
      </c>
      <c r="C83" s="48" t="str">
        <f t="shared" si="9"/>
        <v/>
      </c>
      <c r="D83" s="48"/>
      <c r="E83" s="40"/>
      <c r="F83" s="8"/>
      <c r="G83" s="40"/>
      <c r="H83" s="49"/>
      <c r="I83" s="49"/>
      <c r="J83" s="40"/>
      <c r="K83" s="50" t="str">
        <f t="shared" si="10"/>
        <v/>
      </c>
      <c r="L83" s="51"/>
      <c r="M83" s="6" t="str">
        <f>IF(J83="","",(K83/J83)/LOOKUP(RIGHT($D$2,3),定数!$A$6:$A$13,定数!$B$6:$B$13))</f>
        <v/>
      </c>
      <c r="N83" s="40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2"/>
        <v/>
      </c>
      <c r="U83" s="53"/>
      <c r="V83" t="str">
        <f t="shared" si="11"/>
        <v/>
      </c>
      <c r="W83" t="str">
        <f t="shared" si="11"/>
        <v/>
      </c>
      <c r="X83" s="41" t="str">
        <f t="shared" si="13"/>
        <v/>
      </c>
      <c r="Y83" s="42" t="str">
        <f t="shared" si="14"/>
        <v/>
      </c>
    </row>
    <row r="84" spans="2:25">
      <c r="B84" s="40">
        <v>76</v>
      </c>
      <c r="C84" s="48" t="str">
        <f t="shared" si="9"/>
        <v/>
      </c>
      <c r="D84" s="48"/>
      <c r="E84" s="40"/>
      <c r="F84" s="8"/>
      <c r="G84" s="40"/>
      <c r="H84" s="49"/>
      <c r="I84" s="49"/>
      <c r="J84" s="40"/>
      <c r="K84" s="50" t="str">
        <f t="shared" si="10"/>
        <v/>
      </c>
      <c r="L84" s="51"/>
      <c r="M84" s="6" t="str">
        <f>IF(J84="","",(K84/J84)/LOOKUP(RIGHT($D$2,3),定数!$A$6:$A$13,定数!$B$6:$B$13))</f>
        <v/>
      </c>
      <c r="N84" s="40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2"/>
        <v/>
      </c>
      <c r="U84" s="53"/>
      <c r="V84" t="str">
        <f t="shared" si="11"/>
        <v/>
      </c>
      <c r="W84" t="str">
        <f t="shared" si="11"/>
        <v/>
      </c>
      <c r="X84" s="41" t="str">
        <f t="shared" si="13"/>
        <v/>
      </c>
      <c r="Y84" s="42" t="str">
        <f t="shared" si="14"/>
        <v/>
      </c>
    </row>
    <row r="85" spans="2:25">
      <c r="B85" s="40">
        <v>77</v>
      </c>
      <c r="C85" s="48" t="str">
        <f t="shared" si="9"/>
        <v/>
      </c>
      <c r="D85" s="48"/>
      <c r="E85" s="40"/>
      <c r="F85" s="8"/>
      <c r="G85" s="40"/>
      <c r="H85" s="49"/>
      <c r="I85" s="49"/>
      <c r="J85" s="40"/>
      <c r="K85" s="50" t="str">
        <f t="shared" si="10"/>
        <v/>
      </c>
      <c r="L85" s="51"/>
      <c r="M85" s="6" t="str">
        <f>IF(J85="","",(K85/J85)/LOOKUP(RIGHT($D$2,3),定数!$A$6:$A$13,定数!$B$6:$B$13))</f>
        <v/>
      </c>
      <c r="N85" s="40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2"/>
        <v/>
      </c>
      <c r="U85" s="53"/>
      <c r="V85" t="str">
        <f t="shared" si="11"/>
        <v/>
      </c>
      <c r="W85" t="str">
        <f t="shared" si="11"/>
        <v/>
      </c>
      <c r="X85" s="41" t="str">
        <f t="shared" si="13"/>
        <v/>
      </c>
      <c r="Y85" s="42" t="str">
        <f t="shared" si="14"/>
        <v/>
      </c>
    </row>
    <row r="86" spans="2:25">
      <c r="B86" s="40">
        <v>78</v>
      </c>
      <c r="C86" s="48" t="str">
        <f t="shared" si="9"/>
        <v/>
      </c>
      <c r="D86" s="48"/>
      <c r="E86" s="40"/>
      <c r="F86" s="8"/>
      <c r="G86" s="40"/>
      <c r="H86" s="49"/>
      <c r="I86" s="49"/>
      <c r="J86" s="40"/>
      <c r="K86" s="50" t="str">
        <f t="shared" si="10"/>
        <v/>
      </c>
      <c r="L86" s="51"/>
      <c r="M86" s="6" t="str">
        <f>IF(J86="","",(K86/J86)/LOOKUP(RIGHT($D$2,3),定数!$A$6:$A$13,定数!$B$6:$B$13))</f>
        <v/>
      </c>
      <c r="N86" s="40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2"/>
        <v/>
      </c>
      <c r="U86" s="53"/>
      <c r="V86" t="str">
        <f t="shared" si="11"/>
        <v/>
      </c>
      <c r="W86" t="str">
        <f t="shared" si="11"/>
        <v/>
      </c>
      <c r="X86" s="41" t="str">
        <f t="shared" si="13"/>
        <v/>
      </c>
      <c r="Y86" s="42" t="str">
        <f t="shared" si="14"/>
        <v/>
      </c>
    </row>
    <row r="87" spans="2:25">
      <c r="B87" s="40">
        <v>79</v>
      </c>
      <c r="C87" s="48" t="str">
        <f t="shared" si="9"/>
        <v/>
      </c>
      <c r="D87" s="48"/>
      <c r="E87" s="40"/>
      <c r="F87" s="8"/>
      <c r="G87" s="40"/>
      <c r="H87" s="49"/>
      <c r="I87" s="49"/>
      <c r="J87" s="40"/>
      <c r="K87" s="50" t="str">
        <f t="shared" si="10"/>
        <v/>
      </c>
      <c r="L87" s="51"/>
      <c r="M87" s="6" t="str">
        <f>IF(J87="","",(K87/J87)/LOOKUP(RIGHT($D$2,3),定数!$A$6:$A$13,定数!$B$6:$B$13))</f>
        <v/>
      </c>
      <c r="N87" s="40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2"/>
        <v/>
      </c>
      <c r="U87" s="53"/>
      <c r="V87" t="str">
        <f t="shared" si="11"/>
        <v/>
      </c>
      <c r="W87" t="str">
        <f t="shared" si="11"/>
        <v/>
      </c>
      <c r="X87" s="41" t="str">
        <f t="shared" si="13"/>
        <v/>
      </c>
      <c r="Y87" s="42" t="str">
        <f t="shared" si="14"/>
        <v/>
      </c>
    </row>
    <row r="88" spans="2:25">
      <c r="B88" s="40">
        <v>80</v>
      </c>
      <c r="C88" s="48" t="str">
        <f t="shared" si="9"/>
        <v/>
      </c>
      <c r="D88" s="48"/>
      <c r="E88" s="40"/>
      <c r="F88" s="8"/>
      <c r="G88" s="40"/>
      <c r="H88" s="49"/>
      <c r="I88" s="49"/>
      <c r="J88" s="40"/>
      <c r="K88" s="50" t="str">
        <f t="shared" si="10"/>
        <v/>
      </c>
      <c r="L88" s="51"/>
      <c r="M88" s="6" t="str">
        <f>IF(J88="","",(K88/J88)/LOOKUP(RIGHT($D$2,3),定数!$A$6:$A$13,定数!$B$6:$B$13))</f>
        <v/>
      </c>
      <c r="N88" s="40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2"/>
        <v/>
      </c>
      <c r="U88" s="53"/>
      <c r="V88" t="str">
        <f t="shared" si="11"/>
        <v/>
      </c>
      <c r="W88" t="str">
        <f t="shared" si="11"/>
        <v/>
      </c>
      <c r="X88" s="41" t="str">
        <f t="shared" si="13"/>
        <v/>
      </c>
      <c r="Y88" s="42" t="str">
        <f t="shared" si="14"/>
        <v/>
      </c>
    </row>
    <row r="89" spans="2:25">
      <c r="B89" s="40">
        <v>81</v>
      </c>
      <c r="C89" s="48" t="str">
        <f t="shared" si="9"/>
        <v/>
      </c>
      <c r="D89" s="48"/>
      <c r="E89" s="40"/>
      <c r="F89" s="8"/>
      <c r="G89" s="40"/>
      <c r="H89" s="49"/>
      <c r="I89" s="49"/>
      <c r="J89" s="40"/>
      <c r="K89" s="50" t="str">
        <f t="shared" si="10"/>
        <v/>
      </c>
      <c r="L89" s="51"/>
      <c r="M89" s="6" t="str">
        <f>IF(J89="","",(K89/J89)/LOOKUP(RIGHT($D$2,3),定数!$A$6:$A$13,定数!$B$6:$B$13))</f>
        <v/>
      </c>
      <c r="N89" s="40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2"/>
        <v/>
      </c>
      <c r="U89" s="53"/>
      <c r="V89" t="str">
        <f t="shared" si="11"/>
        <v/>
      </c>
      <c r="W89" t="str">
        <f t="shared" si="11"/>
        <v/>
      </c>
      <c r="X89" s="41" t="str">
        <f t="shared" si="13"/>
        <v/>
      </c>
      <c r="Y89" s="42" t="str">
        <f t="shared" si="14"/>
        <v/>
      </c>
    </row>
    <row r="90" spans="2:25">
      <c r="B90" s="40">
        <v>82</v>
      </c>
      <c r="C90" s="48" t="str">
        <f t="shared" si="9"/>
        <v/>
      </c>
      <c r="D90" s="48"/>
      <c r="E90" s="40"/>
      <c r="F90" s="8"/>
      <c r="G90" s="40"/>
      <c r="H90" s="49"/>
      <c r="I90" s="49"/>
      <c r="J90" s="40"/>
      <c r="K90" s="50" t="str">
        <f t="shared" si="10"/>
        <v/>
      </c>
      <c r="L90" s="51"/>
      <c r="M90" s="6" t="str">
        <f>IF(J90="","",(K90/J90)/LOOKUP(RIGHT($D$2,3),定数!$A$6:$A$13,定数!$B$6:$B$13))</f>
        <v/>
      </c>
      <c r="N90" s="40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2"/>
        <v/>
      </c>
      <c r="U90" s="53"/>
      <c r="V90" t="str">
        <f t="shared" si="11"/>
        <v/>
      </c>
      <c r="W90" t="str">
        <f t="shared" si="11"/>
        <v/>
      </c>
      <c r="X90" s="41" t="str">
        <f t="shared" si="13"/>
        <v/>
      </c>
      <c r="Y90" s="42" t="str">
        <f t="shared" si="14"/>
        <v/>
      </c>
    </row>
    <row r="91" spans="2:25">
      <c r="B91" s="40">
        <v>83</v>
      </c>
      <c r="C91" s="48" t="str">
        <f t="shared" si="9"/>
        <v/>
      </c>
      <c r="D91" s="48"/>
      <c r="E91" s="40"/>
      <c r="F91" s="8"/>
      <c r="G91" s="40"/>
      <c r="H91" s="49"/>
      <c r="I91" s="49"/>
      <c r="J91" s="40"/>
      <c r="K91" s="50" t="str">
        <f t="shared" si="10"/>
        <v/>
      </c>
      <c r="L91" s="51"/>
      <c r="M91" s="6" t="str">
        <f>IF(J91="","",(K91/J91)/LOOKUP(RIGHT($D$2,3),定数!$A$6:$A$13,定数!$B$6:$B$13))</f>
        <v/>
      </c>
      <c r="N91" s="40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2"/>
        <v/>
      </c>
      <c r="U91" s="53"/>
      <c r="V91" t="str">
        <f t="shared" ref="V91:W106" si="15">IF(S91&lt;&gt;"",IF(S91&lt;0,1+V90,0),"")</f>
        <v/>
      </c>
      <c r="W91" t="str">
        <f t="shared" si="15"/>
        <v/>
      </c>
      <c r="X91" s="41" t="str">
        <f t="shared" si="13"/>
        <v/>
      </c>
      <c r="Y91" s="42" t="str">
        <f t="shared" si="14"/>
        <v/>
      </c>
    </row>
    <row r="92" spans="2:25">
      <c r="B92" s="40">
        <v>84</v>
      </c>
      <c r="C92" s="48" t="str">
        <f t="shared" si="9"/>
        <v/>
      </c>
      <c r="D92" s="48"/>
      <c r="E92" s="40"/>
      <c r="F92" s="8"/>
      <c r="G92" s="40"/>
      <c r="H92" s="49"/>
      <c r="I92" s="49"/>
      <c r="J92" s="40"/>
      <c r="K92" s="50" t="str">
        <f t="shared" si="10"/>
        <v/>
      </c>
      <c r="L92" s="51"/>
      <c r="M92" s="6" t="str">
        <f>IF(J92="","",(K92/J92)/LOOKUP(RIGHT($D$2,3),定数!$A$6:$A$13,定数!$B$6:$B$13))</f>
        <v/>
      </c>
      <c r="N92" s="40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2"/>
        <v/>
      </c>
      <c r="U92" s="53"/>
      <c r="V92" t="str">
        <f t="shared" si="15"/>
        <v/>
      </c>
      <c r="W92" t="str">
        <f t="shared" si="15"/>
        <v/>
      </c>
      <c r="X92" s="41" t="str">
        <f t="shared" si="13"/>
        <v/>
      </c>
      <c r="Y92" s="42" t="str">
        <f t="shared" si="14"/>
        <v/>
      </c>
    </row>
    <row r="93" spans="2:25">
      <c r="B93" s="40">
        <v>85</v>
      </c>
      <c r="C93" s="48" t="str">
        <f t="shared" si="9"/>
        <v/>
      </c>
      <c r="D93" s="48"/>
      <c r="E93" s="40"/>
      <c r="F93" s="8"/>
      <c r="G93" s="40"/>
      <c r="H93" s="49"/>
      <c r="I93" s="49"/>
      <c r="J93" s="40"/>
      <c r="K93" s="50" t="str">
        <f t="shared" si="10"/>
        <v/>
      </c>
      <c r="L93" s="51"/>
      <c r="M93" s="6" t="str">
        <f>IF(J93="","",(K93/J93)/LOOKUP(RIGHT($D$2,3),定数!$A$6:$A$13,定数!$B$6:$B$13))</f>
        <v/>
      </c>
      <c r="N93" s="40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2"/>
        <v/>
      </c>
      <c r="U93" s="53"/>
      <c r="V93" t="str">
        <f t="shared" si="15"/>
        <v/>
      </c>
      <c r="W93" t="str">
        <f t="shared" si="15"/>
        <v/>
      </c>
      <c r="X93" s="41" t="str">
        <f t="shared" si="13"/>
        <v/>
      </c>
      <c r="Y93" s="42" t="str">
        <f t="shared" si="14"/>
        <v/>
      </c>
    </row>
    <row r="94" spans="2:25">
      <c r="B94" s="40">
        <v>86</v>
      </c>
      <c r="C94" s="48" t="str">
        <f t="shared" si="9"/>
        <v/>
      </c>
      <c r="D94" s="48"/>
      <c r="E94" s="40"/>
      <c r="F94" s="8"/>
      <c r="G94" s="40"/>
      <c r="H94" s="49"/>
      <c r="I94" s="49"/>
      <c r="J94" s="40"/>
      <c r="K94" s="50" t="str">
        <f t="shared" si="10"/>
        <v/>
      </c>
      <c r="L94" s="51"/>
      <c r="M94" s="6" t="str">
        <f>IF(J94="","",(K94/J94)/LOOKUP(RIGHT($D$2,3),定数!$A$6:$A$13,定数!$B$6:$B$13))</f>
        <v/>
      </c>
      <c r="N94" s="40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2"/>
        <v/>
      </c>
      <c r="U94" s="53"/>
      <c r="V94" t="str">
        <f t="shared" si="15"/>
        <v/>
      </c>
      <c r="W94" t="str">
        <f t="shared" si="15"/>
        <v/>
      </c>
      <c r="X94" s="41" t="str">
        <f t="shared" si="13"/>
        <v/>
      </c>
      <c r="Y94" s="42" t="str">
        <f t="shared" si="14"/>
        <v/>
      </c>
    </row>
    <row r="95" spans="2:25">
      <c r="B95" s="40">
        <v>87</v>
      </c>
      <c r="C95" s="48" t="str">
        <f t="shared" si="9"/>
        <v/>
      </c>
      <c r="D95" s="48"/>
      <c r="E95" s="40"/>
      <c r="F95" s="8"/>
      <c r="G95" s="40"/>
      <c r="H95" s="49"/>
      <c r="I95" s="49"/>
      <c r="J95" s="40"/>
      <c r="K95" s="50" t="str">
        <f t="shared" si="10"/>
        <v/>
      </c>
      <c r="L95" s="51"/>
      <c r="M95" s="6" t="str">
        <f>IF(J95="","",(K95/J95)/LOOKUP(RIGHT($D$2,3),定数!$A$6:$A$13,定数!$B$6:$B$13))</f>
        <v/>
      </c>
      <c r="N95" s="40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2"/>
        <v/>
      </c>
      <c r="U95" s="53"/>
      <c r="V95" t="str">
        <f t="shared" si="15"/>
        <v/>
      </c>
      <c r="W95" t="str">
        <f t="shared" si="15"/>
        <v/>
      </c>
      <c r="X95" s="41" t="str">
        <f t="shared" si="13"/>
        <v/>
      </c>
      <c r="Y95" s="42" t="str">
        <f t="shared" si="14"/>
        <v/>
      </c>
    </row>
    <row r="96" spans="2:25">
      <c r="B96" s="40">
        <v>88</v>
      </c>
      <c r="C96" s="48" t="str">
        <f t="shared" si="9"/>
        <v/>
      </c>
      <c r="D96" s="48"/>
      <c r="E96" s="40"/>
      <c r="F96" s="8"/>
      <c r="G96" s="40"/>
      <c r="H96" s="49"/>
      <c r="I96" s="49"/>
      <c r="J96" s="40"/>
      <c r="K96" s="50" t="str">
        <f t="shared" si="10"/>
        <v/>
      </c>
      <c r="L96" s="51"/>
      <c r="M96" s="6" t="str">
        <f>IF(J96="","",(K96/J96)/LOOKUP(RIGHT($D$2,3),定数!$A$6:$A$13,定数!$B$6:$B$13))</f>
        <v/>
      </c>
      <c r="N96" s="40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2"/>
        <v/>
      </c>
      <c r="U96" s="53"/>
      <c r="V96" t="str">
        <f t="shared" si="15"/>
        <v/>
      </c>
      <c r="W96" t="str">
        <f t="shared" si="15"/>
        <v/>
      </c>
      <c r="X96" s="41" t="str">
        <f t="shared" si="13"/>
        <v/>
      </c>
      <c r="Y96" s="42" t="str">
        <f t="shared" si="14"/>
        <v/>
      </c>
    </row>
    <row r="97" spans="2:25">
      <c r="B97" s="40">
        <v>89</v>
      </c>
      <c r="C97" s="48" t="str">
        <f t="shared" si="9"/>
        <v/>
      </c>
      <c r="D97" s="48"/>
      <c r="E97" s="40"/>
      <c r="F97" s="8"/>
      <c r="G97" s="40"/>
      <c r="H97" s="49"/>
      <c r="I97" s="49"/>
      <c r="J97" s="40"/>
      <c r="K97" s="50" t="str">
        <f t="shared" si="10"/>
        <v/>
      </c>
      <c r="L97" s="51"/>
      <c r="M97" s="6" t="str">
        <f>IF(J97="","",(K97/J97)/LOOKUP(RIGHT($D$2,3),定数!$A$6:$A$13,定数!$B$6:$B$13))</f>
        <v/>
      </c>
      <c r="N97" s="40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2"/>
        <v/>
      </c>
      <c r="U97" s="53"/>
      <c r="V97" t="str">
        <f t="shared" si="15"/>
        <v/>
      </c>
      <c r="W97" t="str">
        <f t="shared" si="15"/>
        <v/>
      </c>
      <c r="X97" s="41" t="str">
        <f t="shared" si="13"/>
        <v/>
      </c>
      <c r="Y97" s="42" t="str">
        <f t="shared" si="14"/>
        <v/>
      </c>
    </row>
    <row r="98" spans="2:25">
      <c r="B98" s="40">
        <v>90</v>
      </c>
      <c r="C98" s="48" t="str">
        <f t="shared" si="9"/>
        <v/>
      </c>
      <c r="D98" s="48"/>
      <c r="E98" s="40"/>
      <c r="F98" s="8"/>
      <c r="G98" s="40"/>
      <c r="H98" s="49"/>
      <c r="I98" s="49"/>
      <c r="J98" s="40"/>
      <c r="K98" s="50" t="str">
        <f t="shared" si="10"/>
        <v/>
      </c>
      <c r="L98" s="51"/>
      <c r="M98" s="6" t="str">
        <f>IF(J98="","",(K98/J98)/LOOKUP(RIGHT($D$2,3),定数!$A$6:$A$13,定数!$B$6:$B$13))</f>
        <v/>
      </c>
      <c r="N98" s="40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2"/>
        <v/>
      </c>
      <c r="U98" s="53"/>
      <c r="V98" t="str">
        <f t="shared" si="15"/>
        <v/>
      </c>
      <c r="W98" t="str">
        <f t="shared" si="15"/>
        <v/>
      </c>
      <c r="X98" s="41" t="str">
        <f t="shared" si="13"/>
        <v/>
      </c>
      <c r="Y98" s="42" t="str">
        <f t="shared" si="14"/>
        <v/>
      </c>
    </row>
    <row r="99" spans="2:25">
      <c r="B99" s="40">
        <v>91</v>
      </c>
      <c r="C99" s="48" t="str">
        <f t="shared" si="9"/>
        <v/>
      </c>
      <c r="D99" s="48"/>
      <c r="E99" s="40"/>
      <c r="F99" s="8"/>
      <c r="G99" s="40"/>
      <c r="H99" s="49"/>
      <c r="I99" s="49"/>
      <c r="J99" s="40"/>
      <c r="K99" s="50" t="str">
        <f t="shared" si="10"/>
        <v/>
      </c>
      <c r="L99" s="51"/>
      <c r="M99" s="6" t="str">
        <f>IF(J99="","",(K99/J99)/LOOKUP(RIGHT($D$2,3),定数!$A$6:$A$13,定数!$B$6:$B$13))</f>
        <v/>
      </c>
      <c r="N99" s="40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2"/>
        <v/>
      </c>
      <c r="U99" s="53"/>
      <c r="V99" t="str">
        <f t="shared" si="15"/>
        <v/>
      </c>
      <c r="W99" t="str">
        <f t="shared" si="15"/>
        <v/>
      </c>
      <c r="X99" s="41" t="str">
        <f t="shared" si="13"/>
        <v/>
      </c>
      <c r="Y99" s="42" t="str">
        <f t="shared" si="14"/>
        <v/>
      </c>
    </row>
    <row r="100" spans="2:25">
      <c r="B100" s="40">
        <v>92</v>
      </c>
      <c r="C100" s="48" t="str">
        <f t="shared" si="9"/>
        <v/>
      </c>
      <c r="D100" s="48"/>
      <c r="E100" s="40"/>
      <c r="F100" s="8"/>
      <c r="G100" s="40"/>
      <c r="H100" s="49"/>
      <c r="I100" s="49"/>
      <c r="J100" s="40"/>
      <c r="K100" s="50" t="str">
        <f t="shared" si="10"/>
        <v/>
      </c>
      <c r="L100" s="51"/>
      <c r="M100" s="6" t="str">
        <f>IF(J100="","",(K100/J100)/LOOKUP(RIGHT($D$2,3),定数!$A$6:$A$13,定数!$B$6:$B$13))</f>
        <v/>
      </c>
      <c r="N100" s="40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2"/>
        <v/>
      </c>
      <c r="U100" s="53"/>
      <c r="V100" t="str">
        <f t="shared" si="15"/>
        <v/>
      </c>
      <c r="W100" t="str">
        <f t="shared" si="15"/>
        <v/>
      </c>
      <c r="X100" s="41" t="str">
        <f t="shared" si="13"/>
        <v/>
      </c>
      <c r="Y100" s="42" t="str">
        <f t="shared" si="14"/>
        <v/>
      </c>
    </row>
    <row r="101" spans="2:25">
      <c r="B101" s="40">
        <v>93</v>
      </c>
      <c r="C101" s="48" t="str">
        <f t="shared" si="9"/>
        <v/>
      </c>
      <c r="D101" s="48"/>
      <c r="E101" s="40"/>
      <c r="F101" s="8"/>
      <c r="G101" s="40"/>
      <c r="H101" s="49"/>
      <c r="I101" s="49"/>
      <c r="J101" s="40"/>
      <c r="K101" s="50" t="str">
        <f t="shared" si="10"/>
        <v/>
      </c>
      <c r="L101" s="51"/>
      <c r="M101" s="6" t="str">
        <f>IF(J101="","",(K101/J101)/LOOKUP(RIGHT($D$2,3),定数!$A$6:$A$13,定数!$B$6:$B$13))</f>
        <v/>
      </c>
      <c r="N101" s="40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2"/>
        <v/>
      </c>
      <c r="U101" s="53"/>
      <c r="V101" t="str">
        <f t="shared" si="15"/>
        <v/>
      </c>
      <c r="W101" t="str">
        <f t="shared" si="15"/>
        <v/>
      </c>
      <c r="X101" s="41" t="str">
        <f t="shared" si="13"/>
        <v/>
      </c>
      <c r="Y101" s="42" t="str">
        <f t="shared" si="14"/>
        <v/>
      </c>
    </row>
    <row r="102" spans="2:25">
      <c r="B102" s="40">
        <v>94</v>
      </c>
      <c r="C102" s="48" t="str">
        <f t="shared" si="9"/>
        <v/>
      </c>
      <c r="D102" s="48"/>
      <c r="E102" s="40"/>
      <c r="F102" s="8"/>
      <c r="G102" s="40"/>
      <c r="H102" s="49"/>
      <c r="I102" s="49"/>
      <c r="J102" s="40"/>
      <c r="K102" s="50" t="str">
        <f t="shared" si="10"/>
        <v/>
      </c>
      <c r="L102" s="51"/>
      <c r="M102" s="6" t="str">
        <f>IF(J102="","",(K102/J102)/LOOKUP(RIGHT($D$2,3),定数!$A$6:$A$13,定数!$B$6:$B$13))</f>
        <v/>
      </c>
      <c r="N102" s="40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2"/>
        <v/>
      </c>
      <c r="U102" s="53"/>
      <c r="V102" t="str">
        <f t="shared" si="15"/>
        <v/>
      </c>
      <c r="W102" t="str">
        <f t="shared" si="15"/>
        <v/>
      </c>
      <c r="X102" s="41" t="str">
        <f t="shared" si="13"/>
        <v/>
      </c>
      <c r="Y102" s="42" t="str">
        <f t="shared" si="14"/>
        <v/>
      </c>
    </row>
    <row r="103" spans="2:25">
      <c r="B103" s="40">
        <v>95</v>
      </c>
      <c r="C103" s="48" t="str">
        <f t="shared" si="9"/>
        <v/>
      </c>
      <c r="D103" s="48"/>
      <c r="E103" s="40"/>
      <c r="F103" s="8"/>
      <c r="G103" s="40"/>
      <c r="H103" s="49"/>
      <c r="I103" s="49"/>
      <c r="J103" s="40"/>
      <c r="K103" s="50" t="str">
        <f t="shared" si="10"/>
        <v/>
      </c>
      <c r="L103" s="51"/>
      <c r="M103" s="6" t="str">
        <f>IF(J103="","",(K103/J103)/LOOKUP(RIGHT($D$2,3),定数!$A$6:$A$13,定数!$B$6:$B$13))</f>
        <v/>
      </c>
      <c r="N103" s="40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2"/>
        <v/>
      </c>
      <c r="U103" s="53"/>
      <c r="V103" t="str">
        <f t="shared" si="15"/>
        <v/>
      </c>
      <c r="W103" t="str">
        <f t="shared" si="15"/>
        <v/>
      </c>
      <c r="X103" s="41" t="str">
        <f t="shared" si="13"/>
        <v/>
      </c>
      <c r="Y103" s="42" t="str">
        <f t="shared" si="14"/>
        <v/>
      </c>
    </row>
    <row r="104" spans="2:25">
      <c r="B104" s="40">
        <v>96</v>
      </c>
      <c r="C104" s="48" t="str">
        <f t="shared" si="9"/>
        <v/>
      </c>
      <c r="D104" s="48"/>
      <c r="E104" s="40"/>
      <c r="F104" s="8"/>
      <c r="G104" s="40"/>
      <c r="H104" s="49"/>
      <c r="I104" s="49"/>
      <c r="J104" s="40"/>
      <c r="K104" s="50" t="str">
        <f t="shared" si="10"/>
        <v/>
      </c>
      <c r="L104" s="51"/>
      <c r="M104" s="6" t="str">
        <f>IF(J104="","",(K104/J104)/LOOKUP(RIGHT($D$2,3),定数!$A$6:$A$13,定数!$B$6:$B$13))</f>
        <v/>
      </c>
      <c r="N104" s="40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2"/>
        <v/>
      </c>
      <c r="U104" s="53"/>
      <c r="V104" t="str">
        <f t="shared" si="15"/>
        <v/>
      </c>
      <c r="W104" t="str">
        <f t="shared" si="15"/>
        <v/>
      </c>
      <c r="X104" s="41" t="str">
        <f t="shared" si="13"/>
        <v/>
      </c>
      <c r="Y104" s="42" t="str">
        <f t="shared" si="14"/>
        <v/>
      </c>
    </row>
    <row r="105" spans="2:25">
      <c r="B105" s="40">
        <v>97</v>
      </c>
      <c r="C105" s="48" t="str">
        <f t="shared" si="9"/>
        <v/>
      </c>
      <c r="D105" s="48"/>
      <c r="E105" s="40"/>
      <c r="F105" s="8"/>
      <c r="G105" s="40"/>
      <c r="H105" s="49"/>
      <c r="I105" s="49"/>
      <c r="J105" s="40"/>
      <c r="K105" s="50" t="str">
        <f t="shared" si="10"/>
        <v/>
      </c>
      <c r="L105" s="51"/>
      <c r="M105" s="6" t="str">
        <f>IF(J105="","",(K105/J105)/LOOKUP(RIGHT($D$2,3),定数!$A$6:$A$13,定数!$B$6:$B$13))</f>
        <v/>
      </c>
      <c r="N105" s="40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2"/>
        <v/>
      </c>
      <c r="U105" s="53"/>
      <c r="V105" t="str">
        <f t="shared" si="15"/>
        <v/>
      </c>
      <c r="W105" t="str">
        <f t="shared" si="15"/>
        <v/>
      </c>
      <c r="X105" s="41" t="str">
        <f t="shared" si="13"/>
        <v/>
      </c>
      <c r="Y105" s="42" t="str">
        <f t="shared" si="14"/>
        <v/>
      </c>
    </row>
    <row r="106" spans="2:25">
      <c r="B106" s="40">
        <v>98</v>
      </c>
      <c r="C106" s="48" t="str">
        <f t="shared" si="9"/>
        <v/>
      </c>
      <c r="D106" s="48"/>
      <c r="E106" s="40"/>
      <c r="F106" s="8"/>
      <c r="G106" s="40"/>
      <c r="H106" s="49"/>
      <c r="I106" s="49"/>
      <c r="J106" s="40"/>
      <c r="K106" s="50" t="str">
        <f t="shared" si="10"/>
        <v/>
      </c>
      <c r="L106" s="51"/>
      <c r="M106" s="6" t="str">
        <f>IF(J106="","",(K106/J106)/LOOKUP(RIGHT($D$2,3),定数!$A$6:$A$13,定数!$B$6:$B$13))</f>
        <v/>
      </c>
      <c r="N106" s="40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2"/>
        <v/>
      </c>
      <c r="U106" s="53"/>
      <c r="V106" t="str">
        <f t="shared" si="15"/>
        <v/>
      </c>
      <c r="W106" t="str">
        <f t="shared" si="15"/>
        <v/>
      </c>
      <c r="X106" s="41" t="str">
        <f t="shared" si="13"/>
        <v/>
      </c>
      <c r="Y106" s="42" t="str">
        <f t="shared" si="14"/>
        <v/>
      </c>
    </row>
    <row r="107" spans="2:25">
      <c r="B107" s="40">
        <v>99</v>
      </c>
      <c r="C107" s="48" t="str">
        <f t="shared" si="9"/>
        <v/>
      </c>
      <c r="D107" s="48"/>
      <c r="E107" s="40"/>
      <c r="F107" s="8"/>
      <c r="G107" s="40"/>
      <c r="H107" s="49"/>
      <c r="I107" s="49"/>
      <c r="J107" s="40"/>
      <c r="K107" s="50" t="str">
        <f t="shared" si="10"/>
        <v/>
      </c>
      <c r="L107" s="51"/>
      <c r="M107" s="6" t="str">
        <f>IF(J107="","",(K107/J107)/LOOKUP(RIGHT($D$2,3),定数!$A$6:$A$13,定数!$B$6:$B$13))</f>
        <v/>
      </c>
      <c r="N107" s="40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2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3"/>
        <v/>
      </c>
      <c r="Y107" s="42" t="str">
        <f t="shared" si="14"/>
        <v/>
      </c>
    </row>
    <row r="108" spans="2:25">
      <c r="B108" s="40">
        <v>100</v>
      </c>
      <c r="C108" s="48" t="str">
        <f t="shared" si="9"/>
        <v/>
      </c>
      <c r="D108" s="48"/>
      <c r="E108" s="40"/>
      <c r="F108" s="8"/>
      <c r="G108" s="40"/>
      <c r="H108" s="49"/>
      <c r="I108" s="49"/>
      <c r="J108" s="40"/>
      <c r="K108" s="50" t="str">
        <f t="shared" si="10"/>
        <v/>
      </c>
      <c r="L108" s="51"/>
      <c r="M108" s="6" t="str">
        <f>IF(J108="","",(K108/J108)/LOOKUP(RIGHT($D$2,3),定数!$A$6:$A$13,定数!$B$6:$B$13))</f>
        <v/>
      </c>
      <c r="N108" s="40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2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3"/>
        <v/>
      </c>
      <c r="Y108" s="42" t="str">
        <f t="shared" si="14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239" priority="103" stopIfTrue="1" operator="equal">
      <formula>"買"</formula>
    </cfRule>
    <cfRule type="cellIs" dxfId="238" priority="104" stopIfTrue="1" operator="equal">
      <formula>"売"</formula>
    </cfRule>
  </conditionalFormatting>
  <conditionalFormatting sqref="G9:G11 G14:G45 G47:G108">
    <cfRule type="cellIs" dxfId="237" priority="105" stopIfTrue="1" operator="equal">
      <formula>"買"</formula>
    </cfRule>
    <cfRule type="cellIs" dxfId="236" priority="106" stopIfTrue="1" operator="equal">
      <formula>"売"</formula>
    </cfRule>
  </conditionalFormatting>
  <conditionalFormatting sqref="G12">
    <cfRule type="cellIs" dxfId="235" priority="101" stopIfTrue="1" operator="equal">
      <formula>"買"</formula>
    </cfRule>
    <cfRule type="cellIs" dxfId="234" priority="102" stopIfTrue="1" operator="equal">
      <formula>"売"</formula>
    </cfRule>
  </conditionalFormatting>
  <conditionalFormatting sqref="G13">
    <cfRule type="cellIs" dxfId="233" priority="99" stopIfTrue="1" operator="equal">
      <formula>"買"</formula>
    </cfRule>
    <cfRule type="cellIs" dxfId="232" priority="100" stopIfTrue="1" operator="equal">
      <formula>"売"</formula>
    </cfRule>
  </conditionalFormatting>
  <conditionalFormatting sqref="G9">
    <cfRule type="cellIs" dxfId="231" priority="97" stopIfTrue="1" operator="equal">
      <formula>"買"</formula>
    </cfRule>
    <cfRule type="cellIs" dxfId="230" priority="98" stopIfTrue="1" operator="equal">
      <formula>"売"</formula>
    </cfRule>
  </conditionalFormatting>
  <conditionalFormatting sqref="G10">
    <cfRule type="cellIs" dxfId="229" priority="95" stopIfTrue="1" operator="equal">
      <formula>"買"</formula>
    </cfRule>
    <cfRule type="cellIs" dxfId="228" priority="96" stopIfTrue="1" operator="equal">
      <formula>"売"</formula>
    </cfRule>
  </conditionalFormatting>
  <conditionalFormatting sqref="G11">
    <cfRule type="cellIs" dxfId="227" priority="93" stopIfTrue="1" operator="equal">
      <formula>"買"</formula>
    </cfRule>
    <cfRule type="cellIs" dxfId="226" priority="94" stopIfTrue="1" operator="equal">
      <formula>"売"</formula>
    </cfRule>
  </conditionalFormatting>
  <conditionalFormatting sqref="G12">
    <cfRule type="cellIs" dxfId="225" priority="91" stopIfTrue="1" operator="equal">
      <formula>"買"</formula>
    </cfRule>
    <cfRule type="cellIs" dxfId="224" priority="92" stopIfTrue="1" operator="equal">
      <formula>"売"</formula>
    </cfRule>
  </conditionalFormatting>
  <conditionalFormatting sqref="G13">
    <cfRule type="cellIs" dxfId="223" priority="89" stopIfTrue="1" operator="equal">
      <formula>"買"</formula>
    </cfRule>
    <cfRule type="cellIs" dxfId="222" priority="90" stopIfTrue="1" operator="equal">
      <formula>"売"</formula>
    </cfRule>
  </conditionalFormatting>
  <conditionalFormatting sqref="G14">
    <cfRule type="cellIs" dxfId="221" priority="87" stopIfTrue="1" operator="equal">
      <formula>"買"</formula>
    </cfRule>
    <cfRule type="cellIs" dxfId="220" priority="88" stopIfTrue="1" operator="equal">
      <formula>"売"</formula>
    </cfRule>
  </conditionalFormatting>
  <conditionalFormatting sqref="G15">
    <cfRule type="cellIs" dxfId="219" priority="85" stopIfTrue="1" operator="equal">
      <formula>"買"</formula>
    </cfRule>
    <cfRule type="cellIs" dxfId="218" priority="86" stopIfTrue="1" operator="equal">
      <formula>"売"</formula>
    </cfRule>
  </conditionalFormatting>
  <conditionalFormatting sqref="G15">
    <cfRule type="cellIs" dxfId="217" priority="83" stopIfTrue="1" operator="equal">
      <formula>"買"</formula>
    </cfRule>
    <cfRule type="cellIs" dxfId="216" priority="84" stopIfTrue="1" operator="equal">
      <formula>"売"</formula>
    </cfRule>
  </conditionalFormatting>
  <conditionalFormatting sqref="G16">
    <cfRule type="cellIs" dxfId="215" priority="81" stopIfTrue="1" operator="equal">
      <formula>"買"</formula>
    </cfRule>
    <cfRule type="cellIs" dxfId="214" priority="82" stopIfTrue="1" operator="equal">
      <formula>"売"</formula>
    </cfRule>
  </conditionalFormatting>
  <conditionalFormatting sqref="G17">
    <cfRule type="cellIs" dxfId="213" priority="79" stopIfTrue="1" operator="equal">
      <formula>"買"</formula>
    </cfRule>
    <cfRule type="cellIs" dxfId="212" priority="80" stopIfTrue="1" operator="equal">
      <formula>"売"</formula>
    </cfRule>
  </conditionalFormatting>
  <conditionalFormatting sqref="G18">
    <cfRule type="cellIs" dxfId="211" priority="77" stopIfTrue="1" operator="equal">
      <formula>"買"</formula>
    </cfRule>
    <cfRule type="cellIs" dxfId="210" priority="78" stopIfTrue="1" operator="equal">
      <formula>"売"</formula>
    </cfRule>
  </conditionalFormatting>
  <conditionalFormatting sqref="G19">
    <cfRule type="cellIs" dxfId="209" priority="75" stopIfTrue="1" operator="equal">
      <formula>"買"</formula>
    </cfRule>
    <cfRule type="cellIs" dxfId="208" priority="76" stopIfTrue="1" operator="equal">
      <formula>"売"</formula>
    </cfRule>
  </conditionalFormatting>
  <conditionalFormatting sqref="G20">
    <cfRule type="cellIs" dxfId="207" priority="73" stopIfTrue="1" operator="equal">
      <formula>"買"</formula>
    </cfRule>
    <cfRule type="cellIs" dxfId="206" priority="74" stopIfTrue="1" operator="equal">
      <formula>"売"</formula>
    </cfRule>
  </conditionalFormatting>
  <conditionalFormatting sqref="G21">
    <cfRule type="cellIs" dxfId="205" priority="71" stopIfTrue="1" operator="equal">
      <formula>"買"</formula>
    </cfRule>
    <cfRule type="cellIs" dxfId="204" priority="72" stopIfTrue="1" operator="equal">
      <formula>"売"</formula>
    </cfRule>
  </conditionalFormatting>
  <conditionalFormatting sqref="G22">
    <cfRule type="cellIs" dxfId="203" priority="69" stopIfTrue="1" operator="equal">
      <formula>"買"</formula>
    </cfRule>
    <cfRule type="cellIs" dxfId="202" priority="70" stopIfTrue="1" operator="equal">
      <formula>"売"</formula>
    </cfRule>
  </conditionalFormatting>
  <conditionalFormatting sqref="G23">
    <cfRule type="cellIs" dxfId="201" priority="67" stopIfTrue="1" operator="equal">
      <formula>"買"</formula>
    </cfRule>
    <cfRule type="cellIs" dxfId="200" priority="68" stopIfTrue="1" operator="equal">
      <formula>"売"</formula>
    </cfRule>
  </conditionalFormatting>
  <conditionalFormatting sqref="G24">
    <cfRule type="cellIs" dxfId="199" priority="65" stopIfTrue="1" operator="equal">
      <formula>"買"</formula>
    </cfRule>
    <cfRule type="cellIs" dxfId="198" priority="66" stopIfTrue="1" operator="equal">
      <formula>"売"</formula>
    </cfRule>
  </conditionalFormatting>
  <conditionalFormatting sqref="G25">
    <cfRule type="cellIs" dxfId="197" priority="63" stopIfTrue="1" operator="equal">
      <formula>"買"</formula>
    </cfRule>
    <cfRule type="cellIs" dxfId="196" priority="64" stopIfTrue="1" operator="equal">
      <formula>"売"</formula>
    </cfRule>
  </conditionalFormatting>
  <conditionalFormatting sqref="G26">
    <cfRule type="cellIs" dxfId="195" priority="61" stopIfTrue="1" operator="equal">
      <formula>"買"</formula>
    </cfRule>
    <cfRule type="cellIs" dxfId="194" priority="62" stopIfTrue="1" operator="equal">
      <formula>"売"</formula>
    </cfRule>
  </conditionalFormatting>
  <conditionalFormatting sqref="G27">
    <cfRule type="cellIs" dxfId="193" priority="59" stopIfTrue="1" operator="equal">
      <formula>"買"</formula>
    </cfRule>
    <cfRule type="cellIs" dxfId="192" priority="60" stopIfTrue="1" operator="equal">
      <formula>"売"</formula>
    </cfRule>
  </conditionalFormatting>
  <conditionalFormatting sqref="G28">
    <cfRule type="cellIs" dxfId="191" priority="57" stopIfTrue="1" operator="equal">
      <formula>"買"</formula>
    </cfRule>
    <cfRule type="cellIs" dxfId="190" priority="58" stopIfTrue="1" operator="equal">
      <formula>"売"</formula>
    </cfRule>
  </conditionalFormatting>
  <conditionalFormatting sqref="G29">
    <cfRule type="cellIs" dxfId="189" priority="55" stopIfTrue="1" operator="equal">
      <formula>"買"</formula>
    </cfRule>
    <cfRule type="cellIs" dxfId="188" priority="56" stopIfTrue="1" operator="equal">
      <formula>"売"</formula>
    </cfRule>
  </conditionalFormatting>
  <conditionalFormatting sqref="G30">
    <cfRule type="cellIs" dxfId="187" priority="53" stopIfTrue="1" operator="equal">
      <formula>"買"</formula>
    </cfRule>
    <cfRule type="cellIs" dxfId="186" priority="54" stopIfTrue="1" operator="equal">
      <formula>"売"</formula>
    </cfRule>
  </conditionalFormatting>
  <conditionalFormatting sqref="G31">
    <cfRule type="cellIs" dxfId="185" priority="51" stopIfTrue="1" operator="equal">
      <formula>"買"</formula>
    </cfRule>
    <cfRule type="cellIs" dxfId="184" priority="52" stopIfTrue="1" operator="equal">
      <formula>"売"</formula>
    </cfRule>
  </conditionalFormatting>
  <conditionalFormatting sqref="G32">
    <cfRule type="cellIs" dxfId="183" priority="49" stopIfTrue="1" operator="equal">
      <formula>"買"</formula>
    </cfRule>
    <cfRule type="cellIs" dxfId="182" priority="50" stopIfTrue="1" operator="equal">
      <formula>"売"</formula>
    </cfRule>
  </conditionalFormatting>
  <conditionalFormatting sqref="G33">
    <cfRule type="cellIs" dxfId="181" priority="47" stopIfTrue="1" operator="equal">
      <formula>"買"</formula>
    </cfRule>
    <cfRule type="cellIs" dxfId="180" priority="48" stopIfTrue="1" operator="equal">
      <formula>"売"</formula>
    </cfRule>
  </conditionalFormatting>
  <conditionalFormatting sqref="G34">
    <cfRule type="cellIs" dxfId="179" priority="45" stopIfTrue="1" operator="equal">
      <formula>"買"</formula>
    </cfRule>
    <cfRule type="cellIs" dxfId="178" priority="46" stopIfTrue="1" operator="equal">
      <formula>"売"</formula>
    </cfRule>
  </conditionalFormatting>
  <conditionalFormatting sqref="G35">
    <cfRule type="cellIs" dxfId="177" priority="43" stopIfTrue="1" operator="equal">
      <formula>"買"</formula>
    </cfRule>
    <cfRule type="cellIs" dxfId="176" priority="44" stopIfTrue="1" operator="equal">
      <formula>"売"</formula>
    </cfRule>
  </conditionalFormatting>
  <conditionalFormatting sqref="G36">
    <cfRule type="cellIs" dxfId="175" priority="41" stopIfTrue="1" operator="equal">
      <formula>"買"</formula>
    </cfRule>
    <cfRule type="cellIs" dxfId="174" priority="42" stopIfTrue="1" operator="equal">
      <formula>"売"</formula>
    </cfRule>
  </conditionalFormatting>
  <conditionalFormatting sqref="G37">
    <cfRule type="cellIs" dxfId="173" priority="39" stopIfTrue="1" operator="equal">
      <formula>"買"</formula>
    </cfRule>
    <cfRule type="cellIs" dxfId="172" priority="40" stopIfTrue="1" operator="equal">
      <formula>"売"</formula>
    </cfRule>
  </conditionalFormatting>
  <conditionalFormatting sqref="G38">
    <cfRule type="cellIs" dxfId="171" priority="37" stopIfTrue="1" operator="equal">
      <formula>"買"</formula>
    </cfRule>
    <cfRule type="cellIs" dxfId="170" priority="38" stopIfTrue="1" operator="equal">
      <formula>"売"</formula>
    </cfRule>
  </conditionalFormatting>
  <conditionalFormatting sqref="G39">
    <cfRule type="cellIs" dxfId="169" priority="35" stopIfTrue="1" operator="equal">
      <formula>"買"</formula>
    </cfRule>
    <cfRule type="cellIs" dxfId="168" priority="36" stopIfTrue="1" operator="equal">
      <formula>"売"</formula>
    </cfRule>
  </conditionalFormatting>
  <conditionalFormatting sqref="G40">
    <cfRule type="cellIs" dxfId="167" priority="33" stopIfTrue="1" operator="equal">
      <formula>"買"</formula>
    </cfRule>
    <cfRule type="cellIs" dxfId="166" priority="34" stopIfTrue="1" operator="equal">
      <formula>"売"</formula>
    </cfRule>
  </conditionalFormatting>
  <conditionalFormatting sqref="G41">
    <cfRule type="cellIs" dxfId="165" priority="31" stopIfTrue="1" operator="equal">
      <formula>"買"</formula>
    </cfRule>
    <cfRule type="cellIs" dxfId="164" priority="32" stopIfTrue="1" operator="equal">
      <formula>"売"</formula>
    </cfRule>
  </conditionalFormatting>
  <conditionalFormatting sqref="G42">
    <cfRule type="cellIs" dxfId="163" priority="29" stopIfTrue="1" operator="equal">
      <formula>"買"</formula>
    </cfRule>
    <cfRule type="cellIs" dxfId="162" priority="30" stopIfTrue="1" operator="equal">
      <formula>"売"</formula>
    </cfRule>
  </conditionalFormatting>
  <conditionalFormatting sqref="G43">
    <cfRule type="cellIs" dxfId="161" priority="27" stopIfTrue="1" operator="equal">
      <formula>"買"</formula>
    </cfRule>
    <cfRule type="cellIs" dxfId="160" priority="28" stopIfTrue="1" operator="equal">
      <formula>"売"</formula>
    </cfRule>
  </conditionalFormatting>
  <conditionalFormatting sqref="G44">
    <cfRule type="cellIs" dxfId="159" priority="25" stopIfTrue="1" operator="equal">
      <formula>"買"</formula>
    </cfRule>
    <cfRule type="cellIs" dxfId="158" priority="26" stopIfTrue="1" operator="equal">
      <formula>"売"</formula>
    </cfRule>
  </conditionalFormatting>
  <conditionalFormatting sqref="G45">
    <cfRule type="cellIs" dxfId="157" priority="23" stopIfTrue="1" operator="equal">
      <formula>"買"</formula>
    </cfRule>
    <cfRule type="cellIs" dxfId="156" priority="24" stopIfTrue="1" operator="equal">
      <formula>"売"</formula>
    </cfRule>
  </conditionalFormatting>
  <conditionalFormatting sqref="G46">
    <cfRule type="cellIs" dxfId="155" priority="21" stopIfTrue="1" operator="equal">
      <formula>"買"</formula>
    </cfRule>
    <cfRule type="cellIs" dxfId="154" priority="22" stopIfTrue="1" operator="equal">
      <formula>"売"</formula>
    </cfRule>
  </conditionalFormatting>
  <conditionalFormatting sqref="G47">
    <cfRule type="cellIs" dxfId="153" priority="19" stopIfTrue="1" operator="equal">
      <formula>"買"</formula>
    </cfRule>
    <cfRule type="cellIs" dxfId="152" priority="20" stopIfTrue="1" operator="equal">
      <formula>"売"</formula>
    </cfRule>
  </conditionalFormatting>
  <conditionalFormatting sqref="G48">
    <cfRule type="cellIs" dxfId="151" priority="17" stopIfTrue="1" operator="equal">
      <formula>"買"</formula>
    </cfRule>
    <cfRule type="cellIs" dxfId="150" priority="18" stopIfTrue="1" operator="equal">
      <formula>"売"</formula>
    </cfRule>
  </conditionalFormatting>
  <conditionalFormatting sqref="G49">
    <cfRule type="cellIs" dxfId="149" priority="15" stopIfTrue="1" operator="equal">
      <formula>"買"</formula>
    </cfRule>
    <cfRule type="cellIs" dxfId="148" priority="16" stopIfTrue="1" operator="equal">
      <formula>"売"</formula>
    </cfRule>
  </conditionalFormatting>
  <conditionalFormatting sqref="G50">
    <cfRule type="cellIs" dxfId="147" priority="13" stopIfTrue="1" operator="equal">
      <formula>"買"</formula>
    </cfRule>
    <cfRule type="cellIs" dxfId="146" priority="14" stopIfTrue="1" operator="equal">
      <formula>"売"</formula>
    </cfRule>
  </conditionalFormatting>
  <conditionalFormatting sqref="G51">
    <cfRule type="cellIs" dxfId="145" priority="11" stopIfTrue="1" operator="equal">
      <formula>"買"</formula>
    </cfRule>
    <cfRule type="cellIs" dxfId="144" priority="12" stopIfTrue="1" operator="equal">
      <formula>"売"</formula>
    </cfRule>
  </conditionalFormatting>
  <conditionalFormatting sqref="G52">
    <cfRule type="cellIs" dxfId="143" priority="9" stopIfTrue="1" operator="equal">
      <formula>"買"</formula>
    </cfRule>
    <cfRule type="cellIs" dxfId="142" priority="10" stopIfTrue="1" operator="equal">
      <formula>"売"</formula>
    </cfRule>
  </conditionalFormatting>
  <conditionalFormatting sqref="G53">
    <cfRule type="cellIs" dxfId="141" priority="7" stopIfTrue="1" operator="equal">
      <formula>"買"</formula>
    </cfRule>
    <cfRule type="cellIs" dxfId="140" priority="8" stopIfTrue="1" operator="equal">
      <formula>"売"</formula>
    </cfRule>
  </conditionalFormatting>
  <conditionalFormatting sqref="G54">
    <cfRule type="cellIs" dxfId="139" priority="5" stopIfTrue="1" operator="equal">
      <formula>"買"</formula>
    </cfRule>
    <cfRule type="cellIs" dxfId="138" priority="6" stopIfTrue="1" operator="equal">
      <formula>"売"</formula>
    </cfRule>
  </conditionalFormatting>
  <conditionalFormatting sqref="G55">
    <cfRule type="cellIs" dxfId="137" priority="3" stopIfTrue="1" operator="equal">
      <formula>"買"</formula>
    </cfRule>
    <cfRule type="cellIs" dxfId="136" priority="4" stopIfTrue="1" operator="equal">
      <formula>"売"</formula>
    </cfRule>
  </conditionalFormatting>
  <conditionalFormatting sqref="G56">
    <cfRule type="cellIs" dxfId="135" priority="1" stopIfTrue="1" operator="equal">
      <formula>"買"</formula>
    </cfRule>
    <cfRule type="cellIs" dxfId="134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49" activePane="bottomLeft" state="frozen"/>
      <selection pane="bottomLeft" activeCell="E56" sqref="E56:Q56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1" t="s">
        <v>5</v>
      </c>
      <c r="C2" s="71"/>
      <c r="D2" s="82" t="s">
        <v>68</v>
      </c>
      <c r="E2" s="82"/>
      <c r="F2" s="71" t="s">
        <v>6</v>
      </c>
      <c r="G2" s="71"/>
      <c r="H2" s="74" t="s">
        <v>69</v>
      </c>
      <c r="I2" s="74"/>
      <c r="J2" s="71" t="s">
        <v>7</v>
      </c>
      <c r="K2" s="71"/>
      <c r="L2" s="81">
        <v>100000</v>
      </c>
      <c r="M2" s="82"/>
      <c r="N2" s="71" t="s">
        <v>8</v>
      </c>
      <c r="O2" s="71"/>
      <c r="P2" s="83">
        <f>SUM(L2,D4)</f>
        <v>186157.8076026077</v>
      </c>
      <c r="Q2" s="74"/>
      <c r="R2" s="1"/>
      <c r="S2" s="1"/>
      <c r="T2" s="1"/>
    </row>
    <row r="3" spans="2:25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64</v>
      </c>
      <c r="M3" s="85"/>
      <c r="N3" s="85"/>
      <c r="O3" s="85"/>
      <c r="P3" s="85"/>
      <c r="Q3" s="85"/>
      <c r="R3" s="1"/>
      <c r="S3" s="1"/>
    </row>
    <row r="4" spans="2:25">
      <c r="B4" s="71" t="s">
        <v>11</v>
      </c>
      <c r="C4" s="71"/>
      <c r="D4" s="79">
        <f>SUM($R$9:$S$993)</f>
        <v>86157.807602607718</v>
      </c>
      <c r="E4" s="79"/>
      <c r="F4" s="71" t="s">
        <v>12</v>
      </c>
      <c r="G4" s="71"/>
      <c r="H4" s="80">
        <f>SUM($T$9:$U$108)</f>
        <v>641.40000000000737</v>
      </c>
      <c r="I4" s="74"/>
      <c r="J4" s="86" t="s">
        <v>61</v>
      </c>
      <c r="K4" s="86"/>
      <c r="L4" s="83">
        <f>MAX($C$9:$D$990)-C9</f>
        <v>79641.397920653602</v>
      </c>
      <c r="M4" s="83"/>
      <c r="N4" s="86" t="s">
        <v>60</v>
      </c>
      <c r="O4" s="86"/>
      <c r="P4" s="87">
        <f>MAX(Y:Y)</f>
        <v>0.18473709392521764</v>
      </c>
      <c r="Q4" s="87"/>
      <c r="R4" s="1"/>
      <c r="S4" s="1"/>
      <c r="T4" s="1"/>
    </row>
    <row r="5" spans="2:25">
      <c r="B5" s="36" t="s">
        <v>15</v>
      </c>
      <c r="C5" s="2">
        <f>COUNTIF($R$9:$R$990,"&gt;0")</f>
        <v>24</v>
      </c>
      <c r="D5" s="37" t="s">
        <v>16</v>
      </c>
      <c r="E5" s="15">
        <f>COUNTIF($R$9:$R$990,"&lt;0")</f>
        <v>24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0.5</v>
      </c>
      <c r="J5" s="70" t="s">
        <v>19</v>
      </c>
      <c r="K5" s="71"/>
      <c r="L5" s="72">
        <f>MAX(V9:V993)</f>
        <v>3</v>
      </c>
      <c r="M5" s="73"/>
      <c r="N5" s="17" t="s">
        <v>20</v>
      </c>
      <c r="O5" s="9"/>
      <c r="P5" s="72">
        <f>MAX(W9:W993)</f>
        <v>5</v>
      </c>
      <c r="Q5" s="73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65</v>
      </c>
      <c r="N6" s="12"/>
      <c r="O6" s="12"/>
      <c r="P6" s="10"/>
      <c r="Q6" s="7"/>
      <c r="R6" s="1"/>
      <c r="S6" s="1"/>
      <c r="T6" s="1"/>
    </row>
    <row r="7" spans="2:25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5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  <c r="Y8" t="s">
        <v>59</v>
      </c>
    </row>
    <row r="9" spans="2:25">
      <c r="B9" s="35">
        <v>1</v>
      </c>
      <c r="C9" s="48">
        <f>L2</f>
        <v>100000</v>
      </c>
      <c r="D9" s="48"/>
      <c r="E9" s="44">
        <v>2017</v>
      </c>
      <c r="F9" s="8">
        <v>43468</v>
      </c>
      <c r="G9" s="44" t="s">
        <v>4</v>
      </c>
      <c r="H9" s="88">
        <v>114.9</v>
      </c>
      <c r="I9" s="89"/>
      <c r="J9" s="44">
        <v>43</v>
      </c>
      <c r="K9" s="50">
        <f>IF(J9="","",C9*0.03)</f>
        <v>3000</v>
      </c>
      <c r="L9" s="51"/>
      <c r="M9" s="6">
        <f>IF(J9="","",(K9/J9)/LOOKUP(RIGHT($D$2,3),定数!$A$6:$A$13,定数!$B$6:$B$13))</f>
        <v>0.69767441860465107</v>
      </c>
      <c r="N9" s="44">
        <v>2017</v>
      </c>
      <c r="O9" s="8">
        <v>43469</v>
      </c>
      <c r="P9" s="88">
        <v>114.46</v>
      </c>
      <c r="Q9" s="89"/>
      <c r="R9" s="52">
        <f>IF(P9="","",T9*M9*LOOKUP(RIGHT($D$2,3),定数!$A$6:$A$13,定数!$B$6:$B$13))</f>
        <v>-3069.7674418605479</v>
      </c>
      <c r="S9" s="52"/>
      <c r="T9" s="53">
        <f>IF(P9="","",IF(G9="買",(P9-H9),(H9-P9))*IF(RIGHT($D$2,3)="JPY",100,10000))</f>
        <v>-44.000000000001194</v>
      </c>
      <c r="U9" s="53"/>
      <c r="V9" s="1">
        <f>IF(T9&lt;&gt;"",IF(T9&gt;0,1+V8,0),"")</f>
        <v>0</v>
      </c>
      <c r="W9">
        <f>IF(T9&lt;&gt;"",IF(T9&lt;0,1+W8,0),"")</f>
        <v>1</v>
      </c>
    </row>
    <row r="10" spans="2:25">
      <c r="B10" s="35">
        <v>2</v>
      </c>
      <c r="C10" s="48">
        <f t="shared" ref="C10:C73" si="0">IF(R9="","",C9+R9)</f>
        <v>96930.232558139454</v>
      </c>
      <c r="D10" s="48"/>
      <c r="E10" s="44">
        <v>2017</v>
      </c>
      <c r="F10" s="8">
        <v>43469</v>
      </c>
      <c r="G10" s="44" t="s">
        <v>4</v>
      </c>
      <c r="H10" s="88">
        <v>114.94</v>
      </c>
      <c r="I10" s="89"/>
      <c r="J10" s="44">
        <v>24</v>
      </c>
      <c r="K10" s="50">
        <f>IF(J10="","",C10*0.03)</f>
        <v>2907.9069767441833</v>
      </c>
      <c r="L10" s="51"/>
      <c r="M10" s="6">
        <f>IF(J10="","",(K10/J10)/LOOKUP(RIGHT($D$2,3),定数!$A$6:$A$13,定数!$B$6:$B$13))</f>
        <v>1.2116279069767431</v>
      </c>
      <c r="N10" s="44">
        <v>2017</v>
      </c>
      <c r="O10" s="8">
        <v>43469</v>
      </c>
      <c r="P10" s="88">
        <v>114.68</v>
      </c>
      <c r="Q10" s="89"/>
      <c r="R10" s="52">
        <f>IF(P10="","",T10*M10*LOOKUP(RIGHT($D$2,3),定数!$A$6:$A$13,定数!$B$6:$B$13))</f>
        <v>-3150.2325581394216</v>
      </c>
      <c r="S10" s="52"/>
      <c r="T10" s="53">
        <f>IF(P10="","",IF(G10="買",(P10-H10),(H10-P10))*IF(RIGHT($D$2,3)="JPY",100,10000))</f>
        <v>-25.999999999999091</v>
      </c>
      <c r="U10" s="53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35">
        <v>3</v>
      </c>
      <c r="C11" s="48">
        <f t="shared" ref="C11:C16" si="3">IF(R10="","",C10+R10)</f>
        <v>93780.000000000029</v>
      </c>
      <c r="D11" s="48"/>
      <c r="E11" s="44">
        <v>2017</v>
      </c>
      <c r="F11" s="8">
        <v>43476</v>
      </c>
      <c r="G11" s="44" t="s">
        <v>3</v>
      </c>
      <c r="H11" s="49">
        <v>113.91</v>
      </c>
      <c r="I11" s="49"/>
      <c r="J11" s="44">
        <v>38</v>
      </c>
      <c r="K11" s="50">
        <f t="shared" ref="K11:K29" si="4">IF(J11="","",C11*0.03)</f>
        <v>2813.4000000000005</v>
      </c>
      <c r="L11" s="51"/>
      <c r="M11" s="6">
        <f>IF(J11="","",(K11/J11)/LOOKUP(RIGHT($D$2,3),定数!$A$6:$A$13,定数!$B$6:$B$13))</f>
        <v>0.74036842105263179</v>
      </c>
      <c r="N11" s="44">
        <v>2017</v>
      </c>
      <c r="O11" s="8">
        <v>43477</v>
      </c>
      <c r="P11" s="49">
        <v>113.13</v>
      </c>
      <c r="Q11" s="49"/>
      <c r="R11" s="52">
        <f>IF(P11="","",T11*M11*LOOKUP(RIGHT($D$2,3),定数!$A$6:$A$13,定数!$B$6:$B$13))</f>
        <v>5774.8736842105363</v>
      </c>
      <c r="S11" s="52"/>
      <c r="T11" s="53">
        <f>IF(P11="","",IF(G11="買",(P11-H11),(H11-P11))*IF(RIGHT($D$2,3)="JPY",100,10000))</f>
        <v>78.000000000000114</v>
      </c>
      <c r="U11" s="53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6.21999999999997E-2</v>
      </c>
    </row>
    <row r="12" spans="2:25">
      <c r="B12" s="35">
        <v>4</v>
      </c>
      <c r="C12" s="48">
        <f t="shared" si="3"/>
        <v>99554.873684210572</v>
      </c>
      <c r="D12" s="48"/>
      <c r="E12" s="44">
        <v>2017</v>
      </c>
      <c r="F12" s="8">
        <v>43486</v>
      </c>
      <c r="G12" s="44" t="s">
        <v>4</v>
      </c>
      <c r="H12" s="49">
        <v>114.43</v>
      </c>
      <c r="I12" s="49"/>
      <c r="J12" s="44">
        <v>42</v>
      </c>
      <c r="K12" s="50">
        <f t="shared" si="4"/>
        <v>2986.6462105263172</v>
      </c>
      <c r="L12" s="51"/>
      <c r="M12" s="6">
        <f>IF(J12="","",(K12/J12)/LOOKUP(RIGHT($D$2,3),定数!$A$6:$A$13,定数!$B$6:$B$13))</f>
        <v>0.71110624060150418</v>
      </c>
      <c r="N12" s="44">
        <v>2017</v>
      </c>
      <c r="O12" s="8">
        <v>43492</v>
      </c>
      <c r="P12" s="49">
        <v>115.27</v>
      </c>
      <c r="Q12" s="49"/>
      <c r="R12" s="52">
        <f>IF(P12="","",T12*M12*LOOKUP(RIGHT($D$2,3),定数!$A$6:$A$13,定数!$B$6:$B$13))</f>
        <v>5973.292421052558</v>
      </c>
      <c r="S12" s="52"/>
      <c r="T12" s="53">
        <f t="shared" ref="T12:T75" si="5">IF(P12="","",IF(G12="買",(P12-H12),(H12-P12))*IF(RIGHT($D$2,3)="JPY",100,10000))</f>
        <v>83.99999999999892</v>
      </c>
      <c r="U12" s="53"/>
      <c r="V12" s="22">
        <f t="shared" si="1"/>
        <v>2</v>
      </c>
      <c r="W12">
        <f t="shared" si="2"/>
        <v>0</v>
      </c>
      <c r="X12" s="41">
        <f t="shared" ref="X12:X75" si="6">IF(C12&lt;&gt;"",MAX(X11,C12),"")</f>
        <v>100000</v>
      </c>
      <c r="Y12" s="42">
        <f t="shared" ref="Y12:Y75" si="7">IF(X12&lt;&gt;"",1-(C12/X12),"")</f>
        <v>4.4512631578942363E-3</v>
      </c>
    </row>
    <row r="13" spans="2:25">
      <c r="B13" s="35">
        <v>5</v>
      </c>
      <c r="C13" s="48">
        <f t="shared" si="3"/>
        <v>105528.16610526312</v>
      </c>
      <c r="D13" s="48"/>
      <c r="E13" s="44">
        <v>2017</v>
      </c>
      <c r="F13" s="8">
        <v>43500</v>
      </c>
      <c r="G13" s="44" t="s">
        <v>3</v>
      </c>
      <c r="H13" s="49">
        <v>113.39</v>
      </c>
      <c r="I13" s="49"/>
      <c r="J13" s="44">
        <v>37</v>
      </c>
      <c r="K13" s="50">
        <f t="shared" si="4"/>
        <v>3165.8449831578937</v>
      </c>
      <c r="L13" s="51"/>
      <c r="M13" s="6">
        <f>IF(J13="","",(K13/J13)/LOOKUP(RIGHT($D$2,3),定数!$A$6:$A$13,定数!$B$6:$B$13))</f>
        <v>0.85563377923186323</v>
      </c>
      <c r="N13" s="44">
        <v>2017</v>
      </c>
      <c r="O13" s="8">
        <v>43502</v>
      </c>
      <c r="P13" s="49">
        <v>112.63</v>
      </c>
      <c r="Q13" s="49"/>
      <c r="R13" s="52">
        <f>IF(P13="","",T13*M13*LOOKUP(RIGHT($D$2,3),定数!$A$6:$A$13,定数!$B$6:$B$13))</f>
        <v>6502.8167221622043</v>
      </c>
      <c r="S13" s="52"/>
      <c r="T13" s="53">
        <f t="shared" si="5"/>
        <v>76.000000000000512</v>
      </c>
      <c r="U13" s="53"/>
      <c r="V13" s="22">
        <f t="shared" si="1"/>
        <v>3</v>
      </c>
      <c r="W13">
        <f t="shared" si="2"/>
        <v>0</v>
      </c>
      <c r="X13" s="41">
        <f t="shared" si="6"/>
        <v>105528.16610526312</v>
      </c>
      <c r="Y13" s="42">
        <f t="shared" si="7"/>
        <v>0</v>
      </c>
    </row>
    <row r="14" spans="2:25">
      <c r="B14" s="35">
        <v>6</v>
      </c>
      <c r="C14" s="48">
        <v>100000</v>
      </c>
      <c r="D14" s="48"/>
      <c r="E14" s="44">
        <v>2017</v>
      </c>
      <c r="F14" s="8">
        <v>43519</v>
      </c>
      <c r="G14" s="44" t="s">
        <v>3</v>
      </c>
      <c r="H14" s="49">
        <v>111.81</v>
      </c>
      <c r="I14" s="49"/>
      <c r="J14" s="44">
        <v>25</v>
      </c>
      <c r="K14" s="50">
        <f t="shared" si="4"/>
        <v>3000</v>
      </c>
      <c r="L14" s="51"/>
      <c r="M14" s="6">
        <f>IF(J14="","",(K14/J14)/LOOKUP(RIGHT($D$2,3),定数!$A$6:$A$13,定数!$B$6:$B$13))</f>
        <v>1.2</v>
      </c>
      <c r="N14" s="44">
        <v>2017</v>
      </c>
      <c r="O14" s="8">
        <v>43520</v>
      </c>
      <c r="P14" s="49">
        <v>112.07</v>
      </c>
      <c r="Q14" s="49"/>
      <c r="R14" s="52">
        <f>IF(P14="","",T14*M14*LOOKUP(RIGHT($D$2,3),定数!$A$6:$A$13,定数!$B$6:$B$13))</f>
        <v>-3119.9999999998909</v>
      </c>
      <c r="S14" s="52"/>
      <c r="T14" s="53">
        <f t="shared" si="5"/>
        <v>-25.999999999999091</v>
      </c>
      <c r="U14" s="53"/>
      <c r="V14" s="22">
        <f t="shared" si="1"/>
        <v>0</v>
      </c>
      <c r="W14">
        <f t="shared" si="2"/>
        <v>1</v>
      </c>
      <c r="X14" s="41">
        <f t="shared" si="6"/>
        <v>105528.16610526312</v>
      </c>
      <c r="Y14" s="42">
        <f t="shared" si="7"/>
        <v>5.2385692931959493E-2</v>
      </c>
    </row>
    <row r="15" spans="2:25">
      <c r="B15" s="35">
        <v>7</v>
      </c>
      <c r="C15" s="48">
        <f t="shared" si="3"/>
        <v>96880.000000000116</v>
      </c>
      <c r="D15" s="48"/>
      <c r="E15" s="44">
        <v>2017</v>
      </c>
      <c r="F15" s="8">
        <v>43567</v>
      </c>
      <c r="G15" s="44" t="s">
        <v>3</v>
      </c>
      <c r="H15" s="49">
        <v>108.7</v>
      </c>
      <c r="I15" s="49"/>
      <c r="J15" s="44">
        <v>31</v>
      </c>
      <c r="K15" s="50">
        <f t="shared" si="4"/>
        <v>2906.4000000000033</v>
      </c>
      <c r="L15" s="51"/>
      <c r="M15" s="6">
        <f>IF(J15="","",(K15/J15)/LOOKUP(RIGHT($D$2,3),定数!$A$6:$A$13,定数!$B$6:$B$13))</f>
        <v>0.93754838709677524</v>
      </c>
      <c r="N15" s="44">
        <v>2017</v>
      </c>
      <c r="O15" s="8">
        <v>43569</v>
      </c>
      <c r="P15" s="49">
        <v>108.07</v>
      </c>
      <c r="Q15" s="49"/>
      <c r="R15" s="52">
        <f>IF(P15="","",T15*M15*LOOKUP(RIGHT($D$2,3),定数!$A$6:$A$13,定数!$B$6:$B$13))</f>
        <v>5906.5548387097751</v>
      </c>
      <c r="S15" s="52"/>
      <c r="T15" s="53">
        <f t="shared" si="5"/>
        <v>63.000000000000966</v>
      </c>
      <c r="U15" s="53"/>
      <c r="V15" s="22">
        <f t="shared" si="1"/>
        <v>1</v>
      </c>
      <c r="W15">
        <f t="shared" si="2"/>
        <v>0</v>
      </c>
      <c r="X15" s="41">
        <f t="shared" si="6"/>
        <v>105528.16610526312</v>
      </c>
      <c r="Y15" s="42">
        <f t="shared" si="7"/>
        <v>8.1951259312481151E-2</v>
      </c>
    </row>
    <row r="16" spans="2:25">
      <c r="B16" s="35">
        <v>8</v>
      </c>
      <c r="C16" s="48">
        <f t="shared" si="3"/>
        <v>102786.5548387099</v>
      </c>
      <c r="D16" s="48"/>
      <c r="E16" s="44">
        <v>2017</v>
      </c>
      <c r="F16" s="8">
        <v>43582</v>
      </c>
      <c r="G16" s="44" t="s">
        <v>4</v>
      </c>
      <c r="H16" s="49">
        <v>112.09</v>
      </c>
      <c r="I16" s="49"/>
      <c r="J16" s="44">
        <v>46</v>
      </c>
      <c r="K16" s="50">
        <f t="shared" si="4"/>
        <v>3083.5966451612967</v>
      </c>
      <c r="L16" s="51"/>
      <c r="M16" s="6">
        <f>IF(J16="","",(K16/J16)/LOOKUP(RIGHT($D$2,3),定数!$A$6:$A$13,定数!$B$6:$B$13))</f>
        <v>0.67034709677419502</v>
      </c>
      <c r="N16" s="44">
        <v>2017</v>
      </c>
      <c r="O16" s="8">
        <v>43587</v>
      </c>
      <c r="P16" s="49">
        <v>113.02</v>
      </c>
      <c r="Q16" s="49"/>
      <c r="R16" s="52">
        <f>IF(P16="","",T16*M16*LOOKUP(RIGHT($D$2,3),定数!$A$6:$A$13,定数!$B$6:$B$13))</f>
        <v>6234.2279999999637</v>
      </c>
      <c r="S16" s="52"/>
      <c r="T16" s="53">
        <f t="shared" si="5"/>
        <v>92.999999999999261</v>
      </c>
      <c r="U16" s="53"/>
      <c r="V16" s="22">
        <f t="shared" si="1"/>
        <v>2</v>
      </c>
      <c r="W16">
        <f t="shared" si="2"/>
        <v>0</v>
      </c>
      <c r="X16" s="41">
        <f t="shared" si="6"/>
        <v>105528.16610526312</v>
      </c>
      <c r="Y16" s="42">
        <f t="shared" si="7"/>
        <v>2.5979900606047712E-2</v>
      </c>
    </row>
    <row r="17" spans="2:25">
      <c r="B17" s="35">
        <v>9</v>
      </c>
      <c r="C17" s="48">
        <f t="shared" si="0"/>
        <v>109020.78283870986</v>
      </c>
      <c r="D17" s="48"/>
      <c r="E17" s="44">
        <v>2017</v>
      </c>
      <c r="F17" s="8">
        <v>43593</v>
      </c>
      <c r="G17" s="44" t="s">
        <v>4</v>
      </c>
      <c r="H17" s="49">
        <v>114.1</v>
      </c>
      <c r="I17" s="49"/>
      <c r="J17" s="44">
        <v>27</v>
      </c>
      <c r="K17" s="50">
        <f t="shared" si="4"/>
        <v>3270.6234851612958</v>
      </c>
      <c r="L17" s="51"/>
      <c r="M17" s="6">
        <f>IF(J17="","",(K17/J17)/LOOKUP(RIGHT($D$2,3),定数!$A$6:$A$13,定数!$B$6:$B$13))</f>
        <v>1.2113420315412207</v>
      </c>
      <c r="N17" s="44">
        <v>2017</v>
      </c>
      <c r="O17" s="8">
        <v>43601</v>
      </c>
      <c r="P17" s="49">
        <v>114.64</v>
      </c>
      <c r="Q17" s="49"/>
      <c r="R17" s="52">
        <f>IF(P17="","",T17*M17*LOOKUP(RIGHT($D$2,3),定数!$A$6:$A$13,定数!$B$6:$B$13))</f>
        <v>6541.2469703226679</v>
      </c>
      <c r="S17" s="52"/>
      <c r="T17" s="53">
        <f t="shared" si="5"/>
        <v>54.000000000000625</v>
      </c>
      <c r="U17" s="53"/>
      <c r="V17" s="22">
        <f t="shared" si="1"/>
        <v>3</v>
      </c>
      <c r="W17">
        <f t="shared" si="2"/>
        <v>0</v>
      </c>
      <c r="X17" s="41">
        <f t="shared" si="6"/>
        <v>109020.78283870986</v>
      </c>
      <c r="Y17" s="42">
        <f t="shared" si="7"/>
        <v>0</v>
      </c>
    </row>
    <row r="18" spans="2:25">
      <c r="B18" s="35">
        <v>10</v>
      </c>
      <c r="C18" s="48">
        <f t="shared" si="0"/>
        <v>115562.02980903252</v>
      </c>
      <c r="D18" s="48"/>
      <c r="E18" s="44">
        <v>2017</v>
      </c>
      <c r="F18" s="8">
        <v>43595</v>
      </c>
      <c r="G18" s="44" t="s">
        <v>3</v>
      </c>
      <c r="H18" s="49">
        <v>112.98</v>
      </c>
      <c r="I18" s="49"/>
      <c r="J18" s="44">
        <v>44</v>
      </c>
      <c r="K18" s="50">
        <f t="shared" si="4"/>
        <v>3466.8608942709757</v>
      </c>
      <c r="L18" s="51"/>
      <c r="M18" s="6">
        <f>IF(J18="","",(K18/J18)/LOOKUP(RIGHT($D$2,3),定数!$A$6:$A$13,定数!$B$6:$B$13))</f>
        <v>0.78792293051613083</v>
      </c>
      <c r="N18" s="44">
        <v>2017</v>
      </c>
      <c r="O18" s="8">
        <v>43597</v>
      </c>
      <c r="P18" s="49">
        <v>113.43</v>
      </c>
      <c r="Q18" s="49"/>
      <c r="R18" s="52">
        <f>IF(P18="","",T18*M18*LOOKUP(RIGHT($D$2,3),定数!$A$6:$A$13,定数!$B$6:$B$13))</f>
        <v>-3545.6531873226113</v>
      </c>
      <c r="S18" s="52"/>
      <c r="T18" s="53">
        <f t="shared" si="5"/>
        <v>-45.000000000000284</v>
      </c>
      <c r="U18" s="53"/>
      <c r="V18" s="22">
        <f t="shared" si="1"/>
        <v>0</v>
      </c>
      <c r="W18">
        <f t="shared" si="2"/>
        <v>1</v>
      </c>
      <c r="X18" s="41">
        <f t="shared" si="6"/>
        <v>115562.02980903252</v>
      </c>
      <c r="Y18" s="42">
        <f t="shared" si="7"/>
        <v>0</v>
      </c>
    </row>
    <row r="19" spans="2:25">
      <c r="B19" s="35">
        <v>11</v>
      </c>
      <c r="C19" s="48">
        <f t="shared" si="0"/>
        <v>112016.37662170992</v>
      </c>
      <c r="D19" s="48"/>
      <c r="E19" s="44">
        <v>2017</v>
      </c>
      <c r="F19" s="8">
        <v>43597</v>
      </c>
      <c r="G19" s="44" t="s">
        <v>3</v>
      </c>
      <c r="H19" s="49">
        <v>112.67</v>
      </c>
      <c r="I19" s="49"/>
      <c r="J19" s="44">
        <v>33</v>
      </c>
      <c r="K19" s="50">
        <f t="shared" si="4"/>
        <v>3360.4912986512973</v>
      </c>
      <c r="L19" s="51"/>
      <c r="M19" s="6">
        <f>IF(J19="","",(K19/J19)/LOOKUP(RIGHT($D$2,3),定数!$A$6:$A$13,定数!$B$6:$B$13))</f>
        <v>1.0183306965609993</v>
      </c>
      <c r="N19" s="44">
        <v>2017</v>
      </c>
      <c r="O19" s="8">
        <v>43603</v>
      </c>
      <c r="P19" s="49">
        <v>113.01</v>
      </c>
      <c r="Q19" s="49"/>
      <c r="R19" s="52">
        <f>IF(P19="","",T19*M19*LOOKUP(RIGHT($D$2,3),定数!$A$6:$A$13,定数!$B$6:$B$13))</f>
        <v>-3462.324368307432</v>
      </c>
      <c r="S19" s="52"/>
      <c r="T19" s="53">
        <f t="shared" si="5"/>
        <v>-34.000000000000341</v>
      </c>
      <c r="U19" s="53"/>
      <c r="V19" s="22">
        <f t="shared" si="1"/>
        <v>0</v>
      </c>
      <c r="W19">
        <f t="shared" si="2"/>
        <v>2</v>
      </c>
      <c r="X19" s="41">
        <f t="shared" si="6"/>
        <v>115562.02980903252</v>
      </c>
      <c r="Y19" s="42">
        <f t="shared" si="7"/>
        <v>3.0681818181818366E-2</v>
      </c>
    </row>
    <row r="20" spans="2:25">
      <c r="B20" s="35">
        <v>12</v>
      </c>
      <c r="C20" s="48">
        <f t="shared" si="0"/>
        <v>108554.05225340249</v>
      </c>
      <c r="D20" s="48"/>
      <c r="E20" s="44">
        <v>2017</v>
      </c>
      <c r="F20" s="8">
        <v>43607</v>
      </c>
      <c r="G20" s="44" t="s">
        <v>4</v>
      </c>
      <c r="H20" s="49">
        <v>114.5</v>
      </c>
      <c r="I20" s="49"/>
      <c r="J20" s="44">
        <v>65</v>
      </c>
      <c r="K20" s="50">
        <f t="shared" si="4"/>
        <v>3256.6215676020747</v>
      </c>
      <c r="L20" s="51"/>
      <c r="M20" s="6">
        <f>IF(J20="","",(K20/J20)/LOOKUP(RIGHT($D$2,3),定数!$A$6:$A$13,定数!$B$6:$B$13))</f>
        <v>0.50101870270801152</v>
      </c>
      <c r="N20" s="44">
        <v>2017</v>
      </c>
      <c r="O20" s="8">
        <v>43615</v>
      </c>
      <c r="P20" s="49">
        <v>113.84</v>
      </c>
      <c r="Q20" s="49"/>
      <c r="R20" s="52">
        <f>IF(P20="","",T20*M20*LOOKUP(RIGHT($D$2,3),定数!$A$6:$A$13,定数!$B$6:$B$13))</f>
        <v>-3306.7234378728594</v>
      </c>
      <c r="S20" s="52"/>
      <c r="T20" s="53">
        <f t="shared" si="5"/>
        <v>-65.999999999999659</v>
      </c>
      <c r="U20" s="53"/>
      <c r="V20" s="22">
        <f t="shared" si="1"/>
        <v>0</v>
      </c>
      <c r="W20">
        <f t="shared" si="2"/>
        <v>3</v>
      </c>
      <c r="X20" s="41">
        <f t="shared" si="6"/>
        <v>115562.02980903252</v>
      </c>
      <c r="Y20" s="42">
        <f t="shared" si="7"/>
        <v>6.0642561983471399E-2</v>
      </c>
    </row>
    <row r="21" spans="2:25">
      <c r="B21" s="35">
        <v>13</v>
      </c>
      <c r="C21" s="48">
        <f t="shared" si="0"/>
        <v>105247.32881552963</v>
      </c>
      <c r="D21" s="48"/>
      <c r="E21" s="45">
        <v>2017</v>
      </c>
      <c r="F21" s="8">
        <v>43608</v>
      </c>
      <c r="G21" s="45" t="s">
        <v>4</v>
      </c>
      <c r="H21" s="49">
        <v>114.59</v>
      </c>
      <c r="I21" s="49"/>
      <c r="J21" s="45">
        <v>39</v>
      </c>
      <c r="K21" s="50">
        <f t="shared" si="4"/>
        <v>3157.4198644658891</v>
      </c>
      <c r="L21" s="51"/>
      <c r="M21" s="6">
        <f>IF(J21="","",(K21/J21)/LOOKUP(RIGHT($D$2,3),定数!$A$6:$A$13,定数!$B$6:$B$13))</f>
        <v>0.80959483704253576</v>
      </c>
      <c r="N21" s="45">
        <v>2017</v>
      </c>
      <c r="O21" s="8">
        <v>43611</v>
      </c>
      <c r="P21" s="49">
        <v>114.19</v>
      </c>
      <c r="Q21" s="49"/>
      <c r="R21" s="52">
        <f>IF(P21="","",T21*M21*LOOKUP(RIGHT($D$2,3),定数!$A$6:$A$13,定数!$B$6:$B$13))</f>
        <v>-3238.3793481701891</v>
      </c>
      <c r="S21" s="52"/>
      <c r="T21" s="53">
        <f t="shared" si="5"/>
        <v>-40.000000000000568</v>
      </c>
      <c r="U21" s="53"/>
      <c r="V21" s="22">
        <f t="shared" si="1"/>
        <v>0</v>
      </c>
      <c r="W21">
        <f t="shared" si="2"/>
        <v>4</v>
      </c>
      <c r="X21" s="41">
        <f t="shared" si="6"/>
        <v>115562.02980903252</v>
      </c>
      <c r="Y21" s="42">
        <f t="shared" si="7"/>
        <v>8.9256834710744082E-2</v>
      </c>
    </row>
    <row r="22" spans="2:25">
      <c r="B22" s="35">
        <v>14</v>
      </c>
      <c r="C22" s="48">
        <f t="shared" si="0"/>
        <v>102008.94946735945</v>
      </c>
      <c r="D22" s="48"/>
      <c r="E22" s="45">
        <v>2017</v>
      </c>
      <c r="F22" s="8">
        <v>43659</v>
      </c>
      <c r="G22" s="45" t="s">
        <v>3</v>
      </c>
      <c r="H22" s="49">
        <v>117.23</v>
      </c>
      <c r="I22" s="49"/>
      <c r="J22" s="45">
        <v>38</v>
      </c>
      <c r="K22" s="50">
        <f t="shared" si="4"/>
        <v>3060.268484020783</v>
      </c>
      <c r="L22" s="51"/>
      <c r="M22" s="6">
        <f>IF(J22="","",(K22/J22)/LOOKUP(RIGHT($D$2,3),定数!$A$6:$A$13,定数!$B$6:$B$13))</f>
        <v>0.80533381158441653</v>
      </c>
      <c r="N22" s="45">
        <v>2017</v>
      </c>
      <c r="O22" s="8">
        <v>43660</v>
      </c>
      <c r="P22" s="49">
        <v>116.46</v>
      </c>
      <c r="Q22" s="49"/>
      <c r="R22" s="52">
        <f>IF(P22="","",T22*M22*LOOKUP(RIGHT($D$2,3),定数!$A$6:$A$13,定数!$B$6:$B$13))</f>
        <v>6201.0703492000903</v>
      </c>
      <c r="S22" s="52"/>
      <c r="T22" s="53">
        <f t="shared" si="5"/>
        <v>77.000000000001023</v>
      </c>
      <c r="U22" s="53"/>
      <c r="V22" s="22">
        <f t="shared" si="1"/>
        <v>1</v>
      </c>
      <c r="W22">
        <f t="shared" si="2"/>
        <v>0</v>
      </c>
      <c r="X22" s="41">
        <f t="shared" si="6"/>
        <v>115562.02980903252</v>
      </c>
      <c r="Y22" s="42">
        <f t="shared" si="7"/>
        <v>0.11727970133502919</v>
      </c>
    </row>
    <row r="23" spans="2:25">
      <c r="B23" s="35">
        <v>15</v>
      </c>
      <c r="C23" s="48">
        <f t="shared" si="0"/>
        <v>108210.01981655954</v>
      </c>
      <c r="D23" s="48"/>
      <c r="E23" s="45">
        <v>2017</v>
      </c>
      <c r="F23" s="8">
        <v>43666</v>
      </c>
      <c r="G23" s="45" t="s">
        <v>4</v>
      </c>
      <c r="H23" s="49">
        <v>117.46</v>
      </c>
      <c r="I23" s="49"/>
      <c r="J23" s="45">
        <v>78</v>
      </c>
      <c r="K23" s="50">
        <f t="shared" si="4"/>
        <v>3246.3005944967858</v>
      </c>
      <c r="L23" s="51"/>
      <c r="M23" s="6">
        <f>IF(J23="","",(K23/J23)/LOOKUP(RIGHT($D$2,3),定数!$A$6:$A$13,定数!$B$6:$B$13))</f>
        <v>0.41619238390984437</v>
      </c>
      <c r="N23" s="45">
        <v>2017</v>
      </c>
      <c r="O23" s="8">
        <v>43672</v>
      </c>
      <c r="P23" s="49">
        <v>116.67</v>
      </c>
      <c r="Q23" s="49"/>
      <c r="R23" s="52">
        <f>IF(P23="","",T23*M23*LOOKUP(RIGHT($D$2,3),定数!$A$6:$A$13,定数!$B$6:$B$13))</f>
        <v>-3287.9198328877374</v>
      </c>
      <c r="S23" s="52"/>
      <c r="T23" s="53">
        <f t="shared" si="5"/>
        <v>-78.999999999999204</v>
      </c>
      <c r="U23" s="53"/>
      <c r="V23" t="str">
        <f t="shared" ref="V23:W74" si="8">IF(S23&lt;&gt;"",IF(S23&lt;0,1+V22,0),"")</f>
        <v/>
      </c>
      <c r="W23">
        <f t="shared" si="2"/>
        <v>1</v>
      </c>
      <c r="X23" s="41">
        <f t="shared" si="6"/>
        <v>115562.02980903252</v>
      </c>
      <c r="Y23" s="42">
        <f t="shared" si="7"/>
        <v>6.361959896881586E-2</v>
      </c>
    </row>
    <row r="24" spans="2:25">
      <c r="B24" s="35">
        <v>16</v>
      </c>
      <c r="C24" s="48">
        <f t="shared" si="0"/>
        <v>104922.0999836718</v>
      </c>
      <c r="D24" s="48"/>
      <c r="E24" s="45">
        <v>2017</v>
      </c>
      <c r="F24" s="8">
        <v>43700</v>
      </c>
      <c r="G24" s="45" t="s">
        <v>3</v>
      </c>
      <c r="H24" s="49">
        <v>113.1</v>
      </c>
      <c r="I24" s="49"/>
      <c r="J24" s="45">
        <v>20</v>
      </c>
      <c r="K24" s="50">
        <f t="shared" si="4"/>
        <v>3147.6629995101539</v>
      </c>
      <c r="L24" s="51"/>
      <c r="M24" s="6">
        <f>IF(J24="","",(K24/J24)/LOOKUP(RIGHT($D$2,3),定数!$A$6:$A$13,定数!$B$6:$B$13))</f>
        <v>1.5738314997550771</v>
      </c>
      <c r="N24" s="45">
        <v>2017</v>
      </c>
      <c r="O24" s="8">
        <v>43701</v>
      </c>
      <c r="P24" s="49">
        <v>113.32</v>
      </c>
      <c r="Q24" s="49"/>
      <c r="R24" s="52">
        <f>IF(P24="","",T24*M24*LOOKUP(RIGHT($D$2,3),定数!$A$6:$A$13,定数!$B$6:$B$13))</f>
        <v>-3462.4292994611515</v>
      </c>
      <c r="S24" s="52"/>
      <c r="T24" s="53">
        <f t="shared" si="5"/>
        <v>-21.999999999999886</v>
      </c>
      <c r="U24" s="53"/>
      <c r="V24" t="str">
        <f t="shared" si="8"/>
        <v/>
      </c>
      <c r="W24">
        <f t="shared" si="2"/>
        <v>2</v>
      </c>
      <c r="X24" s="41">
        <f t="shared" si="6"/>
        <v>115562.02980903252</v>
      </c>
      <c r="Y24" s="42">
        <f t="shared" si="7"/>
        <v>9.207115730783999E-2</v>
      </c>
    </row>
    <row r="25" spans="2:25">
      <c r="B25" s="35">
        <v>17</v>
      </c>
      <c r="C25" s="48">
        <f t="shared" si="0"/>
        <v>101459.67068421065</v>
      </c>
      <c r="D25" s="48"/>
      <c r="E25" s="45">
        <v>2017</v>
      </c>
      <c r="F25" s="8">
        <v>43735</v>
      </c>
      <c r="G25" s="45" t="s">
        <v>4</v>
      </c>
      <c r="H25" s="49">
        <v>116.04</v>
      </c>
      <c r="I25" s="49"/>
      <c r="J25" s="45">
        <v>52</v>
      </c>
      <c r="K25" s="50">
        <f t="shared" si="4"/>
        <v>3043.7901205263192</v>
      </c>
      <c r="L25" s="51"/>
      <c r="M25" s="6">
        <f>IF(J25="","",(K25/J25)/LOOKUP(RIGHT($D$2,3),定数!$A$6:$A$13,定数!$B$6:$B$13))</f>
        <v>0.58534425394736911</v>
      </c>
      <c r="N25" s="45">
        <v>2017</v>
      </c>
      <c r="O25" s="8">
        <v>43740</v>
      </c>
      <c r="P25" s="49">
        <v>115.51</v>
      </c>
      <c r="Q25" s="49"/>
      <c r="R25" s="52">
        <f>IF(P25="","",T25*M25*LOOKUP(RIGHT($D$2,3),定数!$A$6:$A$13,定数!$B$6:$B$13))</f>
        <v>-3102.324545921063</v>
      </c>
      <c r="S25" s="52"/>
      <c r="T25" s="53">
        <f t="shared" si="5"/>
        <v>-53.000000000000114</v>
      </c>
      <c r="U25" s="53"/>
      <c r="V25" t="str">
        <f t="shared" si="8"/>
        <v/>
      </c>
      <c r="W25">
        <f t="shared" si="2"/>
        <v>3</v>
      </c>
      <c r="X25" s="41">
        <f t="shared" si="6"/>
        <v>115562.02980903252</v>
      </c>
      <c r="Y25" s="42">
        <f t="shared" si="7"/>
        <v>0.12203280911668102</v>
      </c>
    </row>
    <row r="26" spans="2:25">
      <c r="B26" s="35">
        <v>18</v>
      </c>
      <c r="C26" s="48">
        <f t="shared" si="0"/>
        <v>98357.346138289591</v>
      </c>
      <c r="D26" s="48"/>
      <c r="E26" s="45">
        <v>2017</v>
      </c>
      <c r="F26" s="8">
        <v>43742</v>
      </c>
      <c r="G26" s="45" t="s">
        <v>3</v>
      </c>
      <c r="H26" s="49">
        <v>115.57</v>
      </c>
      <c r="I26" s="49"/>
      <c r="J26" s="45">
        <v>28</v>
      </c>
      <c r="K26" s="50">
        <f t="shared" si="4"/>
        <v>2950.7203841486876</v>
      </c>
      <c r="L26" s="51"/>
      <c r="M26" s="6">
        <f>IF(J26="","",(K26/J26)/LOOKUP(RIGHT($D$2,3),定数!$A$6:$A$13,定数!$B$6:$B$13))</f>
        <v>1.0538287086245313</v>
      </c>
      <c r="N26" s="45">
        <v>2017</v>
      </c>
      <c r="O26" s="8">
        <v>43747</v>
      </c>
      <c r="P26" s="49">
        <v>115</v>
      </c>
      <c r="Q26" s="49"/>
      <c r="R26" s="52">
        <f>IF(P26="","",T26*M26*LOOKUP(RIGHT($D$2,3),定数!$A$6:$A$13,定数!$B$6:$B$13))</f>
        <v>6006.8236391597566</v>
      </c>
      <c r="S26" s="52"/>
      <c r="T26" s="53">
        <f t="shared" si="5"/>
        <v>56.999999999999318</v>
      </c>
      <c r="U26" s="53"/>
      <c r="V26" t="str">
        <f t="shared" si="8"/>
        <v/>
      </c>
      <c r="W26">
        <f t="shared" si="2"/>
        <v>0</v>
      </c>
      <c r="X26" s="41">
        <f t="shared" si="6"/>
        <v>115562.02980903252</v>
      </c>
      <c r="Y26" s="42">
        <f t="shared" si="7"/>
        <v>0.14887834437638259</v>
      </c>
    </row>
    <row r="27" spans="2:25">
      <c r="B27" s="35">
        <v>19</v>
      </c>
      <c r="C27" s="48">
        <f t="shared" si="0"/>
        <v>104364.16977744935</v>
      </c>
      <c r="D27" s="48"/>
      <c r="E27" s="45">
        <v>2017</v>
      </c>
      <c r="F27" s="8">
        <v>43756</v>
      </c>
      <c r="G27" s="45" t="s">
        <v>4</v>
      </c>
      <c r="H27" s="49">
        <v>114.97</v>
      </c>
      <c r="I27" s="49"/>
      <c r="J27" s="45">
        <v>23</v>
      </c>
      <c r="K27" s="50">
        <f t="shared" si="4"/>
        <v>3130.9250933234803</v>
      </c>
      <c r="L27" s="51"/>
      <c r="M27" s="6">
        <f>IF(J27="","",(K27/J27)/LOOKUP(RIGHT($D$2,3),定数!$A$6:$A$13,定数!$B$6:$B$13))</f>
        <v>1.3612717797058611</v>
      </c>
      <c r="N27" s="45">
        <v>2017</v>
      </c>
      <c r="O27" s="8">
        <v>43757</v>
      </c>
      <c r="P27" s="49">
        <v>115.43</v>
      </c>
      <c r="Q27" s="49"/>
      <c r="R27" s="52">
        <f>IF(P27="","",T27*M27*LOOKUP(RIGHT($D$2,3),定数!$A$6:$A$13,定数!$B$6:$B$13))</f>
        <v>6261.8501866470697</v>
      </c>
      <c r="S27" s="52"/>
      <c r="T27" s="53">
        <f t="shared" si="5"/>
        <v>46.000000000000796</v>
      </c>
      <c r="U27" s="53"/>
      <c r="V27" t="str">
        <f t="shared" si="8"/>
        <v/>
      </c>
      <c r="W27">
        <f t="shared" si="2"/>
        <v>0</v>
      </c>
      <c r="X27" s="41">
        <f t="shared" si="6"/>
        <v>115562.02980903252</v>
      </c>
      <c r="Y27" s="42">
        <f t="shared" si="7"/>
        <v>9.6899128979369364E-2</v>
      </c>
    </row>
    <row r="28" spans="2:25">
      <c r="B28" s="35">
        <v>20</v>
      </c>
      <c r="C28" s="48">
        <f t="shared" si="0"/>
        <v>110626.01996409643</v>
      </c>
      <c r="D28" s="48"/>
      <c r="E28" s="45">
        <v>2017</v>
      </c>
      <c r="F28" s="8">
        <v>43758</v>
      </c>
      <c r="G28" s="45" t="s">
        <v>4</v>
      </c>
      <c r="H28" s="49">
        <v>115.53</v>
      </c>
      <c r="I28" s="49"/>
      <c r="J28" s="45">
        <v>48</v>
      </c>
      <c r="K28" s="50">
        <f t="shared" si="4"/>
        <v>3318.7805989228928</v>
      </c>
      <c r="L28" s="51"/>
      <c r="M28" s="6">
        <f>IF(J28="","",(K28/J28)/LOOKUP(RIGHT($D$2,3),定数!$A$6:$A$13,定数!$B$6:$B$13))</f>
        <v>0.69141262477560261</v>
      </c>
      <c r="N28" s="45">
        <v>2017</v>
      </c>
      <c r="O28" s="8">
        <v>43762</v>
      </c>
      <c r="P28" s="49">
        <v>115.03</v>
      </c>
      <c r="Q28" s="49"/>
      <c r="R28" s="52">
        <f>IF(P28="","",T28*M28*LOOKUP(RIGHT($D$2,3),定数!$A$6:$A$13,定数!$B$6:$B$13))</f>
        <v>-3457.0631238780129</v>
      </c>
      <c r="S28" s="52"/>
      <c r="T28" s="53">
        <f t="shared" si="5"/>
        <v>-50</v>
      </c>
      <c r="U28" s="53"/>
      <c r="V28" t="str">
        <f t="shared" si="8"/>
        <v/>
      </c>
      <c r="W28">
        <f t="shared" si="2"/>
        <v>1</v>
      </c>
      <c r="X28" s="41">
        <f t="shared" si="6"/>
        <v>115562.02980903252</v>
      </c>
      <c r="Y28" s="42">
        <f t="shared" si="7"/>
        <v>4.2713076718130516E-2</v>
      </c>
    </row>
    <row r="29" spans="2:25">
      <c r="B29" s="35">
        <v>21</v>
      </c>
      <c r="C29" s="48">
        <f t="shared" si="0"/>
        <v>107168.95684021841</v>
      </c>
      <c r="D29" s="48"/>
      <c r="E29" s="45">
        <v>2017</v>
      </c>
      <c r="F29" s="8">
        <v>43792</v>
      </c>
      <c r="G29" s="45" t="s">
        <v>4</v>
      </c>
      <c r="H29" s="49">
        <v>113.44</v>
      </c>
      <c r="I29" s="49"/>
      <c r="J29" s="45">
        <v>28</v>
      </c>
      <c r="K29" s="50">
        <f t="shared" si="4"/>
        <v>3215.0687052065523</v>
      </c>
      <c r="L29" s="51"/>
      <c r="M29" s="6">
        <f>IF(J29="","",(K29/J29)/LOOKUP(RIGHT($D$2,3),定数!$A$6:$A$13,定数!$B$6:$B$13))</f>
        <v>1.1482388232880545</v>
      </c>
      <c r="N29" s="45">
        <v>2017</v>
      </c>
      <c r="O29" s="8">
        <v>43793</v>
      </c>
      <c r="P29" s="49">
        <v>113.15</v>
      </c>
      <c r="Q29" s="49"/>
      <c r="R29" s="52">
        <f>IF(P29="","",T29*M29*LOOKUP(RIGHT($D$2,3),定数!$A$6:$A$13,定数!$B$6:$B$13))</f>
        <v>-3329.8925875352666</v>
      </c>
      <c r="S29" s="52"/>
      <c r="T29" s="53">
        <f t="shared" si="5"/>
        <v>-28.999999999999204</v>
      </c>
      <c r="U29" s="53"/>
      <c r="V29" t="str">
        <f t="shared" si="8"/>
        <v/>
      </c>
      <c r="W29">
        <f t="shared" si="2"/>
        <v>2</v>
      </c>
      <c r="X29" s="41">
        <f t="shared" si="6"/>
        <v>115562.02980903252</v>
      </c>
      <c r="Y29" s="42">
        <f t="shared" si="7"/>
        <v>7.2628293070688965E-2</v>
      </c>
    </row>
    <row r="30" spans="2:25">
      <c r="B30" s="35">
        <v>22</v>
      </c>
      <c r="C30" s="48">
        <f t="shared" si="0"/>
        <v>103839.06425268314</v>
      </c>
      <c r="D30" s="48"/>
      <c r="E30" s="35">
        <v>2017</v>
      </c>
      <c r="F30" s="8">
        <v>43813</v>
      </c>
      <c r="G30" s="45" t="s">
        <v>3</v>
      </c>
      <c r="H30" s="49">
        <v>114.29</v>
      </c>
      <c r="I30" s="49"/>
      <c r="J30" s="35">
        <v>10</v>
      </c>
      <c r="K30" s="50">
        <f t="shared" ref="K30:K74" si="9">IF(J30="","",C30*0.03)</f>
        <v>3115.171927580494</v>
      </c>
      <c r="L30" s="51"/>
      <c r="M30" s="6">
        <f>IF(J30="","",(K30/J30)/LOOKUP(RIGHT($D$2,3),定数!$A$6:$A$13,定数!$B$6:$B$13))</f>
        <v>3.1151719275804943</v>
      </c>
      <c r="N30" s="35">
        <v>2017</v>
      </c>
      <c r="O30" s="8">
        <v>43813</v>
      </c>
      <c r="P30" s="49">
        <v>114.07</v>
      </c>
      <c r="Q30" s="49"/>
      <c r="R30" s="52">
        <f>IF(P30="","",T30*M30*LOOKUP(RIGHT($D$2,3),定数!$A$6:$A$13,定数!$B$6:$B$13))</f>
        <v>6853.3782406774944</v>
      </c>
      <c r="S30" s="52"/>
      <c r="T30" s="53">
        <f t="shared" si="5"/>
        <v>22.000000000001307</v>
      </c>
      <c r="U30" s="53"/>
      <c r="V30" t="str">
        <f t="shared" si="8"/>
        <v/>
      </c>
      <c r="W30">
        <f t="shared" si="2"/>
        <v>0</v>
      </c>
      <c r="X30" s="41">
        <f t="shared" si="6"/>
        <v>115562.02980903252</v>
      </c>
      <c r="Y30" s="42">
        <f t="shared" si="7"/>
        <v>0.10144305682170618</v>
      </c>
    </row>
    <row r="31" spans="2:25">
      <c r="B31" s="35">
        <v>23</v>
      </c>
      <c r="C31" s="48">
        <f t="shared" si="0"/>
        <v>110692.44249336064</v>
      </c>
      <c r="D31" s="48"/>
      <c r="E31" s="45">
        <v>2017</v>
      </c>
      <c r="F31" s="8">
        <v>43819</v>
      </c>
      <c r="G31" s="45" t="s">
        <v>4</v>
      </c>
      <c r="H31" s="49">
        <v>114.74</v>
      </c>
      <c r="I31" s="49"/>
      <c r="J31" s="45">
        <v>27</v>
      </c>
      <c r="K31" s="50">
        <f t="shared" si="9"/>
        <v>3320.7732748008189</v>
      </c>
      <c r="L31" s="51"/>
      <c r="M31" s="6">
        <f>IF(J31="","",(K31/J31)/LOOKUP(RIGHT($D$2,3),定数!$A$6:$A$13,定数!$B$6:$B$13))</f>
        <v>1.2299160277040071</v>
      </c>
      <c r="N31" s="45">
        <v>2017</v>
      </c>
      <c r="O31" s="8">
        <v>43821</v>
      </c>
      <c r="P31" s="49">
        <v>114.46</v>
      </c>
      <c r="Q31" s="49"/>
      <c r="R31" s="52">
        <f>IF(P31="","",T31*M31*LOOKUP(RIGHT($D$2,3),定数!$A$6:$A$13,定数!$B$6:$B$13))</f>
        <v>-3443.7648775712341</v>
      </c>
      <c r="S31" s="52"/>
      <c r="T31" s="53">
        <f t="shared" si="5"/>
        <v>-28.000000000000114</v>
      </c>
      <c r="U31" s="53"/>
      <c r="V31" t="str">
        <f t="shared" si="8"/>
        <v/>
      </c>
      <c r="W31">
        <f t="shared" si="2"/>
        <v>1</v>
      </c>
      <c r="X31" s="41">
        <f t="shared" si="6"/>
        <v>115562.02980903252</v>
      </c>
      <c r="Y31" s="42">
        <f t="shared" si="7"/>
        <v>4.2138298571935184E-2</v>
      </c>
    </row>
    <row r="32" spans="2:25">
      <c r="B32" s="35">
        <v>24</v>
      </c>
      <c r="C32" s="48">
        <f t="shared" si="0"/>
        <v>107248.67761578941</v>
      </c>
      <c r="D32" s="48"/>
      <c r="E32" s="45">
        <v>2018</v>
      </c>
      <c r="F32" s="8">
        <v>43526</v>
      </c>
      <c r="G32" s="45" t="s">
        <v>3</v>
      </c>
      <c r="H32" s="49">
        <v>112.57</v>
      </c>
      <c r="I32" s="49"/>
      <c r="J32" s="45">
        <v>32</v>
      </c>
      <c r="K32" s="50">
        <f t="shared" si="9"/>
        <v>3217.4603284736822</v>
      </c>
      <c r="L32" s="51"/>
      <c r="M32" s="6">
        <f>IF(J32="","",(K32/J32)/LOOKUP(RIGHT($D$2,3),定数!$A$6:$A$13,定数!$B$6:$B$13))</f>
        <v>1.0054563526480258</v>
      </c>
      <c r="N32" s="45">
        <v>2018</v>
      </c>
      <c r="O32" s="8">
        <v>43529</v>
      </c>
      <c r="P32" s="49">
        <v>112.9</v>
      </c>
      <c r="Q32" s="49"/>
      <c r="R32" s="52">
        <f>IF(P32="","",T32*M32*LOOKUP(RIGHT($D$2,3),定数!$A$6:$A$13,定数!$B$6:$B$13))</f>
        <v>-3318.0059637386107</v>
      </c>
      <c r="S32" s="52"/>
      <c r="T32" s="53">
        <f t="shared" si="5"/>
        <v>-33.000000000001251</v>
      </c>
      <c r="U32" s="53"/>
      <c r="V32" t="str">
        <f t="shared" si="8"/>
        <v/>
      </c>
      <c r="W32">
        <f t="shared" si="2"/>
        <v>2</v>
      </c>
      <c r="X32" s="41">
        <f t="shared" si="6"/>
        <v>115562.02980903252</v>
      </c>
      <c r="Y32" s="42">
        <f t="shared" si="7"/>
        <v>7.1938440394141767E-2</v>
      </c>
    </row>
    <row r="33" spans="2:25">
      <c r="B33" s="35">
        <v>25</v>
      </c>
      <c r="C33" s="48">
        <f t="shared" si="0"/>
        <v>103930.67165205079</v>
      </c>
      <c r="D33" s="48"/>
      <c r="E33" s="46">
        <v>2018</v>
      </c>
      <c r="F33" s="8">
        <v>43552</v>
      </c>
      <c r="G33" s="46" t="s">
        <v>4</v>
      </c>
      <c r="H33" s="49">
        <v>111.56</v>
      </c>
      <c r="I33" s="49"/>
      <c r="J33" s="46">
        <v>54</v>
      </c>
      <c r="K33" s="50">
        <f t="shared" si="9"/>
        <v>3117.9201495615234</v>
      </c>
      <c r="L33" s="51"/>
      <c r="M33" s="6">
        <f>IF(J33="","",(K33/J33)/LOOKUP(RIGHT($D$2,3),定数!$A$6:$A$13,定数!$B$6:$B$13))</f>
        <v>0.57739262028917104</v>
      </c>
      <c r="N33" s="46">
        <v>2018</v>
      </c>
      <c r="O33" s="8">
        <v>43557</v>
      </c>
      <c r="P33" s="49">
        <v>111.01</v>
      </c>
      <c r="Q33" s="49"/>
      <c r="R33" s="52">
        <f>IF(P33="","",T33*M33*LOOKUP(RIGHT($D$2,3),定数!$A$6:$A$13,定数!$B$6:$B$13))</f>
        <v>-3175.659411590424</v>
      </c>
      <c r="S33" s="52"/>
      <c r="T33" s="53">
        <f t="shared" si="5"/>
        <v>-54.999999999999716</v>
      </c>
      <c r="U33" s="53"/>
      <c r="V33" t="str">
        <f t="shared" si="8"/>
        <v/>
      </c>
      <c r="W33">
        <f t="shared" si="2"/>
        <v>3</v>
      </c>
      <c r="X33" s="41">
        <f t="shared" si="6"/>
        <v>115562.02980903252</v>
      </c>
      <c r="Y33" s="42">
        <f t="shared" si="7"/>
        <v>0.10065034489444913</v>
      </c>
    </row>
    <row r="34" spans="2:25">
      <c r="B34" s="35">
        <v>26</v>
      </c>
      <c r="C34" s="48">
        <f t="shared" si="0"/>
        <v>100755.01224046036</v>
      </c>
      <c r="D34" s="48"/>
      <c r="E34" s="46">
        <v>2018</v>
      </c>
      <c r="F34" s="8">
        <v>43573</v>
      </c>
      <c r="G34" s="46" t="s">
        <v>3</v>
      </c>
      <c r="H34" s="49">
        <v>110.79</v>
      </c>
      <c r="I34" s="49"/>
      <c r="J34" s="46">
        <v>19</v>
      </c>
      <c r="K34" s="50">
        <f t="shared" si="9"/>
        <v>3022.6503672138106</v>
      </c>
      <c r="L34" s="51"/>
      <c r="M34" s="6">
        <f>IF(J34="","",(K34/J34)/LOOKUP(RIGHT($D$2,3),定数!$A$6:$A$13,定数!$B$6:$B$13))</f>
        <v>1.5908686143230582</v>
      </c>
      <c r="N34" s="46">
        <v>2018</v>
      </c>
      <c r="O34" s="8">
        <v>43574</v>
      </c>
      <c r="P34" s="49">
        <v>111</v>
      </c>
      <c r="Q34" s="49"/>
      <c r="R34" s="52">
        <f>IF(P34="","",T34*M34*LOOKUP(RIGHT($D$2,3),定数!$A$6:$A$13,定数!$B$6:$B$13))</f>
        <v>-3340.8240900783226</v>
      </c>
      <c r="S34" s="52"/>
      <c r="T34" s="53">
        <f t="shared" si="5"/>
        <v>-20.999999999999375</v>
      </c>
      <c r="U34" s="53"/>
      <c r="V34" t="str">
        <f t="shared" si="8"/>
        <v/>
      </c>
      <c r="W34">
        <f t="shared" si="2"/>
        <v>4</v>
      </c>
      <c r="X34" s="41">
        <f t="shared" si="6"/>
        <v>115562.02980903252</v>
      </c>
      <c r="Y34" s="42">
        <f t="shared" si="7"/>
        <v>0.12813047324489646</v>
      </c>
    </row>
    <row r="35" spans="2:25">
      <c r="B35" s="35">
        <v>27</v>
      </c>
      <c r="C35" s="48">
        <f t="shared" si="0"/>
        <v>97414.188150382033</v>
      </c>
      <c r="D35" s="48"/>
      <c r="E35" s="46">
        <v>2018</v>
      </c>
      <c r="F35" s="8">
        <v>43580</v>
      </c>
      <c r="G35" s="46" t="s">
        <v>4</v>
      </c>
      <c r="H35" s="49">
        <v>111.16</v>
      </c>
      <c r="I35" s="49"/>
      <c r="J35" s="46">
        <v>21</v>
      </c>
      <c r="K35" s="50">
        <f t="shared" si="9"/>
        <v>2922.4256445114611</v>
      </c>
      <c r="L35" s="51"/>
      <c r="M35" s="6">
        <f>IF(J35="","",(K35/J35)/LOOKUP(RIGHT($D$2,3),定数!$A$6:$A$13,定数!$B$6:$B$13))</f>
        <v>1.3916312592911719</v>
      </c>
      <c r="N35" s="46">
        <v>2018</v>
      </c>
      <c r="O35" s="8">
        <v>43580</v>
      </c>
      <c r="P35" s="49">
        <v>110.93</v>
      </c>
      <c r="Q35" s="49"/>
      <c r="R35" s="52">
        <f>IF(P35="","",T35*M35*LOOKUP(RIGHT($D$2,3),定数!$A$6:$A$13,定数!$B$6:$B$13))</f>
        <v>-3200.7518963695529</v>
      </c>
      <c r="S35" s="52"/>
      <c r="T35" s="53">
        <f t="shared" si="5"/>
        <v>-22.999999999998977</v>
      </c>
      <c r="U35" s="53"/>
      <c r="V35" t="str">
        <f t="shared" si="8"/>
        <v/>
      </c>
      <c r="W35">
        <f t="shared" si="2"/>
        <v>5</v>
      </c>
      <c r="X35" s="41">
        <f t="shared" si="6"/>
        <v>115562.02980903252</v>
      </c>
      <c r="Y35" s="42">
        <f t="shared" si="7"/>
        <v>0.1570398312373017</v>
      </c>
    </row>
    <row r="36" spans="2:25">
      <c r="B36" s="35">
        <v>28</v>
      </c>
      <c r="C36" s="48">
        <f t="shared" si="0"/>
        <v>94213.436254012486</v>
      </c>
      <c r="D36" s="48"/>
      <c r="E36" s="46">
        <v>2018</v>
      </c>
      <c r="F36" s="8">
        <v>43585</v>
      </c>
      <c r="G36" s="46" t="s">
        <v>3</v>
      </c>
      <c r="H36" s="49">
        <v>110.29</v>
      </c>
      <c r="I36" s="49"/>
      <c r="J36" s="46">
        <v>40</v>
      </c>
      <c r="K36" s="50">
        <f t="shared" si="9"/>
        <v>2826.4030876203747</v>
      </c>
      <c r="L36" s="51"/>
      <c r="M36" s="6">
        <f>IF(J36="","",(K36/J36)/LOOKUP(RIGHT($D$2,3),定数!$A$6:$A$13,定数!$B$6:$B$13))</f>
        <v>0.70660077190509374</v>
      </c>
      <c r="N36" s="46">
        <v>2018</v>
      </c>
      <c r="O36" s="8">
        <v>43588</v>
      </c>
      <c r="P36" s="49">
        <v>109.486</v>
      </c>
      <c r="Q36" s="49"/>
      <c r="R36" s="52">
        <f>IF(P36="","",T36*M36*LOOKUP(RIGHT($D$2,3),定数!$A$6:$A$13,定数!$B$6:$B$13))</f>
        <v>5681.0702061169677</v>
      </c>
      <c r="S36" s="52"/>
      <c r="T36" s="53">
        <f t="shared" si="5"/>
        <v>80.400000000000205</v>
      </c>
      <c r="U36" s="53"/>
      <c r="V36" t="str">
        <f t="shared" si="8"/>
        <v/>
      </c>
      <c r="W36">
        <f t="shared" si="2"/>
        <v>0</v>
      </c>
      <c r="X36" s="41">
        <f t="shared" si="6"/>
        <v>115562.02980903252</v>
      </c>
      <c r="Y36" s="42">
        <f t="shared" si="7"/>
        <v>0.18473709392521764</v>
      </c>
    </row>
    <row r="37" spans="2:25">
      <c r="B37" s="35">
        <v>29</v>
      </c>
      <c r="C37" s="48">
        <f t="shared" si="0"/>
        <v>99894.506460129458</v>
      </c>
      <c r="D37" s="48"/>
      <c r="E37" s="46">
        <v>2018</v>
      </c>
      <c r="F37" s="8">
        <v>43588</v>
      </c>
      <c r="G37" s="46" t="s">
        <v>3</v>
      </c>
      <c r="H37" s="49">
        <v>109.87</v>
      </c>
      <c r="I37" s="49"/>
      <c r="J37" s="46">
        <v>23</v>
      </c>
      <c r="K37" s="50">
        <f t="shared" si="9"/>
        <v>2996.8351938038836</v>
      </c>
      <c r="L37" s="51"/>
      <c r="M37" s="6">
        <f>IF(J37="","",(K37/J37)/LOOKUP(RIGHT($D$2,3),定数!$A$6:$A$13,定数!$B$6:$B$13))</f>
        <v>1.302971823392993</v>
      </c>
      <c r="N37" s="46">
        <v>2018</v>
      </c>
      <c r="O37" s="8">
        <v>43588</v>
      </c>
      <c r="P37" s="49">
        <v>109.4</v>
      </c>
      <c r="Q37" s="49"/>
      <c r="R37" s="52">
        <f>IF(P37="","",T37*M37*LOOKUP(RIGHT($D$2,3),定数!$A$6:$A$13,定数!$B$6:$B$13))</f>
        <v>6123.9675699470527</v>
      </c>
      <c r="S37" s="52"/>
      <c r="T37" s="53">
        <f t="shared" si="5"/>
        <v>46.999999999999886</v>
      </c>
      <c r="U37" s="53"/>
      <c r="V37" t="str">
        <f t="shared" si="8"/>
        <v/>
      </c>
      <c r="W37">
        <f t="shared" si="2"/>
        <v>0</v>
      </c>
      <c r="X37" s="41">
        <f t="shared" si="6"/>
        <v>115562.02980903252</v>
      </c>
      <c r="Y37" s="42">
        <f t="shared" si="7"/>
        <v>0.13557674068890802</v>
      </c>
    </row>
    <row r="38" spans="2:25">
      <c r="B38" s="35">
        <v>30</v>
      </c>
      <c r="C38" s="48">
        <f t="shared" si="0"/>
        <v>106018.47403007651</v>
      </c>
      <c r="D38" s="48"/>
      <c r="E38" s="46">
        <v>2018</v>
      </c>
      <c r="F38" s="8">
        <v>43597</v>
      </c>
      <c r="G38" s="46" t="s">
        <v>4</v>
      </c>
      <c r="H38" s="49">
        <v>109.29</v>
      </c>
      <c r="I38" s="49"/>
      <c r="J38" s="46">
        <v>12</v>
      </c>
      <c r="K38" s="50">
        <f t="shared" si="9"/>
        <v>3180.5542209022951</v>
      </c>
      <c r="L38" s="51"/>
      <c r="M38" s="6">
        <f>IF(J38="","",(K38/J38)/LOOKUP(RIGHT($D$2,3),定数!$A$6:$A$13,定数!$B$6:$B$13))</f>
        <v>2.6504618507519124</v>
      </c>
      <c r="N38" s="46">
        <v>2018</v>
      </c>
      <c r="O38" s="8">
        <v>43599</v>
      </c>
      <c r="P38" s="49">
        <v>109.54</v>
      </c>
      <c r="Q38" s="49"/>
      <c r="R38" s="52">
        <f>IF(P38="","",T38*M38*LOOKUP(RIGHT($D$2,3),定数!$A$6:$A$13,定数!$B$6:$B$13))</f>
        <v>6626.1546268797811</v>
      </c>
      <c r="S38" s="52"/>
      <c r="T38" s="53">
        <f t="shared" si="5"/>
        <v>25</v>
      </c>
      <c r="U38" s="53"/>
      <c r="V38" t="str">
        <f t="shared" si="8"/>
        <v/>
      </c>
      <c r="W38">
        <f t="shared" si="2"/>
        <v>0</v>
      </c>
      <c r="X38" s="41">
        <f t="shared" si="6"/>
        <v>115562.02980903252</v>
      </c>
      <c r="Y38" s="42">
        <f t="shared" si="7"/>
        <v>8.2583836531141208E-2</v>
      </c>
    </row>
    <row r="39" spans="2:25">
      <c r="B39" s="35">
        <v>31</v>
      </c>
      <c r="C39" s="48">
        <f t="shared" si="0"/>
        <v>112644.62865695629</v>
      </c>
      <c r="D39" s="48"/>
      <c r="E39" s="46">
        <v>2018</v>
      </c>
      <c r="F39" s="8">
        <v>43610</v>
      </c>
      <c r="G39" s="46" t="s">
        <v>3</v>
      </c>
      <c r="H39" s="49">
        <v>110.33</v>
      </c>
      <c r="I39" s="49"/>
      <c r="J39" s="46">
        <v>19</v>
      </c>
      <c r="K39" s="50">
        <f t="shared" si="9"/>
        <v>3379.3388597086887</v>
      </c>
      <c r="L39" s="51"/>
      <c r="M39" s="6">
        <f>IF(J39="","",(K39/J39)/LOOKUP(RIGHT($D$2,3),定数!$A$6:$A$13,定数!$B$6:$B$13))</f>
        <v>1.7785993998466783</v>
      </c>
      <c r="N39" s="46">
        <v>2018</v>
      </c>
      <c r="O39" s="8">
        <v>43610</v>
      </c>
      <c r="P39" s="49">
        <v>110.53</v>
      </c>
      <c r="Q39" s="49"/>
      <c r="R39" s="52">
        <f>IF(P39="","",T39*M39*LOOKUP(RIGHT($D$2,3),定数!$A$6:$A$13,定数!$B$6:$B$13))</f>
        <v>-3557.1987996934067</v>
      </c>
      <c r="S39" s="52"/>
      <c r="T39" s="53">
        <f t="shared" si="5"/>
        <v>-20.000000000000284</v>
      </c>
      <c r="U39" s="53"/>
      <c r="V39" t="str">
        <f t="shared" si="8"/>
        <v/>
      </c>
      <c r="W39">
        <f t="shared" si="2"/>
        <v>1</v>
      </c>
      <c r="X39" s="41">
        <f t="shared" si="6"/>
        <v>115562.02980903252</v>
      </c>
      <c r="Y39" s="42">
        <f t="shared" si="7"/>
        <v>2.5245326314337513E-2</v>
      </c>
    </row>
    <row r="40" spans="2:25">
      <c r="B40" s="35">
        <v>32</v>
      </c>
      <c r="C40" s="48">
        <f t="shared" si="0"/>
        <v>109087.42985726289</v>
      </c>
      <c r="D40" s="48"/>
      <c r="E40" s="46">
        <v>2018</v>
      </c>
      <c r="F40" s="8">
        <v>43616</v>
      </c>
      <c r="G40" s="46" t="s">
        <v>4</v>
      </c>
      <c r="H40" s="49">
        <v>110.61</v>
      </c>
      <c r="I40" s="49"/>
      <c r="J40" s="46">
        <v>62</v>
      </c>
      <c r="K40" s="50">
        <f t="shared" si="9"/>
        <v>3272.6228957178864</v>
      </c>
      <c r="L40" s="51"/>
      <c r="M40" s="6">
        <f>IF(J40="","",(K40/J40)/LOOKUP(RIGHT($D$2,3),定数!$A$6:$A$13,定数!$B$6:$B$13))</f>
        <v>0.52784240253514303</v>
      </c>
      <c r="N40" s="46">
        <v>2018</v>
      </c>
      <c r="O40" s="8">
        <v>43622</v>
      </c>
      <c r="P40" s="49">
        <v>111.86</v>
      </c>
      <c r="Q40" s="49"/>
      <c r="R40" s="52">
        <f>IF(P40="","",T40*M40*LOOKUP(RIGHT($D$2,3),定数!$A$6:$A$13,定数!$B$6:$B$13))</f>
        <v>6598.0300316892881</v>
      </c>
      <c r="S40" s="52"/>
      <c r="T40" s="53">
        <f t="shared" si="5"/>
        <v>125</v>
      </c>
      <c r="U40" s="53"/>
      <c r="V40" t="str">
        <f t="shared" si="8"/>
        <v/>
      </c>
      <c r="W40">
        <f t="shared" si="2"/>
        <v>0</v>
      </c>
      <c r="X40" s="41">
        <f t="shared" si="6"/>
        <v>115562.02980903252</v>
      </c>
      <c r="Y40" s="42">
        <f t="shared" si="7"/>
        <v>5.602705285177989E-2</v>
      </c>
    </row>
    <row r="41" spans="2:25">
      <c r="B41" s="35">
        <v>33</v>
      </c>
      <c r="C41" s="48">
        <f t="shared" si="0"/>
        <v>115685.45988895217</v>
      </c>
      <c r="D41" s="48"/>
      <c r="E41" s="46">
        <v>2018</v>
      </c>
      <c r="F41" s="8">
        <v>43638</v>
      </c>
      <c r="G41" s="46" t="s">
        <v>4</v>
      </c>
      <c r="H41" s="49">
        <v>111.26</v>
      </c>
      <c r="I41" s="49"/>
      <c r="J41" s="46">
        <v>38</v>
      </c>
      <c r="K41" s="50">
        <f t="shared" si="9"/>
        <v>3470.5637966685649</v>
      </c>
      <c r="L41" s="51"/>
      <c r="M41" s="6">
        <f>IF(J41="","",(K41/J41)/LOOKUP(RIGHT($D$2,3),定数!$A$6:$A$13,定数!$B$6:$B$13))</f>
        <v>0.91330626228120126</v>
      </c>
      <c r="N41" s="46">
        <v>2018</v>
      </c>
      <c r="O41" s="8">
        <v>43641</v>
      </c>
      <c r="P41" s="49">
        <v>110.86</v>
      </c>
      <c r="Q41" s="49"/>
      <c r="R41" s="52">
        <f>IF(P41="","",T41*M41*LOOKUP(RIGHT($D$2,3),定数!$A$6:$A$13,定数!$B$6:$B$13))</f>
        <v>-3653.2250491248569</v>
      </c>
      <c r="S41" s="52"/>
      <c r="T41" s="53">
        <f t="shared" si="5"/>
        <v>-40.000000000000568</v>
      </c>
      <c r="U41" s="53"/>
      <c r="V41" t="str">
        <f t="shared" si="8"/>
        <v/>
      </c>
      <c r="W41">
        <f t="shared" si="2"/>
        <v>1</v>
      </c>
      <c r="X41" s="41">
        <f t="shared" si="6"/>
        <v>115685.45988895217</v>
      </c>
      <c r="Y41" s="42">
        <f t="shared" si="7"/>
        <v>0</v>
      </c>
    </row>
    <row r="42" spans="2:25">
      <c r="B42" s="35">
        <v>34</v>
      </c>
      <c r="C42" s="48">
        <f t="shared" si="0"/>
        <v>112032.23483982732</v>
      </c>
      <c r="D42" s="48"/>
      <c r="E42" s="46">
        <v>2018</v>
      </c>
      <c r="F42" s="8">
        <v>43643</v>
      </c>
      <c r="G42" s="46" t="s">
        <v>3</v>
      </c>
      <c r="H42" s="49">
        <v>110.93</v>
      </c>
      <c r="I42" s="49"/>
      <c r="J42" s="46">
        <v>18</v>
      </c>
      <c r="K42" s="50">
        <f t="shared" si="9"/>
        <v>3360.9670451948195</v>
      </c>
      <c r="L42" s="51"/>
      <c r="M42" s="6">
        <f>IF(J42="","",(K42/J42)/LOOKUP(RIGHT($D$2,3),定数!$A$6:$A$13,定数!$B$6:$B$13))</f>
        <v>1.8672039139971219</v>
      </c>
      <c r="N42" s="46">
        <v>2018</v>
      </c>
      <c r="O42" s="8">
        <v>43644</v>
      </c>
      <c r="P42" s="49">
        <v>110.55</v>
      </c>
      <c r="Q42" s="49"/>
      <c r="R42" s="52">
        <f>IF(P42="","",T42*M42*LOOKUP(RIGHT($D$2,3),定数!$A$6:$A$13,定数!$B$6:$B$13))</f>
        <v>7095.3748731892429</v>
      </c>
      <c r="S42" s="52"/>
      <c r="T42" s="53">
        <f t="shared" si="5"/>
        <v>38.000000000000966</v>
      </c>
      <c r="U42" s="53"/>
      <c r="V42" t="str">
        <f t="shared" si="8"/>
        <v/>
      </c>
      <c r="W42">
        <f t="shared" si="2"/>
        <v>0</v>
      </c>
      <c r="X42" s="41">
        <f t="shared" si="6"/>
        <v>115685.45988895217</v>
      </c>
      <c r="Y42" s="42">
        <f t="shared" si="7"/>
        <v>3.1578947368421484E-2</v>
      </c>
    </row>
    <row r="43" spans="2:25">
      <c r="B43" s="35">
        <v>35</v>
      </c>
      <c r="C43" s="48">
        <f t="shared" si="0"/>
        <v>119127.60971301656</v>
      </c>
      <c r="D43" s="48"/>
      <c r="E43" s="46">
        <v>2018</v>
      </c>
      <c r="F43" s="8">
        <v>43650</v>
      </c>
      <c r="G43" s="46" t="s">
        <v>3</v>
      </c>
      <c r="H43" s="49">
        <v>111.3</v>
      </c>
      <c r="I43" s="49"/>
      <c r="J43" s="46">
        <v>15</v>
      </c>
      <c r="K43" s="50">
        <f t="shared" si="9"/>
        <v>3573.8282913904968</v>
      </c>
      <c r="L43" s="51"/>
      <c r="M43" s="6">
        <f>IF(J43="","",(K43/J43)/LOOKUP(RIGHT($D$2,3),定数!$A$6:$A$13,定数!$B$6:$B$13))</f>
        <v>2.3825521942603309</v>
      </c>
      <c r="N43" s="46">
        <v>2018</v>
      </c>
      <c r="O43" s="8">
        <v>43651</v>
      </c>
      <c r="P43" s="49">
        <v>111.46</v>
      </c>
      <c r="Q43" s="49"/>
      <c r="R43" s="52">
        <f>IF(P43="","",T43*M43*LOOKUP(RIGHT($D$2,3),定数!$A$6:$A$13,定数!$B$6:$B$13))</f>
        <v>-3812.0835108164483</v>
      </c>
      <c r="S43" s="52"/>
      <c r="T43" s="53">
        <f t="shared" si="5"/>
        <v>-15.999999999999659</v>
      </c>
      <c r="U43" s="53"/>
      <c r="V43" t="str">
        <f t="shared" si="8"/>
        <v/>
      </c>
      <c r="W43">
        <f t="shared" si="2"/>
        <v>1</v>
      </c>
      <c r="X43" s="41">
        <f t="shared" si="6"/>
        <v>119127.60971301656</v>
      </c>
      <c r="Y43" s="42">
        <f t="shared" si="7"/>
        <v>0</v>
      </c>
    </row>
    <row r="44" spans="2:25">
      <c r="B44" s="35">
        <v>36</v>
      </c>
      <c r="C44" s="48">
        <f t="shared" si="0"/>
        <v>115315.52620220011</v>
      </c>
      <c r="D44" s="48"/>
      <c r="E44" s="46">
        <v>2018</v>
      </c>
      <c r="F44" s="8">
        <v>43669</v>
      </c>
      <c r="G44" s="46" t="s">
        <v>3</v>
      </c>
      <c r="H44" s="49">
        <v>112.12</v>
      </c>
      <c r="I44" s="49"/>
      <c r="J44" s="46">
        <v>21</v>
      </c>
      <c r="K44" s="50">
        <f t="shared" si="9"/>
        <v>3459.4657860660031</v>
      </c>
      <c r="L44" s="51"/>
      <c r="M44" s="6">
        <f>IF(J44="","",(K44/J44)/LOOKUP(RIGHT($D$2,3),定数!$A$6:$A$13,定数!$B$6:$B$13))</f>
        <v>1.64736466003143</v>
      </c>
      <c r="N44" s="46">
        <v>2018</v>
      </c>
      <c r="O44" s="8">
        <v>43671</v>
      </c>
      <c r="P44" s="49">
        <v>111.69</v>
      </c>
      <c r="Q44" s="49"/>
      <c r="R44" s="52">
        <f>IF(P44="","",T44*M44*LOOKUP(RIGHT($D$2,3),定数!$A$6:$A$13,定数!$B$6:$B$13))</f>
        <v>7083.6680381352608</v>
      </c>
      <c r="S44" s="52"/>
      <c r="T44" s="53">
        <f t="shared" si="5"/>
        <v>43.000000000000682</v>
      </c>
      <c r="U44" s="53"/>
      <c r="V44" t="str">
        <f t="shared" si="8"/>
        <v/>
      </c>
      <c r="W44">
        <f t="shared" si="2"/>
        <v>0</v>
      </c>
      <c r="X44" s="41">
        <f t="shared" si="6"/>
        <v>119127.60971301656</v>
      </c>
      <c r="Y44" s="42">
        <f t="shared" si="7"/>
        <v>3.1999999999999251E-2</v>
      </c>
    </row>
    <row r="45" spans="2:25">
      <c r="B45" s="35">
        <v>37</v>
      </c>
      <c r="C45" s="48">
        <f t="shared" si="0"/>
        <v>122399.19424033538</v>
      </c>
      <c r="D45" s="48"/>
      <c r="E45" s="46">
        <v>2018</v>
      </c>
      <c r="F45" s="8">
        <v>43693</v>
      </c>
      <c r="G45" s="46" t="s">
        <v>3</v>
      </c>
      <c r="H45" s="49">
        <v>111.19</v>
      </c>
      <c r="I45" s="49"/>
      <c r="J45" s="46">
        <v>32</v>
      </c>
      <c r="K45" s="50">
        <f t="shared" si="9"/>
        <v>3671.9758272100612</v>
      </c>
      <c r="L45" s="51"/>
      <c r="M45" s="6">
        <f>IF(J45="","",(K45/J45)/LOOKUP(RIGHT($D$2,3),定数!$A$6:$A$13,定数!$B$6:$B$13))</f>
        <v>1.1474924460031442</v>
      </c>
      <c r="N45" s="46">
        <v>2018</v>
      </c>
      <c r="O45" s="8">
        <v>43698</v>
      </c>
      <c r="P45" s="49">
        <v>111.52</v>
      </c>
      <c r="Q45" s="49"/>
      <c r="R45" s="52">
        <f>IF(P45="","",T45*M45*LOOKUP(RIGHT($D$2,3),定数!$A$6:$A$13,定数!$B$6:$B$13))</f>
        <v>-3786.7250718103564</v>
      </c>
      <c r="S45" s="52"/>
      <c r="T45" s="53">
        <f t="shared" si="5"/>
        <v>-32.999999999999829</v>
      </c>
      <c r="U45" s="53"/>
      <c r="V45" t="str">
        <f t="shared" si="8"/>
        <v/>
      </c>
      <c r="W45">
        <f t="shared" si="2"/>
        <v>1</v>
      </c>
      <c r="X45" s="41">
        <f t="shared" si="6"/>
        <v>122399.19424033538</v>
      </c>
      <c r="Y45" s="42">
        <f t="shared" si="7"/>
        <v>0</v>
      </c>
    </row>
    <row r="46" spans="2:25">
      <c r="B46" s="35">
        <v>38</v>
      </c>
      <c r="C46" s="48">
        <f t="shared" si="0"/>
        <v>118612.46916852501</v>
      </c>
      <c r="D46" s="48"/>
      <c r="E46" s="46">
        <v>2018</v>
      </c>
      <c r="F46" s="8">
        <v>43735</v>
      </c>
      <c r="G46" s="46" t="s">
        <v>3</v>
      </c>
      <c r="H46" s="49">
        <v>116.65</v>
      </c>
      <c r="I46" s="49"/>
      <c r="J46" s="46">
        <v>51</v>
      </c>
      <c r="K46" s="50">
        <f t="shared" si="9"/>
        <v>3558.3740750557504</v>
      </c>
      <c r="L46" s="51"/>
      <c r="M46" s="6">
        <f>IF(J46="","",(K46/J46)/LOOKUP(RIGHT($D$2,3),定数!$A$6:$A$13,定数!$B$6:$B$13))</f>
        <v>0.69772040687367654</v>
      </c>
      <c r="N46" s="46">
        <v>2018</v>
      </c>
      <c r="O46" s="8">
        <v>43740</v>
      </c>
      <c r="P46" s="49">
        <v>115.61</v>
      </c>
      <c r="Q46" s="49"/>
      <c r="R46" s="52">
        <f>IF(P46="","",T46*M46*LOOKUP(RIGHT($D$2,3),定数!$A$6:$A$13,定数!$B$6:$B$13))</f>
        <v>7256.2922314862799</v>
      </c>
      <c r="S46" s="52"/>
      <c r="T46" s="53">
        <f t="shared" si="5"/>
        <v>104.00000000000063</v>
      </c>
      <c r="U46" s="53"/>
      <c r="V46" t="str">
        <f t="shared" si="8"/>
        <v/>
      </c>
      <c r="W46">
        <f t="shared" si="2"/>
        <v>0</v>
      </c>
      <c r="X46" s="41">
        <f t="shared" si="6"/>
        <v>122399.19424033538</v>
      </c>
      <c r="Y46" s="42">
        <f t="shared" si="7"/>
        <v>3.093749999999984E-2</v>
      </c>
    </row>
    <row r="47" spans="2:25">
      <c r="B47" s="35">
        <v>39</v>
      </c>
      <c r="C47" s="48">
        <f t="shared" si="0"/>
        <v>125868.7614000113</v>
      </c>
      <c r="D47" s="48"/>
      <c r="E47" s="46">
        <v>2018</v>
      </c>
      <c r="F47" s="8">
        <v>43736</v>
      </c>
      <c r="G47" s="46" t="s">
        <v>3</v>
      </c>
      <c r="H47" s="49">
        <v>115.92</v>
      </c>
      <c r="I47" s="49"/>
      <c r="J47" s="46">
        <v>49</v>
      </c>
      <c r="K47" s="50">
        <f t="shared" si="9"/>
        <v>3776.0628420003386</v>
      </c>
      <c r="L47" s="51"/>
      <c r="M47" s="6">
        <f>IF(J47="","",(K47/J47)/LOOKUP(RIGHT($D$2,3),定数!$A$6:$A$13,定数!$B$6:$B$13))</f>
        <v>0.77062506979598755</v>
      </c>
      <c r="N47" s="46">
        <v>2018</v>
      </c>
      <c r="O47" s="8">
        <v>43742</v>
      </c>
      <c r="P47" s="49">
        <v>114.93</v>
      </c>
      <c r="Q47" s="49"/>
      <c r="R47" s="52">
        <f>IF(P47="","",T47*M47*LOOKUP(RIGHT($D$2,3),定数!$A$6:$A$13,定数!$B$6:$B$13))</f>
        <v>7629.1881909802369</v>
      </c>
      <c r="S47" s="52"/>
      <c r="T47" s="53">
        <f t="shared" si="5"/>
        <v>98.999999999999488</v>
      </c>
      <c r="U47" s="53"/>
      <c r="V47" t="str">
        <f t="shared" si="8"/>
        <v/>
      </c>
      <c r="W47">
        <f t="shared" si="2"/>
        <v>0</v>
      </c>
      <c r="X47" s="41">
        <f t="shared" si="6"/>
        <v>125868.7614000113</v>
      </c>
      <c r="Y47" s="42">
        <f t="shared" si="7"/>
        <v>0</v>
      </c>
    </row>
    <row r="48" spans="2:25">
      <c r="B48" s="35">
        <v>40</v>
      </c>
      <c r="C48" s="48">
        <f t="shared" si="0"/>
        <v>133497.94959099154</v>
      </c>
      <c r="D48" s="48"/>
      <c r="E48" s="46">
        <v>2018</v>
      </c>
      <c r="F48" s="8">
        <v>43741</v>
      </c>
      <c r="G48" s="46" t="s">
        <v>3</v>
      </c>
      <c r="H48" s="49">
        <v>115.28</v>
      </c>
      <c r="I48" s="49"/>
      <c r="J48" s="46">
        <v>42</v>
      </c>
      <c r="K48" s="50">
        <f t="shared" si="9"/>
        <v>4004.9384877297462</v>
      </c>
      <c r="L48" s="51"/>
      <c r="M48" s="6">
        <f>IF(J48="","",(K48/J48)/LOOKUP(RIGHT($D$2,3),定数!$A$6:$A$13,定数!$B$6:$B$13))</f>
        <v>0.95355678279279676</v>
      </c>
      <c r="N48" s="46">
        <v>2018</v>
      </c>
      <c r="O48" s="8">
        <v>43743</v>
      </c>
      <c r="P48" s="49">
        <v>114.43</v>
      </c>
      <c r="Q48" s="49"/>
      <c r="R48" s="52">
        <f>IF(P48="","",T48*M48*LOOKUP(RIGHT($D$2,3),定数!$A$6:$A$13,定数!$B$6:$B$13))</f>
        <v>8105.2326537387189</v>
      </c>
      <c r="S48" s="52"/>
      <c r="T48" s="53">
        <f t="shared" si="5"/>
        <v>84.999999999999432</v>
      </c>
      <c r="U48" s="53"/>
      <c r="V48" t="str">
        <f t="shared" si="8"/>
        <v/>
      </c>
      <c r="W48">
        <f t="shared" si="2"/>
        <v>0</v>
      </c>
      <c r="X48" s="41">
        <f t="shared" si="6"/>
        <v>133497.94959099154</v>
      </c>
      <c r="Y48" s="42">
        <f t="shared" si="7"/>
        <v>0</v>
      </c>
    </row>
    <row r="49" spans="2:25">
      <c r="B49" s="35">
        <v>41</v>
      </c>
      <c r="C49" s="48">
        <f t="shared" si="0"/>
        <v>141603.18224473027</v>
      </c>
      <c r="D49" s="48"/>
      <c r="E49" s="46">
        <v>2018</v>
      </c>
      <c r="F49" s="8">
        <v>43742</v>
      </c>
      <c r="G49" s="46" t="s">
        <v>3</v>
      </c>
      <c r="H49" s="49">
        <v>115.24</v>
      </c>
      <c r="I49" s="49"/>
      <c r="J49" s="46">
        <v>33</v>
      </c>
      <c r="K49" s="50">
        <f t="shared" si="9"/>
        <v>4248.0954673419083</v>
      </c>
      <c r="L49" s="51"/>
      <c r="M49" s="6">
        <f>IF(J49="","",(K49/J49)/LOOKUP(RIGHT($D$2,3),定数!$A$6:$A$13,定数!$B$6:$B$13))</f>
        <v>1.2873016567702751</v>
      </c>
      <c r="N49" s="46">
        <v>2018</v>
      </c>
      <c r="O49" s="8">
        <v>43743</v>
      </c>
      <c r="P49" s="49">
        <v>114.57</v>
      </c>
      <c r="Q49" s="49"/>
      <c r="R49" s="52">
        <f>IF(P49="","",T49*M49*LOOKUP(RIGHT($D$2,3),定数!$A$6:$A$13,定数!$B$6:$B$13))</f>
        <v>8624.9211003608652</v>
      </c>
      <c r="S49" s="52"/>
      <c r="T49" s="53">
        <f t="shared" si="5"/>
        <v>67.000000000000171</v>
      </c>
      <c r="U49" s="53"/>
      <c r="V49" t="str">
        <f t="shared" si="8"/>
        <v/>
      </c>
      <c r="W49">
        <f t="shared" si="2"/>
        <v>0</v>
      </c>
      <c r="X49" s="41">
        <f t="shared" si="6"/>
        <v>141603.18224473027</v>
      </c>
      <c r="Y49" s="42">
        <f t="shared" si="7"/>
        <v>0</v>
      </c>
    </row>
    <row r="50" spans="2:25">
      <c r="B50" s="35">
        <v>42</v>
      </c>
      <c r="C50" s="48">
        <f t="shared" si="0"/>
        <v>150228.10334509113</v>
      </c>
      <c r="D50" s="48"/>
      <c r="E50" s="47">
        <v>2018</v>
      </c>
      <c r="F50" s="8">
        <v>43742</v>
      </c>
      <c r="G50" s="47" t="s">
        <v>3</v>
      </c>
      <c r="H50" s="49">
        <v>115.2</v>
      </c>
      <c r="I50" s="49"/>
      <c r="J50" s="47">
        <v>22</v>
      </c>
      <c r="K50" s="50">
        <f t="shared" si="9"/>
        <v>4506.8431003527339</v>
      </c>
      <c r="L50" s="51"/>
      <c r="M50" s="6">
        <f>IF(J50="","",(K50/J50)/LOOKUP(RIGHT($D$2,3),定数!$A$6:$A$13,定数!$B$6:$B$13))</f>
        <v>2.048565045614879</v>
      </c>
      <c r="N50" s="47">
        <v>2018</v>
      </c>
      <c r="O50" s="8">
        <v>43742</v>
      </c>
      <c r="P50" s="49">
        <v>114.75</v>
      </c>
      <c r="Q50" s="49"/>
      <c r="R50" s="52">
        <f>IF(P50="","",T50*M50*LOOKUP(RIGHT($D$2,3),定数!$A$6:$A$13,定数!$B$6:$B$13))</f>
        <v>9218.5427052670129</v>
      </c>
      <c r="S50" s="52"/>
      <c r="T50" s="53">
        <f t="shared" si="5"/>
        <v>45.000000000000284</v>
      </c>
      <c r="U50" s="53"/>
      <c r="V50" t="str">
        <f t="shared" si="8"/>
        <v/>
      </c>
      <c r="W50">
        <f t="shared" si="2"/>
        <v>0</v>
      </c>
      <c r="X50" s="41">
        <f t="shared" si="6"/>
        <v>150228.10334509113</v>
      </c>
      <c r="Y50" s="42">
        <f t="shared" si="7"/>
        <v>0</v>
      </c>
    </row>
    <row r="51" spans="2:25">
      <c r="B51" s="35">
        <v>43</v>
      </c>
      <c r="C51" s="48">
        <f t="shared" si="0"/>
        <v>159446.64605035813</v>
      </c>
      <c r="D51" s="48"/>
      <c r="E51" s="47">
        <v>2018</v>
      </c>
      <c r="F51" s="8">
        <v>43757</v>
      </c>
      <c r="G51" s="47" t="s">
        <v>3</v>
      </c>
      <c r="H51" s="49">
        <v>112.74</v>
      </c>
      <c r="I51" s="49"/>
      <c r="J51" s="47">
        <v>35</v>
      </c>
      <c r="K51" s="50">
        <f t="shared" si="9"/>
        <v>4783.3993815107442</v>
      </c>
      <c r="L51" s="51"/>
      <c r="M51" s="6">
        <f>IF(J51="","",(K51/J51)/LOOKUP(RIGHT($D$2,3),定数!$A$6:$A$13,定数!$B$6:$B$13))</f>
        <v>1.3666855375744984</v>
      </c>
      <c r="N51" s="47">
        <v>2018</v>
      </c>
      <c r="O51" s="8">
        <v>43760</v>
      </c>
      <c r="P51" s="49">
        <v>113.08</v>
      </c>
      <c r="Q51" s="49"/>
      <c r="R51" s="52">
        <f>IF(P51="","",T51*M51*LOOKUP(RIGHT($D$2,3),定数!$A$6:$A$13,定数!$B$6:$B$13))</f>
        <v>-4646.7308277533411</v>
      </c>
      <c r="S51" s="52"/>
      <c r="T51" s="53">
        <f t="shared" si="5"/>
        <v>-34.000000000000341</v>
      </c>
      <c r="U51" s="53"/>
      <c r="V51" t="str">
        <f t="shared" si="8"/>
        <v/>
      </c>
      <c r="W51">
        <f t="shared" si="2"/>
        <v>1</v>
      </c>
      <c r="X51" s="41">
        <f t="shared" si="6"/>
        <v>159446.64605035813</v>
      </c>
      <c r="Y51" s="42">
        <f t="shared" si="7"/>
        <v>0</v>
      </c>
    </row>
    <row r="52" spans="2:25">
      <c r="B52" s="35">
        <v>44</v>
      </c>
      <c r="C52" s="48">
        <f t="shared" si="0"/>
        <v>154799.91522260479</v>
      </c>
      <c r="D52" s="48"/>
      <c r="E52" s="47">
        <v>2018</v>
      </c>
      <c r="F52" s="8">
        <v>43783</v>
      </c>
      <c r="G52" s="47" t="s">
        <v>3</v>
      </c>
      <c r="H52" s="49">
        <v>112.73</v>
      </c>
      <c r="I52" s="49"/>
      <c r="J52" s="47">
        <v>41</v>
      </c>
      <c r="K52" s="50">
        <f t="shared" si="9"/>
        <v>4643.9974566781439</v>
      </c>
      <c r="L52" s="51"/>
      <c r="M52" s="6">
        <f>IF(J52="","",(K52/J52)/LOOKUP(RIGHT($D$2,3),定数!$A$6:$A$13,定数!$B$6:$B$13))</f>
        <v>1.1326823065068643</v>
      </c>
      <c r="N52" s="47">
        <v>2018</v>
      </c>
      <c r="O52" s="8">
        <v>43775</v>
      </c>
      <c r="P52" s="49">
        <v>113.16</v>
      </c>
      <c r="Q52" s="49"/>
      <c r="R52" s="52">
        <f>IF(P52="","",T52*M52*LOOKUP(RIGHT($D$2,3),定数!$A$6:$A$13,定数!$B$6:$B$13))</f>
        <v>-4870.5339179794328</v>
      </c>
      <c r="S52" s="52"/>
      <c r="T52" s="53">
        <f t="shared" si="5"/>
        <v>-42.999999999999261</v>
      </c>
      <c r="U52" s="53"/>
      <c r="V52" t="str">
        <f t="shared" si="8"/>
        <v/>
      </c>
      <c r="W52">
        <f t="shared" si="2"/>
        <v>2</v>
      </c>
      <c r="X52" s="41">
        <f t="shared" si="6"/>
        <v>159446.64605035813</v>
      </c>
      <c r="Y52" s="42">
        <f t="shared" si="7"/>
        <v>2.914285714285747E-2</v>
      </c>
    </row>
    <row r="53" spans="2:25">
      <c r="B53" s="35">
        <v>45</v>
      </c>
      <c r="C53" s="48">
        <f t="shared" si="0"/>
        <v>149929.38130462536</v>
      </c>
      <c r="D53" s="48"/>
      <c r="E53" s="47">
        <v>2018</v>
      </c>
      <c r="F53" s="8">
        <v>43789</v>
      </c>
      <c r="G53" s="47" t="s">
        <v>4</v>
      </c>
      <c r="H53" s="49">
        <v>113.38</v>
      </c>
      <c r="I53" s="49"/>
      <c r="J53" s="47">
        <v>33</v>
      </c>
      <c r="K53" s="50">
        <f t="shared" si="9"/>
        <v>4497.8814391387605</v>
      </c>
      <c r="L53" s="51"/>
      <c r="M53" s="6">
        <f>IF(J53="","",(K53/J53)/LOOKUP(RIGHT($D$2,3),定数!$A$6:$A$13,定数!$B$6:$B$13))</f>
        <v>1.3629943754965941</v>
      </c>
      <c r="N53" s="47">
        <v>2018</v>
      </c>
      <c r="O53" s="8">
        <v>43797</v>
      </c>
      <c r="P53" s="49">
        <v>114.04</v>
      </c>
      <c r="Q53" s="49"/>
      <c r="R53" s="52">
        <f>IF(P53="","",T53*M53*LOOKUP(RIGHT($D$2,3),定数!$A$6:$A$13,定数!$B$6:$B$13))</f>
        <v>8995.7628782776683</v>
      </c>
      <c r="S53" s="52"/>
      <c r="T53" s="53">
        <f t="shared" si="5"/>
        <v>66.00000000000108</v>
      </c>
      <c r="U53" s="53"/>
      <c r="V53" t="str">
        <f t="shared" si="8"/>
        <v/>
      </c>
      <c r="W53">
        <f t="shared" si="2"/>
        <v>0</v>
      </c>
      <c r="X53" s="41">
        <f t="shared" si="6"/>
        <v>159446.64605035813</v>
      </c>
      <c r="Y53" s="42">
        <f t="shared" si="7"/>
        <v>5.9689337979093815E-2</v>
      </c>
    </row>
    <row r="54" spans="2:25">
      <c r="B54" s="35">
        <v>46</v>
      </c>
      <c r="C54" s="48">
        <f t="shared" si="0"/>
        <v>158925.14418290302</v>
      </c>
      <c r="D54" s="48"/>
      <c r="E54" s="35">
        <v>2019</v>
      </c>
      <c r="F54" s="8">
        <v>43477</v>
      </c>
      <c r="G54" s="47" t="s">
        <v>3</v>
      </c>
      <c r="H54" s="49">
        <v>110.19</v>
      </c>
      <c r="I54" s="49"/>
      <c r="J54" s="35">
        <v>12</v>
      </c>
      <c r="K54" s="50">
        <f t="shared" si="9"/>
        <v>4767.7543254870907</v>
      </c>
      <c r="L54" s="51"/>
      <c r="M54" s="6">
        <f>IF(J54="","",(K54/J54)/LOOKUP(RIGHT($D$2,3),定数!$A$6:$A$13,定数!$B$6:$B$13))</f>
        <v>3.9731286045725756</v>
      </c>
      <c r="N54" s="35">
        <v>2019</v>
      </c>
      <c r="O54" s="8">
        <v>43479</v>
      </c>
      <c r="P54" s="49">
        <v>109.93</v>
      </c>
      <c r="Q54" s="49"/>
      <c r="R54" s="52">
        <f>IF(P54="","",T54*M54*LOOKUP(RIGHT($D$2,3),定数!$A$6:$A$13,定数!$B$6:$B$13))</f>
        <v>10330.134371888334</v>
      </c>
      <c r="S54" s="52"/>
      <c r="T54" s="53">
        <f t="shared" si="5"/>
        <v>25.999999999999091</v>
      </c>
      <c r="U54" s="53"/>
      <c r="V54" t="str">
        <f t="shared" si="8"/>
        <v/>
      </c>
      <c r="W54">
        <f t="shared" si="2"/>
        <v>0</v>
      </c>
      <c r="X54" s="41">
        <f t="shared" si="6"/>
        <v>159446.64605035813</v>
      </c>
      <c r="Y54" s="42">
        <f t="shared" si="7"/>
        <v>3.2706982578385446E-3</v>
      </c>
    </row>
    <row r="55" spans="2:25">
      <c r="B55" s="35">
        <v>47</v>
      </c>
      <c r="C55" s="48">
        <f t="shared" si="0"/>
        <v>169255.27855479135</v>
      </c>
      <c r="D55" s="48"/>
      <c r="E55" s="47">
        <v>2019</v>
      </c>
      <c r="F55" s="8">
        <v>43531</v>
      </c>
      <c r="G55" s="47" t="s">
        <v>3</v>
      </c>
      <c r="H55" s="49">
        <v>111.09</v>
      </c>
      <c r="I55" s="49"/>
      <c r="J55" s="47">
        <v>22</v>
      </c>
      <c r="K55" s="50">
        <f t="shared" si="9"/>
        <v>5077.6583566437403</v>
      </c>
      <c r="L55" s="51"/>
      <c r="M55" s="6">
        <f>IF(J55="","",(K55/J55)/LOOKUP(RIGHT($D$2,3),定数!$A$6:$A$13,定数!$B$6:$B$13))</f>
        <v>2.3080265257471546</v>
      </c>
      <c r="N55" s="47">
        <v>2019</v>
      </c>
      <c r="O55" s="8">
        <v>43531</v>
      </c>
      <c r="P55" s="49">
        <v>110.64</v>
      </c>
      <c r="Q55" s="49"/>
      <c r="R55" s="52">
        <f>IF(P55="","",T55*M55*LOOKUP(RIGHT($D$2,3),定数!$A$6:$A$13,定数!$B$6:$B$13))</f>
        <v>10386.119365862261</v>
      </c>
      <c r="S55" s="52"/>
      <c r="T55" s="53">
        <f t="shared" si="5"/>
        <v>45.000000000000284</v>
      </c>
      <c r="U55" s="53"/>
      <c r="V55" t="str">
        <f t="shared" si="8"/>
        <v/>
      </c>
      <c r="W55">
        <f t="shared" si="2"/>
        <v>0</v>
      </c>
      <c r="X55" s="41">
        <f t="shared" si="6"/>
        <v>169255.27855479135</v>
      </c>
      <c r="Y55" s="42">
        <f t="shared" si="7"/>
        <v>0</v>
      </c>
    </row>
    <row r="56" spans="2:25">
      <c r="B56" s="35">
        <v>48</v>
      </c>
      <c r="C56" s="48">
        <f t="shared" si="0"/>
        <v>179641.3979206536</v>
      </c>
      <c r="D56" s="48"/>
      <c r="E56" s="47">
        <v>2019</v>
      </c>
      <c r="F56" s="8">
        <v>43553</v>
      </c>
      <c r="G56" s="47" t="s">
        <v>4</v>
      </c>
      <c r="H56" s="49">
        <v>111.44</v>
      </c>
      <c r="I56" s="49"/>
      <c r="J56" s="47">
        <v>43</v>
      </c>
      <c r="K56" s="50">
        <f t="shared" si="9"/>
        <v>5389.2419376196076</v>
      </c>
      <c r="L56" s="51"/>
      <c r="M56" s="6">
        <f>IF(J56="","",(K56/J56)/LOOKUP(RIGHT($D$2,3),定数!$A$6:$A$13,定数!$B$6:$B$13))</f>
        <v>1.2533120785161878</v>
      </c>
      <c r="N56" s="47">
        <v>2019</v>
      </c>
      <c r="O56" s="8">
        <v>43565</v>
      </c>
      <c r="P56" s="49">
        <v>111</v>
      </c>
      <c r="Q56" s="49"/>
      <c r="R56" s="52">
        <f>IF(P56="","",T56*M56*LOOKUP(RIGHT($D$2,3),定数!$A$6:$A$13,定数!$B$6:$B$13))</f>
        <v>-5514.5731454711977</v>
      </c>
      <c r="S56" s="52"/>
      <c r="T56" s="53">
        <f t="shared" si="5"/>
        <v>-43.999999999999773</v>
      </c>
      <c r="U56" s="53"/>
      <c r="V56" t="str">
        <f t="shared" si="8"/>
        <v/>
      </c>
      <c r="W56">
        <f t="shared" si="2"/>
        <v>1</v>
      </c>
      <c r="X56" s="41">
        <f t="shared" si="6"/>
        <v>179641.3979206536</v>
      </c>
      <c r="Y56" s="42">
        <f t="shared" si="7"/>
        <v>0</v>
      </c>
    </row>
    <row r="57" spans="2:25">
      <c r="B57" s="35">
        <v>49</v>
      </c>
      <c r="C57" s="48">
        <f t="shared" si="0"/>
        <v>174126.82477518241</v>
      </c>
      <c r="D57" s="48"/>
      <c r="E57" s="35"/>
      <c r="F57" s="8"/>
      <c r="G57" s="35"/>
      <c r="H57" s="49"/>
      <c r="I57" s="49"/>
      <c r="J57" s="35"/>
      <c r="K57" s="50" t="str">
        <f t="shared" si="9"/>
        <v/>
      </c>
      <c r="L57" s="51"/>
      <c r="M57" s="6" t="str">
        <f>IF(J57="","",(K57/J57)/LOOKUP(RIGHT($D$2,3),定数!$A$6:$A$13,定数!$B$6:$B$13))</f>
        <v/>
      </c>
      <c r="N57" s="35"/>
      <c r="O57" s="8"/>
      <c r="P57" s="49"/>
      <c r="Q57" s="49"/>
      <c r="R57" s="52" t="str">
        <f>IF(P57="","",T57*M57*LOOKUP(RIGHT($D$2,3),定数!$A$6:$A$13,定数!$B$6:$B$13))</f>
        <v/>
      </c>
      <c r="S57" s="52"/>
      <c r="T57" s="53" t="str">
        <f t="shared" si="5"/>
        <v/>
      </c>
      <c r="U57" s="53"/>
      <c r="V57" t="str">
        <f t="shared" si="8"/>
        <v/>
      </c>
      <c r="W57" t="str">
        <f t="shared" si="2"/>
        <v/>
      </c>
      <c r="X57" s="41">
        <f t="shared" si="6"/>
        <v>179641.3979206536</v>
      </c>
      <c r="Y57" s="42">
        <f t="shared" si="7"/>
        <v>3.0697674418604493E-2</v>
      </c>
    </row>
    <row r="58" spans="2:25">
      <c r="B58" s="35">
        <v>50</v>
      </c>
      <c r="C58" s="48" t="str">
        <f t="shared" si="0"/>
        <v/>
      </c>
      <c r="D58" s="48"/>
      <c r="E58" s="35"/>
      <c r="F58" s="8"/>
      <c r="G58" s="35"/>
      <c r="H58" s="49"/>
      <c r="I58" s="49"/>
      <c r="J58" s="35"/>
      <c r="K58" s="50" t="str">
        <f t="shared" si="9"/>
        <v/>
      </c>
      <c r="L58" s="51"/>
      <c r="M58" s="6" t="str">
        <f>IF(J58="","",(K58/J58)/LOOKUP(RIGHT($D$2,3),定数!$A$6:$A$13,定数!$B$6:$B$13))</f>
        <v/>
      </c>
      <c r="N58" s="35"/>
      <c r="O58" s="8"/>
      <c r="P58" s="49"/>
      <c r="Q58" s="49"/>
      <c r="R58" s="52" t="str">
        <f>IF(P58="","",T58*M58*LOOKUP(RIGHT($D$2,3),定数!$A$6:$A$13,定数!$B$6:$B$13))</f>
        <v/>
      </c>
      <c r="S58" s="52"/>
      <c r="T58" s="53" t="str">
        <f t="shared" si="5"/>
        <v/>
      </c>
      <c r="U58" s="53"/>
      <c r="V58" t="str">
        <f t="shared" si="8"/>
        <v/>
      </c>
      <c r="W58" t="str">
        <f t="shared" si="2"/>
        <v/>
      </c>
      <c r="X58" s="41" t="str">
        <f t="shared" si="6"/>
        <v/>
      </c>
      <c r="Y58" s="42" t="str">
        <f t="shared" si="7"/>
        <v/>
      </c>
    </row>
    <row r="59" spans="2:25">
      <c r="B59" s="35">
        <v>51</v>
      </c>
      <c r="C59" s="48" t="str">
        <f t="shared" si="0"/>
        <v/>
      </c>
      <c r="D59" s="48"/>
      <c r="E59" s="35"/>
      <c r="F59" s="8"/>
      <c r="G59" s="35"/>
      <c r="H59" s="49"/>
      <c r="I59" s="49"/>
      <c r="J59" s="35"/>
      <c r="K59" s="50" t="str">
        <f t="shared" si="9"/>
        <v/>
      </c>
      <c r="L59" s="51"/>
      <c r="M59" s="6" t="str">
        <f>IF(J59="","",(K59/J59)/LOOKUP(RIGHT($D$2,3),定数!$A$6:$A$13,定数!$B$6:$B$13))</f>
        <v/>
      </c>
      <c r="N59" s="35"/>
      <c r="O59" s="8"/>
      <c r="P59" s="49"/>
      <c r="Q59" s="49"/>
      <c r="R59" s="52" t="str">
        <f>IF(P59="","",T59*M59*LOOKUP(RIGHT($D$2,3),定数!$A$6:$A$13,定数!$B$6:$B$13))</f>
        <v/>
      </c>
      <c r="S59" s="52"/>
      <c r="T59" s="53" t="str">
        <f t="shared" si="5"/>
        <v/>
      </c>
      <c r="U59" s="53"/>
      <c r="V59" t="str">
        <f t="shared" si="8"/>
        <v/>
      </c>
      <c r="W59" t="str">
        <f t="shared" si="2"/>
        <v/>
      </c>
      <c r="X59" s="41" t="str">
        <f t="shared" si="6"/>
        <v/>
      </c>
      <c r="Y59" s="42" t="str">
        <f t="shared" si="7"/>
        <v/>
      </c>
    </row>
    <row r="60" spans="2:25">
      <c r="B60" s="35">
        <v>52</v>
      </c>
      <c r="C60" s="48" t="str">
        <f t="shared" si="0"/>
        <v/>
      </c>
      <c r="D60" s="48"/>
      <c r="E60" s="35"/>
      <c r="F60" s="8"/>
      <c r="G60" s="35"/>
      <c r="H60" s="49"/>
      <c r="I60" s="49"/>
      <c r="J60" s="35"/>
      <c r="K60" s="50" t="str">
        <f t="shared" si="9"/>
        <v/>
      </c>
      <c r="L60" s="51"/>
      <c r="M60" s="6" t="str">
        <f>IF(J60="","",(K60/J60)/LOOKUP(RIGHT($D$2,3),定数!$A$6:$A$13,定数!$B$6:$B$13))</f>
        <v/>
      </c>
      <c r="N60" s="35"/>
      <c r="O60" s="8"/>
      <c r="P60" s="49"/>
      <c r="Q60" s="49"/>
      <c r="R60" s="52" t="str">
        <f>IF(P60="","",T60*M60*LOOKUP(RIGHT($D$2,3),定数!$A$6:$A$13,定数!$B$6:$B$13))</f>
        <v/>
      </c>
      <c r="S60" s="52"/>
      <c r="T60" s="53" t="str">
        <f t="shared" si="5"/>
        <v/>
      </c>
      <c r="U60" s="53"/>
      <c r="V60" t="str">
        <f t="shared" si="8"/>
        <v/>
      </c>
      <c r="W60" t="str">
        <f t="shared" si="2"/>
        <v/>
      </c>
      <c r="X60" s="41" t="str">
        <f t="shared" si="6"/>
        <v/>
      </c>
      <c r="Y60" s="42" t="str">
        <f t="shared" si="7"/>
        <v/>
      </c>
    </row>
    <row r="61" spans="2:25">
      <c r="B61" s="35">
        <v>53</v>
      </c>
      <c r="C61" s="48" t="str">
        <f t="shared" si="0"/>
        <v/>
      </c>
      <c r="D61" s="48"/>
      <c r="E61" s="35"/>
      <c r="F61" s="8"/>
      <c r="G61" s="35"/>
      <c r="H61" s="49"/>
      <c r="I61" s="49"/>
      <c r="J61" s="35"/>
      <c r="K61" s="50" t="str">
        <f t="shared" si="9"/>
        <v/>
      </c>
      <c r="L61" s="51"/>
      <c r="M61" s="6" t="str">
        <f>IF(J61="","",(K61/J61)/LOOKUP(RIGHT($D$2,3),定数!$A$6:$A$13,定数!$B$6:$B$13))</f>
        <v/>
      </c>
      <c r="N61" s="35"/>
      <c r="O61" s="8"/>
      <c r="P61" s="49"/>
      <c r="Q61" s="49"/>
      <c r="R61" s="52" t="str">
        <f>IF(P61="","",T61*M61*LOOKUP(RIGHT($D$2,3),定数!$A$6:$A$13,定数!$B$6:$B$13))</f>
        <v/>
      </c>
      <c r="S61" s="52"/>
      <c r="T61" s="53" t="str">
        <f t="shared" si="5"/>
        <v/>
      </c>
      <c r="U61" s="53"/>
      <c r="V61" t="str">
        <f t="shared" si="8"/>
        <v/>
      </c>
      <c r="W61" t="str">
        <f t="shared" si="2"/>
        <v/>
      </c>
      <c r="X61" s="41" t="str">
        <f t="shared" si="6"/>
        <v/>
      </c>
      <c r="Y61" s="42" t="str">
        <f t="shared" si="7"/>
        <v/>
      </c>
    </row>
    <row r="62" spans="2:25">
      <c r="B62" s="35">
        <v>54</v>
      </c>
      <c r="C62" s="48" t="str">
        <f t="shared" si="0"/>
        <v/>
      </c>
      <c r="D62" s="48"/>
      <c r="E62" s="35"/>
      <c r="F62" s="8"/>
      <c r="G62" s="35"/>
      <c r="H62" s="49"/>
      <c r="I62" s="49"/>
      <c r="J62" s="35"/>
      <c r="K62" s="50" t="str">
        <f t="shared" si="9"/>
        <v/>
      </c>
      <c r="L62" s="51"/>
      <c r="M62" s="6" t="str">
        <f>IF(J62="","",(K62/J62)/LOOKUP(RIGHT($D$2,3),定数!$A$6:$A$13,定数!$B$6:$B$13))</f>
        <v/>
      </c>
      <c r="N62" s="35"/>
      <c r="O62" s="8"/>
      <c r="P62" s="49"/>
      <c r="Q62" s="49"/>
      <c r="R62" s="52" t="str">
        <f>IF(P62="","",T62*M62*LOOKUP(RIGHT($D$2,3),定数!$A$6:$A$13,定数!$B$6:$B$13))</f>
        <v/>
      </c>
      <c r="S62" s="52"/>
      <c r="T62" s="53" t="str">
        <f t="shared" si="5"/>
        <v/>
      </c>
      <c r="U62" s="53"/>
      <c r="V62" t="str">
        <f t="shared" si="8"/>
        <v/>
      </c>
      <c r="W62" t="str">
        <f t="shared" si="2"/>
        <v/>
      </c>
      <c r="X62" s="41" t="str">
        <f t="shared" si="6"/>
        <v/>
      </c>
      <c r="Y62" s="42" t="str">
        <f t="shared" si="7"/>
        <v/>
      </c>
    </row>
    <row r="63" spans="2:25">
      <c r="B63" s="35">
        <v>55</v>
      </c>
      <c r="C63" s="48" t="str">
        <f t="shared" si="0"/>
        <v/>
      </c>
      <c r="D63" s="48"/>
      <c r="E63" s="35"/>
      <c r="F63" s="8"/>
      <c r="G63" s="35"/>
      <c r="H63" s="49"/>
      <c r="I63" s="49"/>
      <c r="J63" s="35"/>
      <c r="K63" s="50" t="str">
        <f t="shared" si="9"/>
        <v/>
      </c>
      <c r="L63" s="51"/>
      <c r="M63" s="6" t="str">
        <f>IF(J63="","",(K63/J63)/LOOKUP(RIGHT($D$2,3),定数!$A$6:$A$13,定数!$B$6:$B$13))</f>
        <v/>
      </c>
      <c r="N63" s="35"/>
      <c r="O63" s="8"/>
      <c r="P63" s="49"/>
      <c r="Q63" s="49"/>
      <c r="R63" s="52" t="str">
        <f>IF(P63="","",T63*M63*LOOKUP(RIGHT($D$2,3),定数!$A$6:$A$13,定数!$B$6:$B$13))</f>
        <v/>
      </c>
      <c r="S63" s="52"/>
      <c r="T63" s="53" t="str">
        <f t="shared" si="5"/>
        <v/>
      </c>
      <c r="U63" s="53"/>
      <c r="V63" t="str">
        <f t="shared" si="8"/>
        <v/>
      </c>
      <c r="W63" t="str">
        <f t="shared" si="2"/>
        <v/>
      </c>
      <c r="X63" s="41" t="str">
        <f t="shared" si="6"/>
        <v/>
      </c>
      <c r="Y63" s="42" t="str">
        <f t="shared" si="7"/>
        <v/>
      </c>
    </row>
    <row r="64" spans="2:25">
      <c r="B64" s="35">
        <v>56</v>
      </c>
      <c r="C64" s="48" t="str">
        <f t="shared" si="0"/>
        <v/>
      </c>
      <c r="D64" s="48"/>
      <c r="E64" s="35"/>
      <c r="F64" s="8"/>
      <c r="G64" s="35"/>
      <c r="H64" s="49"/>
      <c r="I64" s="49"/>
      <c r="J64" s="35"/>
      <c r="K64" s="50" t="str">
        <f t="shared" si="9"/>
        <v/>
      </c>
      <c r="L64" s="51"/>
      <c r="M64" s="6" t="str">
        <f>IF(J64="","",(K64/J64)/LOOKUP(RIGHT($D$2,3),定数!$A$6:$A$13,定数!$B$6:$B$13))</f>
        <v/>
      </c>
      <c r="N64" s="35"/>
      <c r="O64" s="8"/>
      <c r="P64" s="49"/>
      <c r="Q64" s="49"/>
      <c r="R64" s="52" t="str">
        <f>IF(P64="","",T64*M64*LOOKUP(RIGHT($D$2,3),定数!$A$6:$A$13,定数!$B$6:$B$13))</f>
        <v/>
      </c>
      <c r="S64" s="52"/>
      <c r="T64" s="53" t="str">
        <f t="shared" si="5"/>
        <v/>
      </c>
      <c r="U64" s="53"/>
      <c r="V64" t="str">
        <f t="shared" si="8"/>
        <v/>
      </c>
      <c r="W64" t="str">
        <f t="shared" si="2"/>
        <v/>
      </c>
      <c r="X64" s="41" t="str">
        <f t="shared" si="6"/>
        <v/>
      </c>
      <c r="Y64" s="42" t="str">
        <f t="shared" si="7"/>
        <v/>
      </c>
    </row>
    <row r="65" spans="2:25">
      <c r="B65" s="35">
        <v>57</v>
      </c>
      <c r="C65" s="48" t="str">
        <f t="shared" si="0"/>
        <v/>
      </c>
      <c r="D65" s="48"/>
      <c r="E65" s="35"/>
      <c r="F65" s="8"/>
      <c r="G65" s="35"/>
      <c r="H65" s="49"/>
      <c r="I65" s="49"/>
      <c r="J65" s="35"/>
      <c r="K65" s="50" t="str">
        <f t="shared" si="9"/>
        <v/>
      </c>
      <c r="L65" s="51"/>
      <c r="M65" s="6" t="str">
        <f>IF(J65="","",(K65/J65)/LOOKUP(RIGHT($D$2,3),定数!$A$6:$A$13,定数!$B$6:$B$13))</f>
        <v/>
      </c>
      <c r="N65" s="35"/>
      <c r="O65" s="8"/>
      <c r="P65" s="49"/>
      <c r="Q65" s="49"/>
      <c r="R65" s="52" t="str">
        <f>IF(P65="","",T65*M65*LOOKUP(RIGHT($D$2,3),定数!$A$6:$A$13,定数!$B$6:$B$13))</f>
        <v/>
      </c>
      <c r="S65" s="52"/>
      <c r="T65" s="53" t="str">
        <f t="shared" si="5"/>
        <v/>
      </c>
      <c r="U65" s="53"/>
      <c r="V65" t="str">
        <f t="shared" si="8"/>
        <v/>
      </c>
      <c r="W65" t="str">
        <f t="shared" si="2"/>
        <v/>
      </c>
      <c r="X65" s="41" t="str">
        <f t="shared" si="6"/>
        <v/>
      </c>
      <c r="Y65" s="42" t="str">
        <f t="shared" si="7"/>
        <v/>
      </c>
    </row>
    <row r="66" spans="2:25">
      <c r="B66" s="35">
        <v>58</v>
      </c>
      <c r="C66" s="48" t="str">
        <f t="shared" si="0"/>
        <v/>
      </c>
      <c r="D66" s="48"/>
      <c r="E66" s="35"/>
      <c r="F66" s="8"/>
      <c r="G66" s="35"/>
      <c r="H66" s="49"/>
      <c r="I66" s="49"/>
      <c r="J66" s="35"/>
      <c r="K66" s="50" t="str">
        <f t="shared" si="9"/>
        <v/>
      </c>
      <c r="L66" s="51"/>
      <c r="M66" s="6" t="str">
        <f>IF(J66="","",(K66/J66)/LOOKUP(RIGHT($D$2,3),定数!$A$6:$A$13,定数!$B$6:$B$13))</f>
        <v/>
      </c>
      <c r="N66" s="35"/>
      <c r="O66" s="8"/>
      <c r="P66" s="49"/>
      <c r="Q66" s="49"/>
      <c r="R66" s="52" t="str">
        <f>IF(P66="","",T66*M66*LOOKUP(RIGHT($D$2,3),定数!$A$6:$A$13,定数!$B$6:$B$13))</f>
        <v/>
      </c>
      <c r="S66" s="52"/>
      <c r="T66" s="53" t="str">
        <f t="shared" si="5"/>
        <v/>
      </c>
      <c r="U66" s="53"/>
      <c r="V66" t="str">
        <f t="shared" si="8"/>
        <v/>
      </c>
      <c r="W66" t="str">
        <f t="shared" si="2"/>
        <v/>
      </c>
      <c r="X66" s="41" t="str">
        <f t="shared" si="6"/>
        <v/>
      </c>
      <c r="Y66" s="42" t="str">
        <f t="shared" si="7"/>
        <v/>
      </c>
    </row>
    <row r="67" spans="2:25">
      <c r="B67" s="35">
        <v>59</v>
      </c>
      <c r="C67" s="48" t="str">
        <f t="shared" si="0"/>
        <v/>
      </c>
      <c r="D67" s="48"/>
      <c r="E67" s="35"/>
      <c r="F67" s="8"/>
      <c r="G67" s="35"/>
      <c r="H67" s="49"/>
      <c r="I67" s="49"/>
      <c r="J67" s="35"/>
      <c r="K67" s="50" t="str">
        <f t="shared" si="9"/>
        <v/>
      </c>
      <c r="L67" s="51"/>
      <c r="M67" s="6" t="str">
        <f>IF(J67="","",(K67/J67)/LOOKUP(RIGHT($D$2,3),定数!$A$6:$A$13,定数!$B$6:$B$13))</f>
        <v/>
      </c>
      <c r="N67" s="35"/>
      <c r="O67" s="8"/>
      <c r="P67" s="49"/>
      <c r="Q67" s="49"/>
      <c r="R67" s="52" t="str">
        <f>IF(P67="","",T67*M67*LOOKUP(RIGHT($D$2,3),定数!$A$6:$A$13,定数!$B$6:$B$13))</f>
        <v/>
      </c>
      <c r="S67" s="52"/>
      <c r="T67" s="53" t="str">
        <f t="shared" si="5"/>
        <v/>
      </c>
      <c r="U67" s="53"/>
      <c r="V67" t="str">
        <f t="shared" si="8"/>
        <v/>
      </c>
      <c r="W67" t="str">
        <f t="shared" si="2"/>
        <v/>
      </c>
      <c r="X67" s="41" t="str">
        <f t="shared" si="6"/>
        <v/>
      </c>
      <c r="Y67" s="42" t="str">
        <f t="shared" si="7"/>
        <v/>
      </c>
    </row>
    <row r="68" spans="2:25">
      <c r="B68" s="35">
        <v>60</v>
      </c>
      <c r="C68" s="48" t="str">
        <f t="shared" si="0"/>
        <v/>
      </c>
      <c r="D68" s="48"/>
      <c r="E68" s="35"/>
      <c r="F68" s="8"/>
      <c r="G68" s="35"/>
      <c r="H68" s="49"/>
      <c r="I68" s="49"/>
      <c r="J68" s="35"/>
      <c r="K68" s="50" t="str">
        <f t="shared" si="9"/>
        <v/>
      </c>
      <c r="L68" s="51"/>
      <c r="M68" s="6" t="str">
        <f>IF(J68="","",(K68/J68)/LOOKUP(RIGHT($D$2,3),定数!$A$6:$A$13,定数!$B$6:$B$13))</f>
        <v/>
      </c>
      <c r="N68" s="35"/>
      <c r="O68" s="8"/>
      <c r="P68" s="49"/>
      <c r="Q68" s="49"/>
      <c r="R68" s="52" t="str">
        <f>IF(P68="","",T68*M68*LOOKUP(RIGHT($D$2,3),定数!$A$6:$A$13,定数!$B$6:$B$13))</f>
        <v/>
      </c>
      <c r="S68" s="52"/>
      <c r="T68" s="53" t="str">
        <f t="shared" si="5"/>
        <v/>
      </c>
      <c r="U68" s="53"/>
      <c r="V68" t="str">
        <f t="shared" si="8"/>
        <v/>
      </c>
      <c r="W68" t="str">
        <f t="shared" si="2"/>
        <v/>
      </c>
      <c r="X68" s="41" t="str">
        <f t="shared" si="6"/>
        <v/>
      </c>
      <c r="Y68" s="42" t="str">
        <f t="shared" si="7"/>
        <v/>
      </c>
    </row>
    <row r="69" spans="2:25">
      <c r="B69" s="35">
        <v>61</v>
      </c>
      <c r="C69" s="48" t="str">
        <f t="shared" si="0"/>
        <v/>
      </c>
      <c r="D69" s="48"/>
      <c r="E69" s="35"/>
      <c r="F69" s="8"/>
      <c r="G69" s="35"/>
      <c r="H69" s="49"/>
      <c r="I69" s="49"/>
      <c r="J69" s="35"/>
      <c r="K69" s="50" t="str">
        <f t="shared" si="9"/>
        <v/>
      </c>
      <c r="L69" s="51"/>
      <c r="M69" s="6" t="str">
        <f>IF(J69="","",(K69/J69)/LOOKUP(RIGHT($D$2,3),定数!$A$6:$A$13,定数!$B$6:$B$13))</f>
        <v/>
      </c>
      <c r="N69" s="35"/>
      <c r="O69" s="8"/>
      <c r="P69" s="49"/>
      <c r="Q69" s="49"/>
      <c r="R69" s="52" t="str">
        <f>IF(P69="","",T69*M69*LOOKUP(RIGHT($D$2,3),定数!$A$6:$A$13,定数!$B$6:$B$13))</f>
        <v/>
      </c>
      <c r="S69" s="52"/>
      <c r="T69" s="53" t="str">
        <f t="shared" si="5"/>
        <v/>
      </c>
      <c r="U69" s="53"/>
      <c r="V69" t="str">
        <f t="shared" si="8"/>
        <v/>
      </c>
      <c r="W69" t="str">
        <f t="shared" si="2"/>
        <v/>
      </c>
      <c r="X69" s="41" t="str">
        <f t="shared" si="6"/>
        <v/>
      </c>
      <c r="Y69" s="42" t="str">
        <f t="shared" si="7"/>
        <v/>
      </c>
    </row>
    <row r="70" spans="2:25">
      <c r="B70" s="35">
        <v>62</v>
      </c>
      <c r="C70" s="48" t="str">
        <f t="shared" si="0"/>
        <v/>
      </c>
      <c r="D70" s="48"/>
      <c r="E70" s="35"/>
      <c r="F70" s="8"/>
      <c r="G70" s="35"/>
      <c r="H70" s="49"/>
      <c r="I70" s="49"/>
      <c r="J70" s="35"/>
      <c r="K70" s="50" t="str">
        <f t="shared" si="9"/>
        <v/>
      </c>
      <c r="L70" s="51"/>
      <c r="M70" s="6" t="str">
        <f>IF(J70="","",(K70/J70)/LOOKUP(RIGHT($D$2,3),定数!$A$6:$A$13,定数!$B$6:$B$13))</f>
        <v/>
      </c>
      <c r="N70" s="35"/>
      <c r="O70" s="8"/>
      <c r="P70" s="49"/>
      <c r="Q70" s="49"/>
      <c r="R70" s="52" t="str">
        <f>IF(P70="","",T70*M70*LOOKUP(RIGHT($D$2,3),定数!$A$6:$A$13,定数!$B$6:$B$13))</f>
        <v/>
      </c>
      <c r="S70" s="52"/>
      <c r="T70" s="53" t="str">
        <f t="shared" si="5"/>
        <v/>
      </c>
      <c r="U70" s="53"/>
      <c r="V70" t="str">
        <f t="shared" si="8"/>
        <v/>
      </c>
      <c r="W70" t="str">
        <f t="shared" si="2"/>
        <v/>
      </c>
      <c r="X70" s="41" t="str">
        <f t="shared" si="6"/>
        <v/>
      </c>
      <c r="Y70" s="42" t="str">
        <f t="shared" si="7"/>
        <v/>
      </c>
    </row>
    <row r="71" spans="2:25">
      <c r="B71" s="35">
        <v>63</v>
      </c>
      <c r="C71" s="48" t="str">
        <f t="shared" si="0"/>
        <v/>
      </c>
      <c r="D71" s="48"/>
      <c r="E71" s="35"/>
      <c r="F71" s="8"/>
      <c r="G71" s="35"/>
      <c r="H71" s="49"/>
      <c r="I71" s="49"/>
      <c r="J71" s="35"/>
      <c r="K71" s="50" t="str">
        <f t="shared" si="9"/>
        <v/>
      </c>
      <c r="L71" s="51"/>
      <c r="M71" s="6" t="str">
        <f>IF(J71="","",(K71/J71)/LOOKUP(RIGHT($D$2,3),定数!$A$6:$A$13,定数!$B$6:$B$13))</f>
        <v/>
      </c>
      <c r="N71" s="35"/>
      <c r="O71" s="8"/>
      <c r="P71" s="49"/>
      <c r="Q71" s="49"/>
      <c r="R71" s="52" t="str">
        <f>IF(P71="","",T71*M71*LOOKUP(RIGHT($D$2,3),定数!$A$6:$A$13,定数!$B$6:$B$13))</f>
        <v/>
      </c>
      <c r="S71" s="52"/>
      <c r="T71" s="53" t="str">
        <f t="shared" si="5"/>
        <v/>
      </c>
      <c r="U71" s="53"/>
      <c r="V71" t="str">
        <f t="shared" si="8"/>
        <v/>
      </c>
      <c r="W71" t="str">
        <f t="shared" si="2"/>
        <v/>
      </c>
      <c r="X71" s="41" t="str">
        <f t="shared" si="6"/>
        <v/>
      </c>
      <c r="Y71" s="42" t="str">
        <f t="shared" si="7"/>
        <v/>
      </c>
    </row>
    <row r="72" spans="2:25">
      <c r="B72" s="35">
        <v>64</v>
      </c>
      <c r="C72" s="48" t="str">
        <f t="shared" si="0"/>
        <v/>
      </c>
      <c r="D72" s="48"/>
      <c r="E72" s="35"/>
      <c r="F72" s="8"/>
      <c r="G72" s="35"/>
      <c r="H72" s="49"/>
      <c r="I72" s="49"/>
      <c r="J72" s="35"/>
      <c r="K72" s="50" t="str">
        <f t="shared" si="9"/>
        <v/>
      </c>
      <c r="L72" s="51"/>
      <c r="M72" s="6" t="str">
        <f>IF(J72="","",(K72/J72)/LOOKUP(RIGHT($D$2,3),定数!$A$6:$A$13,定数!$B$6:$B$13))</f>
        <v/>
      </c>
      <c r="N72" s="35"/>
      <c r="O72" s="8"/>
      <c r="P72" s="49"/>
      <c r="Q72" s="49"/>
      <c r="R72" s="52" t="str">
        <f>IF(P72="","",T72*M72*LOOKUP(RIGHT($D$2,3),定数!$A$6:$A$13,定数!$B$6:$B$13))</f>
        <v/>
      </c>
      <c r="S72" s="52"/>
      <c r="T72" s="53" t="str">
        <f t="shared" si="5"/>
        <v/>
      </c>
      <c r="U72" s="53"/>
      <c r="V72" t="str">
        <f t="shared" si="8"/>
        <v/>
      </c>
      <c r="W72" t="str">
        <f t="shared" si="2"/>
        <v/>
      </c>
      <c r="X72" s="41" t="str">
        <f t="shared" si="6"/>
        <v/>
      </c>
      <c r="Y72" s="42" t="str">
        <f t="shared" si="7"/>
        <v/>
      </c>
    </row>
    <row r="73" spans="2:25">
      <c r="B73" s="35">
        <v>65</v>
      </c>
      <c r="C73" s="48" t="str">
        <f t="shared" si="0"/>
        <v/>
      </c>
      <c r="D73" s="48"/>
      <c r="E73" s="35"/>
      <c r="F73" s="8"/>
      <c r="G73" s="35"/>
      <c r="H73" s="49"/>
      <c r="I73" s="49"/>
      <c r="J73" s="35"/>
      <c r="K73" s="50" t="str">
        <f t="shared" si="9"/>
        <v/>
      </c>
      <c r="L73" s="51"/>
      <c r="M73" s="6" t="str">
        <f>IF(J73="","",(K73/J73)/LOOKUP(RIGHT($D$2,3),定数!$A$6:$A$13,定数!$B$6:$B$13))</f>
        <v/>
      </c>
      <c r="N73" s="35"/>
      <c r="O73" s="8"/>
      <c r="P73" s="49"/>
      <c r="Q73" s="49"/>
      <c r="R73" s="52" t="str">
        <f>IF(P73="","",T73*M73*LOOKUP(RIGHT($D$2,3),定数!$A$6:$A$13,定数!$B$6:$B$13))</f>
        <v/>
      </c>
      <c r="S73" s="52"/>
      <c r="T73" s="53" t="str">
        <f t="shared" si="5"/>
        <v/>
      </c>
      <c r="U73" s="53"/>
      <c r="V73" t="str">
        <f t="shared" si="8"/>
        <v/>
      </c>
      <c r="W73" t="str">
        <f t="shared" si="2"/>
        <v/>
      </c>
      <c r="X73" s="41" t="str">
        <f t="shared" si="6"/>
        <v/>
      </c>
      <c r="Y73" s="42" t="str">
        <f t="shared" si="7"/>
        <v/>
      </c>
    </row>
    <row r="74" spans="2:25">
      <c r="B74" s="35">
        <v>66</v>
      </c>
      <c r="C74" s="48" t="str">
        <f t="shared" ref="C74:C108" si="10">IF(R73="","",C73+R73)</f>
        <v/>
      </c>
      <c r="D74" s="48"/>
      <c r="E74" s="35"/>
      <c r="F74" s="8"/>
      <c r="G74" s="35"/>
      <c r="H74" s="49"/>
      <c r="I74" s="49"/>
      <c r="J74" s="35"/>
      <c r="K74" s="50" t="str">
        <f t="shared" si="9"/>
        <v/>
      </c>
      <c r="L74" s="51"/>
      <c r="M74" s="6" t="str">
        <f>IF(J74="","",(K74/J74)/LOOKUP(RIGHT($D$2,3),定数!$A$6:$A$13,定数!$B$6:$B$13))</f>
        <v/>
      </c>
      <c r="N74" s="35"/>
      <c r="O74" s="8"/>
      <c r="P74" s="49"/>
      <c r="Q74" s="49"/>
      <c r="R74" s="52" t="str">
        <f>IF(P74="","",T74*M74*LOOKUP(RIGHT($D$2,3),定数!$A$6:$A$13,定数!$B$6:$B$13))</f>
        <v/>
      </c>
      <c r="S74" s="52"/>
      <c r="T74" s="53" t="str">
        <f t="shared" si="5"/>
        <v/>
      </c>
      <c r="U74" s="53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>
      <c r="B75" s="35">
        <v>67</v>
      </c>
      <c r="C75" s="48" t="str">
        <f t="shared" si="10"/>
        <v/>
      </c>
      <c r="D75" s="48"/>
      <c r="E75" s="35"/>
      <c r="F75" s="8"/>
      <c r="G75" s="35"/>
      <c r="H75" s="49"/>
      <c r="I75" s="49"/>
      <c r="J75" s="35"/>
      <c r="K75" s="50" t="str">
        <f t="shared" ref="K75:K108" si="11">IF(J75="","",C75*0.03)</f>
        <v/>
      </c>
      <c r="L75" s="51"/>
      <c r="M75" s="6" t="str">
        <f>IF(J75="","",(K75/J75)/LOOKUP(RIGHT($D$2,3),定数!$A$6:$A$13,定数!$B$6:$B$13))</f>
        <v/>
      </c>
      <c r="N75" s="35"/>
      <c r="O75" s="8"/>
      <c r="P75" s="49"/>
      <c r="Q75" s="49"/>
      <c r="R75" s="52" t="str">
        <f>IF(P75="","",T75*M75*LOOKUP(RIGHT($D$2,3),定数!$A$6:$A$13,定数!$B$6:$B$13))</f>
        <v/>
      </c>
      <c r="S75" s="52"/>
      <c r="T75" s="53" t="str">
        <f t="shared" si="5"/>
        <v/>
      </c>
      <c r="U75" s="53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6"/>
        <v/>
      </c>
      <c r="Y75" s="42" t="str">
        <f t="shared" si="7"/>
        <v/>
      </c>
    </row>
    <row r="76" spans="2:25">
      <c r="B76" s="35">
        <v>68</v>
      </c>
      <c r="C76" s="48" t="str">
        <f t="shared" si="10"/>
        <v/>
      </c>
      <c r="D76" s="48"/>
      <c r="E76" s="35"/>
      <c r="F76" s="8"/>
      <c r="G76" s="35"/>
      <c r="H76" s="49"/>
      <c r="I76" s="49"/>
      <c r="J76" s="35"/>
      <c r="K76" s="50" t="str">
        <f t="shared" si="11"/>
        <v/>
      </c>
      <c r="L76" s="51"/>
      <c r="M76" s="6" t="str">
        <f>IF(J76="","",(K76/J76)/LOOKUP(RIGHT($D$2,3),定数!$A$6:$A$13,定数!$B$6:$B$13))</f>
        <v/>
      </c>
      <c r="N76" s="35"/>
      <c r="O76" s="8"/>
      <c r="P76" s="49"/>
      <c r="Q76" s="49"/>
      <c r="R76" s="52" t="str">
        <f>IF(P76="","",T76*M76*LOOKUP(RIGHT($D$2,3),定数!$A$6:$A$13,定数!$B$6:$B$13))</f>
        <v/>
      </c>
      <c r="S76" s="52"/>
      <c r="T76" s="53" t="str">
        <f t="shared" ref="T76:T108" si="13">IF(P76="","",IF(G76="買",(P76-H76),(H76-P76))*IF(RIGHT($D$2,3)="JPY",100,10000))</f>
        <v/>
      </c>
      <c r="U76" s="53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35">
        <v>69</v>
      </c>
      <c r="C77" s="48" t="str">
        <f t="shared" si="10"/>
        <v/>
      </c>
      <c r="D77" s="48"/>
      <c r="E77" s="35"/>
      <c r="F77" s="8"/>
      <c r="G77" s="35"/>
      <c r="H77" s="49"/>
      <c r="I77" s="49"/>
      <c r="J77" s="35"/>
      <c r="K77" s="50" t="str">
        <f t="shared" si="11"/>
        <v/>
      </c>
      <c r="L77" s="51"/>
      <c r="M77" s="6" t="str">
        <f>IF(J77="","",(K77/J77)/LOOKUP(RIGHT($D$2,3),定数!$A$6:$A$13,定数!$B$6:$B$13))</f>
        <v/>
      </c>
      <c r="N77" s="35"/>
      <c r="O77" s="8"/>
      <c r="P77" s="49"/>
      <c r="Q77" s="49"/>
      <c r="R77" s="52" t="str">
        <f>IF(P77="","",T77*M77*LOOKUP(RIGHT($D$2,3),定数!$A$6:$A$13,定数!$B$6:$B$13))</f>
        <v/>
      </c>
      <c r="S77" s="52"/>
      <c r="T77" s="53" t="str">
        <f t="shared" si="13"/>
        <v/>
      </c>
      <c r="U77" s="53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35">
        <v>70</v>
      </c>
      <c r="C78" s="48" t="str">
        <f t="shared" si="10"/>
        <v/>
      </c>
      <c r="D78" s="48"/>
      <c r="E78" s="35"/>
      <c r="F78" s="8"/>
      <c r="G78" s="35"/>
      <c r="H78" s="49"/>
      <c r="I78" s="49"/>
      <c r="J78" s="35"/>
      <c r="K78" s="50" t="str">
        <f t="shared" si="11"/>
        <v/>
      </c>
      <c r="L78" s="51"/>
      <c r="M78" s="6" t="str">
        <f>IF(J78="","",(K78/J78)/LOOKUP(RIGHT($D$2,3),定数!$A$6:$A$13,定数!$B$6:$B$13))</f>
        <v/>
      </c>
      <c r="N78" s="35"/>
      <c r="O78" s="8"/>
      <c r="P78" s="49"/>
      <c r="Q78" s="49"/>
      <c r="R78" s="52" t="str">
        <f>IF(P78="","",T78*M78*LOOKUP(RIGHT($D$2,3),定数!$A$6:$A$13,定数!$B$6:$B$13))</f>
        <v/>
      </c>
      <c r="S78" s="52"/>
      <c r="T78" s="53" t="str">
        <f t="shared" si="13"/>
        <v/>
      </c>
      <c r="U78" s="53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35">
        <v>71</v>
      </c>
      <c r="C79" s="48" t="str">
        <f t="shared" si="10"/>
        <v/>
      </c>
      <c r="D79" s="48"/>
      <c r="E79" s="35"/>
      <c r="F79" s="8"/>
      <c r="G79" s="35"/>
      <c r="H79" s="49"/>
      <c r="I79" s="49"/>
      <c r="J79" s="35"/>
      <c r="K79" s="50" t="str">
        <f t="shared" si="11"/>
        <v/>
      </c>
      <c r="L79" s="51"/>
      <c r="M79" s="6" t="str">
        <f>IF(J79="","",(K79/J79)/LOOKUP(RIGHT($D$2,3),定数!$A$6:$A$13,定数!$B$6:$B$13))</f>
        <v/>
      </c>
      <c r="N79" s="35"/>
      <c r="O79" s="8"/>
      <c r="P79" s="49"/>
      <c r="Q79" s="49"/>
      <c r="R79" s="52" t="str">
        <f>IF(P79="","",T79*M79*LOOKUP(RIGHT($D$2,3),定数!$A$6:$A$13,定数!$B$6:$B$13))</f>
        <v/>
      </c>
      <c r="S79" s="52"/>
      <c r="T79" s="53" t="str">
        <f t="shared" si="13"/>
        <v/>
      </c>
      <c r="U79" s="53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35">
        <v>72</v>
      </c>
      <c r="C80" s="48" t="str">
        <f t="shared" si="10"/>
        <v/>
      </c>
      <c r="D80" s="48"/>
      <c r="E80" s="35"/>
      <c r="F80" s="8"/>
      <c r="G80" s="35"/>
      <c r="H80" s="49"/>
      <c r="I80" s="49"/>
      <c r="J80" s="35"/>
      <c r="K80" s="50" t="str">
        <f t="shared" si="11"/>
        <v/>
      </c>
      <c r="L80" s="51"/>
      <c r="M80" s="6" t="str">
        <f>IF(J80="","",(K80/J80)/LOOKUP(RIGHT($D$2,3),定数!$A$6:$A$13,定数!$B$6:$B$13))</f>
        <v/>
      </c>
      <c r="N80" s="35"/>
      <c r="O80" s="8"/>
      <c r="P80" s="49"/>
      <c r="Q80" s="49"/>
      <c r="R80" s="52" t="str">
        <f>IF(P80="","",T80*M80*LOOKUP(RIGHT($D$2,3),定数!$A$6:$A$13,定数!$B$6:$B$13))</f>
        <v/>
      </c>
      <c r="S80" s="52"/>
      <c r="T80" s="53" t="str">
        <f t="shared" si="13"/>
        <v/>
      </c>
      <c r="U80" s="53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35">
        <v>73</v>
      </c>
      <c r="C81" s="48" t="str">
        <f t="shared" si="10"/>
        <v/>
      </c>
      <c r="D81" s="48"/>
      <c r="E81" s="35"/>
      <c r="F81" s="8"/>
      <c r="G81" s="35"/>
      <c r="H81" s="49"/>
      <c r="I81" s="49"/>
      <c r="J81" s="35"/>
      <c r="K81" s="50" t="str">
        <f t="shared" si="11"/>
        <v/>
      </c>
      <c r="L81" s="51"/>
      <c r="M81" s="6" t="str">
        <f>IF(J81="","",(K81/J81)/LOOKUP(RIGHT($D$2,3),定数!$A$6:$A$13,定数!$B$6:$B$13))</f>
        <v/>
      </c>
      <c r="N81" s="35"/>
      <c r="O81" s="8"/>
      <c r="P81" s="49"/>
      <c r="Q81" s="49"/>
      <c r="R81" s="52" t="str">
        <f>IF(P81="","",T81*M81*LOOKUP(RIGHT($D$2,3),定数!$A$6:$A$13,定数!$B$6:$B$13))</f>
        <v/>
      </c>
      <c r="S81" s="52"/>
      <c r="T81" s="53" t="str">
        <f t="shared" si="13"/>
        <v/>
      </c>
      <c r="U81" s="53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35">
        <v>74</v>
      </c>
      <c r="C82" s="48" t="str">
        <f t="shared" si="10"/>
        <v/>
      </c>
      <c r="D82" s="48"/>
      <c r="E82" s="35"/>
      <c r="F82" s="8"/>
      <c r="G82" s="35"/>
      <c r="H82" s="49"/>
      <c r="I82" s="49"/>
      <c r="J82" s="35"/>
      <c r="K82" s="50" t="str">
        <f t="shared" si="11"/>
        <v/>
      </c>
      <c r="L82" s="51"/>
      <c r="M82" s="6" t="str">
        <f>IF(J82="","",(K82/J82)/LOOKUP(RIGHT($D$2,3),定数!$A$6:$A$13,定数!$B$6:$B$13))</f>
        <v/>
      </c>
      <c r="N82" s="35"/>
      <c r="O82" s="8"/>
      <c r="P82" s="49"/>
      <c r="Q82" s="49"/>
      <c r="R82" s="52" t="str">
        <f>IF(P82="","",T82*M82*LOOKUP(RIGHT($D$2,3),定数!$A$6:$A$13,定数!$B$6:$B$13))</f>
        <v/>
      </c>
      <c r="S82" s="52"/>
      <c r="T82" s="53" t="str">
        <f t="shared" si="13"/>
        <v/>
      </c>
      <c r="U82" s="53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35">
        <v>75</v>
      </c>
      <c r="C83" s="48" t="str">
        <f t="shared" si="10"/>
        <v/>
      </c>
      <c r="D83" s="48"/>
      <c r="E83" s="35"/>
      <c r="F83" s="8"/>
      <c r="G83" s="35"/>
      <c r="H83" s="49"/>
      <c r="I83" s="49"/>
      <c r="J83" s="35"/>
      <c r="K83" s="50" t="str">
        <f t="shared" si="11"/>
        <v/>
      </c>
      <c r="L83" s="51"/>
      <c r="M83" s="6" t="str">
        <f>IF(J83="","",(K83/J83)/LOOKUP(RIGHT($D$2,3),定数!$A$6:$A$13,定数!$B$6:$B$13))</f>
        <v/>
      </c>
      <c r="N83" s="35"/>
      <c r="O83" s="8"/>
      <c r="P83" s="49"/>
      <c r="Q83" s="49"/>
      <c r="R83" s="52" t="str">
        <f>IF(P83="","",T83*M83*LOOKUP(RIGHT($D$2,3),定数!$A$6:$A$13,定数!$B$6:$B$13))</f>
        <v/>
      </c>
      <c r="S83" s="52"/>
      <c r="T83" s="53" t="str">
        <f t="shared" si="13"/>
        <v/>
      </c>
      <c r="U83" s="53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35">
        <v>76</v>
      </c>
      <c r="C84" s="48" t="str">
        <f t="shared" si="10"/>
        <v/>
      </c>
      <c r="D84" s="48"/>
      <c r="E84" s="35"/>
      <c r="F84" s="8"/>
      <c r="G84" s="35"/>
      <c r="H84" s="49"/>
      <c r="I84" s="49"/>
      <c r="J84" s="35"/>
      <c r="K84" s="50" t="str">
        <f t="shared" si="11"/>
        <v/>
      </c>
      <c r="L84" s="51"/>
      <c r="M84" s="6" t="str">
        <f>IF(J84="","",(K84/J84)/LOOKUP(RIGHT($D$2,3),定数!$A$6:$A$13,定数!$B$6:$B$13))</f>
        <v/>
      </c>
      <c r="N84" s="35"/>
      <c r="O84" s="8"/>
      <c r="P84" s="49"/>
      <c r="Q84" s="49"/>
      <c r="R84" s="52" t="str">
        <f>IF(P84="","",T84*M84*LOOKUP(RIGHT($D$2,3),定数!$A$6:$A$13,定数!$B$6:$B$13))</f>
        <v/>
      </c>
      <c r="S84" s="52"/>
      <c r="T84" s="53" t="str">
        <f t="shared" si="13"/>
        <v/>
      </c>
      <c r="U84" s="53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35">
        <v>77</v>
      </c>
      <c r="C85" s="48" t="str">
        <f t="shared" si="10"/>
        <v/>
      </c>
      <c r="D85" s="48"/>
      <c r="E85" s="35"/>
      <c r="F85" s="8"/>
      <c r="G85" s="35"/>
      <c r="H85" s="49"/>
      <c r="I85" s="49"/>
      <c r="J85" s="35"/>
      <c r="K85" s="50" t="str">
        <f t="shared" si="11"/>
        <v/>
      </c>
      <c r="L85" s="51"/>
      <c r="M85" s="6" t="str">
        <f>IF(J85="","",(K85/J85)/LOOKUP(RIGHT($D$2,3),定数!$A$6:$A$13,定数!$B$6:$B$13))</f>
        <v/>
      </c>
      <c r="N85" s="35"/>
      <c r="O85" s="8"/>
      <c r="P85" s="49"/>
      <c r="Q85" s="49"/>
      <c r="R85" s="52" t="str">
        <f>IF(P85="","",T85*M85*LOOKUP(RIGHT($D$2,3),定数!$A$6:$A$13,定数!$B$6:$B$13))</f>
        <v/>
      </c>
      <c r="S85" s="52"/>
      <c r="T85" s="53" t="str">
        <f t="shared" si="13"/>
        <v/>
      </c>
      <c r="U85" s="53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35">
        <v>78</v>
      </c>
      <c r="C86" s="48" t="str">
        <f t="shared" si="10"/>
        <v/>
      </c>
      <c r="D86" s="48"/>
      <c r="E86" s="35"/>
      <c r="F86" s="8"/>
      <c r="G86" s="35"/>
      <c r="H86" s="49"/>
      <c r="I86" s="49"/>
      <c r="J86" s="35"/>
      <c r="K86" s="50" t="str">
        <f t="shared" si="11"/>
        <v/>
      </c>
      <c r="L86" s="51"/>
      <c r="M86" s="6" t="str">
        <f>IF(J86="","",(K86/J86)/LOOKUP(RIGHT($D$2,3),定数!$A$6:$A$13,定数!$B$6:$B$13))</f>
        <v/>
      </c>
      <c r="N86" s="35"/>
      <c r="O86" s="8"/>
      <c r="P86" s="49"/>
      <c r="Q86" s="49"/>
      <c r="R86" s="52" t="str">
        <f>IF(P86="","",T86*M86*LOOKUP(RIGHT($D$2,3),定数!$A$6:$A$13,定数!$B$6:$B$13))</f>
        <v/>
      </c>
      <c r="S86" s="52"/>
      <c r="T86" s="53" t="str">
        <f t="shared" si="13"/>
        <v/>
      </c>
      <c r="U86" s="53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35">
        <v>79</v>
      </c>
      <c r="C87" s="48" t="str">
        <f t="shared" si="10"/>
        <v/>
      </c>
      <c r="D87" s="48"/>
      <c r="E87" s="35"/>
      <c r="F87" s="8"/>
      <c r="G87" s="35"/>
      <c r="H87" s="49"/>
      <c r="I87" s="49"/>
      <c r="J87" s="35"/>
      <c r="K87" s="50" t="str">
        <f t="shared" si="11"/>
        <v/>
      </c>
      <c r="L87" s="51"/>
      <c r="M87" s="6" t="str">
        <f>IF(J87="","",(K87/J87)/LOOKUP(RIGHT($D$2,3),定数!$A$6:$A$13,定数!$B$6:$B$13))</f>
        <v/>
      </c>
      <c r="N87" s="35"/>
      <c r="O87" s="8"/>
      <c r="P87" s="49"/>
      <c r="Q87" s="49"/>
      <c r="R87" s="52" t="str">
        <f>IF(P87="","",T87*M87*LOOKUP(RIGHT($D$2,3),定数!$A$6:$A$13,定数!$B$6:$B$13))</f>
        <v/>
      </c>
      <c r="S87" s="52"/>
      <c r="T87" s="53" t="str">
        <f t="shared" si="13"/>
        <v/>
      </c>
      <c r="U87" s="53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35">
        <v>80</v>
      </c>
      <c r="C88" s="48" t="str">
        <f t="shared" si="10"/>
        <v/>
      </c>
      <c r="D88" s="48"/>
      <c r="E88" s="35"/>
      <c r="F88" s="8"/>
      <c r="G88" s="35"/>
      <c r="H88" s="49"/>
      <c r="I88" s="49"/>
      <c r="J88" s="35"/>
      <c r="K88" s="50" t="str">
        <f t="shared" si="11"/>
        <v/>
      </c>
      <c r="L88" s="51"/>
      <c r="M88" s="6" t="str">
        <f>IF(J88="","",(K88/J88)/LOOKUP(RIGHT($D$2,3),定数!$A$6:$A$13,定数!$B$6:$B$13))</f>
        <v/>
      </c>
      <c r="N88" s="35"/>
      <c r="O88" s="8"/>
      <c r="P88" s="49"/>
      <c r="Q88" s="49"/>
      <c r="R88" s="52" t="str">
        <f>IF(P88="","",T88*M88*LOOKUP(RIGHT($D$2,3),定数!$A$6:$A$13,定数!$B$6:$B$13))</f>
        <v/>
      </c>
      <c r="S88" s="52"/>
      <c r="T88" s="53" t="str">
        <f t="shared" si="13"/>
        <v/>
      </c>
      <c r="U88" s="53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35">
        <v>81</v>
      </c>
      <c r="C89" s="48" t="str">
        <f t="shared" si="10"/>
        <v/>
      </c>
      <c r="D89" s="48"/>
      <c r="E89" s="35"/>
      <c r="F89" s="8"/>
      <c r="G89" s="35"/>
      <c r="H89" s="49"/>
      <c r="I89" s="49"/>
      <c r="J89" s="35"/>
      <c r="K89" s="50" t="str">
        <f t="shared" si="11"/>
        <v/>
      </c>
      <c r="L89" s="51"/>
      <c r="M89" s="6" t="str">
        <f>IF(J89="","",(K89/J89)/LOOKUP(RIGHT($D$2,3),定数!$A$6:$A$13,定数!$B$6:$B$13))</f>
        <v/>
      </c>
      <c r="N89" s="35"/>
      <c r="O89" s="8"/>
      <c r="P89" s="49"/>
      <c r="Q89" s="49"/>
      <c r="R89" s="52" t="str">
        <f>IF(P89="","",T89*M89*LOOKUP(RIGHT($D$2,3),定数!$A$6:$A$13,定数!$B$6:$B$13))</f>
        <v/>
      </c>
      <c r="S89" s="52"/>
      <c r="T89" s="53" t="str">
        <f t="shared" si="13"/>
        <v/>
      </c>
      <c r="U89" s="53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35">
        <v>82</v>
      </c>
      <c r="C90" s="48" t="str">
        <f t="shared" si="10"/>
        <v/>
      </c>
      <c r="D90" s="48"/>
      <c r="E90" s="35"/>
      <c r="F90" s="8"/>
      <c r="G90" s="35"/>
      <c r="H90" s="49"/>
      <c r="I90" s="49"/>
      <c r="J90" s="35"/>
      <c r="K90" s="50" t="str">
        <f t="shared" si="11"/>
        <v/>
      </c>
      <c r="L90" s="51"/>
      <c r="M90" s="6" t="str">
        <f>IF(J90="","",(K90/J90)/LOOKUP(RIGHT($D$2,3),定数!$A$6:$A$13,定数!$B$6:$B$13))</f>
        <v/>
      </c>
      <c r="N90" s="35"/>
      <c r="O90" s="8"/>
      <c r="P90" s="49"/>
      <c r="Q90" s="49"/>
      <c r="R90" s="52" t="str">
        <f>IF(P90="","",T90*M90*LOOKUP(RIGHT($D$2,3),定数!$A$6:$A$13,定数!$B$6:$B$13))</f>
        <v/>
      </c>
      <c r="S90" s="52"/>
      <c r="T90" s="53" t="str">
        <f t="shared" si="13"/>
        <v/>
      </c>
      <c r="U90" s="53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35">
        <v>83</v>
      </c>
      <c r="C91" s="48" t="str">
        <f t="shared" si="10"/>
        <v/>
      </c>
      <c r="D91" s="48"/>
      <c r="E91" s="35"/>
      <c r="F91" s="8"/>
      <c r="G91" s="35"/>
      <c r="H91" s="49"/>
      <c r="I91" s="49"/>
      <c r="J91" s="35"/>
      <c r="K91" s="50" t="str">
        <f t="shared" si="11"/>
        <v/>
      </c>
      <c r="L91" s="51"/>
      <c r="M91" s="6" t="str">
        <f>IF(J91="","",(K91/J91)/LOOKUP(RIGHT($D$2,3),定数!$A$6:$A$13,定数!$B$6:$B$13))</f>
        <v/>
      </c>
      <c r="N91" s="35"/>
      <c r="O91" s="8"/>
      <c r="P91" s="49"/>
      <c r="Q91" s="49"/>
      <c r="R91" s="52" t="str">
        <f>IF(P91="","",T91*M91*LOOKUP(RIGHT($D$2,3),定数!$A$6:$A$13,定数!$B$6:$B$13))</f>
        <v/>
      </c>
      <c r="S91" s="52"/>
      <c r="T91" s="53" t="str">
        <f t="shared" si="13"/>
        <v/>
      </c>
      <c r="U91" s="53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35">
        <v>84</v>
      </c>
      <c r="C92" s="48" t="str">
        <f t="shared" si="10"/>
        <v/>
      </c>
      <c r="D92" s="48"/>
      <c r="E92" s="35"/>
      <c r="F92" s="8"/>
      <c r="G92" s="35"/>
      <c r="H92" s="49"/>
      <c r="I92" s="49"/>
      <c r="J92" s="35"/>
      <c r="K92" s="50" t="str">
        <f t="shared" si="11"/>
        <v/>
      </c>
      <c r="L92" s="51"/>
      <c r="M92" s="6" t="str">
        <f>IF(J92="","",(K92/J92)/LOOKUP(RIGHT($D$2,3),定数!$A$6:$A$13,定数!$B$6:$B$13))</f>
        <v/>
      </c>
      <c r="N92" s="35"/>
      <c r="O92" s="8"/>
      <c r="P92" s="49"/>
      <c r="Q92" s="49"/>
      <c r="R92" s="52" t="str">
        <f>IF(P92="","",T92*M92*LOOKUP(RIGHT($D$2,3),定数!$A$6:$A$13,定数!$B$6:$B$13))</f>
        <v/>
      </c>
      <c r="S92" s="52"/>
      <c r="T92" s="53" t="str">
        <f t="shared" si="13"/>
        <v/>
      </c>
      <c r="U92" s="53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35">
        <v>85</v>
      </c>
      <c r="C93" s="48" t="str">
        <f t="shared" si="10"/>
        <v/>
      </c>
      <c r="D93" s="48"/>
      <c r="E93" s="35"/>
      <c r="F93" s="8"/>
      <c r="G93" s="35"/>
      <c r="H93" s="49"/>
      <c r="I93" s="49"/>
      <c r="J93" s="35"/>
      <c r="K93" s="50" t="str">
        <f t="shared" si="11"/>
        <v/>
      </c>
      <c r="L93" s="51"/>
      <c r="M93" s="6" t="str">
        <f>IF(J93="","",(K93/J93)/LOOKUP(RIGHT($D$2,3),定数!$A$6:$A$13,定数!$B$6:$B$13))</f>
        <v/>
      </c>
      <c r="N93" s="35"/>
      <c r="O93" s="8"/>
      <c r="P93" s="49"/>
      <c r="Q93" s="49"/>
      <c r="R93" s="52" t="str">
        <f>IF(P93="","",T93*M93*LOOKUP(RIGHT($D$2,3),定数!$A$6:$A$13,定数!$B$6:$B$13))</f>
        <v/>
      </c>
      <c r="S93" s="52"/>
      <c r="T93" s="53" t="str">
        <f t="shared" si="13"/>
        <v/>
      </c>
      <c r="U93" s="53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35">
        <v>86</v>
      </c>
      <c r="C94" s="48" t="str">
        <f t="shared" si="10"/>
        <v/>
      </c>
      <c r="D94" s="48"/>
      <c r="E94" s="35"/>
      <c r="F94" s="8"/>
      <c r="G94" s="35"/>
      <c r="H94" s="49"/>
      <c r="I94" s="49"/>
      <c r="J94" s="35"/>
      <c r="K94" s="50" t="str">
        <f t="shared" si="11"/>
        <v/>
      </c>
      <c r="L94" s="51"/>
      <c r="M94" s="6" t="str">
        <f>IF(J94="","",(K94/J94)/LOOKUP(RIGHT($D$2,3),定数!$A$6:$A$13,定数!$B$6:$B$13))</f>
        <v/>
      </c>
      <c r="N94" s="35"/>
      <c r="O94" s="8"/>
      <c r="P94" s="49"/>
      <c r="Q94" s="49"/>
      <c r="R94" s="52" t="str">
        <f>IF(P94="","",T94*M94*LOOKUP(RIGHT($D$2,3),定数!$A$6:$A$13,定数!$B$6:$B$13))</f>
        <v/>
      </c>
      <c r="S94" s="52"/>
      <c r="T94" s="53" t="str">
        <f t="shared" si="13"/>
        <v/>
      </c>
      <c r="U94" s="53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35">
        <v>87</v>
      </c>
      <c r="C95" s="48" t="str">
        <f t="shared" si="10"/>
        <v/>
      </c>
      <c r="D95" s="48"/>
      <c r="E95" s="35"/>
      <c r="F95" s="8"/>
      <c r="G95" s="35"/>
      <c r="H95" s="49"/>
      <c r="I95" s="49"/>
      <c r="J95" s="35"/>
      <c r="K95" s="50" t="str">
        <f t="shared" si="11"/>
        <v/>
      </c>
      <c r="L95" s="51"/>
      <c r="M95" s="6" t="str">
        <f>IF(J95="","",(K95/J95)/LOOKUP(RIGHT($D$2,3),定数!$A$6:$A$13,定数!$B$6:$B$13))</f>
        <v/>
      </c>
      <c r="N95" s="35"/>
      <c r="O95" s="8"/>
      <c r="P95" s="49"/>
      <c r="Q95" s="49"/>
      <c r="R95" s="52" t="str">
        <f>IF(P95="","",T95*M95*LOOKUP(RIGHT($D$2,3),定数!$A$6:$A$13,定数!$B$6:$B$13))</f>
        <v/>
      </c>
      <c r="S95" s="52"/>
      <c r="T95" s="53" t="str">
        <f t="shared" si="13"/>
        <v/>
      </c>
      <c r="U95" s="53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35">
        <v>88</v>
      </c>
      <c r="C96" s="48" t="str">
        <f t="shared" si="10"/>
        <v/>
      </c>
      <c r="D96" s="48"/>
      <c r="E96" s="35"/>
      <c r="F96" s="8"/>
      <c r="G96" s="35"/>
      <c r="H96" s="49"/>
      <c r="I96" s="49"/>
      <c r="J96" s="35"/>
      <c r="K96" s="50" t="str">
        <f t="shared" si="11"/>
        <v/>
      </c>
      <c r="L96" s="51"/>
      <c r="M96" s="6" t="str">
        <f>IF(J96="","",(K96/J96)/LOOKUP(RIGHT($D$2,3),定数!$A$6:$A$13,定数!$B$6:$B$13))</f>
        <v/>
      </c>
      <c r="N96" s="35"/>
      <c r="O96" s="8"/>
      <c r="P96" s="49"/>
      <c r="Q96" s="49"/>
      <c r="R96" s="52" t="str">
        <f>IF(P96="","",T96*M96*LOOKUP(RIGHT($D$2,3),定数!$A$6:$A$13,定数!$B$6:$B$13))</f>
        <v/>
      </c>
      <c r="S96" s="52"/>
      <c r="T96" s="53" t="str">
        <f t="shared" si="13"/>
        <v/>
      </c>
      <c r="U96" s="53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35">
        <v>89</v>
      </c>
      <c r="C97" s="48" t="str">
        <f t="shared" si="10"/>
        <v/>
      </c>
      <c r="D97" s="48"/>
      <c r="E97" s="35"/>
      <c r="F97" s="8"/>
      <c r="G97" s="35"/>
      <c r="H97" s="49"/>
      <c r="I97" s="49"/>
      <c r="J97" s="35"/>
      <c r="K97" s="50" t="str">
        <f t="shared" si="11"/>
        <v/>
      </c>
      <c r="L97" s="51"/>
      <c r="M97" s="6" t="str">
        <f>IF(J97="","",(K97/J97)/LOOKUP(RIGHT($D$2,3),定数!$A$6:$A$13,定数!$B$6:$B$13))</f>
        <v/>
      </c>
      <c r="N97" s="35"/>
      <c r="O97" s="8"/>
      <c r="P97" s="49"/>
      <c r="Q97" s="49"/>
      <c r="R97" s="52" t="str">
        <f>IF(P97="","",T97*M97*LOOKUP(RIGHT($D$2,3),定数!$A$6:$A$13,定数!$B$6:$B$13))</f>
        <v/>
      </c>
      <c r="S97" s="52"/>
      <c r="T97" s="53" t="str">
        <f t="shared" si="13"/>
        <v/>
      </c>
      <c r="U97" s="53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35">
        <v>90</v>
      </c>
      <c r="C98" s="48" t="str">
        <f t="shared" si="10"/>
        <v/>
      </c>
      <c r="D98" s="48"/>
      <c r="E98" s="35"/>
      <c r="F98" s="8"/>
      <c r="G98" s="35"/>
      <c r="H98" s="49"/>
      <c r="I98" s="49"/>
      <c r="J98" s="35"/>
      <c r="K98" s="50" t="str">
        <f t="shared" si="11"/>
        <v/>
      </c>
      <c r="L98" s="51"/>
      <c r="M98" s="6" t="str">
        <f>IF(J98="","",(K98/J98)/LOOKUP(RIGHT($D$2,3),定数!$A$6:$A$13,定数!$B$6:$B$13))</f>
        <v/>
      </c>
      <c r="N98" s="35"/>
      <c r="O98" s="8"/>
      <c r="P98" s="49"/>
      <c r="Q98" s="49"/>
      <c r="R98" s="52" t="str">
        <f>IF(P98="","",T98*M98*LOOKUP(RIGHT($D$2,3),定数!$A$6:$A$13,定数!$B$6:$B$13))</f>
        <v/>
      </c>
      <c r="S98" s="52"/>
      <c r="T98" s="53" t="str">
        <f t="shared" si="13"/>
        <v/>
      </c>
      <c r="U98" s="53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35">
        <v>91</v>
      </c>
      <c r="C99" s="48" t="str">
        <f t="shared" si="10"/>
        <v/>
      </c>
      <c r="D99" s="48"/>
      <c r="E99" s="35"/>
      <c r="F99" s="8"/>
      <c r="G99" s="35"/>
      <c r="H99" s="49"/>
      <c r="I99" s="49"/>
      <c r="J99" s="35"/>
      <c r="K99" s="50" t="str">
        <f t="shared" si="11"/>
        <v/>
      </c>
      <c r="L99" s="51"/>
      <c r="M99" s="6" t="str">
        <f>IF(J99="","",(K99/J99)/LOOKUP(RIGHT($D$2,3),定数!$A$6:$A$13,定数!$B$6:$B$13))</f>
        <v/>
      </c>
      <c r="N99" s="35"/>
      <c r="O99" s="8"/>
      <c r="P99" s="49"/>
      <c r="Q99" s="49"/>
      <c r="R99" s="52" t="str">
        <f>IF(P99="","",T99*M99*LOOKUP(RIGHT($D$2,3),定数!$A$6:$A$13,定数!$B$6:$B$13))</f>
        <v/>
      </c>
      <c r="S99" s="52"/>
      <c r="T99" s="53" t="str">
        <f t="shared" si="13"/>
        <v/>
      </c>
      <c r="U99" s="53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35">
        <v>92</v>
      </c>
      <c r="C100" s="48" t="str">
        <f t="shared" si="10"/>
        <v/>
      </c>
      <c r="D100" s="48"/>
      <c r="E100" s="35"/>
      <c r="F100" s="8"/>
      <c r="G100" s="35"/>
      <c r="H100" s="49"/>
      <c r="I100" s="49"/>
      <c r="J100" s="35"/>
      <c r="K100" s="50" t="str">
        <f t="shared" si="11"/>
        <v/>
      </c>
      <c r="L100" s="51"/>
      <c r="M100" s="6" t="str">
        <f>IF(J100="","",(K100/J100)/LOOKUP(RIGHT($D$2,3),定数!$A$6:$A$13,定数!$B$6:$B$13))</f>
        <v/>
      </c>
      <c r="N100" s="35"/>
      <c r="O100" s="8"/>
      <c r="P100" s="49"/>
      <c r="Q100" s="49"/>
      <c r="R100" s="52" t="str">
        <f>IF(P100="","",T100*M100*LOOKUP(RIGHT($D$2,3),定数!$A$6:$A$13,定数!$B$6:$B$13))</f>
        <v/>
      </c>
      <c r="S100" s="52"/>
      <c r="T100" s="53" t="str">
        <f t="shared" si="13"/>
        <v/>
      </c>
      <c r="U100" s="53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35">
        <v>93</v>
      </c>
      <c r="C101" s="48" t="str">
        <f t="shared" si="10"/>
        <v/>
      </c>
      <c r="D101" s="48"/>
      <c r="E101" s="35"/>
      <c r="F101" s="8"/>
      <c r="G101" s="35"/>
      <c r="H101" s="49"/>
      <c r="I101" s="49"/>
      <c r="J101" s="35"/>
      <c r="K101" s="50" t="str">
        <f t="shared" si="11"/>
        <v/>
      </c>
      <c r="L101" s="51"/>
      <c r="M101" s="6" t="str">
        <f>IF(J101="","",(K101/J101)/LOOKUP(RIGHT($D$2,3),定数!$A$6:$A$13,定数!$B$6:$B$13))</f>
        <v/>
      </c>
      <c r="N101" s="35"/>
      <c r="O101" s="8"/>
      <c r="P101" s="49"/>
      <c r="Q101" s="49"/>
      <c r="R101" s="52" t="str">
        <f>IF(P101="","",T101*M101*LOOKUP(RIGHT($D$2,3),定数!$A$6:$A$13,定数!$B$6:$B$13))</f>
        <v/>
      </c>
      <c r="S101" s="52"/>
      <c r="T101" s="53" t="str">
        <f t="shared" si="13"/>
        <v/>
      </c>
      <c r="U101" s="53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35">
        <v>94</v>
      </c>
      <c r="C102" s="48" t="str">
        <f t="shared" si="10"/>
        <v/>
      </c>
      <c r="D102" s="48"/>
      <c r="E102" s="35"/>
      <c r="F102" s="8"/>
      <c r="G102" s="35"/>
      <c r="H102" s="49"/>
      <c r="I102" s="49"/>
      <c r="J102" s="35"/>
      <c r="K102" s="50" t="str">
        <f t="shared" si="11"/>
        <v/>
      </c>
      <c r="L102" s="51"/>
      <c r="M102" s="6" t="str">
        <f>IF(J102="","",(K102/J102)/LOOKUP(RIGHT($D$2,3),定数!$A$6:$A$13,定数!$B$6:$B$13))</f>
        <v/>
      </c>
      <c r="N102" s="35"/>
      <c r="O102" s="8"/>
      <c r="P102" s="49"/>
      <c r="Q102" s="49"/>
      <c r="R102" s="52" t="str">
        <f>IF(P102="","",T102*M102*LOOKUP(RIGHT($D$2,3),定数!$A$6:$A$13,定数!$B$6:$B$13))</f>
        <v/>
      </c>
      <c r="S102" s="52"/>
      <c r="T102" s="53" t="str">
        <f t="shared" si="13"/>
        <v/>
      </c>
      <c r="U102" s="53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35">
        <v>95</v>
      </c>
      <c r="C103" s="48" t="str">
        <f t="shared" si="10"/>
        <v/>
      </c>
      <c r="D103" s="48"/>
      <c r="E103" s="35"/>
      <c r="F103" s="8"/>
      <c r="G103" s="35"/>
      <c r="H103" s="49"/>
      <c r="I103" s="49"/>
      <c r="J103" s="35"/>
      <c r="K103" s="50" t="str">
        <f t="shared" si="11"/>
        <v/>
      </c>
      <c r="L103" s="51"/>
      <c r="M103" s="6" t="str">
        <f>IF(J103="","",(K103/J103)/LOOKUP(RIGHT($D$2,3),定数!$A$6:$A$13,定数!$B$6:$B$13))</f>
        <v/>
      </c>
      <c r="N103" s="35"/>
      <c r="O103" s="8"/>
      <c r="P103" s="49"/>
      <c r="Q103" s="49"/>
      <c r="R103" s="52" t="str">
        <f>IF(P103="","",T103*M103*LOOKUP(RIGHT($D$2,3),定数!$A$6:$A$13,定数!$B$6:$B$13))</f>
        <v/>
      </c>
      <c r="S103" s="52"/>
      <c r="T103" s="53" t="str">
        <f t="shared" si="13"/>
        <v/>
      </c>
      <c r="U103" s="53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35">
        <v>96</v>
      </c>
      <c r="C104" s="48" t="str">
        <f t="shared" si="10"/>
        <v/>
      </c>
      <c r="D104" s="48"/>
      <c r="E104" s="35"/>
      <c r="F104" s="8"/>
      <c r="G104" s="35"/>
      <c r="H104" s="49"/>
      <c r="I104" s="49"/>
      <c r="J104" s="35"/>
      <c r="K104" s="50" t="str">
        <f t="shared" si="11"/>
        <v/>
      </c>
      <c r="L104" s="51"/>
      <c r="M104" s="6" t="str">
        <f>IF(J104="","",(K104/J104)/LOOKUP(RIGHT($D$2,3),定数!$A$6:$A$13,定数!$B$6:$B$13))</f>
        <v/>
      </c>
      <c r="N104" s="35"/>
      <c r="O104" s="8"/>
      <c r="P104" s="49"/>
      <c r="Q104" s="49"/>
      <c r="R104" s="52" t="str">
        <f>IF(P104="","",T104*M104*LOOKUP(RIGHT($D$2,3),定数!$A$6:$A$13,定数!$B$6:$B$13))</f>
        <v/>
      </c>
      <c r="S104" s="52"/>
      <c r="T104" s="53" t="str">
        <f t="shared" si="13"/>
        <v/>
      </c>
      <c r="U104" s="53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35">
        <v>97</v>
      </c>
      <c r="C105" s="48" t="str">
        <f t="shared" si="10"/>
        <v/>
      </c>
      <c r="D105" s="48"/>
      <c r="E105" s="35"/>
      <c r="F105" s="8"/>
      <c r="G105" s="35"/>
      <c r="H105" s="49"/>
      <c r="I105" s="49"/>
      <c r="J105" s="35"/>
      <c r="K105" s="50" t="str">
        <f t="shared" si="11"/>
        <v/>
      </c>
      <c r="L105" s="51"/>
      <c r="M105" s="6" t="str">
        <f>IF(J105="","",(K105/J105)/LOOKUP(RIGHT($D$2,3),定数!$A$6:$A$13,定数!$B$6:$B$13))</f>
        <v/>
      </c>
      <c r="N105" s="35"/>
      <c r="O105" s="8"/>
      <c r="P105" s="49"/>
      <c r="Q105" s="49"/>
      <c r="R105" s="52" t="str">
        <f>IF(P105="","",T105*M105*LOOKUP(RIGHT($D$2,3),定数!$A$6:$A$13,定数!$B$6:$B$13))</f>
        <v/>
      </c>
      <c r="S105" s="52"/>
      <c r="T105" s="53" t="str">
        <f t="shared" si="13"/>
        <v/>
      </c>
      <c r="U105" s="53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35">
        <v>98</v>
      </c>
      <c r="C106" s="48" t="str">
        <f t="shared" si="10"/>
        <v/>
      </c>
      <c r="D106" s="48"/>
      <c r="E106" s="35"/>
      <c r="F106" s="8"/>
      <c r="G106" s="35"/>
      <c r="H106" s="49"/>
      <c r="I106" s="49"/>
      <c r="J106" s="35"/>
      <c r="K106" s="50" t="str">
        <f t="shared" si="11"/>
        <v/>
      </c>
      <c r="L106" s="51"/>
      <c r="M106" s="6" t="str">
        <f>IF(J106="","",(K106/J106)/LOOKUP(RIGHT($D$2,3),定数!$A$6:$A$13,定数!$B$6:$B$13))</f>
        <v/>
      </c>
      <c r="N106" s="35"/>
      <c r="O106" s="8"/>
      <c r="P106" s="49"/>
      <c r="Q106" s="49"/>
      <c r="R106" s="52" t="str">
        <f>IF(P106="","",T106*M106*LOOKUP(RIGHT($D$2,3),定数!$A$6:$A$13,定数!$B$6:$B$13))</f>
        <v/>
      </c>
      <c r="S106" s="52"/>
      <c r="T106" s="53" t="str">
        <f t="shared" si="13"/>
        <v/>
      </c>
      <c r="U106" s="53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35">
        <v>99</v>
      </c>
      <c r="C107" s="48" t="str">
        <f t="shared" si="10"/>
        <v/>
      </c>
      <c r="D107" s="48"/>
      <c r="E107" s="35"/>
      <c r="F107" s="8"/>
      <c r="G107" s="35"/>
      <c r="H107" s="49"/>
      <c r="I107" s="49"/>
      <c r="J107" s="35"/>
      <c r="K107" s="50" t="str">
        <f t="shared" si="11"/>
        <v/>
      </c>
      <c r="L107" s="51"/>
      <c r="M107" s="6" t="str">
        <f>IF(J107="","",(K107/J107)/LOOKUP(RIGHT($D$2,3),定数!$A$6:$A$13,定数!$B$6:$B$13))</f>
        <v/>
      </c>
      <c r="N107" s="35"/>
      <c r="O107" s="8"/>
      <c r="P107" s="49"/>
      <c r="Q107" s="49"/>
      <c r="R107" s="52" t="str">
        <f>IF(P107="","",T107*M107*LOOKUP(RIGHT($D$2,3),定数!$A$6:$A$13,定数!$B$6:$B$13))</f>
        <v/>
      </c>
      <c r="S107" s="52"/>
      <c r="T107" s="53" t="str">
        <f t="shared" si="13"/>
        <v/>
      </c>
      <c r="U107" s="53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35">
        <v>100</v>
      </c>
      <c r="C108" s="48" t="str">
        <f t="shared" si="10"/>
        <v/>
      </c>
      <c r="D108" s="48"/>
      <c r="E108" s="35"/>
      <c r="F108" s="8"/>
      <c r="G108" s="35"/>
      <c r="H108" s="49"/>
      <c r="I108" s="49"/>
      <c r="J108" s="35"/>
      <c r="K108" s="50" t="str">
        <f t="shared" si="11"/>
        <v/>
      </c>
      <c r="L108" s="51"/>
      <c r="M108" s="6" t="str">
        <f>IF(J108="","",(K108/J108)/LOOKUP(RIGHT($D$2,3),定数!$A$6:$A$13,定数!$B$6:$B$13))</f>
        <v/>
      </c>
      <c r="N108" s="35"/>
      <c r="O108" s="8"/>
      <c r="P108" s="49"/>
      <c r="Q108" s="49"/>
      <c r="R108" s="52" t="str">
        <f>IF(P108="","",T108*M108*LOOKUP(RIGHT($D$2,3),定数!$A$6:$A$13,定数!$B$6:$B$13))</f>
        <v/>
      </c>
      <c r="S108" s="52"/>
      <c r="T108" s="53" t="str">
        <f t="shared" si="13"/>
        <v/>
      </c>
      <c r="U108" s="53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133" priority="123" stopIfTrue="1" operator="equal">
      <formula>"買"</formula>
    </cfRule>
    <cfRule type="cellIs" dxfId="132" priority="124" stopIfTrue="1" operator="equal">
      <formula>"売"</formula>
    </cfRule>
  </conditionalFormatting>
  <conditionalFormatting sqref="G47:G108 G9:G45">
    <cfRule type="cellIs" dxfId="131" priority="125" stopIfTrue="1" operator="equal">
      <formula>"買"</formula>
    </cfRule>
    <cfRule type="cellIs" dxfId="130" priority="126" stopIfTrue="1" operator="equal">
      <formula>"売"</formula>
    </cfRule>
  </conditionalFormatting>
  <conditionalFormatting sqref="G12">
    <cfRule type="cellIs" dxfId="129" priority="121" stopIfTrue="1" operator="equal">
      <formula>"買"</formula>
    </cfRule>
    <cfRule type="cellIs" dxfId="128" priority="122" stopIfTrue="1" operator="equal">
      <formula>"売"</formula>
    </cfRule>
  </conditionalFormatting>
  <conditionalFormatting sqref="G13">
    <cfRule type="cellIs" dxfId="127" priority="119" stopIfTrue="1" operator="equal">
      <formula>"買"</formula>
    </cfRule>
    <cfRule type="cellIs" dxfId="126" priority="120" stopIfTrue="1" operator="equal">
      <formula>"売"</formula>
    </cfRule>
  </conditionalFormatting>
  <conditionalFormatting sqref="G14">
    <cfRule type="cellIs" dxfId="125" priority="117" stopIfTrue="1" operator="equal">
      <formula>"買"</formula>
    </cfRule>
    <cfRule type="cellIs" dxfId="124" priority="118" stopIfTrue="1" operator="equal">
      <formula>"売"</formula>
    </cfRule>
  </conditionalFormatting>
  <conditionalFormatting sqref="G15">
    <cfRule type="cellIs" dxfId="123" priority="115" stopIfTrue="1" operator="equal">
      <formula>"買"</formula>
    </cfRule>
    <cfRule type="cellIs" dxfId="122" priority="116" stopIfTrue="1" operator="equal">
      <formula>"売"</formula>
    </cfRule>
  </conditionalFormatting>
  <conditionalFormatting sqref="G16">
    <cfRule type="cellIs" dxfId="121" priority="113" stopIfTrue="1" operator="equal">
      <formula>"買"</formula>
    </cfRule>
    <cfRule type="cellIs" dxfId="120" priority="114" stopIfTrue="1" operator="equal">
      <formula>"売"</formula>
    </cfRule>
  </conditionalFormatting>
  <conditionalFormatting sqref="G17">
    <cfRule type="cellIs" dxfId="119" priority="111" stopIfTrue="1" operator="equal">
      <formula>"買"</formula>
    </cfRule>
    <cfRule type="cellIs" dxfId="118" priority="112" stopIfTrue="1" operator="equal">
      <formula>"売"</formula>
    </cfRule>
  </conditionalFormatting>
  <conditionalFormatting sqref="G18">
    <cfRule type="cellIs" dxfId="117" priority="109" stopIfTrue="1" operator="equal">
      <formula>"買"</formula>
    </cfRule>
    <cfRule type="cellIs" dxfId="116" priority="110" stopIfTrue="1" operator="equal">
      <formula>"売"</formula>
    </cfRule>
  </conditionalFormatting>
  <conditionalFormatting sqref="G19">
    <cfRule type="cellIs" dxfId="115" priority="107" stopIfTrue="1" operator="equal">
      <formula>"買"</formula>
    </cfRule>
    <cfRule type="cellIs" dxfId="114" priority="108" stopIfTrue="1" operator="equal">
      <formula>"売"</formula>
    </cfRule>
  </conditionalFormatting>
  <conditionalFormatting sqref="G20">
    <cfRule type="cellIs" dxfId="113" priority="105" stopIfTrue="1" operator="equal">
      <formula>"買"</formula>
    </cfRule>
    <cfRule type="cellIs" dxfId="112" priority="106" stopIfTrue="1" operator="equal">
      <formula>"売"</formula>
    </cfRule>
  </conditionalFormatting>
  <conditionalFormatting sqref="G9">
    <cfRule type="cellIs" dxfId="111" priority="103" stopIfTrue="1" operator="equal">
      <formula>"買"</formula>
    </cfRule>
    <cfRule type="cellIs" dxfId="110" priority="104" stopIfTrue="1" operator="equal">
      <formula>"売"</formula>
    </cfRule>
  </conditionalFormatting>
  <conditionalFormatting sqref="G10">
    <cfRule type="cellIs" dxfId="109" priority="101" stopIfTrue="1" operator="equal">
      <formula>"買"</formula>
    </cfRule>
    <cfRule type="cellIs" dxfId="108" priority="102" stopIfTrue="1" operator="equal">
      <formula>"売"</formula>
    </cfRule>
  </conditionalFormatting>
  <conditionalFormatting sqref="G11">
    <cfRule type="cellIs" dxfId="107" priority="99" stopIfTrue="1" operator="equal">
      <formula>"買"</formula>
    </cfRule>
    <cfRule type="cellIs" dxfId="106" priority="100" stopIfTrue="1" operator="equal">
      <formula>"売"</formula>
    </cfRule>
  </conditionalFormatting>
  <conditionalFormatting sqref="G12">
    <cfRule type="cellIs" dxfId="105" priority="97" stopIfTrue="1" operator="equal">
      <formula>"買"</formula>
    </cfRule>
    <cfRule type="cellIs" dxfId="104" priority="98" stopIfTrue="1" operator="equal">
      <formula>"売"</formula>
    </cfRule>
  </conditionalFormatting>
  <conditionalFormatting sqref="G13">
    <cfRule type="cellIs" dxfId="103" priority="95" stopIfTrue="1" operator="equal">
      <formula>"買"</formula>
    </cfRule>
    <cfRule type="cellIs" dxfId="102" priority="96" stopIfTrue="1" operator="equal">
      <formula>"売"</formula>
    </cfRule>
  </conditionalFormatting>
  <conditionalFormatting sqref="G14">
    <cfRule type="cellIs" dxfId="101" priority="93" stopIfTrue="1" operator="equal">
      <formula>"買"</formula>
    </cfRule>
    <cfRule type="cellIs" dxfId="100" priority="94" stopIfTrue="1" operator="equal">
      <formula>"売"</formula>
    </cfRule>
  </conditionalFormatting>
  <conditionalFormatting sqref="G15">
    <cfRule type="cellIs" dxfId="99" priority="91" stopIfTrue="1" operator="equal">
      <formula>"買"</formula>
    </cfRule>
    <cfRule type="cellIs" dxfId="98" priority="92" stopIfTrue="1" operator="equal">
      <formula>"売"</formula>
    </cfRule>
  </conditionalFormatting>
  <conditionalFormatting sqref="G15">
    <cfRule type="cellIs" dxfId="97" priority="89" stopIfTrue="1" operator="equal">
      <formula>"買"</formula>
    </cfRule>
    <cfRule type="cellIs" dxfId="96" priority="90" stopIfTrue="1" operator="equal">
      <formula>"売"</formula>
    </cfRule>
  </conditionalFormatting>
  <conditionalFormatting sqref="G16">
    <cfRule type="cellIs" dxfId="95" priority="87" stopIfTrue="1" operator="equal">
      <formula>"買"</formula>
    </cfRule>
    <cfRule type="cellIs" dxfId="94" priority="88" stopIfTrue="1" operator="equal">
      <formula>"売"</formula>
    </cfRule>
  </conditionalFormatting>
  <conditionalFormatting sqref="G17">
    <cfRule type="cellIs" dxfId="93" priority="85" stopIfTrue="1" operator="equal">
      <formula>"買"</formula>
    </cfRule>
    <cfRule type="cellIs" dxfId="92" priority="86" stopIfTrue="1" operator="equal">
      <formula>"売"</formula>
    </cfRule>
  </conditionalFormatting>
  <conditionalFormatting sqref="G18">
    <cfRule type="cellIs" dxfId="91" priority="83" stopIfTrue="1" operator="equal">
      <formula>"買"</formula>
    </cfRule>
    <cfRule type="cellIs" dxfId="90" priority="84" stopIfTrue="1" operator="equal">
      <formula>"売"</formula>
    </cfRule>
  </conditionalFormatting>
  <conditionalFormatting sqref="G19">
    <cfRule type="cellIs" dxfId="89" priority="81" stopIfTrue="1" operator="equal">
      <formula>"買"</formula>
    </cfRule>
    <cfRule type="cellIs" dxfId="88" priority="82" stopIfTrue="1" operator="equal">
      <formula>"売"</formula>
    </cfRule>
  </conditionalFormatting>
  <conditionalFormatting sqref="G20">
    <cfRule type="cellIs" dxfId="87" priority="79" stopIfTrue="1" operator="equal">
      <formula>"買"</formula>
    </cfRule>
    <cfRule type="cellIs" dxfId="86" priority="80" stopIfTrue="1" operator="equal">
      <formula>"売"</formula>
    </cfRule>
  </conditionalFormatting>
  <conditionalFormatting sqref="G21">
    <cfRule type="cellIs" dxfId="85" priority="77" stopIfTrue="1" operator="equal">
      <formula>"買"</formula>
    </cfRule>
    <cfRule type="cellIs" dxfId="84" priority="78" stopIfTrue="1" operator="equal">
      <formula>"売"</formula>
    </cfRule>
  </conditionalFormatting>
  <conditionalFormatting sqref="G22">
    <cfRule type="cellIs" dxfId="83" priority="75" stopIfTrue="1" operator="equal">
      <formula>"買"</formula>
    </cfRule>
    <cfRule type="cellIs" dxfId="82" priority="76" stopIfTrue="1" operator="equal">
      <formula>"売"</formula>
    </cfRule>
  </conditionalFormatting>
  <conditionalFormatting sqref="G23">
    <cfRule type="cellIs" dxfId="81" priority="73" stopIfTrue="1" operator="equal">
      <formula>"買"</formula>
    </cfRule>
    <cfRule type="cellIs" dxfId="80" priority="74" stopIfTrue="1" operator="equal">
      <formula>"売"</formula>
    </cfRule>
  </conditionalFormatting>
  <conditionalFormatting sqref="G24">
    <cfRule type="cellIs" dxfId="79" priority="71" stopIfTrue="1" operator="equal">
      <formula>"買"</formula>
    </cfRule>
    <cfRule type="cellIs" dxfId="78" priority="72" stopIfTrue="1" operator="equal">
      <formula>"売"</formula>
    </cfRule>
  </conditionalFormatting>
  <conditionalFormatting sqref="G25">
    <cfRule type="cellIs" dxfId="77" priority="69" stopIfTrue="1" operator="equal">
      <formula>"買"</formula>
    </cfRule>
    <cfRule type="cellIs" dxfId="76" priority="70" stopIfTrue="1" operator="equal">
      <formula>"売"</formula>
    </cfRule>
  </conditionalFormatting>
  <conditionalFormatting sqref="G26">
    <cfRule type="cellIs" dxfId="75" priority="67" stopIfTrue="1" operator="equal">
      <formula>"買"</formula>
    </cfRule>
    <cfRule type="cellIs" dxfId="74" priority="68" stopIfTrue="1" operator="equal">
      <formula>"売"</formula>
    </cfRule>
  </conditionalFormatting>
  <conditionalFormatting sqref="G27">
    <cfRule type="cellIs" dxfId="73" priority="65" stopIfTrue="1" operator="equal">
      <formula>"買"</formula>
    </cfRule>
    <cfRule type="cellIs" dxfId="72" priority="66" stopIfTrue="1" operator="equal">
      <formula>"売"</formula>
    </cfRule>
  </conditionalFormatting>
  <conditionalFormatting sqref="G28">
    <cfRule type="cellIs" dxfId="71" priority="63" stopIfTrue="1" operator="equal">
      <formula>"買"</formula>
    </cfRule>
    <cfRule type="cellIs" dxfId="70" priority="64" stopIfTrue="1" operator="equal">
      <formula>"売"</formula>
    </cfRule>
  </conditionalFormatting>
  <conditionalFormatting sqref="G29">
    <cfRule type="cellIs" dxfId="69" priority="61" stopIfTrue="1" operator="equal">
      <formula>"買"</formula>
    </cfRule>
    <cfRule type="cellIs" dxfId="68" priority="62" stopIfTrue="1" operator="equal">
      <formula>"売"</formula>
    </cfRule>
  </conditionalFormatting>
  <conditionalFormatting sqref="G31">
    <cfRule type="cellIs" dxfId="67" priority="59" stopIfTrue="1" operator="equal">
      <formula>"買"</formula>
    </cfRule>
    <cfRule type="cellIs" dxfId="66" priority="60" stopIfTrue="1" operator="equal">
      <formula>"売"</formula>
    </cfRule>
  </conditionalFormatting>
  <conditionalFormatting sqref="G32">
    <cfRule type="cellIs" dxfId="65" priority="57" stopIfTrue="1" operator="equal">
      <formula>"買"</formula>
    </cfRule>
    <cfRule type="cellIs" dxfId="64" priority="58" stopIfTrue="1" operator="equal">
      <formula>"売"</formula>
    </cfRule>
  </conditionalFormatting>
  <conditionalFormatting sqref="G33">
    <cfRule type="cellIs" dxfId="63" priority="55" stopIfTrue="1" operator="equal">
      <formula>"買"</formula>
    </cfRule>
    <cfRule type="cellIs" dxfId="62" priority="56" stopIfTrue="1" operator="equal">
      <formula>"売"</formula>
    </cfRule>
  </conditionalFormatting>
  <conditionalFormatting sqref="G33">
    <cfRule type="cellIs" dxfId="61" priority="53" stopIfTrue="1" operator="equal">
      <formula>"買"</formula>
    </cfRule>
    <cfRule type="cellIs" dxfId="60" priority="54" stopIfTrue="1" operator="equal">
      <formula>"売"</formula>
    </cfRule>
  </conditionalFormatting>
  <conditionalFormatting sqref="G34">
    <cfRule type="cellIs" dxfId="59" priority="51" stopIfTrue="1" operator="equal">
      <formula>"買"</formula>
    </cfRule>
    <cfRule type="cellIs" dxfId="58" priority="52" stopIfTrue="1" operator="equal">
      <formula>"売"</formula>
    </cfRule>
  </conditionalFormatting>
  <conditionalFormatting sqref="G35">
    <cfRule type="cellIs" dxfId="57" priority="49" stopIfTrue="1" operator="equal">
      <formula>"買"</formula>
    </cfRule>
    <cfRule type="cellIs" dxfId="56" priority="50" stopIfTrue="1" operator="equal">
      <formula>"売"</formula>
    </cfRule>
  </conditionalFormatting>
  <conditionalFormatting sqref="G37">
    <cfRule type="cellIs" dxfId="55" priority="47" stopIfTrue="1" operator="equal">
      <formula>"買"</formula>
    </cfRule>
    <cfRule type="cellIs" dxfId="54" priority="48" stopIfTrue="1" operator="equal">
      <formula>"売"</formula>
    </cfRule>
  </conditionalFormatting>
  <conditionalFormatting sqref="G37">
    <cfRule type="cellIs" dxfId="53" priority="45" stopIfTrue="1" operator="equal">
      <formula>"買"</formula>
    </cfRule>
    <cfRule type="cellIs" dxfId="52" priority="46" stopIfTrue="1" operator="equal">
      <formula>"売"</formula>
    </cfRule>
  </conditionalFormatting>
  <conditionalFormatting sqref="G36">
    <cfRule type="cellIs" dxfId="51" priority="43" stopIfTrue="1" operator="equal">
      <formula>"買"</formula>
    </cfRule>
    <cfRule type="cellIs" dxfId="50" priority="44" stopIfTrue="1" operator="equal">
      <formula>"売"</formula>
    </cfRule>
  </conditionalFormatting>
  <conditionalFormatting sqref="G36">
    <cfRule type="cellIs" dxfId="49" priority="41" stopIfTrue="1" operator="equal">
      <formula>"買"</formula>
    </cfRule>
    <cfRule type="cellIs" dxfId="48" priority="42" stopIfTrue="1" operator="equal">
      <formula>"売"</formula>
    </cfRule>
  </conditionalFormatting>
  <conditionalFormatting sqref="G37">
    <cfRule type="cellIs" dxfId="47" priority="39" stopIfTrue="1" operator="equal">
      <formula>"買"</formula>
    </cfRule>
    <cfRule type="cellIs" dxfId="46" priority="40" stopIfTrue="1" operator="equal">
      <formula>"売"</formula>
    </cfRule>
  </conditionalFormatting>
  <conditionalFormatting sqref="G37">
    <cfRule type="cellIs" dxfId="45" priority="37" stopIfTrue="1" operator="equal">
      <formula>"買"</formula>
    </cfRule>
    <cfRule type="cellIs" dxfId="44" priority="38" stopIfTrue="1" operator="equal">
      <formula>"売"</formula>
    </cfRule>
  </conditionalFormatting>
  <conditionalFormatting sqref="G38">
    <cfRule type="cellIs" dxfId="43" priority="35" stopIfTrue="1" operator="equal">
      <formula>"買"</formula>
    </cfRule>
    <cfRule type="cellIs" dxfId="42" priority="36" stopIfTrue="1" operator="equal">
      <formula>"売"</formula>
    </cfRule>
  </conditionalFormatting>
  <conditionalFormatting sqref="G39">
    <cfRule type="cellIs" dxfId="41" priority="33" stopIfTrue="1" operator="equal">
      <formula>"買"</formula>
    </cfRule>
    <cfRule type="cellIs" dxfId="40" priority="34" stopIfTrue="1" operator="equal">
      <formula>"売"</formula>
    </cfRule>
  </conditionalFormatting>
  <conditionalFormatting sqref="G40">
    <cfRule type="cellIs" dxfId="39" priority="31" stopIfTrue="1" operator="equal">
      <formula>"買"</formula>
    </cfRule>
    <cfRule type="cellIs" dxfId="38" priority="32" stopIfTrue="1" operator="equal">
      <formula>"売"</formula>
    </cfRule>
  </conditionalFormatting>
  <conditionalFormatting sqref="G41">
    <cfRule type="cellIs" dxfId="37" priority="29" stopIfTrue="1" operator="equal">
      <formula>"買"</formula>
    </cfRule>
    <cfRule type="cellIs" dxfId="36" priority="30" stopIfTrue="1" operator="equal">
      <formula>"売"</formula>
    </cfRule>
  </conditionalFormatting>
  <conditionalFormatting sqref="G42">
    <cfRule type="cellIs" dxfId="35" priority="27" stopIfTrue="1" operator="equal">
      <formula>"買"</formula>
    </cfRule>
    <cfRule type="cellIs" dxfId="34" priority="28" stopIfTrue="1" operator="equal">
      <formula>"売"</formula>
    </cfRule>
  </conditionalFormatting>
  <conditionalFormatting sqref="G43">
    <cfRule type="cellIs" dxfId="33" priority="25" stopIfTrue="1" operator="equal">
      <formula>"買"</formula>
    </cfRule>
    <cfRule type="cellIs" dxfId="32" priority="26" stopIfTrue="1" operator="equal">
      <formula>"売"</formula>
    </cfRule>
  </conditionalFormatting>
  <conditionalFormatting sqref="G44">
    <cfRule type="cellIs" dxfId="31" priority="23" stopIfTrue="1" operator="equal">
      <formula>"買"</formula>
    </cfRule>
    <cfRule type="cellIs" dxfId="30" priority="24" stopIfTrue="1" operator="equal">
      <formula>"売"</formula>
    </cfRule>
  </conditionalFormatting>
  <conditionalFormatting sqref="G45">
    <cfRule type="cellIs" dxfId="29" priority="21" stopIfTrue="1" operator="equal">
      <formula>"買"</formula>
    </cfRule>
    <cfRule type="cellIs" dxfId="28" priority="22" stopIfTrue="1" operator="equal">
      <formula>"売"</formula>
    </cfRule>
  </conditionalFormatting>
  <conditionalFormatting sqref="G46">
    <cfRule type="cellIs" dxfId="27" priority="19" stopIfTrue="1" operator="equal">
      <formula>"買"</formula>
    </cfRule>
    <cfRule type="cellIs" dxfId="26" priority="20" stopIfTrue="1" operator="equal">
      <formula>"売"</formula>
    </cfRule>
  </conditionalFormatting>
  <conditionalFormatting sqref="G47">
    <cfRule type="cellIs" dxfId="25" priority="17" stopIfTrue="1" operator="equal">
      <formula>"買"</formula>
    </cfRule>
    <cfRule type="cellIs" dxfId="24" priority="18" stopIfTrue="1" operator="equal">
      <formula>"売"</formula>
    </cfRule>
  </conditionalFormatting>
  <conditionalFormatting sqref="G48">
    <cfRule type="cellIs" dxfId="23" priority="15" stopIfTrue="1" operator="equal">
      <formula>"買"</formula>
    </cfRule>
    <cfRule type="cellIs" dxfId="22" priority="16" stopIfTrue="1" operator="equal">
      <formula>"売"</formula>
    </cfRule>
  </conditionalFormatting>
  <conditionalFormatting sqref="G49">
    <cfRule type="cellIs" dxfId="21" priority="13" stopIfTrue="1" operator="equal">
      <formula>"買"</formula>
    </cfRule>
    <cfRule type="cellIs" dxfId="20" priority="14" stopIfTrue="1" operator="equal">
      <formula>"売"</formula>
    </cfRule>
  </conditionalFormatting>
  <conditionalFormatting sqref="G50">
    <cfRule type="cellIs" dxfId="19" priority="11" stopIfTrue="1" operator="equal">
      <formula>"買"</formula>
    </cfRule>
    <cfRule type="cellIs" dxfId="18" priority="12" stopIfTrue="1" operator="equal">
      <formula>"売"</formula>
    </cfRule>
  </conditionalFormatting>
  <conditionalFormatting sqref="G51">
    <cfRule type="cellIs" dxfId="17" priority="9" stopIfTrue="1" operator="equal">
      <formula>"買"</formula>
    </cfRule>
    <cfRule type="cellIs" dxfId="16" priority="10" stopIfTrue="1" operator="equal">
      <formula>"売"</formula>
    </cfRule>
  </conditionalFormatting>
  <conditionalFormatting sqref="G52">
    <cfRule type="cellIs" dxfId="15" priority="7" stopIfTrue="1" operator="equal">
      <formula>"買"</formula>
    </cfRule>
    <cfRule type="cellIs" dxfId="14" priority="8" stopIfTrue="1" operator="equal">
      <formula>"売"</formula>
    </cfRule>
  </conditionalFormatting>
  <conditionalFormatting sqref="G53">
    <cfRule type="cellIs" dxfId="13" priority="5" stopIfTrue="1" operator="equal">
      <formula>"買"</formula>
    </cfRule>
    <cfRule type="cellIs" dxfId="12" priority="6" stopIfTrue="1" operator="equal">
      <formula>"売"</formula>
    </cfRule>
  </conditionalFormatting>
  <conditionalFormatting sqref="G55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56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72" workbookViewId="0">
      <selection activeCell="A176" sqref="A176"/>
    </sheetView>
  </sheetViews>
  <sheetFormatPr defaultRowHeight="14.2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opLeftCell="A12" zoomScale="145" zoomScaleNormal="145" zoomScaleSheetLayoutView="100" workbookViewId="0">
      <selection activeCell="A30" sqref="A30"/>
    </sheetView>
  </sheetViews>
  <sheetFormatPr defaultRowHeight="13.5"/>
  <sheetData>
    <row r="1" spans="1:10">
      <c r="A1" t="s">
        <v>0</v>
      </c>
    </row>
    <row r="2" spans="1:10">
      <c r="A2" s="90" t="s">
        <v>70</v>
      </c>
      <c r="B2" s="91"/>
      <c r="C2" s="91"/>
      <c r="D2" s="91"/>
      <c r="E2" s="91"/>
      <c r="F2" s="91"/>
      <c r="G2" s="91"/>
      <c r="H2" s="91"/>
      <c r="I2" s="91"/>
      <c r="J2" s="91"/>
    </row>
    <row r="3" spans="1:10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0">
      <c r="A4" s="91"/>
      <c r="B4" s="91"/>
      <c r="C4" s="91"/>
      <c r="D4" s="91"/>
      <c r="E4" s="91"/>
      <c r="F4" s="91"/>
      <c r="G4" s="91"/>
      <c r="H4" s="91"/>
      <c r="I4" s="91"/>
      <c r="J4" s="91"/>
    </row>
    <row r="5" spans="1:10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>
      <c r="A6" s="91"/>
      <c r="B6" s="91"/>
      <c r="C6" s="91"/>
      <c r="D6" s="91"/>
      <c r="E6" s="91"/>
      <c r="F6" s="91"/>
      <c r="G6" s="91"/>
      <c r="H6" s="91"/>
      <c r="I6" s="91"/>
      <c r="J6" s="91"/>
    </row>
    <row r="7" spans="1:10">
      <c r="A7" s="91"/>
      <c r="B7" s="91"/>
      <c r="C7" s="91"/>
      <c r="D7" s="91"/>
      <c r="E7" s="91"/>
      <c r="F7" s="91"/>
      <c r="G7" s="91"/>
      <c r="H7" s="91"/>
      <c r="I7" s="91"/>
      <c r="J7" s="91"/>
    </row>
    <row r="8" spans="1:10">
      <c r="A8" s="91"/>
      <c r="B8" s="91"/>
      <c r="C8" s="91"/>
      <c r="D8" s="91"/>
      <c r="E8" s="91"/>
      <c r="F8" s="91"/>
      <c r="G8" s="91"/>
      <c r="H8" s="91"/>
      <c r="I8" s="91"/>
      <c r="J8" s="91"/>
    </row>
    <row r="9" spans="1:10">
      <c r="A9" s="91"/>
      <c r="B9" s="91"/>
      <c r="C9" s="91"/>
      <c r="D9" s="91"/>
      <c r="E9" s="91"/>
      <c r="F9" s="91"/>
      <c r="G9" s="91"/>
      <c r="H9" s="91"/>
      <c r="I9" s="91"/>
      <c r="J9" s="91"/>
    </row>
    <row r="11" spans="1:10">
      <c r="A11" t="s">
        <v>1</v>
      </c>
    </row>
    <row r="12" spans="1:10">
      <c r="A12" s="92" t="s">
        <v>71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0">
      <c r="A13" s="93"/>
      <c r="B13" s="93"/>
      <c r="C13" s="93"/>
      <c r="D13" s="93"/>
      <c r="E13" s="93"/>
      <c r="F13" s="93"/>
      <c r="G13" s="93"/>
      <c r="H13" s="93"/>
      <c r="I13" s="93"/>
      <c r="J13" s="93"/>
    </row>
    <row r="14" spans="1:10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0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0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>
      <c r="A17" s="93"/>
      <c r="B17" s="93"/>
      <c r="C17" s="93"/>
      <c r="D17" s="93"/>
      <c r="E17" s="93"/>
      <c r="F17" s="93"/>
      <c r="G17" s="93"/>
      <c r="H17" s="93"/>
      <c r="I17" s="93"/>
      <c r="J17" s="93"/>
    </row>
    <row r="18" spans="1:10">
      <c r="A18" s="93"/>
      <c r="B18" s="93"/>
      <c r="C18" s="93"/>
      <c r="D18" s="93"/>
      <c r="E18" s="93"/>
      <c r="F18" s="93"/>
      <c r="G18" s="93"/>
      <c r="H18" s="93"/>
      <c r="I18" s="93"/>
      <c r="J18" s="93"/>
    </row>
    <row r="19" spans="1:10">
      <c r="A19" s="93"/>
      <c r="B19" s="93"/>
      <c r="C19" s="93"/>
      <c r="D19" s="93"/>
      <c r="E19" s="93"/>
      <c r="F19" s="93"/>
      <c r="G19" s="93"/>
      <c r="H19" s="93"/>
      <c r="I19" s="93"/>
      <c r="J19" s="93"/>
    </row>
    <row r="21" spans="1:10">
      <c r="A21" t="s">
        <v>2</v>
      </c>
    </row>
    <row r="22" spans="1:10">
      <c r="A22" s="92" t="s">
        <v>72</v>
      </c>
      <c r="B22" s="92"/>
      <c r="C22" s="92"/>
      <c r="D22" s="92"/>
      <c r="E22" s="92"/>
      <c r="F22" s="92"/>
      <c r="G22" s="92"/>
      <c r="H22" s="92"/>
      <c r="I22" s="92"/>
      <c r="J22" s="92"/>
    </row>
    <row r="23" spans="1:10">
      <c r="A23" s="92"/>
      <c r="B23" s="92"/>
      <c r="C23" s="92"/>
      <c r="D23" s="92"/>
      <c r="E23" s="92"/>
      <c r="F23" s="92"/>
      <c r="G23" s="92"/>
      <c r="H23" s="92"/>
      <c r="I23" s="92"/>
      <c r="J23" s="92"/>
    </row>
    <row r="24" spans="1:10">
      <c r="A24" s="92"/>
      <c r="B24" s="92"/>
      <c r="C24" s="92"/>
      <c r="D24" s="92"/>
      <c r="E24" s="92"/>
      <c r="F24" s="92"/>
      <c r="G24" s="92"/>
      <c r="H24" s="92"/>
      <c r="I24" s="92"/>
      <c r="J24" s="92"/>
    </row>
    <row r="25" spans="1:10">
      <c r="A25" s="92"/>
      <c r="B25" s="92"/>
      <c r="C25" s="92"/>
      <c r="D25" s="92"/>
      <c r="E25" s="92"/>
      <c r="F25" s="92"/>
      <c r="G25" s="92"/>
      <c r="H25" s="92"/>
      <c r="I25" s="92"/>
      <c r="J25" s="92"/>
    </row>
    <row r="26" spans="1:10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0">
      <c r="A27" s="92"/>
      <c r="B27" s="92"/>
      <c r="C27" s="92"/>
      <c r="D27" s="92"/>
      <c r="E27" s="92"/>
      <c r="F27" s="92"/>
      <c r="G27" s="92"/>
      <c r="H27" s="92"/>
      <c r="I27" s="92"/>
      <c r="J27" s="92"/>
    </row>
    <row r="28" spans="1:10">
      <c r="A28" s="92"/>
      <c r="B28" s="92"/>
      <c r="C28" s="92"/>
      <c r="D28" s="92"/>
      <c r="E28" s="92"/>
      <c r="F28" s="92"/>
      <c r="G28" s="92"/>
      <c r="H28" s="92"/>
      <c r="I28" s="92"/>
      <c r="J28" s="92"/>
    </row>
    <row r="29" spans="1:10">
      <c r="A29" s="92"/>
      <c r="B29" s="92"/>
      <c r="C29" s="92"/>
      <c r="D29" s="92"/>
      <c r="E29" s="92"/>
      <c r="F29" s="92"/>
      <c r="G29" s="92"/>
      <c r="H29" s="92"/>
      <c r="I29" s="92"/>
      <c r="J29" s="92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2"/>
  <sheetViews>
    <sheetView zoomScaleSheetLayoutView="100" workbookViewId="0">
      <selection activeCell="E27" sqref="E27"/>
    </sheetView>
  </sheetViews>
  <sheetFormatPr defaultColWidth="8.875" defaultRowHeight="17.2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>
      <c r="B2" s="24" t="s">
        <v>39</v>
      </c>
      <c r="C2" s="26"/>
    </row>
    <row r="4" spans="2:9">
      <c r="B4" s="29" t="s">
        <v>42</v>
      </c>
      <c r="C4" s="29" t="s">
        <v>40</v>
      </c>
      <c r="D4" s="29" t="s">
        <v>45</v>
      </c>
      <c r="E4" s="30" t="s">
        <v>41</v>
      </c>
      <c r="F4" s="29" t="s">
        <v>46</v>
      </c>
      <c r="G4" s="30" t="s">
        <v>41</v>
      </c>
      <c r="H4" s="29" t="s">
        <v>47</v>
      </c>
      <c r="I4" s="30" t="s">
        <v>41</v>
      </c>
    </row>
    <row r="5" spans="2:9">
      <c r="B5" s="27" t="s">
        <v>43</v>
      </c>
      <c r="C5" s="28" t="s">
        <v>44</v>
      </c>
      <c r="D5" s="28">
        <v>54</v>
      </c>
      <c r="E5" s="32">
        <v>42194</v>
      </c>
      <c r="F5" s="28">
        <v>100</v>
      </c>
      <c r="G5" s="32">
        <v>42197</v>
      </c>
      <c r="H5" s="28">
        <v>100</v>
      </c>
      <c r="I5" s="32">
        <v>42196</v>
      </c>
    </row>
    <row r="6" spans="2:9">
      <c r="B6" s="27" t="s">
        <v>43</v>
      </c>
      <c r="C6" s="28" t="s">
        <v>48</v>
      </c>
      <c r="D6" s="28">
        <v>46</v>
      </c>
      <c r="E6" s="32">
        <v>42195</v>
      </c>
      <c r="F6" s="28"/>
      <c r="G6" s="33"/>
      <c r="H6" s="28"/>
      <c r="I6" s="33"/>
    </row>
    <row r="7" spans="2:9">
      <c r="B7" s="27" t="s">
        <v>43</v>
      </c>
      <c r="C7" s="28"/>
      <c r="D7" s="28"/>
      <c r="E7" s="33"/>
      <c r="F7" s="28"/>
      <c r="G7" s="33"/>
      <c r="H7" s="28"/>
      <c r="I7" s="33"/>
    </row>
    <row r="8" spans="2:9">
      <c r="B8" s="27" t="s">
        <v>43</v>
      </c>
      <c r="C8" s="28"/>
      <c r="D8" s="28"/>
      <c r="E8" s="33"/>
      <c r="F8" s="28"/>
      <c r="G8" s="33"/>
      <c r="H8" s="28"/>
      <c r="I8" s="33"/>
    </row>
    <row r="9" spans="2:9">
      <c r="B9" s="27" t="s">
        <v>43</v>
      </c>
      <c r="C9" s="28"/>
      <c r="D9" s="28"/>
      <c r="E9" s="33"/>
      <c r="F9" s="28"/>
      <c r="G9" s="33"/>
      <c r="H9" s="28"/>
      <c r="I9" s="33"/>
    </row>
    <row r="10" spans="2:9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/>
  <cols>
    <col min="1" max="1" width="2.875" customWidth="1"/>
    <col min="2" max="18" width="6.625" customWidth="1"/>
    <col min="22" max="22" width="10.875" style="22" bestFit="1" customWidth="1"/>
  </cols>
  <sheetData>
    <row r="2" spans="2:21">
      <c r="B2" s="71" t="s">
        <v>5</v>
      </c>
      <c r="C2" s="71"/>
      <c r="D2" s="74"/>
      <c r="E2" s="74"/>
      <c r="F2" s="71" t="s">
        <v>6</v>
      </c>
      <c r="G2" s="71"/>
      <c r="H2" s="74" t="s">
        <v>36</v>
      </c>
      <c r="I2" s="74"/>
      <c r="J2" s="71" t="s">
        <v>7</v>
      </c>
      <c r="K2" s="71"/>
      <c r="L2" s="83">
        <f>C9</f>
        <v>1000000</v>
      </c>
      <c r="M2" s="74"/>
      <c r="N2" s="71" t="s">
        <v>8</v>
      </c>
      <c r="O2" s="71"/>
      <c r="P2" s="83" t="e">
        <f>C108+R108</f>
        <v>#VALUE!</v>
      </c>
      <c r="Q2" s="74"/>
      <c r="R2" s="1"/>
      <c r="S2" s="1"/>
      <c r="T2" s="1"/>
    </row>
    <row r="3" spans="2:21" ht="57" customHeight="1">
      <c r="B3" s="71" t="s">
        <v>9</v>
      </c>
      <c r="C3" s="71"/>
      <c r="D3" s="84" t="s">
        <v>38</v>
      </c>
      <c r="E3" s="84"/>
      <c r="F3" s="84"/>
      <c r="G3" s="84"/>
      <c r="H3" s="84"/>
      <c r="I3" s="84"/>
      <c r="J3" s="71" t="s">
        <v>10</v>
      </c>
      <c r="K3" s="71"/>
      <c r="L3" s="84" t="s">
        <v>35</v>
      </c>
      <c r="M3" s="85"/>
      <c r="N3" s="85"/>
      <c r="O3" s="85"/>
      <c r="P3" s="85"/>
      <c r="Q3" s="85"/>
      <c r="R3" s="1"/>
      <c r="S3" s="1"/>
    </row>
    <row r="4" spans="2:21">
      <c r="B4" s="71" t="s">
        <v>11</v>
      </c>
      <c r="C4" s="71"/>
      <c r="D4" s="79">
        <f>SUM($R$9:$S$993)</f>
        <v>153684.21052631587</v>
      </c>
      <c r="E4" s="79"/>
      <c r="F4" s="71" t="s">
        <v>12</v>
      </c>
      <c r="G4" s="71"/>
      <c r="H4" s="80">
        <f>SUM($T$9:$U$108)</f>
        <v>292.00000000000017</v>
      </c>
      <c r="I4" s="74"/>
      <c r="J4" s="86" t="s">
        <v>13</v>
      </c>
      <c r="K4" s="86"/>
      <c r="L4" s="83">
        <f>MAX($C$9:$D$990)-C9</f>
        <v>153684.21052631596</v>
      </c>
      <c r="M4" s="83"/>
      <c r="N4" s="86" t="s">
        <v>14</v>
      </c>
      <c r="O4" s="86"/>
      <c r="P4" s="79">
        <f>MIN($C$9:$D$990)-C9</f>
        <v>0</v>
      </c>
      <c r="Q4" s="79"/>
      <c r="R4" s="1"/>
      <c r="S4" s="1"/>
      <c r="T4" s="1"/>
    </row>
    <row r="5" spans="2:21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0" t="s">
        <v>19</v>
      </c>
      <c r="K5" s="71"/>
      <c r="L5" s="72"/>
      <c r="M5" s="73"/>
      <c r="N5" s="17" t="s">
        <v>20</v>
      </c>
      <c r="O5" s="9"/>
      <c r="P5" s="72"/>
      <c r="Q5" s="73"/>
      <c r="R5" s="1"/>
      <c r="S5" s="1"/>
      <c r="T5" s="1"/>
    </row>
    <row r="6" spans="2:21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>
      <c r="B7" s="54" t="s">
        <v>21</v>
      </c>
      <c r="C7" s="56" t="s">
        <v>22</v>
      </c>
      <c r="D7" s="57"/>
      <c r="E7" s="60" t="s">
        <v>23</v>
      </c>
      <c r="F7" s="61"/>
      <c r="G7" s="61"/>
      <c r="H7" s="61"/>
      <c r="I7" s="62"/>
      <c r="J7" s="63" t="s">
        <v>24</v>
      </c>
      <c r="K7" s="64"/>
      <c r="L7" s="65"/>
      <c r="M7" s="66" t="s">
        <v>25</v>
      </c>
      <c r="N7" s="67" t="s">
        <v>26</v>
      </c>
      <c r="O7" s="68"/>
      <c r="P7" s="68"/>
      <c r="Q7" s="69"/>
      <c r="R7" s="75" t="s">
        <v>27</v>
      </c>
      <c r="S7" s="75"/>
      <c r="T7" s="75"/>
      <c r="U7" s="75"/>
    </row>
    <row r="8" spans="2:21">
      <c r="B8" s="55"/>
      <c r="C8" s="58"/>
      <c r="D8" s="59"/>
      <c r="E8" s="18" t="s">
        <v>28</v>
      </c>
      <c r="F8" s="18" t="s">
        <v>29</v>
      </c>
      <c r="G8" s="18" t="s">
        <v>30</v>
      </c>
      <c r="H8" s="76" t="s">
        <v>31</v>
      </c>
      <c r="I8" s="62"/>
      <c r="J8" s="4" t="s">
        <v>32</v>
      </c>
      <c r="K8" s="77" t="s">
        <v>33</v>
      </c>
      <c r="L8" s="65"/>
      <c r="M8" s="66"/>
      <c r="N8" s="5" t="s">
        <v>28</v>
      </c>
      <c r="O8" s="5" t="s">
        <v>29</v>
      </c>
      <c r="P8" s="78" t="s">
        <v>31</v>
      </c>
      <c r="Q8" s="69"/>
      <c r="R8" s="75" t="s">
        <v>34</v>
      </c>
      <c r="S8" s="75"/>
      <c r="T8" s="75" t="s">
        <v>32</v>
      </c>
      <c r="U8" s="75"/>
    </row>
    <row r="9" spans="2:21">
      <c r="B9" s="19">
        <v>1</v>
      </c>
      <c r="C9" s="48">
        <v>1000000</v>
      </c>
      <c r="D9" s="48"/>
      <c r="E9" s="19">
        <v>2001</v>
      </c>
      <c r="F9" s="8">
        <v>42111</v>
      </c>
      <c r="G9" s="19" t="s">
        <v>4</v>
      </c>
      <c r="H9" s="49">
        <v>105.33</v>
      </c>
      <c r="I9" s="49"/>
      <c r="J9" s="19">
        <v>57</v>
      </c>
      <c r="K9" s="48">
        <f t="shared" ref="K9:K72" si="0">IF(F9="","",C9*0.03)</f>
        <v>30000</v>
      </c>
      <c r="L9" s="48"/>
      <c r="M9" s="6">
        <f>IF(J9="","",(K9/J9)/1000)</f>
        <v>0.52631578947368418</v>
      </c>
      <c r="N9" s="19">
        <v>2001</v>
      </c>
      <c r="O9" s="8">
        <v>42111</v>
      </c>
      <c r="P9" s="49">
        <v>108.25</v>
      </c>
      <c r="Q9" s="49"/>
      <c r="R9" s="52">
        <f>IF(O9="","",(IF(G9="売",H9-P9,P9-H9))*M9*100000)</f>
        <v>153684.21052631587</v>
      </c>
      <c r="S9" s="52"/>
      <c r="T9" s="53">
        <f>IF(O9="","",IF(R9&lt;0,J9*(-1),IF(G9="買",(P9-H9)*100,(H9-P9)*100)))</f>
        <v>292.00000000000017</v>
      </c>
      <c r="U9" s="53"/>
    </row>
    <row r="10" spans="2:21">
      <c r="B10" s="19">
        <v>2</v>
      </c>
      <c r="C10" s="48">
        <f t="shared" ref="C10:C73" si="1">IF(R9="","",C9+R9)</f>
        <v>1153684.210526316</v>
      </c>
      <c r="D10" s="48"/>
      <c r="E10" s="19"/>
      <c r="F10" s="8"/>
      <c r="G10" s="19" t="s">
        <v>4</v>
      </c>
      <c r="H10" s="49"/>
      <c r="I10" s="49"/>
      <c r="J10" s="19"/>
      <c r="K10" s="48" t="str">
        <f t="shared" si="0"/>
        <v/>
      </c>
      <c r="L10" s="48"/>
      <c r="M10" s="6" t="str">
        <f t="shared" ref="M10:M73" si="2">IF(J10="","",(K10/J10)/1000)</f>
        <v/>
      </c>
      <c r="N10" s="19"/>
      <c r="O10" s="8"/>
      <c r="P10" s="49"/>
      <c r="Q10" s="49"/>
      <c r="R10" s="52" t="str">
        <f t="shared" ref="R10:R73" si="3">IF(O10="","",(IF(G10="売",H10-P10,P10-H10))*M10*100000)</f>
        <v/>
      </c>
      <c r="S10" s="52"/>
      <c r="T10" s="53" t="str">
        <f t="shared" ref="T10:T73" si="4">IF(O10="","",IF(R10&lt;0,J10*(-1),IF(G10="買",(P10-H10)*100,(H10-P10)*100)))</f>
        <v/>
      </c>
      <c r="U10" s="53"/>
    </row>
    <row r="11" spans="2:21">
      <c r="B11" s="19">
        <v>3</v>
      </c>
      <c r="C11" s="48" t="str">
        <f t="shared" si="1"/>
        <v/>
      </c>
      <c r="D11" s="48"/>
      <c r="E11" s="19"/>
      <c r="F11" s="8"/>
      <c r="G11" s="19" t="s">
        <v>4</v>
      </c>
      <c r="H11" s="49"/>
      <c r="I11" s="49"/>
      <c r="J11" s="19"/>
      <c r="K11" s="48" t="str">
        <f t="shared" si="0"/>
        <v/>
      </c>
      <c r="L11" s="48"/>
      <c r="M11" s="6" t="str">
        <f t="shared" si="2"/>
        <v/>
      </c>
      <c r="N11" s="19"/>
      <c r="O11" s="8"/>
      <c r="P11" s="49"/>
      <c r="Q11" s="49"/>
      <c r="R11" s="52" t="str">
        <f t="shared" si="3"/>
        <v/>
      </c>
      <c r="S11" s="52"/>
      <c r="T11" s="53" t="str">
        <f t="shared" si="4"/>
        <v/>
      </c>
      <c r="U11" s="53"/>
    </row>
    <row r="12" spans="2:21">
      <c r="B12" s="19">
        <v>4</v>
      </c>
      <c r="C12" s="48" t="str">
        <f t="shared" si="1"/>
        <v/>
      </c>
      <c r="D12" s="48"/>
      <c r="E12" s="19"/>
      <c r="F12" s="8"/>
      <c r="G12" s="19" t="s">
        <v>3</v>
      </c>
      <c r="H12" s="49"/>
      <c r="I12" s="49"/>
      <c r="J12" s="19"/>
      <c r="K12" s="48" t="str">
        <f t="shared" si="0"/>
        <v/>
      </c>
      <c r="L12" s="48"/>
      <c r="M12" s="6" t="str">
        <f t="shared" si="2"/>
        <v/>
      </c>
      <c r="N12" s="19"/>
      <c r="O12" s="8"/>
      <c r="P12" s="49"/>
      <c r="Q12" s="49"/>
      <c r="R12" s="52" t="str">
        <f t="shared" si="3"/>
        <v/>
      </c>
      <c r="S12" s="52"/>
      <c r="T12" s="53" t="str">
        <f t="shared" si="4"/>
        <v/>
      </c>
      <c r="U12" s="53"/>
    </row>
    <row r="13" spans="2:21">
      <c r="B13" s="19">
        <v>5</v>
      </c>
      <c r="C13" s="48" t="str">
        <f t="shared" si="1"/>
        <v/>
      </c>
      <c r="D13" s="48"/>
      <c r="E13" s="19"/>
      <c r="F13" s="8"/>
      <c r="G13" s="19" t="s">
        <v>3</v>
      </c>
      <c r="H13" s="49"/>
      <c r="I13" s="49"/>
      <c r="J13" s="19"/>
      <c r="K13" s="48" t="str">
        <f t="shared" si="0"/>
        <v/>
      </c>
      <c r="L13" s="48"/>
      <c r="M13" s="6" t="str">
        <f t="shared" si="2"/>
        <v/>
      </c>
      <c r="N13" s="19"/>
      <c r="O13" s="8"/>
      <c r="P13" s="49"/>
      <c r="Q13" s="49"/>
      <c r="R13" s="52" t="str">
        <f t="shared" si="3"/>
        <v/>
      </c>
      <c r="S13" s="52"/>
      <c r="T13" s="53" t="str">
        <f t="shared" si="4"/>
        <v/>
      </c>
      <c r="U13" s="53"/>
    </row>
    <row r="14" spans="2:21">
      <c r="B14" s="19">
        <v>6</v>
      </c>
      <c r="C14" s="48" t="str">
        <f t="shared" si="1"/>
        <v/>
      </c>
      <c r="D14" s="48"/>
      <c r="E14" s="19"/>
      <c r="F14" s="8"/>
      <c r="G14" s="19" t="s">
        <v>4</v>
      </c>
      <c r="H14" s="49"/>
      <c r="I14" s="49"/>
      <c r="J14" s="19"/>
      <c r="K14" s="48" t="str">
        <f t="shared" si="0"/>
        <v/>
      </c>
      <c r="L14" s="48"/>
      <c r="M14" s="6" t="str">
        <f t="shared" si="2"/>
        <v/>
      </c>
      <c r="N14" s="19"/>
      <c r="O14" s="8"/>
      <c r="P14" s="49"/>
      <c r="Q14" s="49"/>
      <c r="R14" s="52" t="str">
        <f t="shared" si="3"/>
        <v/>
      </c>
      <c r="S14" s="52"/>
      <c r="T14" s="53" t="str">
        <f t="shared" si="4"/>
        <v/>
      </c>
      <c r="U14" s="53"/>
    </row>
    <row r="15" spans="2:21">
      <c r="B15" s="19">
        <v>7</v>
      </c>
      <c r="C15" s="48" t="str">
        <f t="shared" si="1"/>
        <v/>
      </c>
      <c r="D15" s="48"/>
      <c r="E15" s="19"/>
      <c r="F15" s="8"/>
      <c r="G15" s="19" t="s">
        <v>4</v>
      </c>
      <c r="H15" s="49"/>
      <c r="I15" s="49"/>
      <c r="J15" s="19"/>
      <c r="K15" s="48" t="str">
        <f t="shared" si="0"/>
        <v/>
      </c>
      <c r="L15" s="48"/>
      <c r="M15" s="6" t="str">
        <f t="shared" si="2"/>
        <v/>
      </c>
      <c r="N15" s="19"/>
      <c r="O15" s="8"/>
      <c r="P15" s="49"/>
      <c r="Q15" s="49"/>
      <c r="R15" s="52" t="str">
        <f t="shared" si="3"/>
        <v/>
      </c>
      <c r="S15" s="52"/>
      <c r="T15" s="53" t="str">
        <f t="shared" si="4"/>
        <v/>
      </c>
      <c r="U15" s="53"/>
    </row>
    <row r="16" spans="2:21">
      <c r="B16" s="19">
        <v>8</v>
      </c>
      <c r="C16" s="48" t="str">
        <f t="shared" si="1"/>
        <v/>
      </c>
      <c r="D16" s="48"/>
      <c r="E16" s="19"/>
      <c r="F16" s="8"/>
      <c r="G16" s="19" t="s">
        <v>4</v>
      </c>
      <c r="H16" s="49"/>
      <c r="I16" s="49"/>
      <c r="J16" s="19"/>
      <c r="K16" s="48" t="str">
        <f t="shared" si="0"/>
        <v/>
      </c>
      <c r="L16" s="48"/>
      <c r="M16" s="6" t="str">
        <f t="shared" si="2"/>
        <v/>
      </c>
      <c r="N16" s="19"/>
      <c r="O16" s="8"/>
      <c r="P16" s="49"/>
      <c r="Q16" s="49"/>
      <c r="R16" s="52" t="str">
        <f t="shared" si="3"/>
        <v/>
      </c>
      <c r="S16" s="52"/>
      <c r="T16" s="53" t="str">
        <f t="shared" si="4"/>
        <v/>
      </c>
      <c r="U16" s="53"/>
    </row>
    <row r="17" spans="2:21">
      <c r="B17" s="19">
        <v>9</v>
      </c>
      <c r="C17" s="48" t="str">
        <f t="shared" si="1"/>
        <v/>
      </c>
      <c r="D17" s="48"/>
      <c r="E17" s="19"/>
      <c r="F17" s="8"/>
      <c r="G17" s="19" t="s">
        <v>4</v>
      </c>
      <c r="H17" s="49"/>
      <c r="I17" s="49"/>
      <c r="J17" s="19"/>
      <c r="K17" s="48" t="str">
        <f t="shared" si="0"/>
        <v/>
      </c>
      <c r="L17" s="48"/>
      <c r="M17" s="6" t="str">
        <f t="shared" si="2"/>
        <v/>
      </c>
      <c r="N17" s="19"/>
      <c r="O17" s="8"/>
      <c r="P17" s="49"/>
      <c r="Q17" s="49"/>
      <c r="R17" s="52" t="str">
        <f t="shared" si="3"/>
        <v/>
      </c>
      <c r="S17" s="52"/>
      <c r="T17" s="53" t="str">
        <f t="shared" si="4"/>
        <v/>
      </c>
      <c r="U17" s="53"/>
    </row>
    <row r="18" spans="2:21">
      <c r="B18" s="19">
        <v>10</v>
      </c>
      <c r="C18" s="48" t="str">
        <f t="shared" si="1"/>
        <v/>
      </c>
      <c r="D18" s="48"/>
      <c r="E18" s="19"/>
      <c r="F18" s="8"/>
      <c r="G18" s="19" t="s">
        <v>4</v>
      </c>
      <c r="H18" s="49"/>
      <c r="I18" s="49"/>
      <c r="J18" s="19"/>
      <c r="K18" s="48" t="str">
        <f t="shared" si="0"/>
        <v/>
      </c>
      <c r="L18" s="48"/>
      <c r="M18" s="6" t="str">
        <f t="shared" si="2"/>
        <v/>
      </c>
      <c r="N18" s="19"/>
      <c r="O18" s="8"/>
      <c r="P18" s="49"/>
      <c r="Q18" s="49"/>
      <c r="R18" s="52" t="str">
        <f t="shared" si="3"/>
        <v/>
      </c>
      <c r="S18" s="52"/>
      <c r="T18" s="53" t="str">
        <f t="shared" si="4"/>
        <v/>
      </c>
      <c r="U18" s="53"/>
    </row>
    <row r="19" spans="2:21">
      <c r="B19" s="19">
        <v>11</v>
      </c>
      <c r="C19" s="48" t="str">
        <f t="shared" si="1"/>
        <v/>
      </c>
      <c r="D19" s="48"/>
      <c r="E19" s="19"/>
      <c r="F19" s="8"/>
      <c r="G19" s="19" t="s">
        <v>4</v>
      </c>
      <c r="H19" s="49"/>
      <c r="I19" s="49"/>
      <c r="J19" s="19"/>
      <c r="K19" s="48" t="str">
        <f t="shared" si="0"/>
        <v/>
      </c>
      <c r="L19" s="48"/>
      <c r="M19" s="6" t="str">
        <f t="shared" si="2"/>
        <v/>
      </c>
      <c r="N19" s="19"/>
      <c r="O19" s="8"/>
      <c r="P19" s="49"/>
      <c r="Q19" s="49"/>
      <c r="R19" s="52" t="str">
        <f t="shared" si="3"/>
        <v/>
      </c>
      <c r="S19" s="52"/>
      <c r="T19" s="53" t="str">
        <f t="shared" si="4"/>
        <v/>
      </c>
      <c r="U19" s="53"/>
    </row>
    <row r="20" spans="2:21">
      <c r="B20" s="19">
        <v>12</v>
      </c>
      <c r="C20" s="48" t="str">
        <f t="shared" si="1"/>
        <v/>
      </c>
      <c r="D20" s="48"/>
      <c r="E20" s="19"/>
      <c r="F20" s="8"/>
      <c r="G20" s="19" t="s">
        <v>4</v>
      </c>
      <c r="H20" s="49"/>
      <c r="I20" s="49"/>
      <c r="J20" s="19"/>
      <c r="K20" s="48" t="str">
        <f t="shared" si="0"/>
        <v/>
      </c>
      <c r="L20" s="48"/>
      <c r="M20" s="6" t="str">
        <f t="shared" si="2"/>
        <v/>
      </c>
      <c r="N20" s="19"/>
      <c r="O20" s="8"/>
      <c r="P20" s="49"/>
      <c r="Q20" s="49"/>
      <c r="R20" s="52" t="str">
        <f t="shared" si="3"/>
        <v/>
      </c>
      <c r="S20" s="52"/>
      <c r="T20" s="53" t="str">
        <f t="shared" si="4"/>
        <v/>
      </c>
      <c r="U20" s="53"/>
    </row>
    <row r="21" spans="2:21">
      <c r="B21" s="19">
        <v>13</v>
      </c>
      <c r="C21" s="48" t="str">
        <f t="shared" si="1"/>
        <v/>
      </c>
      <c r="D21" s="48"/>
      <c r="E21" s="19"/>
      <c r="F21" s="8"/>
      <c r="G21" s="19" t="s">
        <v>4</v>
      </c>
      <c r="H21" s="49"/>
      <c r="I21" s="49"/>
      <c r="J21" s="19"/>
      <c r="K21" s="48" t="str">
        <f t="shared" si="0"/>
        <v/>
      </c>
      <c r="L21" s="48"/>
      <c r="M21" s="6" t="str">
        <f t="shared" si="2"/>
        <v/>
      </c>
      <c r="N21" s="19"/>
      <c r="O21" s="8"/>
      <c r="P21" s="49"/>
      <c r="Q21" s="49"/>
      <c r="R21" s="52" t="str">
        <f t="shared" si="3"/>
        <v/>
      </c>
      <c r="S21" s="52"/>
      <c r="T21" s="53" t="str">
        <f t="shared" si="4"/>
        <v/>
      </c>
      <c r="U21" s="53"/>
    </row>
    <row r="22" spans="2:21">
      <c r="B22" s="19">
        <v>14</v>
      </c>
      <c r="C22" s="48" t="str">
        <f t="shared" si="1"/>
        <v/>
      </c>
      <c r="D22" s="48"/>
      <c r="E22" s="19"/>
      <c r="F22" s="8"/>
      <c r="G22" s="19" t="s">
        <v>3</v>
      </c>
      <c r="H22" s="49"/>
      <c r="I22" s="49"/>
      <c r="J22" s="19"/>
      <c r="K22" s="48" t="str">
        <f t="shared" si="0"/>
        <v/>
      </c>
      <c r="L22" s="48"/>
      <c r="M22" s="6" t="str">
        <f t="shared" si="2"/>
        <v/>
      </c>
      <c r="N22" s="19"/>
      <c r="O22" s="8"/>
      <c r="P22" s="49"/>
      <c r="Q22" s="49"/>
      <c r="R22" s="52" t="str">
        <f t="shared" si="3"/>
        <v/>
      </c>
      <c r="S22" s="52"/>
      <c r="T22" s="53" t="str">
        <f t="shared" si="4"/>
        <v/>
      </c>
      <c r="U22" s="53"/>
    </row>
    <row r="23" spans="2:21">
      <c r="B23" s="19">
        <v>15</v>
      </c>
      <c r="C23" s="48" t="str">
        <f t="shared" si="1"/>
        <v/>
      </c>
      <c r="D23" s="48"/>
      <c r="E23" s="19"/>
      <c r="F23" s="8"/>
      <c r="G23" s="19" t="s">
        <v>4</v>
      </c>
      <c r="H23" s="49"/>
      <c r="I23" s="49"/>
      <c r="J23" s="19"/>
      <c r="K23" s="48" t="str">
        <f t="shared" si="0"/>
        <v/>
      </c>
      <c r="L23" s="48"/>
      <c r="M23" s="6" t="str">
        <f t="shared" si="2"/>
        <v/>
      </c>
      <c r="N23" s="19"/>
      <c r="O23" s="8"/>
      <c r="P23" s="49"/>
      <c r="Q23" s="49"/>
      <c r="R23" s="52" t="str">
        <f t="shared" si="3"/>
        <v/>
      </c>
      <c r="S23" s="52"/>
      <c r="T23" s="53" t="str">
        <f t="shared" si="4"/>
        <v/>
      </c>
      <c r="U23" s="53"/>
    </row>
    <row r="24" spans="2:21">
      <c r="B24" s="19">
        <v>16</v>
      </c>
      <c r="C24" s="48" t="str">
        <f t="shared" si="1"/>
        <v/>
      </c>
      <c r="D24" s="48"/>
      <c r="E24" s="19"/>
      <c r="F24" s="8"/>
      <c r="G24" s="19" t="s">
        <v>4</v>
      </c>
      <c r="H24" s="49"/>
      <c r="I24" s="49"/>
      <c r="J24" s="19"/>
      <c r="K24" s="48" t="str">
        <f t="shared" si="0"/>
        <v/>
      </c>
      <c r="L24" s="48"/>
      <c r="M24" s="6" t="str">
        <f t="shared" si="2"/>
        <v/>
      </c>
      <c r="N24" s="19"/>
      <c r="O24" s="8"/>
      <c r="P24" s="49"/>
      <c r="Q24" s="49"/>
      <c r="R24" s="52" t="str">
        <f t="shared" si="3"/>
        <v/>
      </c>
      <c r="S24" s="52"/>
      <c r="T24" s="53" t="str">
        <f t="shared" si="4"/>
        <v/>
      </c>
      <c r="U24" s="53"/>
    </row>
    <row r="25" spans="2:21">
      <c r="B25" s="19">
        <v>17</v>
      </c>
      <c r="C25" s="48" t="str">
        <f t="shared" si="1"/>
        <v/>
      </c>
      <c r="D25" s="48"/>
      <c r="E25" s="19"/>
      <c r="F25" s="8"/>
      <c r="G25" s="19" t="s">
        <v>4</v>
      </c>
      <c r="H25" s="49"/>
      <c r="I25" s="49"/>
      <c r="J25" s="19"/>
      <c r="K25" s="48" t="str">
        <f t="shared" si="0"/>
        <v/>
      </c>
      <c r="L25" s="48"/>
      <c r="M25" s="6" t="str">
        <f t="shared" si="2"/>
        <v/>
      </c>
      <c r="N25" s="19"/>
      <c r="O25" s="8"/>
      <c r="P25" s="49"/>
      <c r="Q25" s="49"/>
      <c r="R25" s="52" t="str">
        <f t="shared" si="3"/>
        <v/>
      </c>
      <c r="S25" s="52"/>
      <c r="T25" s="53" t="str">
        <f t="shared" si="4"/>
        <v/>
      </c>
      <c r="U25" s="53"/>
    </row>
    <row r="26" spans="2:21">
      <c r="B26" s="19">
        <v>18</v>
      </c>
      <c r="C26" s="48" t="str">
        <f t="shared" si="1"/>
        <v/>
      </c>
      <c r="D26" s="48"/>
      <c r="E26" s="19"/>
      <c r="F26" s="8"/>
      <c r="G26" s="19" t="s">
        <v>4</v>
      </c>
      <c r="H26" s="49"/>
      <c r="I26" s="49"/>
      <c r="J26" s="19"/>
      <c r="K26" s="48" t="str">
        <f t="shared" si="0"/>
        <v/>
      </c>
      <c r="L26" s="48"/>
      <c r="M26" s="6" t="str">
        <f t="shared" si="2"/>
        <v/>
      </c>
      <c r="N26" s="19"/>
      <c r="O26" s="8"/>
      <c r="P26" s="49"/>
      <c r="Q26" s="49"/>
      <c r="R26" s="52" t="str">
        <f t="shared" si="3"/>
        <v/>
      </c>
      <c r="S26" s="52"/>
      <c r="T26" s="53" t="str">
        <f t="shared" si="4"/>
        <v/>
      </c>
      <c r="U26" s="53"/>
    </row>
    <row r="27" spans="2:21">
      <c r="B27" s="19">
        <v>19</v>
      </c>
      <c r="C27" s="48" t="str">
        <f t="shared" si="1"/>
        <v/>
      </c>
      <c r="D27" s="48"/>
      <c r="E27" s="19"/>
      <c r="F27" s="8"/>
      <c r="G27" s="19" t="s">
        <v>3</v>
      </c>
      <c r="H27" s="49"/>
      <c r="I27" s="49"/>
      <c r="J27" s="19"/>
      <c r="K27" s="48" t="str">
        <f t="shared" si="0"/>
        <v/>
      </c>
      <c r="L27" s="48"/>
      <c r="M27" s="6" t="str">
        <f t="shared" si="2"/>
        <v/>
      </c>
      <c r="N27" s="19"/>
      <c r="O27" s="8"/>
      <c r="P27" s="49"/>
      <c r="Q27" s="49"/>
      <c r="R27" s="52" t="str">
        <f t="shared" si="3"/>
        <v/>
      </c>
      <c r="S27" s="52"/>
      <c r="T27" s="53" t="str">
        <f t="shared" si="4"/>
        <v/>
      </c>
      <c r="U27" s="53"/>
    </row>
    <row r="28" spans="2:21">
      <c r="B28" s="19">
        <v>20</v>
      </c>
      <c r="C28" s="48" t="str">
        <f t="shared" si="1"/>
        <v/>
      </c>
      <c r="D28" s="48"/>
      <c r="E28" s="19"/>
      <c r="F28" s="8"/>
      <c r="G28" s="19" t="s">
        <v>4</v>
      </c>
      <c r="H28" s="49"/>
      <c r="I28" s="49"/>
      <c r="J28" s="19"/>
      <c r="K28" s="48" t="str">
        <f t="shared" si="0"/>
        <v/>
      </c>
      <c r="L28" s="48"/>
      <c r="M28" s="6" t="str">
        <f t="shared" si="2"/>
        <v/>
      </c>
      <c r="N28" s="19"/>
      <c r="O28" s="8"/>
      <c r="P28" s="49"/>
      <c r="Q28" s="49"/>
      <c r="R28" s="52" t="str">
        <f t="shared" si="3"/>
        <v/>
      </c>
      <c r="S28" s="52"/>
      <c r="T28" s="53" t="str">
        <f t="shared" si="4"/>
        <v/>
      </c>
      <c r="U28" s="53"/>
    </row>
    <row r="29" spans="2:21">
      <c r="B29" s="19">
        <v>21</v>
      </c>
      <c r="C29" s="48" t="str">
        <f t="shared" si="1"/>
        <v/>
      </c>
      <c r="D29" s="48"/>
      <c r="E29" s="19"/>
      <c r="F29" s="8"/>
      <c r="G29" s="19" t="s">
        <v>3</v>
      </c>
      <c r="H29" s="49"/>
      <c r="I29" s="49"/>
      <c r="J29" s="19"/>
      <c r="K29" s="48" t="str">
        <f t="shared" si="0"/>
        <v/>
      </c>
      <c r="L29" s="48"/>
      <c r="M29" s="6" t="str">
        <f t="shared" si="2"/>
        <v/>
      </c>
      <c r="N29" s="19"/>
      <c r="O29" s="8"/>
      <c r="P29" s="49"/>
      <c r="Q29" s="49"/>
      <c r="R29" s="52" t="str">
        <f t="shared" si="3"/>
        <v/>
      </c>
      <c r="S29" s="52"/>
      <c r="T29" s="53" t="str">
        <f t="shared" si="4"/>
        <v/>
      </c>
      <c r="U29" s="53"/>
    </row>
    <row r="30" spans="2:21">
      <c r="B30" s="19">
        <v>22</v>
      </c>
      <c r="C30" s="48" t="str">
        <f t="shared" si="1"/>
        <v/>
      </c>
      <c r="D30" s="48"/>
      <c r="E30" s="19"/>
      <c r="F30" s="8"/>
      <c r="G30" s="19" t="s">
        <v>3</v>
      </c>
      <c r="H30" s="49"/>
      <c r="I30" s="49"/>
      <c r="J30" s="19"/>
      <c r="K30" s="48" t="str">
        <f t="shared" si="0"/>
        <v/>
      </c>
      <c r="L30" s="48"/>
      <c r="M30" s="6" t="str">
        <f t="shared" si="2"/>
        <v/>
      </c>
      <c r="N30" s="19"/>
      <c r="O30" s="8"/>
      <c r="P30" s="49"/>
      <c r="Q30" s="49"/>
      <c r="R30" s="52" t="str">
        <f t="shared" si="3"/>
        <v/>
      </c>
      <c r="S30" s="52"/>
      <c r="T30" s="53" t="str">
        <f t="shared" si="4"/>
        <v/>
      </c>
      <c r="U30" s="53"/>
    </row>
    <row r="31" spans="2:21">
      <c r="B31" s="19">
        <v>23</v>
      </c>
      <c r="C31" s="48" t="str">
        <f t="shared" si="1"/>
        <v/>
      </c>
      <c r="D31" s="48"/>
      <c r="E31" s="19"/>
      <c r="F31" s="8"/>
      <c r="G31" s="19" t="s">
        <v>3</v>
      </c>
      <c r="H31" s="49"/>
      <c r="I31" s="49"/>
      <c r="J31" s="19"/>
      <c r="K31" s="48" t="str">
        <f t="shared" si="0"/>
        <v/>
      </c>
      <c r="L31" s="48"/>
      <c r="M31" s="6" t="str">
        <f t="shared" si="2"/>
        <v/>
      </c>
      <c r="N31" s="19"/>
      <c r="O31" s="8"/>
      <c r="P31" s="49"/>
      <c r="Q31" s="49"/>
      <c r="R31" s="52" t="str">
        <f t="shared" si="3"/>
        <v/>
      </c>
      <c r="S31" s="52"/>
      <c r="T31" s="53" t="str">
        <f t="shared" si="4"/>
        <v/>
      </c>
      <c r="U31" s="53"/>
    </row>
    <row r="32" spans="2:21">
      <c r="B32" s="19">
        <v>24</v>
      </c>
      <c r="C32" s="48" t="str">
        <f t="shared" si="1"/>
        <v/>
      </c>
      <c r="D32" s="48"/>
      <c r="E32" s="19"/>
      <c r="F32" s="8"/>
      <c r="G32" s="19" t="s">
        <v>3</v>
      </c>
      <c r="H32" s="49"/>
      <c r="I32" s="49"/>
      <c r="J32" s="19"/>
      <c r="K32" s="48" t="str">
        <f t="shared" si="0"/>
        <v/>
      </c>
      <c r="L32" s="48"/>
      <c r="M32" s="6" t="str">
        <f t="shared" si="2"/>
        <v/>
      </c>
      <c r="N32" s="19"/>
      <c r="O32" s="8"/>
      <c r="P32" s="49"/>
      <c r="Q32" s="49"/>
      <c r="R32" s="52" t="str">
        <f t="shared" si="3"/>
        <v/>
      </c>
      <c r="S32" s="52"/>
      <c r="T32" s="53" t="str">
        <f t="shared" si="4"/>
        <v/>
      </c>
      <c r="U32" s="53"/>
    </row>
    <row r="33" spans="2:21">
      <c r="B33" s="19">
        <v>25</v>
      </c>
      <c r="C33" s="48" t="str">
        <f t="shared" si="1"/>
        <v/>
      </c>
      <c r="D33" s="48"/>
      <c r="E33" s="19"/>
      <c r="F33" s="8"/>
      <c r="G33" s="19" t="s">
        <v>4</v>
      </c>
      <c r="H33" s="49"/>
      <c r="I33" s="49"/>
      <c r="J33" s="19"/>
      <c r="K33" s="48" t="str">
        <f t="shared" si="0"/>
        <v/>
      </c>
      <c r="L33" s="48"/>
      <c r="M33" s="6" t="str">
        <f t="shared" si="2"/>
        <v/>
      </c>
      <c r="N33" s="19"/>
      <c r="O33" s="8"/>
      <c r="P33" s="49"/>
      <c r="Q33" s="49"/>
      <c r="R33" s="52" t="str">
        <f t="shared" si="3"/>
        <v/>
      </c>
      <c r="S33" s="52"/>
      <c r="T33" s="53" t="str">
        <f t="shared" si="4"/>
        <v/>
      </c>
      <c r="U33" s="53"/>
    </row>
    <row r="34" spans="2:21">
      <c r="B34" s="19">
        <v>26</v>
      </c>
      <c r="C34" s="48" t="str">
        <f t="shared" si="1"/>
        <v/>
      </c>
      <c r="D34" s="48"/>
      <c r="E34" s="19"/>
      <c r="F34" s="8"/>
      <c r="G34" s="19" t="s">
        <v>3</v>
      </c>
      <c r="H34" s="49"/>
      <c r="I34" s="49"/>
      <c r="J34" s="19"/>
      <c r="K34" s="48" t="str">
        <f t="shared" si="0"/>
        <v/>
      </c>
      <c r="L34" s="48"/>
      <c r="M34" s="6" t="str">
        <f t="shared" si="2"/>
        <v/>
      </c>
      <c r="N34" s="19"/>
      <c r="O34" s="8"/>
      <c r="P34" s="49"/>
      <c r="Q34" s="49"/>
      <c r="R34" s="52" t="str">
        <f t="shared" si="3"/>
        <v/>
      </c>
      <c r="S34" s="52"/>
      <c r="T34" s="53" t="str">
        <f t="shared" si="4"/>
        <v/>
      </c>
      <c r="U34" s="53"/>
    </row>
    <row r="35" spans="2:21">
      <c r="B35" s="19">
        <v>27</v>
      </c>
      <c r="C35" s="48" t="str">
        <f t="shared" si="1"/>
        <v/>
      </c>
      <c r="D35" s="48"/>
      <c r="E35" s="19"/>
      <c r="F35" s="8"/>
      <c r="G35" s="19" t="s">
        <v>3</v>
      </c>
      <c r="H35" s="49"/>
      <c r="I35" s="49"/>
      <c r="J35" s="19"/>
      <c r="K35" s="48" t="str">
        <f t="shared" si="0"/>
        <v/>
      </c>
      <c r="L35" s="48"/>
      <c r="M35" s="6" t="str">
        <f t="shared" si="2"/>
        <v/>
      </c>
      <c r="N35" s="19"/>
      <c r="O35" s="8"/>
      <c r="P35" s="49"/>
      <c r="Q35" s="49"/>
      <c r="R35" s="52" t="str">
        <f t="shared" si="3"/>
        <v/>
      </c>
      <c r="S35" s="52"/>
      <c r="T35" s="53" t="str">
        <f t="shared" si="4"/>
        <v/>
      </c>
      <c r="U35" s="53"/>
    </row>
    <row r="36" spans="2:21">
      <c r="B36" s="19">
        <v>28</v>
      </c>
      <c r="C36" s="48" t="str">
        <f t="shared" si="1"/>
        <v/>
      </c>
      <c r="D36" s="48"/>
      <c r="E36" s="19"/>
      <c r="F36" s="8"/>
      <c r="G36" s="19" t="s">
        <v>3</v>
      </c>
      <c r="H36" s="49"/>
      <c r="I36" s="49"/>
      <c r="J36" s="19"/>
      <c r="K36" s="48" t="str">
        <f t="shared" si="0"/>
        <v/>
      </c>
      <c r="L36" s="48"/>
      <c r="M36" s="6" t="str">
        <f t="shared" si="2"/>
        <v/>
      </c>
      <c r="N36" s="19"/>
      <c r="O36" s="8"/>
      <c r="P36" s="49"/>
      <c r="Q36" s="49"/>
      <c r="R36" s="52" t="str">
        <f t="shared" si="3"/>
        <v/>
      </c>
      <c r="S36" s="52"/>
      <c r="T36" s="53" t="str">
        <f t="shared" si="4"/>
        <v/>
      </c>
      <c r="U36" s="53"/>
    </row>
    <row r="37" spans="2:21">
      <c r="B37" s="19">
        <v>29</v>
      </c>
      <c r="C37" s="48" t="str">
        <f t="shared" si="1"/>
        <v/>
      </c>
      <c r="D37" s="48"/>
      <c r="E37" s="19"/>
      <c r="F37" s="8"/>
      <c r="G37" s="19" t="s">
        <v>3</v>
      </c>
      <c r="H37" s="49"/>
      <c r="I37" s="49"/>
      <c r="J37" s="19"/>
      <c r="K37" s="48" t="str">
        <f t="shared" si="0"/>
        <v/>
      </c>
      <c r="L37" s="48"/>
      <c r="M37" s="6" t="str">
        <f t="shared" si="2"/>
        <v/>
      </c>
      <c r="N37" s="19"/>
      <c r="O37" s="8"/>
      <c r="P37" s="49"/>
      <c r="Q37" s="49"/>
      <c r="R37" s="52" t="str">
        <f t="shared" si="3"/>
        <v/>
      </c>
      <c r="S37" s="52"/>
      <c r="T37" s="53" t="str">
        <f t="shared" si="4"/>
        <v/>
      </c>
      <c r="U37" s="53"/>
    </row>
    <row r="38" spans="2:21">
      <c r="B38" s="19">
        <v>30</v>
      </c>
      <c r="C38" s="48" t="str">
        <f t="shared" si="1"/>
        <v/>
      </c>
      <c r="D38" s="48"/>
      <c r="E38" s="19"/>
      <c r="F38" s="8"/>
      <c r="G38" s="19" t="s">
        <v>4</v>
      </c>
      <c r="H38" s="49"/>
      <c r="I38" s="49"/>
      <c r="J38" s="19"/>
      <c r="K38" s="48" t="str">
        <f t="shared" si="0"/>
        <v/>
      </c>
      <c r="L38" s="48"/>
      <c r="M38" s="6" t="str">
        <f t="shared" si="2"/>
        <v/>
      </c>
      <c r="N38" s="19"/>
      <c r="O38" s="8"/>
      <c r="P38" s="49"/>
      <c r="Q38" s="49"/>
      <c r="R38" s="52" t="str">
        <f t="shared" si="3"/>
        <v/>
      </c>
      <c r="S38" s="52"/>
      <c r="T38" s="53" t="str">
        <f t="shared" si="4"/>
        <v/>
      </c>
      <c r="U38" s="53"/>
    </row>
    <row r="39" spans="2:21">
      <c r="B39" s="19">
        <v>31</v>
      </c>
      <c r="C39" s="48" t="str">
        <f t="shared" si="1"/>
        <v/>
      </c>
      <c r="D39" s="48"/>
      <c r="E39" s="19"/>
      <c r="F39" s="8"/>
      <c r="G39" s="19" t="s">
        <v>4</v>
      </c>
      <c r="H39" s="49"/>
      <c r="I39" s="49"/>
      <c r="J39" s="19"/>
      <c r="K39" s="48" t="str">
        <f t="shared" si="0"/>
        <v/>
      </c>
      <c r="L39" s="48"/>
      <c r="M39" s="6" t="str">
        <f t="shared" si="2"/>
        <v/>
      </c>
      <c r="N39" s="19"/>
      <c r="O39" s="8"/>
      <c r="P39" s="49"/>
      <c r="Q39" s="49"/>
      <c r="R39" s="52" t="str">
        <f t="shared" si="3"/>
        <v/>
      </c>
      <c r="S39" s="52"/>
      <c r="T39" s="53" t="str">
        <f t="shared" si="4"/>
        <v/>
      </c>
      <c r="U39" s="53"/>
    </row>
    <row r="40" spans="2:21">
      <c r="B40" s="19">
        <v>32</v>
      </c>
      <c r="C40" s="48" t="str">
        <f t="shared" si="1"/>
        <v/>
      </c>
      <c r="D40" s="48"/>
      <c r="E40" s="19"/>
      <c r="F40" s="8"/>
      <c r="G40" s="19" t="s">
        <v>4</v>
      </c>
      <c r="H40" s="49"/>
      <c r="I40" s="49"/>
      <c r="J40" s="19"/>
      <c r="K40" s="48" t="str">
        <f t="shared" si="0"/>
        <v/>
      </c>
      <c r="L40" s="48"/>
      <c r="M40" s="6" t="str">
        <f t="shared" si="2"/>
        <v/>
      </c>
      <c r="N40" s="19"/>
      <c r="O40" s="8"/>
      <c r="P40" s="49"/>
      <c r="Q40" s="49"/>
      <c r="R40" s="52" t="str">
        <f t="shared" si="3"/>
        <v/>
      </c>
      <c r="S40" s="52"/>
      <c r="T40" s="53" t="str">
        <f t="shared" si="4"/>
        <v/>
      </c>
      <c r="U40" s="53"/>
    </row>
    <row r="41" spans="2:21">
      <c r="B41" s="19">
        <v>33</v>
      </c>
      <c r="C41" s="48" t="str">
        <f t="shared" si="1"/>
        <v/>
      </c>
      <c r="D41" s="48"/>
      <c r="E41" s="19"/>
      <c r="F41" s="8"/>
      <c r="G41" s="19" t="s">
        <v>3</v>
      </c>
      <c r="H41" s="49"/>
      <c r="I41" s="49"/>
      <c r="J41" s="19"/>
      <c r="K41" s="48" t="str">
        <f t="shared" si="0"/>
        <v/>
      </c>
      <c r="L41" s="48"/>
      <c r="M41" s="6" t="str">
        <f t="shared" si="2"/>
        <v/>
      </c>
      <c r="N41" s="19"/>
      <c r="O41" s="8"/>
      <c r="P41" s="49"/>
      <c r="Q41" s="49"/>
      <c r="R41" s="52" t="str">
        <f t="shared" si="3"/>
        <v/>
      </c>
      <c r="S41" s="52"/>
      <c r="T41" s="53" t="str">
        <f t="shared" si="4"/>
        <v/>
      </c>
      <c r="U41" s="53"/>
    </row>
    <row r="42" spans="2:21">
      <c r="B42" s="19">
        <v>34</v>
      </c>
      <c r="C42" s="48" t="str">
        <f t="shared" si="1"/>
        <v/>
      </c>
      <c r="D42" s="48"/>
      <c r="E42" s="19"/>
      <c r="F42" s="8"/>
      <c r="G42" s="19" t="s">
        <v>4</v>
      </c>
      <c r="H42" s="49"/>
      <c r="I42" s="49"/>
      <c r="J42" s="19"/>
      <c r="K42" s="48" t="str">
        <f t="shared" si="0"/>
        <v/>
      </c>
      <c r="L42" s="48"/>
      <c r="M42" s="6" t="str">
        <f t="shared" si="2"/>
        <v/>
      </c>
      <c r="N42" s="19"/>
      <c r="O42" s="8"/>
      <c r="P42" s="49"/>
      <c r="Q42" s="49"/>
      <c r="R42" s="52" t="str">
        <f t="shared" si="3"/>
        <v/>
      </c>
      <c r="S42" s="52"/>
      <c r="T42" s="53" t="str">
        <f t="shared" si="4"/>
        <v/>
      </c>
      <c r="U42" s="53"/>
    </row>
    <row r="43" spans="2:21">
      <c r="B43" s="19">
        <v>35</v>
      </c>
      <c r="C43" s="48" t="str">
        <f t="shared" si="1"/>
        <v/>
      </c>
      <c r="D43" s="48"/>
      <c r="E43" s="19"/>
      <c r="F43" s="8"/>
      <c r="G43" s="19" t="s">
        <v>3</v>
      </c>
      <c r="H43" s="49"/>
      <c r="I43" s="49"/>
      <c r="J43" s="19"/>
      <c r="K43" s="48" t="str">
        <f t="shared" si="0"/>
        <v/>
      </c>
      <c r="L43" s="48"/>
      <c r="M43" s="6" t="str">
        <f t="shared" si="2"/>
        <v/>
      </c>
      <c r="N43" s="19"/>
      <c r="O43" s="8"/>
      <c r="P43" s="49"/>
      <c r="Q43" s="49"/>
      <c r="R43" s="52" t="str">
        <f t="shared" si="3"/>
        <v/>
      </c>
      <c r="S43" s="52"/>
      <c r="T43" s="53" t="str">
        <f t="shared" si="4"/>
        <v/>
      </c>
      <c r="U43" s="53"/>
    </row>
    <row r="44" spans="2:21">
      <c r="B44" s="19">
        <v>36</v>
      </c>
      <c r="C44" s="48" t="str">
        <f t="shared" si="1"/>
        <v/>
      </c>
      <c r="D44" s="48"/>
      <c r="E44" s="19"/>
      <c r="F44" s="8"/>
      <c r="G44" s="19" t="s">
        <v>4</v>
      </c>
      <c r="H44" s="49"/>
      <c r="I44" s="49"/>
      <c r="J44" s="19"/>
      <c r="K44" s="48" t="str">
        <f t="shared" si="0"/>
        <v/>
      </c>
      <c r="L44" s="48"/>
      <c r="M44" s="6" t="str">
        <f t="shared" si="2"/>
        <v/>
      </c>
      <c r="N44" s="19"/>
      <c r="O44" s="8"/>
      <c r="P44" s="49"/>
      <c r="Q44" s="49"/>
      <c r="R44" s="52" t="str">
        <f t="shared" si="3"/>
        <v/>
      </c>
      <c r="S44" s="52"/>
      <c r="T44" s="53" t="str">
        <f t="shared" si="4"/>
        <v/>
      </c>
      <c r="U44" s="53"/>
    </row>
    <row r="45" spans="2:21">
      <c r="B45" s="19">
        <v>37</v>
      </c>
      <c r="C45" s="48" t="str">
        <f t="shared" si="1"/>
        <v/>
      </c>
      <c r="D45" s="48"/>
      <c r="E45" s="19"/>
      <c r="F45" s="8"/>
      <c r="G45" s="19" t="s">
        <v>3</v>
      </c>
      <c r="H45" s="49"/>
      <c r="I45" s="49"/>
      <c r="J45" s="19"/>
      <c r="K45" s="48" t="str">
        <f t="shared" si="0"/>
        <v/>
      </c>
      <c r="L45" s="48"/>
      <c r="M45" s="6" t="str">
        <f t="shared" si="2"/>
        <v/>
      </c>
      <c r="N45" s="19"/>
      <c r="O45" s="8"/>
      <c r="P45" s="49"/>
      <c r="Q45" s="49"/>
      <c r="R45" s="52" t="str">
        <f t="shared" si="3"/>
        <v/>
      </c>
      <c r="S45" s="52"/>
      <c r="T45" s="53" t="str">
        <f t="shared" si="4"/>
        <v/>
      </c>
      <c r="U45" s="53"/>
    </row>
    <row r="46" spans="2:21">
      <c r="B46" s="19">
        <v>38</v>
      </c>
      <c r="C46" s="48" t="str">
        <f t="shared" si="1"/>
        <v/>
      </c>
      <c r="D46" s="48"/>
      <c r="E46" s="19"/>
      <c r="F46" s="8"/>
      <c r="G46" s="19" t="s">
        <v>4</v>
      </c>
      <c r="H46" s="49"/>
      <c r="I46" s="49"/>
      <c r="J46" s="19"/>
      <c r="K46" s="48" t="str">
        <f t="shared" si="0"/>
        <v/>
      </c>
      <c r="L46" s="48"/>
      <c r="M46" s="6" t="str">
        <f t="shared" si="2"/>
        <v/>
      </c>
      <c r="N46" s="19"/>
      <c r="O46" s="8"/>
      <c r="P46" s="49"/>
      <c r="Q46" s="49"/>
      <c r="R46" s="52" t="str">
        <f t="shared" si="3"/>
        <v/>
      </c>
      <c r="S46" s="52"/>
      <c r="T46" s="53" t="str">
        <f t="shared" si="4"/>
        <v/>
      </c>
      <c r="U46" s="53"/>
    </row>
    <row r="47" spans="2:21">
      <c r="B47" s="19">
        <v>39</v>
      </c>
      <c r="C47" s="48" t="str">
        <f t="shared" si="1"/>
        <v/>
      </c>
      <c r="D47" s="48"/>
      <c r="E47" s="19"/>
      <c r="F47" s="8"/>
      <c r="G47" s="19" t="s">
        <v>4</v>
      </c>
      <c r="H47" s="49"/>
      <c r="I47" s="49"/>
      <c r="J47" s="19"/>
      <c r="K47" s="48" t="str">
        <f t="shared" si="0"/>
        <v/>
      </c>
      <c r="L47" s="48"/>
      <c r="M47" s="6" t="str">
        <f t="shared" si="2"/>
        <v/>
      </c>
      <c r="N47" s="19"/>
      <c r="O47" s="8"/>
      <c r="P47" s="49"/>
      <c r="Q47" s="49"/>
      <c r="R47" s="52" t="str">
        <f t="shared" si="3"/>
        <v/>
      </c>
      <c r="S47" s="52"/>
      <c r="T47" s="53" t="str">
        <f t="shared" si="4"/>
        <v/>
      </c>
      <c r="U47" s="53"/>
    </row>
    <row r="48" spans="2:21">
      <c r="B48" s="19">
        <v>40</v>
      </c>
      <c r="C48" s="48" t="str">
        <f t="shared" si="1"/>
        <v/>
      </c>
      <c r="D48" s="48"/>
      <c r="E48" s="19"/>
      <c r="F48" s="8"/>
      <c r="G48" s="19" t="s">
        <v>37</v>
      </c>
      <c r="H48" s="49"/>
      <c r="I48" s="49"/>
      <c r="J48" s="19"/>
      <c r="K48" s="48" t="str">
        <f t="shared" si="0"/>
        <v/>
      </c>
      <c r="L48" s="48"/>
      <c r="M48" s="6" t="str">
        <f t="shared" si="2"/>
        <v/>
      </c>
      <c r="N48" s="19"/>
      <c r="O48" s="8"/>
      <c r="P48" s="49"/>
      <c r="Q48" s="49"/>
      <c r="R48" s="52" t="str">
        <f t="shared" si="3"/>
        <v/>
      </c>
      <c r="S48" s="52"/>
      <c r="T48" s="53" t="str">
        <f t="shared" si="4"/>
        <v/>
      </c>
      <c r="U48" s="53"/>
    </row>
    <row r="49" spans="2:21">
      <c r="B49" s="19">
        <v>41</v>
      </c>
      <c r="C49" s="48" t="str">
        <f t="shared" si="1"/>
        <v/>
      </c>
      <c r="D49" s="48"/>
      <c r="E49" s="19"/>
      <c r="F49" s="8"/>
      <c r="G49" s="19" t="s">
        <v>4</v>
      </c>
      <c r="H49" s="49"/>
      <c r="I49" s="49"/>
      <c r="J49" s="19"/>
      <c r="K49" s="48" t="str">
        <f t="shared" si="0"/>
        <v/>
      </c>
      <c r="L49" s="48"/>
      <c r="M49" s="6" t="str">
        <f t="shared" si="2"/>
        <v/>
      </c>
      <c r="N49" s="19"/>
      <c r="O49" s="8"/>
      <c r="P49" s="49"/>
      <c r="Q49" s="49"/>
      <c r="R49" s="52" t="str">
        <f t="shared" si="3"/>
        <v/>
      </c>
      <c r="S49" s="52"/>
      <c r="T49" s="53" t="str">
        <f t="shared" si="4"/>
        <v/>
      </c>
      <c r="U49" s="53"/>
    </row>
    <row r="50" spans="2:21">
      <c r="B50" s="19">
        <v>42</v>
      </c>
      <c r="C50" s="48" t="str">
        <f t="shared" si="1"/>
        <v/>
      </c>
      <c r="D50" s="48"/>
      <c r="E50" s="19"/>
      <c r="F50" s="8"/>
      <c r="G50" s="19" t="s">
        <v>4</v>
      </c>
      <c r="H50" s="49"/>
      <c r="I50" s="49"/>
      <c r="J50" s="19"/>
      <c r="K50" s="48" t="str">
        <f t="shared" si="0"/>
        <v/>
      </c>
      <c r="L50" s="48"/>
      <c r="M50" s="6" t="str">
        <f t="shared" si="2"/>
        <v/>
      </c>
      <c r="N50" s="19"/>
      <c r="O50" s="8"/>
      <c r="P50" s="49"/>
      <c r="Q50" s="49"/>
      <c r="R50" s="52" t="str">
        <f t="shared" si="3"/>
        <v/>
      </c>
      <c r="S50" s="52"/>
      <c r="T50" s="53" t="str">
        <f t="shared" si="4"/>
        <v/>
      </c>
      <c r="U50" s="53"/>
    </row>
    <row r="51" spans="2:21">
      <c r="B51" s="19">
        <v>43</v>
      </c>
      <c r="C51" s="48" t="str">
        <f t="shared" si="1"/>
        <v/>
      </c>
      <c r="D51" s="48"/>
      <c r="E51" s="19"/>
      <c r="F51" s="8"/>
      <c r="G51" s="19" t="s">
        <v>3</v>
      </c>
      <c r="H51" s="49"/>
      <c r="I51" s="49"/>
      <c r="J51" s="19"/>
      <c r="K51" s="48" t="str">
        <f t="shared" si="0"/>
        <v/>
      </c>
      <c r="L51" s="48"/>
      <c r="M51" s="6" t="str">
        <f t="shared" si="2"/>
        <v/>
      </c>
      <c r="N51" s="19"/>
      <c r="O51" s="8"/>
      <c r="P51" s="49"/>
      <c r="Q51" s="49"/>
      <c r="R51" s="52" t="str">
        <f t="shared" si="3"/>
        <v/>
      </c>
      <c r="S51" s="52"/>
      <c r="T51" s="53" t="str">
        <f t="shared" si="4"/>
        <v/>
      </c>
      <c r="U51" s="53"/>
    </row>
    <row r="52" spans="2:21">
      <c r="B52" s="19">
        <v>44</v>
      </c>
      <c r="C52" s="48" t="str">
        <f t="shared" si="1"/>
        <v/>
      </c>
      <c r="D52" s="48"/>
      <c r="E52" s="19"/>
      <c r="F52" s="8"/>
      <c r="G52" s="19" t="s">
        <v>3</v>
      </c>
      <c r="H52" s="49"/>
      <c r="I52" s="49"/>
      <c r="J52" s="19"/>
      <c r="K52" s="48" t="str">
        <f t="shared" si="0"/>
        <v/>
      </c>
      <c r="L52" s="48"/>
      <c r="M52" s="6" t="str">
        <f t="shared" si="2"/>
        <v/>
      </c>
      <c r="N52" s="19"/>
      <c r="O52" s="8"/>
      <c r="P52" s="49"/>
      <c r="Q52" s="49"/>
      <c r="R52" s="52" t="str">
        <f t="shared" si="3"/>
        <v/>
      </c>
      <c r="S52" s="52"/>
      <c r="T52" s="53" t="str">
        <f t="shared" si="4"/>
        <v/>
      </c>
      <c r="U52" s="53"/>
    </row>
    <row r="53" spans="2:21">
      <c r="B53" s="19">
        <v>45</v>
      </c>
      <c r="C53" s="48" t="str">
        <f t="shared" si="1"/>
        <v/>
      </c>
      <c r="D53" s="48"/>
      <c r="E53" s="19"/>
      <c r="F53" s="8"/>
      <c r="G53" s="19" t="s">
        <v>4</v>
      </c>
      <c r="H53" s="49"/>
      <c r="I53" s="49"/>
      <c r="J53" s="19"/>
      <c r="K53" s="48" t="str">
        <f t="shared" si="0"/>
        <v/>
      </c>
      <c r="L53" s="48"/>
      <c r="M53" s="6" t="str">
        <f t="shared" si="2"/>
        <v/>
      </c>
      <c r="N53" s="19"/>
      <c r="O53" s="8"/>
      <c r="P53" s="49"/>
      <c r="Q53" s="49"/>
      <c r="R53" s="52" t="str">
        <f t="shared" si="3"/>
        <v/>
      </c>
      <c r="S53" s="52"/>
      <c r="T53" s="53" t="str">
        <f t="shared" si="4"/>
        <v/>
      </c>
      <c r="U53" s="53"/>
    </row>
    <row r="54" spans="2:21">
      <c r="B54" s="19">
        <v>46</v>
      </c>
      <c r="C54" s="48" t="str">
        <f t="shared" si="1"/>
        <v/>
      </c>
      <c r="D54" s="48"/>
      <c r="E54" s="19"/>
      <c r="F54" s="8"/>
      <c r="G54" s="19" t="s">
        <v>4</v>
      </c>
      <c r="H54" s="49"/>
      <c r="I54" s="49"/>
      <c r="J54" s="19"/>
      <c r="K54" s="48" t="str">
        <f t="shared" si="0"/>
        <v/>
      </c>
      <c r="L54" s="48"/>
      <c r="M54" s="6" t="str">
        <f t="shared" si="2"/>
        <v/>
      </c>
      <c r="N54" s="19"/>
      <c r="O54" s="8"/>
      <c r="P54" s="49"/>
      <c r="Q54" s="49"/>
      <c r="R54" s="52" t="str">
        <f t="shared" si="3"/>
        <v/>
      </c>
      <c r="S54" s="52"/>
      <c r="T54" s="53" t="str">
        <f t="shared" si="4"/>
        <v/>
      </c>
      <c r="U54" s="53"/>
    </row>
    <row r="55" spans="2:21">
      <c r="B55" s="19">
        <v>47</v>
      </c>
      <c r="C55" s="48" t="str">
        <f t="shared" si="1"/>
        <v/>
      </c>
      <c r="D55" s="48"/>
      <c r="E55" s="19"/>
      <c r="F55" s="8"/>
      <c r="G55" s="19" t="s">
        <v>3</v>
      </c>
      <c r="H55" s="49"/>
      <c r="I55" s="49"/>
      <c r="J55" s="19"/>
      <c r="K55" s="48" t="str">
        <f t="shared" si="0"/>
        <v/>
      </c>
      <c r="L55" s="48"/>
      <c r="M55" s="6" t="str">
        <f t="shared" si="2"/>
        <v/>
      </c>
      <c r="N55" s="19"/>
      <c r="O55" s="8"/>
      <c r="P55" s="49"/>
      <c r="Q55" s="49"/>
      <c r="R55" s="52" t="str">
        <f t="shared" si="3"/>
        <v/>
      </c>
      <c r="S55" s="52"/>
      <c r="T55" s="53" t="str">
        <f t="shared" si="4"/>
        <v/>
      </c>
      <c r="U55" s="53"/>
    </row>
    <row r="56" spans="2:21">
      <c r="B56" s="19">
        <v>48</v>
      </c>
      <c r="C56" s="48" t="str">
        <f t="shared" si="1"/>
        <v/>
      </c>
      <c r="D56" s="48"/>
      <c r="E56" s="19"/>
      <c r="F56" s="8"/>
      <c r="G56" s="19" t="s">
        <v>3</v>
      </c>
      <c r="H56" s="49"/>
      <c r="I56" s="49"/>
      <c r="J56" s="19"/>
      <c r="K56" s="48" t="str">
        <f t="shared" si="0"/>
        <v/>
      </c>
      <c r="L56" s="48"/>
      <c r="M56" s="6" t="str">
        <f t="shared" si="2"/>
        <v/>
      </c>
      <c r="N56" s="19"/>
      <c r="O56" s="8"/>
      <c r="P56" s="49"/>
      <c r="Q56" s="49"/>
      <c r="R56" s="52" t="str">
        <f t="shared" si="3"/>
        <v/>
      </c>
      <c r="S56" s="52"/>
      <c r="T56" s="53" t="str">
        <f t="shared" si="4"/>
        <v/>
      </c>
      <c r="U56" s="53"/>
    </row>
    <row r="57" spans="2:21">
      <c r="B57" s="19">
        <v>49</v>
      </c>
      <c r="C57" s="48" t="str">
        <f t="shared" si="1"/>
        <v/>
      </c>
      <c r="D57" s="48"/>
      <c r="E57" s="19"/>
      <c r="F57" s="8"/>
      <c r="G57" s="19" t="s">
        <v>3</v>
      </c>
      <c r="H57" s="49"/>
      <c r="I57" s="49"/>
      <c r="J57" s="19"/>
      <c r="K57" s="48" t="str">
        <f t="shared" si="0"/>
        <v/>
      </c>
      <c r="L57" s="48"/>
      <c r="M57" s="6" t="str">
        <f t="shared" si="2"/>
        <v/>
      </c>
      <c r="N57" s="19"/>
      <c r="O57" s="8"/>
      <c r="P57" s="49"/>
      <c r="Q57" s="49"/>
      <c r="R57" s="52" t="str">
        <f t="shared" si="3"/>
        <v/>
      </c>
      <c r="S57" s="52"/>
      <c r="T57" s="53" t="str">
        <f t="shared" si="4"/>
        <v/>
      </c>
      <c r="U57" s="53"/>
    </row>
    <row r="58" spans="2:21">
      <c r="B58" s="19">
        <v>50</v>
      </c>
      <c r="C58" s="48" t="str">
        <f t="shared" si="1"/>
        <v/>
      </c>
      <c r="D58" s="48"/>
      <c r="E58" s="19"/>
      <c r="F58" s="8"/>
      <c r="G58" s="19" t="s">
        <v>3</v>
      </c>
      <c r="H58" s="49"/>
      <c r="I58" s="49"/>
      <c r="J58" s="19"/>
      <c r="K58" s="48" t="str">
        <f t="shared" si="0"/>
        <v/>
      </c>
      <c r="L58" s="48"/>
      <c r="M58" s="6" t="str">
        <f t="shared" si="2"/>
        <v/>
      </c>
      <c r="N58" s="19"/>
      <c r="O58" s="8"/>
      <c r="P58" s="49"/>
      <c r="Q58" s="49"/>
      <c r="R58" s="52" t="str">
        <f t="shared" si="3"/>
        <v/>
      </c>
      <c r="S58" s="52"/>
      <c r="T58" s="53" t="str">
        <f t="shared" si="4"/>
        <v/>
      </c>
      <c r="U58" s="53"/>
    </row>
    <row r="59" spans="2:21">
      <c r="B59" s="19">
        <v>51</v>
      </c>
      <c r="C59" s="48" t="str">
        <f t="shared" si="1"/>
        <v/>
      </c>
      <c r="D59" s="48"/>
      <c r="E59" s="19"/>
      <c r="F59" s="8"/>
      <c r="G59" s="19" t="s">
        <v>3</v>
      </c>
      <c r="H59" s="49"/>
      <c r="I59" s="49"/>
      <c r="J59" s="19"/>
      <c r="K59" s="48" t="str">
        <f t="shared" si="0"/>
        <v/>
      </c>
      <c r="L59" s="48"/>
      <c r="M59" s="6" t="str">
        <f t="shared" si="2"/>
        <v/>
      </c>
      <c r="N59" s="19"/>
      <c r="O59" s="8"/>
      <c r="P59" s="49"/>
      <c r="Q59" s="49"/>
      <c r="R59" s="52" t="str">
        <f t="shared" si="3"/>
        <v/>
      </c>
      <c r="S59" s="52"/>
      <c r="T59" s="53" t="str">
        <f t="shared" si="4"/>
        <v/>
      </c>
      <c r="U59" s="53"/>
    </row>
    <row r="60" spans="2:21">
      <c r="B60" s="19">
        <v>52</v>
      </c>
      <c r="C60" s="48" t="str">
        <f t="shared" si="1"/>
        <v/>
      </c>
      <c r="D60" s="48"/>
      <c r="E60" s="19"/>
      <c r="F60" s="8"/>
      <c r="G60" s="19" t="s">
        <v>3</v>
      </c>
      <c r="H60" s="49"/>
      <c r="I60" s="49"/>
      <c r="J60" s="19"/>
      <c r="K60" s="48" t="str">
        <f t="shared" si="0"/>
        <v/>
      </c>
      <c r="L60" s="48"/>
      <c r="M60" s="6" t="str">
        <f t="shared" si="2"/>
        <v/>
      </c>
      <c r="N60" s="19"/>
      <c r="O60" s="8"/>
      <c r="P60" s="49"/>
      <c r="Q60" s="49"/>
      <c r="R60" s="52" t="str">
        <f t="shared" si="3"/>
        <v/>
      </c>
      <c r="S60" s="52"/>
      <c r="T60" s="53" t="str">
        <f t="shared" si="4"/>
        <v/>
      </c>
      <c r="U60" s="53"/>
    </row>
    <row r="61" spans="2:21">
      <c r="B61" s="19">
        <v>53</v>
      </c>
      <c r="C61" s="48" t="str">
        <f t="shared" si="1"/>
        <v/>
      </c>
      <c r="D61" s="48"/>
      <c r="E61" s="19"/>
      <c r="F61" s="8"/>
      <c r="G61" s="19" t="s">
        <v>3</v>
      </c>
      <c r="H61" s="49"/>
      <c r="I61" s="49"/>
      <c r="J61" s="19"/>
      <c r="K61" s="48" t="str">
        <f t="shared" si="0"/>
        <v/>
      </c>
      <c r="L61" s="48"/>
      <c r="M61" s="6" t="str">
        <f t="shared" si="2"/>
        <v/>
      </c>
      <c r="N61" s="19"/>
      <c r="O61" s="8"/>
      <c r="P61" s="49"/>
      <c r="Q61" s="49"/>
      <c r="R61" s="52" t="str">
        <f t="shared" si="3"/>
        <v/>
      </c>
      <c r="S61" s="52"/>
      <c r="T61" s="53" t="str">
        <f t="shared" si="4"/>
        <v/>
      </c>
      <c r="U61" s="53"/>
    </row>
    <row r="62" spans="2:21">
      <c r="B62" s="19">
        <v>54</v>
      </c>
      <c r="C62" s="48" t="str">
        <f t="shared" si="1"/>
        <v/>
      </c>
      <c r="D62" s="48"/>
      <c r="E62" s="19"/>
      <c r="F62" s="8"/>
      <c r="G62" s="19" t="s">
        <v>3</v>
      </c>
      <c r="H62" s="49"/>
      <c r="I62" s="49"/>
      <c r="J62" s="19"/>
      <c r="K62" s="48" t="str">
        <f t="shared" si="0"/>
        <v/>
      </c>
      <c r="L62" s="48"/>
      <c r="M62" s="6" t="str">
        <f t="shared" si="2"/>
        <v/>
      </c>
      <c r="N62" s="19"/>
      <c r="O62" s="8"/>
      <c r="P62" s="49"/>
      <c r="Q62" s="49"/>
      <c r="R62" s="52" t="str">
        <f t="shared" si="3"/>
        <v/>
      </c>
      <c r="S62" s="52"/>
      <c r="T62" s="53" t="str">
        <f t="shared" si="4"/>
        <v/>
      </c>
      <c r="U62" s="53"/>
    </row>
    <row r="63" spans="2:21">
      <c r="B63" s="19">
        <v>55</v>
      </c>
      <c r="C63" s="48" t="str">
        <f t="shared" si="1"/>
        <v/>
      </c>
      <c r="D63" s="48"/>
      <c r="E63" s="19"/>
      <c r="F63" s="8"/>
      <c r="G63" s="19" t="s">
        <v>4</v>
      </c>
      <c r="H63" s="49"/>
      <c r="I63" s="49"/>
      <c r="J63" s="19"/>
      <c r="K63" s="48" t="str">
        <f t="shared" si="0"/>
        <v/>
      </c>
      <c r="L63" s="48"/>
      <c r="M63" s="6" t="str">
        <f t="shared" si="2"/>
        <v/>
      </c>
      <c r="N63" s="19"/>
      <c r="O63" s="8"/>
      <c r="P63" s="49"/>
      <c r="Q63" s="49"/>
      <c r="R63" s="52" t="str">
        <f t="shared" si="3"/>
        <v/>
      </c>
      <c r="S63" s="52"/>
      <c r="T63" s="53" t="str">
        <f t="shared" si="4"/>
        <v/>
      </c>
      <c r="U63" s="53"/>
    </row>
    <row r="64" spans="2:21">
      <c r="B64" s="19">
        <v>56</v>
      </c>
      <c r="C64" s="48" t="str">
        <f t="shared" si="1"/>
        <v/>
      </c>
      <c r="D64" s="48"/>
      <c r="E64" s="19"/>
      <c r="F64" s="8"/>
      <c r="G64" s="19" t="s">
        <v>3</v>
      </c>
      <c r="H64" s="49"/>
      <c r="I64" s="49"/>
      <c r="J64" s="19"/>
      <c r="K64" s="48" t="str">
        <f t="shared" si="0"/>
        <v/>
      </c>
      <c r="L64" s="48"/>
      <c r="M64" s="6" t="str">
        <f t="shared" si="2"/>
        <v/>
      </c>
      <c r="N64" s="19"/>
      <c r="O64" s="8"/>
      <c r="P64" s="49"/>
      <c r="Q64" s="49"/>
      <c r="R64" s="52" t="str">
        <f t="shared" si="3"/>
        <v/>
      </c>
      <c r="S64" s="52"/>
      <c r="T64" s="53" t="str">
        <f t="shared" si="4"/>
        <v/>
      </c>
      <c r="U64" s="53"/>
    </row>
    <row r="65" spans="2:21">
      <c r="B65" s="19">
        <v>57</v>
      </c>
      <c r="C65" s="48" t="str">
        <f t="shared" si="1"/>
        <v/>
      </c>
      <c r="D65" s="48"/>
      <c r="E65" s="19"/>
      <c r="F65" s="8"/>
      <c r="G65" s="19" t="s">
        <v>3</v>
      </c>
      <c r="H65" s="49"/>
      <c r="I65" s="49"/>
      <c r="J65" s="19"/>
      <c r="K65" s="48" t="str">
        <f t="shared" si="0"/>
        <v/>
      </c>
      <c r="L65" s="48"/>
      <c r="M65" s="6" t="str">
        <f t="shared" si="2"/>
        <v/>
      </c>
      <c r="N65" s="19"/>
      <c r="O65" s="8"/>
      <c r="P65" s="49"/>
      <c r="Q65" s="49"/>
      <c r="R65" s="52" t="str">
        <f t="shared" si="3"/>
        <v/>
      </c>
      <c r="S65" s="52"/>
      <c r="T65" s="53" t="str">
        <f t="shared" si="4"/>
        <v/>
      </c>
      <c r="U65" s="53"/>
    </row>
    <row r="66" spans="2:21">
      <c r="B66" s="19">
        <v>58</v>
      </c>
      <c r="C66" s="48" t="str">
        <f t="shared" si="1"/>
        <v/>
      </c>
      <c r="D66" s="48"/>
      <c r="E66" s="19"/>
      <c r="F66" s="8"/>
      <c r="G66" s="19" t="s">
        <v>3</v>
      </c>
      <c r="H66" s="49"/>
      <c r="I66" s="49"/>
      <c r="J66" s="19"/>
      <c r="K66" s="48" t="str">
        <f t="shared" si="0"/>
        <v/>
      </c>
      <c r="L66" s="48"/>
      <c r="M66" s="6" t="str">
        <f t="shared" si="2"/>
        <v/>
      </c>
      <c r="N66" s="19"/>
      <c r="O66" s="8"/>
      <c r="P66" s="49"/>
      <c r="Q66" s="49"/>
      <c r="R66" s="52" t="str">
        <f t="shared" si="3"/>
        <v/>
      </c>
      <c r="S66" s="52"/>
      <c r="T66" s="53" t="str">
        <f t="shared" si="4"/>
        <v/>
      </c>
      <c r="U66" s="53"/>
    </row>
    <row r="67" spans="2:21">
      <c r="B67" s="19">
        <v>59</v>
      </c>
      <c r="C67" s="48" t="str">
        <f t="shared" si="1"/>
        <v/>
      </c>
      <c r="D67" s="48"/>
      <c r="E67" s="19"/>
      <c r="F67" s="8"/>
      <c r="G67" s="19" t="s">
        <v>3</v>
      </c>
      <c r="H67" s="49"/>
      <c r="I67" s="49"/>
      <c r="J67" s="19"/>
      <c r="K67" s="48" t="str">
        <f t="shared" si="0"/>
        <v/>
      </c>
      <c r="L67" s="48"/>
      <c r="M67" s="6" t="str">
        <f t="shared" si="2"/>
        <v/>
      </c>
      <c r="N67" s="19"/>
      <c r="O67" s="8"/>
      <c r="P67" s="49"/>
      <c r="Q67" s="49"/>
      <c r="R67" s="52" t="str">
        <f t="shared" si="3"/>
        <v/>
      </c>
      <c r="S67" s="52"/>
      <c r="T67" s="53" t="str">
        <f t="shared" si="4"/>
        <v/>
      </c>
      <c r="U67" s="53"/>
    </row>
    <row r="68" spans="2:21">
      <c r="B68" s="19">
        <v>60</v>
      </c>
      <c r="C68" s="48" t="str">
        <f t="shared" si="1"/>
        <v/>
      </c>
      <c r="D68" s="48"/>
      <c r="E68" s="19"/>
      <c r="F68" s="8"/>
      <c r="G68" s="19" t="s">
        <v>4</v>
      </c>
      <c r="H68" s="49"/>
      <c r="I68" s="49"/>
      <c r="J68" s="19"/>
      <c r="K68" s="48" t="str">
        <f t="shared" si="0"/>
        <v/>
      </c>
      <c r="L68" s="48"/>
      <c r="M68" s="6" t="str">
        <f t="shared" si="2"/>
        <v/>
      </c>
      <c r="N68" s="19"/>
      <c r="O68" s="8"/>
      <c r="P68" s="49"/>
      <c r="Q68" s="49"/>
      <c r="R68" s="52" t="str">
        <f t="shared" si="3"/>
        <v/>
      </c>
      <c r="S68" s="52"/>
      <c r="T68" s="53" t="str">
        <f t="shared" si="4"/>
        <v/>
      </c>
      <c r="U68" s="53"/>
    </row>
    <row r="69" spans="2:21">
      <c r="B69" s="19">
        <v>61</v>
      </c>
      <c r="C69" s="48" t="str">
        <f t="shared" si="1"/>
        <v/>
      </c>
      <c r="D69" s="48"/>
      <c r="E69" s="19"/>
      <c r="F69" s="8"/>
      <c r="G69" s="19" t="s">
        <v>4</v>
      </c>
      <c r="H69" s="49"/>
      <c r="I69" s="49"/>
      <c r="J69" s="19"/>
      <c r="K69" s="48" t="str">
        <f t="shared" si="0"/>
        <v/>
      </c>
      <c r="L69" s="48"/>
      <c r="M69" s="6" t="str">
        <f t="shared" si="2"/>
        <v/>
      </c>
      <c r="N69" s="19"/>
      <c r="O69" s="8"/>
      <c r="P69" s="49"/>
      <c r="Q69" s="49"/>
      <c r="R69" s="52" t="str">
        <f t="shared" si="3"/>
        <v/>
      </c>
      <c r="S69" s="52"/>
      <c r="T69" s="53" t="str">
        <f t="shared" si="4"/>
        <v/>
      </c>
      <c r="U69" s="53"/>
    </row>
    <row r="70" spans="2:21">
      <c r="B70" s="19">
        <v>62</v>
      </c>
      <c r="C70" s="48" t="str">
        <f t="shared" si="1"/>
        <v/>
      </c>
      <c r="D70" s="48"/>
      <c r="E70" s="19"/>
      <c r="F70" s="8"/>
      <c r="G70" s="19" t="s">
        <v>3</v>
      </c>
      <c r="H70" s="49"/>
      <c r="I70" s="49"/>
      <c r="J70" s="19"/>
      <c r="K70" s="48" t="str">
        <f t="shared" si="0"/>
        <v/>
      </c>
      <c r="L70" s="48"/>
      <c r="M70" s="6" t="str">
        <f t="shared" si="2"/>
        <v/>
      </c>
      <c r="N70" s="19"/>
      <c r="O70" s="8"/>
      <c r="P70" s="49"/>
      <c r="Q70" s="49"/>
      <c r="R70" s="52" t="str">
        <f t="shared" si="3"/>
        <v/>
      </c>
      <c r="S70" s="52"/>
      <c r="T70" s="53" t="str">
        <f t="shared" si="4"/>
        <v/>
      </c>
      <c r="U70" s="53"/>
    </row>
    <row r="71" spans="2:21">
      <c r="B71" s="19">
        <v>63</v>
      </c>
      <c r="C71" s="48" t="str">
        <f t="shared" si="1"/>
        <v/>
      </c>
      <c r="D71" s="48"/>
      <c r="E71" s="19"/>
      <c r="F71" s="8"/>
      <c r="G71" s="19" t="s">
        <v>4</v>
      </c>
      <c r="H71" s="49"/>
      <c r="I71" s="49"/>
      <c r="J71" s="19"/>
      <c r="K71" s="48" t="str">
        <f t="shared" si="0"/>
        <v/>
      </c>
      <c r="L71" s="48"/>
      <c r="M71" s="6" t="str">
        <f t="shared" si="2"/>
        <v/>
      </c>
      <c r="N71" s="19"/>
      <c r="O71" s="8"/>
      <c r="P71" s="49"/>
      <c r="Q71" s="49"/>
      <c r="R71" s="52" t="str">
        <f t="shared" si="3"/>
        <v/>
      </c>
      <c r="S71" s="52"/>
      <c r="T71" s="53" t="str">
        <f t="shared" si="4"/>
        <v/>
      </c>
      <c r="U71" s="53"/>
    </row>
    <row r="72" spans="2:21">
      <c r="B72" s="19">
        <v>64</v>
      </c>
      <c r="C72" s="48" t="str">
        <f t="shared" si="1"/>
        <v/>
      </c>
      <c r="D72" s="48"/>
      <c r="E72" s="19"/>
      <c r="F72" s="8"/>
      <c r="G72" s="19" t="s">
        <v>3</v>
      </c>
      <c r="H72" s="49"/>
      <c r="I72" s="49"/>
      <c r="J72" s="19"/>
      <c r="K72" s="48" t="str">
        <f t="shared" si="0"/>
        <v/>
      </c>
      <c r="L72" s="48"/>
      <c r="M72" s="6" t="str">
        <f t="shared" si="2"/>
        <v/>
      </c>
      <c r="N72" s="19"/>
      <c r="O72" s="8"/>
      <c r="P72" s="49"/>
      <c r="Q72" s="49"/>
      <c r="R72" s="52" t="str">
        <f t="shared" si="3"/>
        <v/>
      </c>
      <c r="S72" s="52"/>
      <c r="T72" s="53" t="str">
        <f t="shared" si="4"/>
        <v/>
      </c>
      <c r="U72" s="53"/>
    </row>
    <row r="73" spans="2:21">
      <c r="B73" s="19">
        <v>65</v>
      </c>
      <c r="C73" s="48" t="str">
        <f t="shared" si="1"/>
        <v/>
      </c>
      <c r="D73" s="48"/>
      <c r="E73" s="19"/>
      <c r="F73" s="8"/>
      <c r="G73" s="19" t="s">
        <v>4</v>
      </c>
      <c r="H73" s="49"/>
      <c r="I73" s="49"/>
      <c r="J73" s="19"/>
      <c r="K73" s="48" t="str">
        <f t="shared" ref="K73:K108" si="5">IF(F73="","",C73*0.03)</f>
        <v/>
      </c>
      <c r="L73" s="48"/>
      <c r="M73" s="6" t="str">
        <f t="shared" si="2"/>
        <v/>
      </c>
      <c r="N73" s="19"/>
      <c r="O73" s="8"/>
      <c r="P73" s="49"/>
      <c r="Q73" s="49"/>
      <c r="R73" s="52" t="str">
        <f t="shared" si="3"/>
        <v/>
      </c>
      <c r="S73" s="52"/>
      <c r="T73" s="53" t="str">
        <f t="shared" si="4"/>
        <v/>
      </c>
      <c r="U73" s="53"/>
    </row>
    <row r="74" spans="2:21">
      <c r="B74" s="19">
        <v>66</v>
      </c>
      <c r="C74" s="48" t="str">
        <f t="shared" ref="C74:C108" si="6">IF(R73="","",C73+R73)</f>
        <v/>
      </c>
      <c r="D74" s="48"/>
      <c r="E74" s="19"/>
      <c r="F74" s="8"/>
      <c r="G74" s="19" t="s">
        <v>4</v>
      </c>
      <c r="H74" s="49"/>
      <c r="I74" s="49"/>
      <c r="J74" s="19"/>
      <c r="K74" s="48" t="str">
        <f t="shared" si="5"/>
        <v/>
      </c>
      <c r="L74" s="48"/>
      <c r="M74" s="6" t="str">
        <f t="shared" ref="M74:M108" si="7">IF(J74="","",(K74/J74)/1000)</f>
        <v/>
      </c>
      <c r="N74" s="19"/>
      <c r="O74" s="8"/>
      <c r="P74" s="49"/>
      <c r="Q74" s="49"/>
      <c r="R74" s="52" t="str">
        <f t="shared" ref="R74:R108" si="8">IF(O74="","",(IF(G74="売",H74-P74,P74-H74))*M74*100000)</f>
        <v/>
      </c>
      <c r="S74" s="52"/>
      <c r="T74" s="53" t="str">
        <f t="shared" ref="T74:T108" si="9">IF(O74="","",IF(R74&lt;0,J74*(-1),IF(G74="買",(P74-H74)*100,(H74-P74)*100)))</f>
        <v/>
      </c>
      <c r="U74" s="53"/>
    </row>
    <row r="75" spans="2:21">
      <c r="B75" s="19">
        <v>67</v>
      </c>
      <c r="C75" s="48" t="str">
        <f t="shared" si="6"/>
        <v/>
      </c>
      <c r="D75" s="48"/>
      <c r="E75" s="19"/>
      <c r="F75" s="8"/>
      <c r="G75" s="19" t="s">
        <v>3</v>
      </c>
      <c r="H75" s="49"/>
      <c r="I75" s="49"/>
      <c r="J75" s="19"/>
      <c r="K75" s="48" t="str">
        <f t="shared" si="5"/>
        <v/>
      </c>
      <c r="L75" s="48"/>
      <c r="M75" s="6" t="str">
        <f t="shared" si="7"/>
        <v/>
      </c>
      <c r="N75" s="19"/>
      <c r="O75" s="8"/>
      <c r="P75" s="49"/>
      <c r="Q75" s="49"/>
      <c r="R75" s="52" t="str">
        <f t="shared" si="8"/>
        <v/>
      </c>
      <c r="S75" s="52"/>
      <c r="T75" s="53" t="str">
        <f t="shared" si="9"/>
        <v/>
      </c>
      <c r="U75" s="53"/>
    </row>
    <row r="76" spans="2:21">
      <c r="B76" s="19">
        <v>68</v>
      </c>
      <c r="C76" s="48" t="str">
        <f t="shared" si="6"/>
        <v/>
      </c>
      <c r="D76" s="48"/>
      <c r="E76" s="19"/>
      <c r="F76" s="8"/>
      <c r="G76" s="19" t="s">
        <v>3</v>
      </c>
      <c r="H76" s="49"/>
      <c r="I76" s="49"/>
      <c r="J76" s="19"/>
      <c r="K76" s="48" t="str">
        <f t="shared" si="5"/>
        <v/>
      </c>
      <c r="L76" s="48"/>
      <c r="M76" s="6" t="str">
        <f t="shared" si="7"/>
        <v/>
      </c>
      <c r="N76" s="19"/>
      <c r="O76" s="8"/>
      <c r="P76" s="49"/>
      <c r="Q76" s="49"/>
      <c r="R76" s="52" t="str">
        <f t="shared" si="8"/>
        <v/>
      </c>
      <c r="S76" s="52"/>
      <c r="T76" s="53" t="str">
        <f t="shared" si="9"/>
        <v/>
      </c>
      <c r="U76" s="53"/>
    </row>
    <row r="77" spans="2:21">
      <c r="B77" s="19">
        <v>69</v>
      </c>
      <c r="C77" s="48" t="str">
        <f t="shared" si="6"/>
        <v/>
      </c>
      <c r="D77" s="48"/>
      <c r="E77" s="19"/>
      <c r="F77" s="8"/>
      <c r="G77" s="19" t="s">
        <v>3</v>
      </c>
      <c r="H77" s="49"/>
      <c r="I77" s="49"/>
      <c r="J77" s="19"/>
      <c r="K77" s="48" t="str">
        <f t="shared" si="5"/>
        <v/>
      </c>
      <c r="L77" s="48"/>
      <c r="M77" s="6" t="str">
        <f t="shared" si="7"/>
        <v/>
      </c>
      <c r="N77" s="19"/>
      <c r="O77" s="8"/>
      <c r="P77" s="49"/>
      <c r="Q77" s="49"/>
      <c r="R77" s="52" t="str">
        <f t="shared" si="8"/>
        <v/>
      </c>
      <c r="S77" s="52"/>
      <c r="T77" s="53" t="str">
        <f t="shared" si="9"/>
        <v/>
      </c>
      <c r="U77" s="53"/>
    </row>
    <row r="78" spans="2:21">
      <c r="B78" s="19">
        <v>70</v>
      </c>
      <c r="C78" s="48" t="str">
        <f t="shared" si="6"/>
        <v/>
      </c>
      <c r="D78" s="48"/>
      <c r="E78" s="19"/>
      <c r="F78" s="8"/>
      <c r="G78" s="19" t="s">
        <v>4</v>
      </c>
      <c r="H78" s="49"/>
      <c r="I78" s="49"/>
      <c r="J78" s="19"/>
      <c r="K78" s="48" t="str">
        <f t="shared" si="5"/>
        <v/>
      </c>
      <c r="L78" s="48"/>
      <c r="M78" s="6" t="str">
        <f t="shared" si="7"/>
        <v/>
      </c>
      <c r="N78" s="19"/>
      <c r="O78" s="8"/>
      <c r="P78" s="49"/>
      <c r="Q78" s="49"/>
      <c r="R78" s="52" t="str">
        <f t="shared" si="8"/>
        <v/>
      </c>
      <c r="S78" s="52"/>
      <c r="T78" s="53" t="str">
        <f t="shared" si="9"/>
        <v/>
      </c>
      <c r="U78" s="53"/>
    </row>
    <row r="79" spans="2:21">
      <c r="B79" s="19">
        <v>71</v>
      </c>
      <c r="C79" s="48" t="str">
        <f t="shared" si="6"/>
        <v/>
      </c>
      <c r="D79" s="48"/>
      <c r="E79" s="19"/>
      <c r="F79" s="8"/>
      <c r="G79" s="19" t="s">
        <v>3</v>
      </c>
      <c r="H79" s="49"/>
      <c r="I79" s="49"/>
      <c r="J79" s="19"/>
      <c r="K79" s="48" t="str">
        <f t="shared" si="5"/>
        <v/>
      </c>
      <c r="L79" s="48"/>
      <c r="M79" s="6" t="str">
        <f t="shared" si="7"/>
        <v/>
      </c>
      <c r="N79" s="19"/>
      <c r="O79" s="8"/>
      <c r="P79" s="49"/>
      <c r="Q79" s="49"/>
      <c r="R79" s="52" t="str">
        <f t="shared" si="8"/>
        <v/>
      </c>
      <c r="S79" s="52"/>
      <c r="T79" s="53" t="str">
        <f t="shared" si="9"/>
        <v/>
      </c>
      <c r="U79" s="53"/>
    </row>
    <row r="80" spans="2:21">
      <c r="B80" s="19">
        <v>72</v>
      </c>
      <c r="C80" s="48" t="str">
        <f t="shared" si="6"/>
        <v/>
      </c>
      <c r="D80" s="48"/>
      <c r="E80" s="19"/>
      <c r="F80" s="8"/>
      <c r="G80" s="19" t="s">
        <v>4</v>
      </c>
      <c r="H80" s="49"/>
      <c r="I80" s="49"/>
      <c r="J80" s="19"/>
      <c r="K80" s="48" t="str">
        <f t="shared" si="5"/>
        <v/>
      </c>
      <c r="L80" s="48"/>
      <c r="M80" s="6" t="str">
        <f t="shared" si="7"/>
        <v/>
      </c>
      <c r="N80" s="19"/>
      <c r="O80" s="8"/>
      <c r="P80" s="49"/>
      <c r="Q80" s="49"/>
      <c r="R80" s="52" t="str">
        <f t="shared" si="8"/>
        <v/>
      </c>
      <c r="S80" s="52"/>
      <c r="T80" s="53" t="str">
        <f t="shared" si="9"/>
        <v/>
      </c>
      <c r="U80" s="53"/>
    </row>
    <row r="81" spans="2:21">
      <c r="B81" s="19">
        <v>73</v>
      </c>
      <c r="C81" s="48" t="str">
        <f t="shared" si="6"/>
        <v/>
      </c>
      <c r="D81" s="48"/>
      <c r="E81" s="19"/>
      <c r="F81" s="8"/>
      <c r="G81" s="19" t="s">
        <v>3</v>
      </c>
      <c r="H81" s="49"/>
      <c r="I81" s="49"/>
      <c r="J81" s="19"/>
      <c r="K81" s="48" t="str">
        <f t="shared" si="5"/>
        <v/>
      </c>
      <c r="L81" s="48"/>
      <c r="M81" s="6" t="str">
        <f t="shared" si="7"/>
        <v/>
      </c>
      <c r="N81" s="19"/>
      <c r="O81" s="8"/>
      <c r="P81" s="49"/>
      <c r="Q81" s="49"/>
      <c r="R81" s="52" t="str">
        <f t="shared" si="8"/>
        <v/>
      </c>
      <c r="S81" s="52"/>
      <c r="T81" s="53" t="str">
        <f t="shared" si="9"/>
        <v/>
      </c>
      <c r="U81" s="53"/>
    </row>
    <row r="82" spans="2:21">
      <c r="B82" s="19">
        <v>74</v>
      </c>
      <c r="C82" s="48" t="str">
        <f t="shared" si="6"/>
        <v/>
      </c>
      <c r="D82" s="48"/>
      <c r="E82" s="19"/>
      <c r="F82" s="8"/>
      <c r="G82" s="19" t="s">
        <v>3</v>
      </c>
      <c r="H82" s="49"/>
      <c r="I82" s="49"/>
      <c r="J82" s="19"/>
      <c r="K82" s="48" t="str">
        <f t="shared" si="5"/>
        <v/>
      </c>
      <c r="L82" s="48"/>
      <c r="M82" s="6" t="str">
        <f t="shared" si="7"/>
        <v/>
      </c>
      <c r="N82" s="19"/>
      <c r="O82" s="8"/>
      <c r="P82" s="49"/>
      <c r="Q82" s="49"/>
      <c r="R82" s="52" t="str">
        <f t="shared" si="8"/>
        <v/>
      </c>
      <c r="S82" s="52"/>
      <c r="T82" s="53" t="str">
        <f t="shared" si="9"/>
        <v/>
      </c>
      <c r="U82" s="53"/>
    </row>
    <row r="83" spans="2:21">
      <c r="B83" s="19">
        <v>75</v>
      </c>
      <c r="C83" s="48" t="str">
        <f t="shared" si="6"/>
        <v/>
      </c>
      <c r="D83" s="48"/>
      <c r="E83" s="19"/>
      <c r="F83" s="8"/>
      <c r="G83" s="19" t="s">
        <v>3</v>
      </c>
      <c r="H83" s="49"/>
      <c r="I83" s="49"/>
      <c r="J83" s="19"/>
      <c r="K83" s="48" t="str">
        <f t="shared" si="5"/>
        <v/>
      </c>
      <c r="L83" s="48"/>
      <c r="M83" s="6" t="str">
        <f t="shared" si="7"/>
        <v/>
      </c>
      <c r="N83" s="19"/>
      <c r="O83" s="8"/>
      <c r="P83" s="49"/>
      <c r="Q83" s="49"/>
      <c r="R83" s="52" t="str">
        <f t="shared" si="8"/>
        <v/>
      </c>
      <c r="S83" s="52"/>
      <c r="T83" s="53" t="str">
        <f t="shared" si="9"/>
        <v/>
      </c>
      <c r="U83" s="53"/>
    </row>
    <row r="84" spans="2:21">
      <c r="B84" s="19">
        <v>76</v>
      </c>
      <c r="C84" s="48" t="str">
        <f t="shared" si="6"/>
        <v/>
      </c>
      <c r="D84" s="48"/>
      <c r="E84" s="19"/>
      <c r="F84" s="8"/>
      <c r="G84" s="19" t="s">
        <v>3</v>
      </c>
      <c r="H84" s="49"/>
      <c r="I84" s="49"/>
      <c r="J84" s="19"/>
      <c r="K84" s="48" t="str">
        <f t="shared" si="5"/>
        <v/>
      </c>
      <c r="L84" s="48"/>
      <c r="M84" s="6" t="str">
        <f t="shared" si="7"/>
        <v/>
      </c>
      <c r="N84" s="19"/>
      <c r="O84" s="8"/>
      <c r="P84" s="49"/>
      <c r="Q84" s="49"/>
      <c r="R84" s="52" t="str">
        <f t="shared" si="8"/>
        <v/>
      </c>
      <c r="S84" s="52"/>
      <c r="T84" s="53" t="str">
        <f t="shared" si="9"/>
        <v/>
      </c>
      <c r="U84" s="53"/>
    </row>
    <row r="85" spans="2:21">
      <c r="B85" s="19">
        <v>77</v>
      </c>
      <c r="C85" s="48" t="str">
        <f t="shared" si="6"/>
        <v/>
      </c>
      <c r="D85" s="48"/>
      <c r="E85" s="19"/>
      <c r="F85" s="8"/>
      <c r="G85" s="19" t="s">
        <v>4</v>
      </c>
      <c r="H85" s="49"/>
      <c r="I85" s="49"/>
      <c r="J85" s="19"/>
      <c r="K85" s="48" t="str">
        <f t="shared" si="5"/>
        <v/>
      </c>
      <c r="L85" s="48"/>
      <c r="M85" s="6" t="str">
        <f t="shared" si="7"/>
        <v/>
      </c>
      <c r="N85" s="19"/>
      <c r="O85" s="8"/>
      <c r="P85" s="49"/>
      <c r="Q85" s="49"/>
      <c r="R85" s="52" t="str">
        <f t="shared" si="8"/>
        <v/>
      </c>
      <c r="S85" s="52"/>
      <c r="T85" s="53" t="str">
        <f t="shared" si="9"/>
        <v/>
      </c>
      <c r="U85" s="53"/>
    </row>
    <row r="86" spans="2:21">
      <c r="B86" s="19">
        <v>78</v>
      </c>
      <c r="C86" s="48" t="str">
        <f t="shared" si="6"/>
        <v/>
      </c>
      <c r="D86" s="48"/>
      <c r="E86" s="19"/>
      <c r="F86" s="8"/>
      <c r="G86" s="19" t="s">
        <v>3</v>
      </c>
      <c r="H86" s="49"/>
      <c r="I86" s="49"/>
      <c r="J86" s="19"/>
      <c r="K86" s="48" t="str">
        <f t="shared" si="5"/>
        <v/>
      </c>
      <c r="L86" s="48"/>
      <c r="M86" s="6" t="str">
        <f t="shared" si="7"/>
        <v/>
      </c>
      <c r="N86" s="19"/>
      <c r="O86" s="8"/>
      <c r="P86" s="49"/>
      <c r="Q86" s="49"/>
      <c r="R86" s="52" t="str">
        <f t="shared" si="8"/>
        <v/>
      </c>
      <c r="S86" s="52"/>
      <c r="T86" s="53" t="str">
        <f t="shared" si="9"/>
        <v/>
      </c>
      <c r="U86" s="53"/>
    </row>
    <row r="87" spans="2:21">
      <c r="B87" s="19">
        <v>79</v>
      </c>
      <c r="C87" s="48" t="str">
        <f t="shared" si="6"/>
        <v/>
      </c>
      <c r="D87" s="48"/>
      <c r="E87" s="19"/>
      <c r="F87" s="8"/>
      <c r="G87" s="19" t="s">
        <v>4</v>
      </c>
      <c r="H87" s="49"/>
      <c r="I87" s="49"/>
      <c r="J87" s="19"/>
      <c r="K87" s="48" t="str">
        <f t="shared" si="5"/>
        <v/>
      </c>
      <c r="L87" s="48"/>
      <c r="M87" s="6" t="str">
        <f t="shared" si="7"/>
        <v/>
      </c>
      <c r="N87" s="19"/>
      <c r="O87" s="8"/>
      <c r="P87" s="49"/>
      <c r="Q87" s="49"/>
      <c r="R87" s="52" t="str">
        <f t="shared" si="8"/>
        <v/>
      </c>
      <c r="S87" s="52"/>
      <c r="T87" s="53" t="str">
        <f t="shared" si="9"/>
        <v/>
      </c>
      <c r="U87" s="53"/>
    </row>
    <row r="88" spans="2:21">
      <c r="B88" s="19">
        <v>80</v>
      </c>
      <c r="C88" s="48" t="str">
        <f t="shared" si="6"/>
        <v/>
      </c>
      <c r="D88" s="48"/>
      <c r="E88" s="19"/>
      <c r="F88" s="8"/>
      <c r="G88" s="19" t="s">
        <v>4</v>
      </c>
      <c r="H88" s="49"/>
      <c r="I88" s="49"/>
      <c r="J88" s="19"/>
      <c r="K88" s="48" t="str">
        <f t="shared" si="5"/>
        <v/>
      </c>
      <c r="L88" s="48"/>
      <c r="M88" s="6" t="str">
        <f t="shared" si="7"/>
        <v/>
      </c>
      <c r="N88" s="19"/>
      <c r="O88" s="8"/>
      <c r="P88" s="49"/>
      <c r="Q88" s="49"/>
      <c r="R88" s="52" t="str">
        <f t="shared" si="8"/>
        <v/>
      </c>
      <c r="S88" s="52"/>
      <c r="T88" s="53" t="str">
        <f t="shared" si="9"/>
        <v/>
      </c>
      <c r="U88" s="53"/>
    </row>
    <row r="89" spans="2:21">
      <c r="B89" s="19">
        <v>81</v>
      </c>
      <c r="C89" s="48" t="str">
        <f t="shared" si="6"/>
        <v/>
      </c>
      <c r="D89" s="48"/>
      <c r="E89" s="19"/>
      <c r="F89" s="8"/>
      <c r="G89" s="19" t="s">
        <v>4</v>
      </c>
      <c r="H89" s="49"/>
      <c r="I89" s="49"/>
      <c r="J89" s="19"/>
      <c r="K89" s="48" t="str">
        <f t="shared" si="5"/>
        <v/>
      </c>
      <c r="L89" s="48"/>
      <c r="M89" s="6" t="str">
        <f t="shared" si="7"/>
        <v/>
      </c>
      <c r="N89" s="19"/>
      <c r="O89" s="8"/>
      <c r="P89" s="49"/>
      <c r="Q89" s="49"/>
      <c r="R89" s="52" t="str">
        <f t="shared" si="8"/>
        <v/>
      </c>
      <c r="S89" s="52"/>
      <c r="T89" s="53" t="str">
        <f t="shared" si="9"/>
        <v/>
      </c>
      <c r="U89" s="53"/>
    </row>
    <row r="90" spans="2:21">
      <c r="B90" s="19">
        <v>82</v>
      </c>
      <c r="C90" s="48" t="str">
        <f t="shared" si="6"/>
        <v/>
      </c>
      <c r="D90" s="48"/>
      <c r="E90" s="19"/>
      <c r="F90" s="8"/>
      <c r="G90" s="19" t="s">
        <v>4</v>
      </c>
      <c r="H90" s="49"/>
      <c r="I90" s="49"/>
      <c r="J90" s="19"/>
      <c r="K90" s="48" t="str">
        <f t="shared" si="5"/>
        <v/>
      </c>
      <c r="L90" s="48"/>
      <c r="M90" s="6" t="str">
        <f t="shared" si="7"/>
        <v/>
      </c>
      <c r="N90" s="19"/>
      <c r="O90" s="8"/>
      <c r="P90" s="49"/>
      <c r="Q90" s="49"/>
      <c r="R90" s="52" t="str">
        <f t="shared" si="8"/>
        <v/>
      </c>
      <c r="S90" s="52"/>
      <c r="T90" s="53" t="str">
        <f t="shared" si="9"/>
        <v/>
      </c>
      <c r="U90" s="53"/>
    </row>
    <row r="91" spans="2:21">
      <c r="B91" s="19">
        <v>83</v>
      </c>
      <c r="C91" s="48" t="str">
        <f t="shared" si="6"/>
        <v/>
      </c>
      <c r="D91" s="48"/>
      <c r="E91" s="19"/>
      <c r="F91" s="8"/>
      <c r="G91" s="19" t="s">
        <v>4</v>
      </c>
      <c r="H91" s="49"/>
      <c r="I91" s="49"/>
      <c r="J91" s="19"/>
      <c r="K91" s="48" t="str">
        <f t="shared" si="5"/>
        <v/>
      </c>
      <c r="L91" s="48"/>
      <c r="M91" s="6" t="str">
        <f t="shared" si="7"/>
        <v/>
      </c>
      <c r="N91" s="19"/>
      <c r="O91" s="8"/>
      <c r="P91" s="49"/>
      <c r="Q91" s="49"/>
      <c r="R91" s="52" t="str">
        <f t="shared" si="8"/>
        <v/>
      </c>
      <c r="S91" s="52"/>
      <c r="T91" s="53" t="str">
        <f t="shared" si="9"/>
        <v/>
      </c>
      <c r="U91" s="53"/>
    </row>
    <row r="92" spans="2:21">
      <c r="B92" s="19">
        <v>84</v>
      </c>
      <c r="C92" s="48" t="str">
        <f t="shared" si="6"/>
        <v/>
      </c>
      <c r="D92" s="48"/>
      <c r="E92" s="19"/>
      <c r="F92" s="8"/>
      <c r="G92" s="19" t="s">
        <v>3</v>
      </c>
      <c r="H92" s="49"/>
      <c r="I92" s="49"/>
      <c r="J92" s="19"/>
      <c r="K92" s="48" t="str">
        <f t="shared" si="5"/>
        <v/>
      </c>
      <c r="L92" s="48"/>
      <c r="M92" s="6" t="str">
        <f t="shared" si="7"/>
        <v/>
      </c>
      <c r="N92" s="19"/>
      <c r="O92" s="8"/>
      <c r="P92" s="49"/>
      <c r="Q92" s="49"/>
      <c r="R92" s="52" t="str">
        <f t="shared" si="8"/>
        <v/>
      </c>
      <c r="S92" s="52"/>
      <c r="T92" s="53" t="str">
        <f t="shared" si="9"/>
        <v/>
      </c>
      <c r="U92" s="53"/>
    </row>
    <row r="93" spans="2:21">
      <c r="B93" s="19">
        <v>85</v>
      </c>
      <c r="C93" s="48" t="str">
        <f t="shared" si="6"/>
        <v/>
      </c>
      <c r="D93" s="48"/>
      <c r="E93" s="19"/>
      <c r="F93" s="8"/>
      <c r="G93" s="19" t="s">
        <v>4</v>
      </c>
      <c r="H93" s="49"/>
      <c r="I93" s="49"/>
      <c r="J93" s="19"/>
      <c r="K93" s="48" t="str">
        <f t="shared" si="5"/>
        <v/>
      </c>
      <c r="L93" s="48"/>
      <c r="M93" s="6" t="str">
        <f t="shared" si="7"/>
        <v/>
      </c>
      <c r="N93" s="19"/>
      <c r="O93" s="8"/>
      <c r="P93" s="49"/>
      <c r="Q93" s="49"/>
      <c r="R93" s="52" t="str">
        <f t="shared" si="8"/>
        <v/>
      </c>
      <c r="S93" s="52"/>
      <c r="T93" s="53" t="str">
        <f t="shared" si="9"/>
        <v/>
      </c>
      <c r="U93" s="53"/>
    </row>
    <row r="94" spans="2:21">
      <c r="B94" s="19">
        <v>86</v>
      </c>
      <c r="C94" s="48" t="str">
        <f t="shared" si="6"/>
        <v/>
      </c>
      <c r="D94" s="48"/>
      <c r="E94" s="19"/>
      <c r="F94" s="8"/>
      <c r="G94" s="19" t="s">
        <v>3</v>
      </c>
      <c r="H94" s="49"/>
      <c r="I94" s="49"/>
      <c r="J94" s="19"/>
      <c r="K94" s="48" t="str">
        <f t="shared" si="5"/>
        <v/>
      </c>
      <c r="L94" s="48"/>
      <c r="M94" s="6" t="str">
        <f t="shared" si="7"/>
        <v/>
      </c>
      <c r="N94" s="19"/>
      <c r="O94" s="8"/>
      <c r="P94" s="49"/>
      <c r="Q94" s="49"/>
      <c r="R94" s="52" t="str">
        <f t="shared" si="8"/>
        <v/>
      </c>
      <c r="S94" s="52"/>
      <c r="T94" s="53" t="str">
        <f t="shared" si="9"/>
        <v/>
      </c>
      <c r="U94" s="53"/>
    </row>
    <row r="95" spans="2:21">
      <c r="B95" s="19">
        <v>87</v>
      </c>
      <c r="C95" s="48" t="str">
        <f t="shared" si="6"/>
        <v/>
      </c>
      <c r="D95" s="48"/>
      <c r="E95" s="19"/>
      <c r="F95" s="8"/>
      <c r="G95" s="19" t="s">
        <v>4</v>
      </c>
      <c r="H95" s="49"/>
      <c r="I95" s="49"/>
      <c r="J95" s="19"/>
      <c r="K95" s="48" t="str">
        <f t="shared" si="5"/>
        <v/>
      </c>
      <c r="L95" s="48"/>
      <c r="M95" s="6" t="str">
        <f t="shared" si="7"/>
        <v/>
      </c>
      <c r="N95" s="19"/>
      <c r="O95" s="8"/>
      <c r="P95" s="49"/>
      <c r="Q95" s="49"/>
      <c r="R95" s="52" t="str">
        <f t="shared" si="8"/>
        <v/>
      </c>
      <c r="S95" s="52"/>
      <c r="T95" s="53" t="str">
        <f t="shared" si="9"/>
        <v/>
      </c>
      <c r="U95" s="53"/>
    </row>
    <row r="96" spans="2:21">
      <c r="B96" s="19">
        <v>88</v>
      </c>
      <c r="C96" s="48" t="str">
        <f t="shared" si="6"/>
        <v/>
      </c>
      <c r="D96" s="48"/>
      <c r="E96" s="19"/>
      <c r="F96" s="8"/>
      <c r="G96" s="19" t="s">
        <v>3</v>
      </c>
      <c r="H96" s="49"/>
      <c r="I96" s="49"/>
      <c r="J96" s="19"/>
      <c r="K96" s="48" t="str">
        <f t="shared" si="5"/>
        <v/>
      </c>
      <c r="L96" s="48"/>
      <c r="M96" s="6" t="str">
        <f t="shared" si="7"/>
        <v/>
      </c>
      <c r="N96" s="19"/>
      <c r="O96" s="8"/>
      <c r="P96" s="49"/>
      <c r="Q96" s="49"/>
      <c r="R96" s="52" t="str">
        <f t="shared" si="8"/>
        <v/>
      </c>
      <c r="S96" s="52"/>
      <c r="T96" s="53" t="str">
        <f t="shared" si="9"/>
        <v/>
      </c>
      <c r="U96" s="53"/>
    </row>
    <row r="97" spans="2:21">
      <c r="B97" s="19">
        <v>89</v>
      </c>
      <c r="C97" s="48" t="str">
        <f t="shared" si="6"/>
        <v/>
      </c>
      <c r="D97" s="48"/>
      <c r="E97" s="19"/>
      <c r="F97" s="8"/>
      <c r="G97" s="19" t="s">
        <v>4</v>
      </c>
      <c r="H97" s="49"/>
      <c r="I97" s="49"/>
      <c r="J97" s="19"/>
      <c r="K97" s="48" t="str">
        <f t="shared" si="5"/>
        <v/>
      </c>
      <c r="L97" s="48"/>
      <c r="M97" s="6" t="str">
        <f t="shared" si="7"/>
        <v/>
      </c>
      <c r="N97" s="19"/>
      <c r="O97" s="8"/>
      <c r="P97" s="49"/>
      <c r="Q97" s="49"/>
      <c r="R97" s="52" t="str">
        <f t="shared" si="8"/>
        <v/>
      </c>
      <c r="S97" s="52"/>
      <c r="T97" s="53" t="str">
        <f t="shared" si="9"/>
        <v/>
      </c>
      <c r="U97" s="53"/>
    </row>
    <row r="98" spans="2:21">
      <c r="B98" s="19">
        <v>90</v>
      </c>
      <c r="C98" s="48" t="str">
        <f t="shared" si="6"/>
        <v/>
      </c>
      <c r="D98" s="48"/>
      <c r="E98" s="19"/>
      <c r="F98" s="8"/>
      <c r="G98" s="19" t="s">
        <v>3</v>
      </c>
      <c r="H98" s="49"/>
      <c r="I98" s="49"/>
      <c r="J98" s="19"/>
      <c r="K98" s="48" t="str">
        <f t="shared" si="5"/>
        <v/>
      </c>
      <c r="L98" s="48"/>
      <c r="M98" s="6" t="str">
        <f t="shared" si="7"/>
        <v/>
      </c>
      <c r="N98" s="19"/>
      <c r="O98" s="8"/>
      <c r="P98" s="49"/>
      <c r="Q98" s="49"/>
      <c r="R98" s="52" t="str">
        <f t="shared" si="8"/>
        <v/>
      </c>
      <c r="S98" s="52"/>
      <c r="T98" s="53" t="str">
        <f t="shared" si="9"/>
        <v/>
      </c>
      <c r="U98" s="53"/>
    </row>
    <row r="99" spans="2:21">
      <c r="B99" s="19">
        <v>91</v>
      </c>
      <c r="C99" s="48" t="str">
        <f t="shared" si="6"/>
        <v/>
      </c>
      <c r="D99" s="48"/>
      <c r="E99" s="19"/>
      <c r="F99" s="8"/>
      <c r="G99" s="19" t="s">
        <v>4</v>
      </c>
      <c r="H99" s="49"/>
      <c r="I99" s="49"/>
      <c r="J99" s="19"/>
      <c r="K99" s="48" t="str">
        <f t="shared" si="5"/>
        <v/>
      </c>
      <c r="L99" s="48"/>
      <c r="M99" s="6" t="str">
        <f t="shared" si="7"/>
        <v/>
      </c>
      <c r="N99" s="19"/>
      <c r="O99" s="8"/>
      <c r="P99" s="49"/>
      <c r="Q99" s="49"/>
      <c r="R99" s="52" t="str">
        <f t="shared" si="8"/>
        <v/>
      </c>
      <c r="S99" s="52"/>
      <c r="T99" s="53" t="str">
        <f t="shared" si="9"/>
        <v/>
      </c>
      <c r="U99" s="53"/>
    </row>
    <row r="100" spans="2:21">
      <c r="B100" s="19">
        <v>92</v>
      </c>
      <c r="C100" s="48" t="str">
        <f t="shared" si="6"/>
        <v/>
      </c>
      <c r="D100" s="48"/>
      <c r="E100" s="19"/>
      <c r="F100" s="8"/>
      <c r="G100" s="19" t="s">
        <v>4</v>
      </c>
      <c r="H100" s="49"/>
      <c r="I100" s="49"/>
      <c r="J100" s="19"/>
      <c r="K100" s="48" t="str">
        <f t="shared" si="5"/>
        <v/>
      </c>
      <c r="L100" s="48"/>
      <c r="M100" s="6" t="str">
        <f t="shared" si="7"/>
        <v/>
      </c>
      <c r="N100" s="19"/>
      <c r="O100" s="8"/>
      <c r="P100" s="49"/>
      <c r="Q100" s="49"/>
      <c r="R100" s="52" t="str">
        <f t="shared" si="8"/>
        <v/>
      </c>
      <c r="S100" s="52"/>
      <c r="T100" s="53" t="str">
        <f t="shared" si="9"/>
        <v/>
      </c>
      <c r="U100" s="53"/>
    </row>
    <row r="101" spans="2:21">
      <c r="B101" s="19">
        <v>93</v>
      </c>
      <c r="C101" s="48" t="str">
        <f t="shared" si="6"/>
        <v/>
      </c>
      <c r="D101" s="48"/>
      <c r="E101" s="19"/>
      <c r="F101" s="8"/>
      <c r="G101" s="19" t="s">
        <v>3</v>
      </c>
      <c r="H101" s="49"/>
      <c r="I101" s="49"/>
      <c r="J101" s="19"/>
      <c r="K101" s="48" t="str">
        <f t="shared" si="5"/>
        <v/>
      </c>
      <c r="L101" s="48"/>
      <c r="M101" s="6" t="str">
        <f t="shared" si="7"/>
        <v/>
      </c>
      <c r="N101" s="19"/>
      <c r="O101" s="8"/>
      <c r="P101" s="49"/>
      <c r="Q101" s="49"/>
      <c r="R101" s="52" t="str">
        <f t="shared" si="8"/>
        <v/>
      </c>
      <c r="S101" s="52"/>
      <c r="T101" s="53" t="str">
        <f t="shared" si="9"/>
        <v/>
      </c>
      <c r="U101" s="53"/>
    </row>
    <row r="102" spans="2:21">
      <c r="B102" s="19">
        <v>94</v>
      </c>
      <c r="C102" s="48" t="str">
        <f t="shared" si="6"/>
        <v/>
      </c>
      <c r="D102" s="48"/>
      <c r="E102" s="19"/>
      <c r="F102" s="8"/>
      <c r="G102" s="19" t="s">
        <v>3</v>
      </c>
      <c r="H102" s="49"/>
      <c r="I102" s="49"/>
      <c r="J102" s="19"/>
      <c r="K102" s="48" t="str">
        <f t="shared" si="5"/>
        <v/>
      </c>
      <c r="L102" s="48"/>
      <c r="M102" s="6" t="str">
        <f t="shared" si="7"/>
        <v/>
      </c>
      <c r="N102" s="19"/>
      <c r="O102" s="8"/>
      <c r="P102" s="49"/>
      <c r="Q102" s="49"/>
      <c r="R102" s="52" t="str">
        <f t="shared" si="8"/>
        <v/>
      </c>
      <c r="S102" s="52"/>
      <c r="T102" s="53" t="str">
        <f t="shared" si="9"/>
        <v/>
      </c>
      <c r="U102" s="53"/>
    </row>
    <row r="103" spans="2:21">
      <c r="B103" s="19">
        <v>95</v>
      </c>
      <c r="C103" s="48" t="str">
        <f t="shared" si="6"/>
        <v/>
      </c>
      <c r="D103" s="48"/>
      <c r="E103" s="19"/>
      <c r="F103" s="8"/>
      <c r="G103" s="19" t="s">
        <v>3</v>
      </c>
      <c r="H103" s="49"/>
      <c r="I103" s="49"/>
      <c r="J103" s="19"/>
      <c r="K103" s="48" t="str">
        <f t="shared" si="5"/>
        <v/>
      </c>
      <c r="L103" s="48"/>
      <c r="M103" s="6" t="str">
        <f t="shared" si="7"/>
        <v/>
      </c>
      <c r="N103" s="19"/>
      <c r="O103" s="8"/>
      <c r="P103" s="49"/>
      <c r="Q103" s="49"/>
      <c r="R103" s="52" t="str">
        <f t="shared" si="8"/>
        <v/>
      </c>
      <c r="S103" s="52"/>
      <c r="T103" s="53" t="str">
        <f t="shared" si="9"/>
        <v/>
      </c>
      <c r="U103" s="53"/>
    </row>
    <row r="104" spans="2:21">
      <c r="B104" s="19">
        <v>96</v>
      </c>
      <c r="C104" s="48" t="str">
        <f t="shared" si="6"/>
        <v/>
      </c>
      <c r="D104" s="48"/>
      <c r="E104" s="19"/>
      <c r="F104" s="8"/>
      <c r="G104" s="19" t="s">
        <v>4</v>
      </c>
      <c r="H104" s="49"/>
      <c r="I104" s="49"/>
      <c r="J104" s="19"/>
      <c r="K104" s="48" t="str">
        <f t="shared" si="5"/>
        <v/>
      </c>
      <c r="L104" s="48"/>
      <c r="M104" s="6" t="str">
        <f t="shared" si="7"/>
        <v/>
      </c>
      <c r="N104" s="19"/>
      <c r="O104" s="8"/>
      <c r="P104" s="49"/>
      <c r="Q104" s="49"/>
      <c r="R104" s="52" t="str">
        <f t="shared" si="8"/>
        <v/>
      </c>
      <c r="S104" s="52"/>
      <c r="T104" s="53" t="str">
        <f t="shared" si="9"/>
        <v/>
      </c>
      <c r="U104" s="53"/>
    </row>
    <row r="105" spans="2:21">
      <c r="B105" s="19">
        <v>97</v>
      </c>
      <c r="C105" s="48" t="str">
        <f t="shared" si="6"/>
        <v/>
      </c>
      <c r="D105" s="48"/>
      <c r="E105" s="19"/>
      <c r="F105" s="8"/>
      <c r="G105" s="19" t="s">
        <v>3</v>
      </c>
      <c r="H105" s="49"/>
      <c r="I105" s="49"/>
      <c r="J105" s="19"/>
      <c r="K105" s="48" t="str">
        <f t="shared" si="5"/>
        <v/>
      </c>
      <c r="L105" s="48"/>
      <c r="M105" s="6" t="str">
        <f t="shared" si="7"/>
        <v/>
      </c>
      <c r="N105" s="19"/>
      <c r="O105" s="8"/>
      <c r="P105" s="49"/>
      <c r="Q105" s="49"/>
      <c r="R105" s="52" t="str">
        <f t="shared" si="8"/>
        <v/>
      </c>
      <c r="S105" s="52"/>
      <c r="T105" s="53" t="str">
        <f t="shared" si="9"/>
        <v/>
      </c>
      <c r="U105" s="53"/>
    </row>
    <row r="106" spans="2:21">
      <c r="B106" s="19">
        <v>98</v>
      </c>
      <c r="C106" s="48" t="str">
        <f t="shared" si="6"/>
        <v/>
      </c>
      <c r="D106" s="48"/>
      <c r="E106" s="19"/>
      <c r="F106" s="8"/>
      <c r="G106" s="19" t="s">
        <v>4</v>
      </c>
      <c r="H106" s="49"/>
      <c r="I106" s="49"/>
      <c r="J106" s="19"/>
      <c r="K106" s="48" t="str">
        <f t="shared" si="5"/>
        <v/>
      </c>
      <c r="L106" s="48"/>
      <c r="M106" s="6" t="str">
        <f t="shared" si="7"/>
        <v/>
      </c>
      <c r="N106" s="19"/>
      <c r="O106" s="8"/>
      <c r="P106" s="49"/>
      <c r="Q106" s="49"/>
      <c r="R106" s="52" t="str">
        <f t="shared" si="8"/>
        <v/>
      </c>
      <c r="S106" s="52"/>
      <c r="T106" s="53" t="str">
        <f t="shared" si="9"/>
        <v/>
      </c>
      <c r="U106" s="53"/>
    </row>
    <row r="107" spans="2:21">
      <c r="B107" s="19">
        <v>99</v>
      </c>
      <c r="C107" s="48" t="str">
        <f t="shared" si="6"/>
        <v/>
      </c>
      <c r="D107" s="48"/>
      <c r="E107" s="19"/>
      <c r="F107" s="8"/>
      <c r="G107" s="19" t="s">
        <v>4</v>
      </c>
      <c r="H107" s="49"/>
      <c r="I107" s="49"/>
      <c r="J107" s="19"/>
      <c r="K107" s="48" t="str">
        <f t="shared" si="5"/>
        <v/>
      </c>
      <c r="L107" s="48"/>
      <c r="M107" s="6" t="str">
        <f t="shared" si="7"/>
        <v/>
      </c>
      <c r="N107" s="19"/>
      <c r="O107" s="8"/>
      <c r="P107" s="49"/>
      <c r="Q107" s="49"/>
      <c r="R107" s="52" t="str">
        <f t="shared" si="8"/>
        <v/>
      </c>
      <c r="S107" s="52"/>
      <c r="T107" s="53" t="str">
        <f t="shared" si="9"/>
        <v/>
      </c>
      <c r="U107" s="53"/>
    </row>
    <row r="108" spans="2:21">
      <c r="B108" s="19">
        <v>100</v>
      </c>
      <c r="C108" s="48" t="str">
        <f t="shared" si="6"/>
        <v/>
      </c>
      <c r="D108" s="48"/>
      <c r="E108" s="19"/>
      <c r="F108" s="8"/>
      <c r="G108" s="19" t="s">
        <v>3</v>
      </c>
      <c r="H108" s="49"/>
      <c r="I108" s="49"/>
      <c r="J108" s="19"/>
      <c r="K108" s="48" t="str">
        <f t="shared" si="5"/>
        <v/>
      </c>
      <c r="L108" s="48"/>
      <c r="M108" s="6" t="str">
        <f t="shared" si="7"/>
        <v/>
      </c>
      <c r="N108" s="19"/>
      <c r="O108" s="8"/>
      <c r="P108" s="49"/>
      <c r="Q108" s="49"/>
      <c r="R108" s="52" t="str">
        <f t="shared" si="8"/>
        <v/>
      </c>
      <c r="S108" s="52"/>
      <c r="T108" s="53" t="str">
        <f t="shared" si="9"/>
        <v/>
      </c>
      <c r="U108" s="53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inoriK55AB</cp:lastModifiedBy>
  <cp:revision/>
  <cp:lastPrinted>2015-07-15T10:17:15Z</cp:lastPrinted>
  <dcterms:created xsi:type="dcterms:W3CDTF">2013-10-09T23:04:08Z</dcterms:created>
  <dcterms:modified xsi:type="dcterms:W3CDTF">2019-06-01T09:55:23Z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