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0730" windowHeight="11670" firstSheet="1" activeTab="5"/>
  </bookViews>
  <sheets>
    <sheet name="定数" sheetId="29" state="hidden" r:id="rId1"/>
    <sheet name="検証シート　FIB1.27" sheetId="33" r:id="rId2"/>
    <sheet name="検証シート　FIB1.5" sheetId="32" r:id="rId3"/>
    <sheet name="検証シート　FIB2.0" sheetId="31" r:id="rId4"/>
    <sheet name="画像" sheetId="26" r:id="rId5"/>
    <sheet name="気づき" sheetId="9" r:id="rId6"/>
    <sheet name="検証終了通貨" sheetId="10" r:id="rId7"/>
    <sheet name="テンプレ" sheetId="17" state="hidden" r:id="rId8"/>
  </sheets>
  <calcPr calcId="125725"/>
</workbook>
</file>

<file path=xl/calcChain.xml><?xml version="1.0" encoding="utf-8"?>
<calcChain xmlns="http://schemas.openxmlformats.org/spreadsheetml/2006/main">
  <c r="K63" i="31"/>
  <c r="M63" s="1"/>
  <c r="K63" i="32"/>
  <c r="M63" s="1"/>
  <c r="M62" i="31"/>
  <c r="K62"/>
  <c r="M62" i="32"/>
  <c r="K62"/>
  <c r="M61" i="31"/>
  <c r="K61"/>
  <c r="M61" i="32"/>
  <c r="K61"/>
  <c r="K60" i="31"/>
  <c r="M60" s="1"/>
  <c r="R60" s="1"/>
  <c r="C61" s="1"/>
  <c r="X61" s="1"/>
  <c r="Y61" s="1"/>
  <c r="K60" i="32"/>
  <c r="M60" s="1"/>
  <c r="R60" s="1"/>
  <c r="C61" s="1"/>
  <c r="X61" s="1"/>
  <c r="Y61" s="1"/>
  <c r="K59" i="31"/>
  <c r="M59" s="1"/>
  <c r="K59" i="32"/>
  <c r="M59" s="1"/>
  <c r="K58" i="31"/>
  <c r="M58" s="1"/>
  <c r="M58" i="32"/>
  <c r="K58"/>
  <c r="M57" i="31"/>
  <c r="K57"/>
  <c r="M57" i="32"/>
  <c r="K57"/>
  <c r="K56" i="31"/>
  <c r="M56" s="1"/>
  <c r="M56" i="32"/>
  <c r="K56"/>
  <c r="K55" i="31"/>
  <c r="M55" s="1"/>
  <c r="K55" i="32"/>
  <c r="M55" s="1"/>
  <c r="K54" i="33"/>
  <c r="M54" s="1"/>
  <c r="K54" i="32"/>
  <c r="M54" s="1"/>
  <c r="K53" i="31"/>
  <c r="M53" s="1"/>
  <c r="M53" i="32"/>
  <c r="K53"/>
  <c r="K52" i="31"/>
  <c r="M52" s="1"/>
  <c r="M52" i="32"/>
  <c r="K52"/>
  <c r="M51" i="31"/>
  <c r="K51"/>
  <c r="K51" i="32"/>
  <c r="M51" s="1"/>
  <c r="R51" s="1"/>
  <c r="C52" s="1"/>
  <c r="X52" s="1"/>
  <c r="Y52" s="1"/>
  <c r="M50" i="31"/>
  <c r="K50"/>
  <c r="M50" i="32"/>
  <c r="K50"/>
  <c r="K49" i="31"/>
  <c r="M49" s="1"/>
  <c r="R49" s="1"/>
  <c r="C50" s="1"/>
  <c r="X50" s="1"/>
  <c r="Y50" s="1"/>
  <c r="K49" i="32"/>
  <c r="M49" s="1"/>
  <c r="K48" i="31"/>
  <c r="M48" s="1"/>
  <c r="M48" i="32"/>
  <c r="K48"/>
  <c r="M47" i="31"/>
  <c r="K47"/>
  <c r="K47" i="32"/>
  <c r="M47" s="1"/>
  <c r="K46" i="31"/>
  <c r="M46" s="1"/>
  <c r="K46" i="32"/>
  <c r="M46" s="1"/>
  <c r="M45" i="31"/>
  <c r="K45"/>
  <c r="K45" i="32"/>
  <c r="M45" s="1"/>
  <c r="K44" i="31"/>
  <c r="M44" s="1"/>
  <c r="R44" s="1"/>
  <c r="C45" s="1"/>
  <c r="X45" s="1"/>
  <c r="Y45" s="1"/>
  <c r="K44" i="32"/>
  <c r="M44" s="1"/>
  <c r="M43" i="31"/>
  <c r="K43"/>
  <c r="M43" i="32"/>
  <c r="K43"/>
  <c r="M42" i="31"/>
  <c r="K42"/>
  <c r="M42" i="32"/>
  <c r="K42"/>
  <c r="K41" i="31"/>
  <c r="M41" s="1"/>
  <c r="K41" i="32"/>
  <c r="M41" s="1"/>
  <c r="M40" i="33"/>
  <c r="K40"/>
  <c r="M40" i="32"/>
  <c r="K40"/>
  <c r="M39" i="31"/>
  <c r="K39"/>
  <c r="M39" i="32"/>
  <c r="K39"/>
  <c r="M38" i="31"/>
  <c r="K38"/>
  <c r="M38" i="32"/>
  <c r="K38"/>
  <c r="K37" i="31"/>
  <c r="M37" s="1"/>
  <c r="K37" i="32"/>
  <c r="M37" s="1"/>
  <c r="K36" i="31"/>
  <c r="M36" s="1"/>
  <c r="K36" i="32"/>
  <c r="M36" s="1"/>
  <c r="R36" s="1"/>
  <c r="C37" s="1"/>
  <c r="X37" s="1"/>
  <c r="Y37" s="1"/>
  <c r="K35" i="31"/>
  <c r="M35" s="1"/>
  <c r="M35" i="32"/>
  <c r="K35"/>
  <c r="K34" i="31"/>
  <c r="M34" s="1"/>
  <c r="M34" i="32"/>
  <c r="K34"/>
  <c r="M33" i="31"/>
  <c r="K33"/>
  <c r="M33" i="32"/>
  <c r="K33"/>
  <c r="M32" i="31"/>
  <c r="K32"/>
  <c r="M32" i="32"/>
  <c r="K32"/>
  <c r="K31" i="31"/>
  <c r="M31" s="1"/>
  <c r="M31" i="32"/>
  <c r="K31"/>
  <c r="K30" i="31"/>
  <c r="M30" s="1"/>
  <c r="K30" i="32"/>
  <c r="M30" s="1"/>
  <c r="M29" i="31"/>
  <c r="K29"/>
  <c r="M29" i="32"/>
  <c r="K29"/>
  <c r="M28" i="31"/>
  <c r="K28"/>
  <c r="K28" i="32"/>
  <c r="M28" s="1"/>
  <c r="M27" i="31"/>
  <c r="K27"/>
  <c r="M27" i="32"/>
  <c r="K27"/>
  <c r="K26" i="31"/>
  <c r="M26" s="1"/>
  <c r="K26" i="32"/>
  <c r="M26" s="1"/>
  <c r="M25" i="31"/>
  <c r="K25"/>
  <c r="K25" i="32"/>
  <c r="M25" s="1"/>
  <c r="M24" i="31"/>
  <c r="K24"/>
  <c r="M24" i="32"/>
  <c r="K24"/>
  <c r="K23" i="31"/>
  <c r="M23" s="1"/>
  <c r="R23" s="1"/>
  <c r="C24" s="1"/>
  <c r="X24" s="1"/>
  <c r="Y24" s="1"/>
  <c r="M23" i="32"/>
  <c r="R23" s="1"/>
  <c r="C24" s="1"/>
  <c r="X24" s="1"/>
  <c r="Y24" s="1"/>
  <c r="K23"/>
  <c r="K22" i="31"/>
  <c r="M22" s="1"/>
  <c r="M22" i="32"/>
  <c r="K22"/>
  <c r="K21" i="31"/>
  <c r="M21" s="1"/>
  <c r="M21" i="32"/>
  <c r="K21"/>
  <c r="M20" i="31"/>
  <c r="K20"/>
  <c r="K20" i="32"/>
  <c r="M20" s="1"/>
  <c r="K19" i="31"/>
  <c r="M19" s="1"/>
  <c r="K19" i="32"/>
  <c r="M19" s="1"/>
  <c r="K18" i="31"/>
  <c r="M18" s="1"/>
  <c r="M18" i="32"/>
  <c r="K18"/>
  <c r="M17" i="31"/>
  <c r="K17"/>
  <c r="M17" i="32"/>
  <c r="K17"/>
  <c r="K16" i="31"/>
  <c r="M16" s="1"/>
  <c r="K16" i="32"/>
  <c r="M16" s="1"/>
  <c r="K15" i="31"/>
  <c r="M15" s="1"/>
  <c r="K15" i="32"/>
  <c r="M15" s="1"/>
  <c r="M14" i="31"/>
  <c r="K14"/>
  <c r="M14" i="32"/>
  <c r="K14"/>
  <c r="K13" i="31"/>
  <c r="M13" s="1"/>
  <c r="K13" i="32"/>
  <c r="M13" s="1"/>
  <c r="M12" i="31"/>
  <c r="K12"/>
  <c r="M12" i="32"/>
  <c r="K12"/>
  <c r="M11" i="31"/>
  <c r="K11"/>
  <c r="K11" i="32"/>
  <c r="M11" s="1"/>
  <c r="K10" i="31"/>
  <c r="M10" s="1"/>
  <c r="M10" i="32"/>
  <c r="K10"/>
  <c r="M9" i="31"/>
  <c r="K9"/>
  <c r="K9" i="32"/>
  <c r="M9" s="1"/>
  <c r="V108" i="33"/>
  <c r="T108"/>
  <c r="W108" s="1"/>
  <c r="R108"/>
  <c r="M108"/>
  <c r="K108"/>
  <c r="V107"/>
  <c r="T107"/>
  <c r="W107" s="1"/>
  <c r="R107"/>
  <c r="C108" s="1"/>
  <c r="X108" s="1"/>
  <c r="Y108" s="1"/>
  <c r="M107"/>
  <c r="K107"/>
  <c r="V106"/>
  <c r="T106"/>
  <c r="W106" s="1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 s="1"/>
  <c r="R103"/>
  <c r="C104" s="1"/>
  <c r="X104" s="1"/>
  <c r="Y104" s="1"/>
  <c r="M103"/>
  <c r="K103"/>
  <c r="V102"/>
  <c r="T102"/>
  <c r="W102" s="1"/>
  <c r="R102"/>
  <c r="C103" s="1"/>
  <c r="X103" s="1"/>
  <c r="Y103" s="1"/>
  <c r="M102"/>
  <c r="K102"/>
  <c r="V101"/>
  <c r="T101"/>
  <c r="W101" s="1"/>
  <c r="R101"/>
  <c r="C102" s="1"/>
  <c r="X102" s="1"/>
  <c r="Y102" s="1"/>
  <c r="M101"/>
  <c r="K101"/>
  <c r="V100"/>
  <c r="T100"/>
  <c r="W100" s="1"/>
  <c r="R100"/>
  <c r="C101" s="1"/>
  <c r="X101" s="1"/>
  <c r="Y101" s="1"/>
  <c r="M100"/>
  <c r="K100"/>
  <c r="V99"/>
  <c r="T99"/>
  <c r="W99" s="1"/>
  <c r="R99"/>
  <c r="C100" s="1"/>
  <c r="X100" s="1"/>
  <c r="Y100" s="1"/>
  <c r="M99"/>
  <c r="K99"/>
  <c r="V98"/>
  <c r="T98"/>
  <c r="W98" s="1"/>
  <c r="R98"/>
  <c r="C99" s="1"/>
  <c r="X99" s="1"/>
  <c r="Y99" s="1"/>
  <c r="M98"/>
  <c r="K98"/>
  <c r="V97"/>
  <c r="T97"/>
  <c r="W97" s="1"/>
  <c r="R97"/>
  <c r="C98" s="1"/>
  <c r="X98" s="1"/>
  <c r="Y98" s="1"/>
  <c r="M97"/>
  <c r="K97"/>
  <c r="V96"/>
  <c r="T96"/>
  <c r="W96"/>
  <c r="R96"/>
  <c r="C97" s="1"/>
  <c r="X97" s="1"/>
  <c r="Y97" s="1"/>
  <c r="M96"/>
  <c r="K96"/>
  <c r="V95"/>
  <c r="T95"/>
  <c r="W95" s="1"/>
  <c r="R95"/>
  <c r="C96" s="1"/>
  <c r="X96" s="1"/>
  <c r="Y96" s="1"/>
  <c r="M95"/>
  <c r="K95"/>
  <c r="V94"/>
  <c r="T94"/>
  <c r="W94" s="1"/>
  <c r="R94"/>
  <c r="C95" s="1"/>
  <c r="X95" s="1"/>
  <c r="Y95" s="1"/>
  <c r="M94"/>
  <c r="K94"/>
  <c r="V93"/>
  <c r="T93"/>
  <c r="W93" s="1"/>
  <c r="R93"/>
  <c r="C94" s="1"/>
  <c r="X94" s="1"/>
  <c r="Y94" s="1"/>
  <c r="M93"/>
  <c r="K93"/>
  <c r="V92"/>
  <c r="T92"/>
  <c r="W92" s="1"/>
  <c r="R92"/>
  <c r="C93" s="1"/>
  <c r="X93" s="1"/>
  <c r="Y93" s="1"/>
  <c r="M92"/>
  <c r="K92"/>
  <c r="V91"/>
  <c r="T91"/>
  <c r="W91" s="1"/>
  <c r="R91"/>
  <c r="C92" s="1"/>
  <c r="X92" s="1"/>
  <c r="Y92" s="1"/>
  <c r="M91"/>
  <c r="K91"/>
  <c r="V90"/>
  <c r="T90"/>
  <c r="W90" s="1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 s="1"/>
  <c r="R88"/>
  <c r="C89" s="1"/>
  <c r="X89" s="1"/>
  <c r="Y89" s="1"/>
  <c r="M88"/>
  <c r="K88"/>
  <c r="V87"/>
  <c r="T87"/>
  <c r="W87" s="1"/>
  <c r="R87"/>
  <c r="C88" s="1"/>
  <c r="X88" s="1"/>
  <c r="Y88" s="1"/>
  <c r="M87"/>
  <c r="K87"/>
  <c r="V86"/>
  <c r="T86"/>
  <c r="W86" s="1"/>
  <c r="R86"/>
  <c r="C87" s="1"/>
  <c r="X87" s="1"/>
  <c r="Y87" s="1"/>
  <c r="M86"/>
  <c r="K86"/>
  <c r="V85"/>
  <c r="T85"/>
  <c r="W85" s="1"/>
  <c r="R85"/>
  <c r="C86" s="1"/>
  <c r="X86" s="1"/>
  <c r="Y86" s="1"/>
  <c r="M85"/>
  <c r="K85"/>
  <c r="V84"/>
  <c r="T84"/>
  <c r="W84" s="1"/>
  <c r="R84"/>
  <c r="C85" s="1"/>
  <c r="X85" s="1"/>
  <c r="Y85" s="1"/>
  <c r="M84"/>
  <c r="K84"/>
  <c r="V83"/>
  <c r="T83"/>
  <c r="W83" s="1"/>
  <c r="R83"/>
  <c r="C84" s="1"/>
  <c r="X84" s="1"/>
  <c r="Y84" s="1"/>
  <c r="M83"/>
  <c r="K83"/>
  <c r="V82"/>
  <c r="T82"/>
  <c r="W82" s="1"/>
  <c r="R82"/>
  <c r="C83" s="1"/>
  <c r="X83" s="1"/>
  <c r="Y83" s="1"/>
  <c r="M82"/>
  <c r="K82"/>
  <c r="V81"/>
  <c r="T81"/>
  <c r="W81" s="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 s="1"/>
  <c r="R79"/>
  <c r="C80" s="1"/>
  <c r="X80" s="1"/>
  <c r="Y80" s="1"/>
  <c r="M79"/>
  <c r="K79"/>
  <c r="V78"/>
  <c r="T78"/>
  <c r="W78" s="1"/>
  <c r="R78"/>
  <c r="C79" s="1"/>
  <c r="X79" s="1"/>
  <c r="Y79" s="1"/>
  <c r="M78"/>
  <c r="K78"/>
  <c r="V77"/>
  <c r="T77"/>
  <c r="W77" s="1"/>
  <c r="R77"/>
  <c r="C78" s="1"/>
  <c r="X78" s="1"/>
  <c r="Y78" s="1"/>
  <c r="M77"/>
  <c r="K77"/>
  <c r="W76"/>
  <c r="V76"/>
  <c r="T76"/>
  <c r="R76"/>
  <c r="C77" s="1"/>
  <c r="X77" s="1"/>
  <c r="Y77" s="1"/>
  <c r="M76"/>
  <c r="K76"/>
  <c r="V75"/>
  <c r="T75"/>
  <c r="W75" s="1"/>
  <c r="R75"/>
  <c r="C76" s="1"/>
  <c r="X76" s="1"/>
  <c r="Y76" s="1"/>
  <c r="M75"/>
  <c r="K75"/>
  <c r="V74"/>
  <c r="T74"/>
  <c r="W74" s="1"/>
  <c r="R74"/>
  <c r="C75" s="1"/>
  <c r="X75" s="1"/>
  <c r="Y75" s="1"/>
  <c r="M74"/>
  <c r="K74"/>
  <c r="V73"/>
  <c r="T73"/>
  <c r="W73" s="1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 s="1"/>
  <c r="R71"/>
  <c r="C72" s="1"/>
  <c r="X72" s="1"/>
  <c r="Y72" s="1"/>
  <c r="M71"/>
  <c r="K71"/>
  <c r="V70"/>
  <c r="T70"/>
  <c r="W70" s="1"/>
  <c r="R70"/>
  <c r="C71" s="1"/>
  <c r="X71" s="1"/>
  <c r="Y71" s="1"/>
  <c r="M70"/>
  <c r="K70"/>
  <c r="V69"/>
  <c r="T69"/>
  <c r="W69" s="1"/>
  <c r="R69"/>
  <c r="C70" s="1"/>
  <c r="X70" s="1"/>
  <c r="Y70" s="1"/>
  <c r="M69"/>
  <c r="K69"/>
  <c r="V68"/>
  <c r="T68"/>
  <c r="W68" s="1"/>
  <c r="R68"/>
  <c r="C69" s="1"/>
  <c r="X69" s="1"/>
  <c r="Y69" s="1"/>
  <c r="M68"/>
  <c r="K68"/>
  <c r="V67"/>
  <c r="T67"/>
  <c r="W67" s="1"/>
  <c r="R67"/>
  <c r="C68" s="1"/>
  <c r="X68" s="1"/>
  <c r="Y68" s="1"/>
  <c r="V66"/>
  <c r="T66"/>
  <c r="W66" s="1"/>
  <c r="R66"/>
  <c r="C67" s="1"/>
  <c r="X67" s="1"/>
  <c r="Y67" s="1"/>
  <c r="M66"/>
  <c r="K66"/>
  <c r="V65"/>
  <c r="T65"/>
  <c r="W65" s="1"/>
  <c r="R65"/>
  <c r="C66" s="1"/>
  <c r="X66" s="1"/>
  <c r="Y66" s="1"/>
  <c r="M65"/>
  <c r="K65"/>
  <c r="V64"/>
  <c r="T64"/>
  <c r="W64" s="1"/>
  <c r="R64"/>
  <c r="C65" s="1"/>
  <c r="X65" s="1"/>
  <c r="Y65" s="1"/>
  <c r="M64"/>
  <c r="K64"/>
  <c r="V63"/>
  <c r="T63"/>
  <c r="W63" s="1"/>
  <c r="K63"/>
  <c r="M63" s="1"/>
  <c r="V62"/>
  <c r="T62"/>
  <c r="W62" s="1"/>
  <c r="K62"/>
  <c r="M62" s="1"/>
  <c r="V61"/>
  <c r="T61"/>
  <c r="W61" s="1"/>
  <c r="M61"/>
  <c r="K61"/>
  <c r="V60"/>
  <c r="T60"/>
  <c r="W60" s="1"/>
  <c r="K60"/>
  <c r="M60" s="1"/>
  <c r="V59"/>
  <c r="T59"/>
  <c r="W59" s="1"/>
  <c r="M59"/>
  <c r="K59"/>
  <c r="V58"/>
  <c r="T58"/>
  <c r="W58" s="1"/>
  <c r="M58"/>
  <c r="K58"/>
  <c r="V57"/>
  <c r="T57"/>
  <c r="W57" s="1"/>
  <c r="R57"/>
  <c r="C58" s="1"/>
  <c r="X58" s="1"/>
  <c r="Y58" s="1"/>
  <c r="M57"/>
  <c r="K57"/>
  <c r="V56"/>
  <c r="T56"/>
  <c r="W56" s="1"/>
  <c r="K56"/>
  <c r="M56" s="1"/>
  <c r="V55"/>
  <c r="T55"/>
  <c r="W55" s="1"/>
  <c r="K55"/>
  <c r="M55" s="1"/>
  <c r="V54"/>
  <c r="T54"/>
  <c r="W54" s="1"/>
  <c r="V53"/>
  <c r="T53"/>
  <c r="W53" s="1"/>
  <c r="M53"/>
  <c r="K53"/>
  <c r="V52"/>
  <c r="T52"/>
  <c r="W52" s="1"/>
  <c r="K52"/>
  <c r="M52" s="1"/>
  <c r="V51"/>
  <c r="T51"/>
  <c r="W51" s="1"/>
  <c r="M51"/>
  <c r="K51"/>
  <c r="V50"/>
  <c r="T50"/>
  <c r="W50" s="1"/>
  <c r="R50"/>
  <c r="C51" s="1"/>
  <c r="X51" s="1"/>
  <c r="Y51" s="1"/>
  <c r="M50"/>
  <c r="K50"/>
  <c r="V49"/>
  <c r="T49"/>
  <c r="W49" s="1"/>
  <c r="R49"/>
  <c r="C50" s="1"/>
  <c r="X50" s="1"/>
  <c r="Y50" s="1"/>
  <c r="M49"/>
  <c r="K49"/>
  <c r="V48"/>
  <c r="T48"/>
  <c r="W48" s="1"/>
  <c r="M48"/>
  <c r="K48"/>
  <c r="V47"/>
  <c r="T47"/>
  <c r="W47" s="1"/>
  <c r="M47"/>
  <c r="K47"/>
  <c r="V46"/>
  <c r="T46"/>
  <c r="W46" s="1"/>
  <c r="K46"/>
  <c r="M46" s="1"/>
  <c r="V45"/>
  <c r="T45"/>
  <c r="W45" s="1"/>
  <c r="R45"/>
  <c r="C46" s="1"/>
  <c r="X46" s="1"/>
  <c r="Y46" s="1"/>
  <c r="M45"/>
  <c r="K45"/>
  <c r="V44"/>
  <c r="T44"/>
  <c r="W44" s="1"/>
  <c r="M44"/>
  <c r="K44"/>
  <c r="V43"/>
  <c r="T43"/>
  <c r="W43"/>
  <c r="R43"/>
  <c r="C44" s="1"/>
  <c r="X44" s="1"/>
  <c r="Y44" s="1"/>
  <c r="K43"/>
  <c r="M43" s="1"/>
  <c r="V42"/>
  <c r="T42"/>
  <c r="W42" s="1"/>
  <c r="K42"/>
  <c r="M42" s="1"/>
  <c r="V41"/>
  <c r="T41"/>
  <c r="W41" s="1"/>
  <c r="K41"/>
  <c r="M41" s="1"/>
  <c r="V40"/>
  <c r="T40"/>
  <c r="R40" s="1"/>
  <c r="C41" s="1"/>
  <c r="X41" s="1"/>
  <c r="Y41" s="1"/>
  <c r="V39"/>
  <c r="T39"/>
  <c r="W39" s="1"/>
  <c r="R39"/>
  <c r="C40" s="1"/>
  <c r="X40" s="1"/>
  <c r="Y40" s="1"/>
  <c r="M39"/>
  <c r="K39"/>
  <c r="V38"/>
  <c r="T38"/>
  <c r="W38" s="1"/>
  <c r="M38"/>
  <c r="K38"/>
  <c r="V37"/>
  <c r="T37"/>
  <c r="W37" s="1"/>
  <c r="R37"/>
  <c r="C38" s="1"/>
  <c r="X38" s="1"/>
  <c r="Y38" s="1"/>
  <c r="M37"/>
  <c r="K37"/>
  <c r="V36"/>
  <c r="T36"/>
  <c r="W36" s="1"/>
  <c r="M36"/>
  <c r="K36"/>
  <c r="V35"/>
  <c r="T35"/>
  <c r="W35" s="1"/>
  <c r="K35"/>
  <c r="M35" s="1"/>
  <c r="V34"/>
  <c r="T34"/>
  <c r="W34" s="1"/>
  <c r="R34"/>
  <c r="C35" s="1"/>
  <c r="X35" s="1"/>
  <c r="Y35" s="1"/>
  <c r="M34"/>
  <c r="K34"/>
  <c r="V33"/>
  <c r="T33"/>
  <c r="W33" s="1"/>
  <c r="R33"/>
  <c r="C34" s="1"/>
  <c r="X34" s="1"/>
  <c r="Y34" s="1"/>
  <c r="M33"/>
  <c r="K33"/>
  <c r="V32"/>
  <c r="T32"/>
  <c r="W32" s="1"/>
  <c r="K32"/>
  <c r="M32" s="1"/>
  <c r="V31"/>
  <c r="T31"/>
  <c r="W31" s="1"/>
  <c r="M31"/>
  <c r="K31"/>
  <c r="V30"/>
  <c r="T30"/>
  <c r="W30" s="1"/>
  <c r="K30"/>
  <c r="M30" s="1"/>
  <c r="V29"/>
  <c r="T29"/>
  <c r="W29" s="1"/>
  <c r="K29"/>
  <c r="M29" s="1"/>
  <c r="V28"/>
  <c r="T28"/>
  <c r="W28" s="1"/>
  <c r="M28"/>
  <c r="K28"/>
  <c r="V27"/>
  <c r="T27"/>
  <c r="W27" s="1"/>
  <c r="K27"/>
  <c r="M27" s="1"/>
  <c r="V26"/>
  <c r="T26"/>
  <c r="W26" s="1"/>
  <c r="R26"/>
  <c r="C27" s="1"/>
  <c r="X27" s="1"/>
  <c r="Y27" s="1"/>
  <c r="K26"/>
  <c r="M26" s="1"/>
  <c r="V25"/>
  <c r="T25"/>
  <c r="W25" s="1"/>
  <c r="K25"/>
  <c r="M25" s="1"/>
  <c r="V24"/>
  <c r="T24"/>
  <c r="W24" s="1"/>
  <c r="R24"/>
  <c r="C25" s="1"/>
  <c r="X25" s="1"/>
  <c r="Y25" s="1"/>
  <c r="M24"/>
  <c r="K24"/>
  <c r="V23"/>
  <c r="T23"/>
  <c r="W23" s="1"/>
  <c r="M23"/>
  <c r="K23"/>
  <c r="T22"/>
  <c r="V22" s="1"/>
  <c r="M22"/>
  <c r="K22"/>
  <c r="T21"/>
  <c r="V21" s="1"/>
  <c r="M21"/>
  <c r="K21"/>
  <c r="T20"/>
  <c r="V20" s="1"/>
  <c r="M20"/>
  <c r="K20"/>
  <c r="T19"/>
  <c r="W19" s="1"/>
  <c r="M19"/>
  <c r="K19"/>
  <c r="T18"/>
  <c r="V18" s="1"/>
  <c r="M18"/>
  <c r="K18"/>
  <c r="T17"/>
  <c r="W17" s="1"/>
  <c r="M17"/>
  <c r="K17"/>
  <c r="T16"/>
  <c r="W16" s="1"/>
  <c r="K16"/>
  <c r="M16" s="1"/>
  <c r="T15"/>
  <c r="W15" s="1"/>
  <c r="M15"/>
  <c r="K15"/>
  <c r="T14"/>
  <c r="W14" s="1"/>
  <c r="R14"/>
  <c r="C15" s="1"/>
  <c r="X15" s="1"/>
  <c r="Y15" s="1"/>
  <c r="M14"/>
  <c r="K14"/>
  <c r="T13"/>
  <c r="V13" s="1"/>
  <c r="M13"/>
  <c r="K13"/>
  <c r="T12"/>
  <c r="W12" s="1"/>
  <c r="M12"/>
  <c r="K12"/>
  <c r="T11"/>
  <c r="V11" s="1"/>
  <c r="M11"/>
  <c r="K11"/>
  <c r="T10"/>
  <c r="W10" s="1"/>
  <c r="M10"/>
  <c r="K10"/>
  <c r="T9"/>
  <c r="V9" s="1"/>
  <c r="K9"/>
  <c r="M9" s="1"/>
  <c r="C9"/>
  <c r="V108" i="32"/>
  <c r="T108"/>
  <c r="W108"/>
  <c r="R108"/>
  <c r="M108"/>
  <c r="K108"/>
  <c r="V107"/>
  <c r="T107"/>
  <c r="W107" s="1"/>
  <c r="R107"/>
  <c r="C108" s="1"/>
  <c r="X108" s="1"/>
  <c r="Y108" s="1"/>
  <c r="M107"/>
  <c r="K107"/>
  <c r="V106"/>
  <c r="T106"/>
  <c r="W106" s="1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W104"/>
  <c r="V104"/>
  <c r="T104"/>
  <c r="R104"/>
  <c r="C105" s="1"/>
  <c r="X105" s="1"/>
  <c r="Y105" s="1"/>
  <c r="M104"/>
  <c r="K104"/>
  <c r="V103"/>
  <c r="T103"/>
  <c r="W103"/>
  <c r="R103"/>
  <c r="C104" s="1"/>
  <c r="X104" s="1"/>
  <c r="Y104" s="1"/>
  <c r="M103"/>
  <c r="K103"/>
  <c r="W102"/>
  <c r="V102"/>
  <c r="T102"/>
  <c r="R102"/>
  <c r="C103" s="1"/>
  <c r="X103" s="1"/>
  <c r="Y103" s="1"/>
  <c r="M102"/>
  <c r="K102"/>
  <c r="V101"/>
  <c r="T101"/>
  <c r="W101" s="1"/>
  <c r="R101"/>
  <c r="C102" s="1"/>
  <c r="X102" s="1"/>
  <c r="Y102" s="1"/>
  <c r="M101"/>
  <c r="K101"/>
  <c r="V100"/>
  <c r="T100"/>
  <c r="W100" s="1"/>
  <c r="R100"/>
  <c r="C101" s="1"/>
  <c r="X101" s="1"/>
  <c r="Y101" s="1"/>
  <c r="M100"/>
  <c r="K100"/>
  <c r="V99"/>
  <c r="T99"/>
  <c r="W99" s="1"/>
  <c r="R99"/>
  <c r="C100" s="1"/>
  <c r="X100" s="1"/>
  <c r="Y100" s="1"/>
  <c r="M99"/>
  <c r="K99"/>
  <c r="V98"/>
  <c r="T98"/>
  <c r="W98"/>
  <c r="R98"/>
  <c r="C99" s="1"/>
  <c r="X99" s="1"/>
  <c r="Y99" s="1"/>
  <c r="M98"/>
  <c r="K98"/>
  <c r="V97"/>
  <c r="T97"/>
  <c r="W97" s="1"/>
  <c r="R97"/>
  <c r="C98" s="1"/>
  <c r="X98" s="1"/>
  <c r="Y98" s="1"/>
  <c r="M97"/>
  <c r="K97"/>
  <c r="V96"/>
  <c r="T96"/>
  <c r="W96" s="1"/>
  <c r="R96"/>
  <c r="C97" s="1"/>
  <c r="X97" s="1"/>
  <c r="Y97" s="1"/>
  <c r="M96"/>
  <c r="K96"/>
  <c r="V95"/>
  <c r="T95"/>
  <c r="W95" s="1"/>
  <c r="R95"/>
  <c r="C96" s="1"/>
  <c r="X96" s="1"/>
  <c r="Y96" s="1"/>
  <c r="M95"/>
  <c r="K95"/>
  <c r="W94"/>
  <c r="V94"/>
  <c r="T94"/>
  <c r="R94"/>
  <c r="C95" s="1"/>
  <c r="X95" s="1"/>
  <c r="Y95" s="1"/>
  <c r="M94"/>
  <c r="K94"/>
  <c r="V93"/>
  <c r="T93"/>
  <c r="W93" s="1"/>
  <c r="R93"/>
  <c r="C94" s="1"/>
  <c r="X94" s="1"/>
  <c r="Y94" s="1"/>
  <c r="M93"/>
  <c r="K93"/>
  <c r="V92"/>
  <c r="T92"/>
  <c r="W92" s="1"/>
  <c r="R92"/>
  <c r="C93" s="1"/>
  <c r="X93" s="1"/>
  <c r="Y93" s="1"/>
  <c r="M92"/>
  <c r="K92"/>
  <c r="V91"/>
  <c r="T91"/>
  <c r="W91" s="1"/>
  <c r="R91"/>
  <c r="C92" s="1"/>
  <c r="X92" s="1"/>
  <c r="Y92" s="1"/>
  <c r="M91"/>
  <c r="K91"/>
  <c r="V90"/>
  <c r="T90"/>
  <c r="W90" s="1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 s="1"/>
  <c r="R88"/>
  <c r="C89" s="1"/>
  <c r="X89" s="1"/>
  <c r="Y89" s="1"/>
  <c r="M88"/>
  <c r="K88"/>
  <c r="V87"/>
  <c r="T87"/>
  <c r="W87" s="1"/>
  <c r="R87"/>
  <c r="C88" s="1"/>
  <c r="X88" s="1"/>
  <c r="Y88" s="1"/>
  <c r="M87"/>
  <c r="K87"/>
  <c r="V86"/>
  <c r="T86"/>
  <c r="W86" s="1"/>
  <c r="R86"/>
  <c r="C87" s="1"/>
  <c r="X87" s="1"/>
  <c r="Y87" s="1"/>
  <c r="M86"/>
  <c r="K86"/>
  <c r="V85"/>
  <c r="T85"/>
  <c r="W85" s="1"/>
  <c r="R85"/>
  <c r="C86" s="1"/>
  <c r="X86" s="1"/>
  <c r="Y86" s="1"/>
  <c r="M85"/>
  <c r="K85"/>
  <c r="V84"/>
  <c r="T84"/>
  <c r="W84" s="1"/>
  <c r="R84"/>
  <c r="C85" s="1"/>
  <c r="X85" s="1"/>
  <c r="Y85" s="1"/>
  <c r="M84"/>
  <c r="K84"/>
  <c r="V83"/>
  <c r="T83"/>
  <c r="W83" s="1"/>
  <c r="R83"/>
  <c r="C84" s="1"/>
  <c r="X84" s="1"/>
  <c r="Y84" s="1"/>
  <c r="M83"/>
  <c r="K83"/>
  <c r="V82"/>
  <c r="T82"/>
  <c r="W82" s="1"/>
  <c r="R82"/>
  <c r="C83" s="1"/>
  <c r="X83" s="1"/>
  <c r="Y83" s="1"/>
  <c r="M82"/>
  <c r="K82"/>
  <c r="W81"/>
  <c r="V81"/>
  <c r="T8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 s="1"/>
  <c r="R79"/>
  <c r="C80" s="1"/>
  <c r="X80" s="1"/>
  <c r="Y80" s="1"/>
  <c r="M79"/>
  <c r="K79"/>
  <c r="V78"/>
  <c r="T78"/>
  <c r="W78" s="1"/>
  <c r="R78"/>
  <c r="C79" s="1"/>
  <c r="X79" s="1"/>
  <c r="Y79" s="1"/>
  <c r="M78"/>
  <c r="K78"/>
  <c r="V77"/>
  <c r="T77"/>
  <c r="W77" s="1"/>
  <c r="R77"/>
  <c r="C78" s="1"/>
  <c r="X78" s="1"/>
  <c r="Y78" s="1"/>
  <c r="M77"/>
  <c r="K77"/>
  <c r="V76"/>
  <c r="T76"/>
  <c r="W76" s="1"/>
  <c r="R76"/>
  <c r="C77" s="1"/>
  <c r="X77" s="1"/>
  <c r="Y77" s="1"/>
  <c r="M76"/>
  <c r="K76"/>
  <c r="W75"/>
  <c r="V75"/>
  <c r="T75"/>
  <c r="R75"/>
  <c r="C76" s="1"/>
  <c r="X76" s="1"/>
  <c r="Y76" s="1"/>
  <c r="M75"/>
  <c r="K75"/>
  <c r="V74"/>
  <c r="T74"/>
  <c r="W74" s="1"/>
  <c r="R74"/>
  <c r="C75" s="1"/>
  <c r="X75" s="1"/>
  <c r="Y75" s="1"/>
  <c r="M74"/>
  <c r="K74"/>
  <c r="V73"/>
  <c r="T73"/>
  <c r="W73" s="1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 s="1"/>
  <c r="R71"/>
  <c r="C72" s="1"/>
  <c r="X72" s="1"/>
  <c r="Y72" s="1"/>
  <c r="M71"/>
  <c r="K71"/>
  <c r="V70"/>
  <c r="T70"/>
  <c r="W70" s="1"/>
  <c r="R70"/>
  <c r="C71" s="1"/>
  <c r="X71" s="1"/>
  <c r="Y71" s="1"/>
  <c r="M70"/>
  <c r="K70"/>
  <c r="V69"/>
  <c r="T69"/>
  <c r="W69" s="1"/>
  <c r="R69"/>
  <c r="C70" s="1"/>
  <c r="X70" s="1"/>
  <c r="Y70" s="1"/>
  <c r="M69"/>
  <c r="K69"/>
  <c r="V68"/>
  <c r="T68"/>
  <c r="W68" s="1"/>
  <c r="R68"/>
  <c r="C69" s="1"/>
  <c r="X69" s="1"/>
  <c r="Y69" s="1"/>
  <c r="M68"/>
  <c r="K68"/>
  <c r="V67"/>
  <c r="T67"/>
  <c r="W67" s="1"/>
  <c r="R67"/>
  <c r="C68" s="1"/>
  <c r="X68" s="1"/>
  <c r="Y68" s="1"/>
  <c r="M67"/>
  <c r="K67"/>
  <c r="V66"/>
  <c r="T66"/>
  <c r="W66" s="1"/>
  <c r="R66"/>
  <c r="C67" s="1"/>
  <c r="X67" s="1"/>
  <c r="Y67" s="1"/>
  <c r="M66"/>
  <c r="K66"/>
  <c r="V65"/>
  <c r="T65"/>
  <c r="W65" s="1"/>
  <c r="R65"/>
  <c r="C66" s="1"/>
  <c r="X66" s="1"/>
  <c r="Y66" s="1"/>
  <c r="M65"/>
  <c r="K65"/>
  <c r="W64"/>
  <c r="V64"/>
  <c r="T64"/>
  <c r="R64"/>
  <c r="C65" s="1"/>
  <c r="X65" s="1"/>
  <c r="Y65" s="1"/>
  <c r="M64"/>
  <c r="K64"/>
  <c r="V63"/>
  <c r="T63"/>
  <c r="W63" s="1"/>
  <c r="V62"/>
  <c r="T62"/>
  <c r="W62" s="1"/>
  <c r="V61"/>
  <c r="T61"/>
  <c r="W61" s="1"/>
  <c r="V60"/>
  <c r="T60"/>
  <c r="W60" s="1"/>
  <c r="V59"/>
  <c r="T59"/>
  <c r="W59" s="1"/>
  <c r="V58"/>
  <c r="T58"/>
  <c r="W58" s="1"/>
  <c r="V57"/>
  <c r="T57"/>
  <c r="W57" s="1"/>
  <c r="R57"/>
  <c r="C58" s="1"/>
  <c r="X58" s="1"/>
  <c r="Y58" s="1"/>
  <c r="V56"/>
  <c r="T56"/>
  <c r="W56" s="1"/>
  <c r="V55"/>
  <c r="T55"/>
  <c r="W55" s="1"/>
  <c r="V54"/>
  <c r="T54"/>
  <c r="W54" s="1"/>
  <c r="V53"/>
  <c r="T53"/>
  <c r="W53" s="1"/>
  <c r="V52"/>
  <c r="T52"/>
  <c r="W52" s="1"/>
  <c r="V51"/>
  <c r="T51"/>
  <c r="W51" s="1"/>
  <c r="V50"/>
  <c r="T50"/>
  <c r="W50" s="1"/>
  <c r="V49"/>
  <c r="T49"/>
  <c r="R49" s="1"/>
  <c r="C50" s="1"/>
  <c r="X50" s="1"/>
  <c r="Y50" s="1"/>
  <c r="V48"/>
  <c r="T48"/>
  <c r="W48" s="1"/>
  <c r="V47"/>
  <c r="T47"/>
  <c r="W47" s="1"/>
  <c r="V46"/>
  <c r="T46"/>
  <c r="W46" s="1"/>
  <c r="V45"/>
  <c r="T45"/>
  <c r="W45" s="1"/>
  <c r="V44"/>
  <c r="T44"/>
  <c r="W44" s="1"/>
  <c r="W43"/>
  <c r="V43"/>
  <c r="T43"/>
  <c r="R43" s="1"/>
  <c r="C44" s="1"/>
  <c r="X44" s="1"/>
  <c r="Y44" s="1"/>
  <c r="V42"/>
  <c r="T42"/>
  <c r="W42" s="1"/>
  <c r="V41"/>
  <c r="T41"/>
  <c r="W41" s="1"/>
  <c r="V40"/>
  <c r="T40"/>
  <c r="W40" s="1"/>
  <c r="V39"/>
  <c r="T39"/>
  <c r="W39" s="1"/>
  <c r="V38"/>
  <c r="T38"/>
  <c r="W38" s="1"/>
  <c r="V37"/>
  <c r="T37"/>
  <c r="W37" s="1"/>
  <c r="V36"/>
  <c r="T36"/>
  <c r="W36" s="1"/>
  <c r="V35"/>
  <c r="T35"/>
  <c r="W35" s="1"/>
  <c r="R35"/>
  <c r="C36" s="1"/>
  <c r="X36" s="1"/>
  <c r="Y36" s="1"/>
  <c r="V34"/>
  <c r="T34"/>
  <c r="W34" s="1"/>
  <c r="V33"/>
  <c r="T33"/>
  <c r="W33" s="1"/>
  <c r="V32"/>
  <c r="T32"/>
  <c r="R32" s="1"/>
  <c r="C33" s="1"/>
  <c r="X33" s="1"/>
  <c r="Y33" s="1"/>
  <c r="V31"/>
  <c r="T31"/>
  <c r="W31" s="1"/>
  <c r="R31"/>
  <c r="C32" s="1"/>
  <c r="X32" s="1"/>
  <c r="Y32" s="1"/>
  <c r="V30"/>
  <c r="T30"/>
  <c r="W30" s="1"/>
  <c r="V29"/>
  <c r="T29"/>
  <c r="W29" s="1"/>
  <c r="R29"/>
  <c r="C30" s="1"/>
  <c r="X30" s="1"/>
  <c r="Y30" s="1"/>
  <c r="V28"/>
  <c r="T28"/>
  <c r="W28" s="1"/>
  <c r="V27"/>
  <c r="T27"/>
  <c r="W27" s="1"/>
  <c r="V26"/>
  <c r="T26"/>
  <c r="W26" s="1"/>
  <c r="V25"/>
  <c r="T25"/>
  <c r="W25" s="1"/>
  <c r="V24"/>
  <c r="T24"/>
  <c r="W24" s="1"/>
  <c r="V23"/>
  <c r="T23"/>
  <c r="W23" s="1"/>
  <c r="V22"/>
  <c r="T22"/>
  <c r="W22" s="1"/>
  <c r="T21"/>
  <c r="W21" s="1"/>
  <c r="T20"/>
  <c r="V20" s="1"/>
  <c r="T19"/>
  <c r="V19" s="1"/>
  <c r="T18"/>
  <c r="W18" s="1"/>
  <c r="R18"/>
  <c r="C19" s="1"/>
  <c r="X19" s="1"/>
  <c r="Y19" s="1"/>
  <c r="T17"/>
  <c r="V17" s="1"/>
  <c r="T16"/>
  <c r="W16" s="1"/>
  <c r="T15"/>
  <c r="V15" s="1"/>
  <c r="T14"/>
  <c r="V14" s="1"/>
  <c r="T13"/>
  <c r="W13" s="1"/>
  <c r="T12"/>
  <c r="V12" s="1"/>
  <c r="R12"/>
  <c r="C13" s="1"/>
  <c r="X13" s="1"/>
  <c r="Y13" s="1"/>
  <c r="T11"/>
  <c r="V11" s="1"/>
  <c r="T10"/>
  <c r="W10" s="1"/>
  <c r="T9"/>
  <c r="W9" s="1"/>
  <c r="C9"/>
  <c r="V108" i="31"/>
  <c r="T108"/>
  <c r="W108" s="1"/>
  <c r="R108"/>
  <c r="M108"/>
  <c r="K108"/>
  <c r="V107"/>
  <c r="T107"/>
  <c r="W107" s="1"/>
  <c r="R107"/>
  <c r="C108" s="1"/>
  <c r="X108" s="1"/>
  <c r="Y108" s="1"/>
  <c r="M107"/>
  <c r="K107"/>
  <c r="V106"/>
  <c r="T106"/>
  <c r="W106" s="1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 s="1"/>
  <c r="R103"/>
  <c r="C104" s="1"/>
  <c r="X104" s="1"/>
  <c r="Y104" s="1"/>
  <c r="M103"/>
  <c r="K103"/>
  <c r="V102"/>
  <c r="T102"/>
  <c r="W102" s="1"/>
  <c r="R102"/>
  <c r="C103" s="1"/>
  <c r="X103" s="1"/>
  <c r="Y103" s="1"/>
  <c r="M102"/>
  <c r="K102"/>
  <c r="V101"/>
  <c r="T101"/>
  <c r="W101" s="1"/>
  <c r="R101"/>
  <c r="C102" s="1"/>
  <c r="X102" s="1"/>
  <c r="Y102" s="1"/>
  <c r="M101"/>
  <c r="K101"/>
  <c r="V100"/>
  <c r="T100"/>
  <c r="W100" s="1"/>
  <c r="R100"/>
  <c r="C101" s="1"/>
  <c r="X101" s="1"/>
  <c r="Y101" s="1"/>
  <c r="M100"/>
  <c r="K100"/>
  <c r="W99"/>
  <c r="V99"/>
  <c r="T99"/>
  <c r="R99"/>
  <c r="C100" s="1"/>
  <c r="X100" s="1"/>
  <c r="Y100" s="1"/>
  <c r="M99"/>
  <c r="K99"/>
  <c r="V98"/>
  <c r="T98"/>
  <c r="W98" s="1"/>
  <c r="R98"/>
  <c r="C99" s="1"/>
  <c r="X99" s="1"/>
  <c r="Y99" s="1"/>
  <c r="M98"/>
  <c r="K98"/>
  <c r="V97"/>
  <c r="T97"/>
  <c r="W97" s="1"/>
  <c r="R97"/>
  <c r="C98" s="1"/>
  <c r="X98" s="1"/>
  <c r="Y98" s="1"/>
  <c r="M97"/>
  <c r="K97"/>
  <c r="V96"/>
  <c r="T96"/>
  <c r="W96" s="1"/>
  <c r="R96"/>
  <c r="C97" s="1"/>
  <c r="X97" s="1"/>
  <c r="Y97" s="1"/>
  <c r="M96"/>
  <c r="K96"/>
  <c r="V95"/>
  <c r="T95"/>
  <c r="W95" s="1"/>
  <c r="R95"/>
  <c r="C96" s="1"/>
  <c r="X96" s="1"/>
  <c r="Y96" s="1"/>
  <c r="M95"/>
  <c r="K95"/>
  <c r="V94"/>
  <c r="T94"/>
  <c r="W94"/>
  <c r="R94"/>
  <c r="C95" s="1"/>
  <c r="X95" s="1"/>
  <c r="Y95" s="1"/>
  <c r="M94"/>
  <c r="K94"/>
  <c r="V93"/>
  <c r="T93"/>
  <c r="W93" s="1"/>
  <c r="R93"/>
  <c r="C94" s="1"/>
  <c r="X94" s="1"/>
  <c r="Y94" s="1"/>
  <c r="M93"/>
  <c r="K93"/>
  <c r="V92"/>
  <c r="T92"/>
  <c r="W92" s="1"/>
  <c r="R92"/>
  <c r="C93" s="1"/>
  <c r="X93" s="1"/>
  <c r="Y93" s="1"/>
  <c r="M92"/>
  <c r="K92"/>
  <c r="W91"/>
  <c r="V91"/>
  <c r="T91"/>
  <c r="R91"/>
  <c r="C92" s="1"/>
  <c r="X92" s="1"/>
  <c r="Y92" s="1"/>
  <c r="M91"/>
  <c r="K91"/>
  <c r="V90"/>
  <c r="T90"/>
  <c r="W90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 s="1"/>
  <c r="R88"/>
  <c r="C89" s="1"/>
  <c r="X89" s="1"/>
  <c r="Y89" s="1"/>
  <c r="M88"/>
  <c r="K88"/>
  <c r="V87"/>
  <c r="T87"/>
  <c r="W87" s="1"/>
  <c r="R87"/>
  <c r="C88" s="1"/>
  <c r="X88" s="1"/>
  <c r="Y88" s="1"/>
  <c r="M87"/>
  <c r="K87"/>
  <c r="V86"/>
  <c r="T86"/>
  <c r="W86" s="1"/>
  <c r="R86"/>
  <c r="C87" s="1"/>
  <c r="X87" s="1"/>
  <c r="Y87" s="1"/>
  <c r="M86"/>
  <c r="K86"/>
  <c r="V85"/>
  <c r="T85"/>
  <c r="W85" s="1"/>
  <c r="R85"/>
  <c r="C86" s="1"/>
  <c r="X86" s="1"/>
  <c r="Y86" s="1"/>
  <c r="M85"/>
  <c r="K85"/>
  <c r="W84"/>
  <c r="V84"/>
  <c r="T84"/>
  <c r="R84"/>
  <c r="C85" s="1"/>
  <c r="X85" s="1"/>
  <c r="Y85" s="1"/>
  <c r="M84"/>
  <c r="K84"/>
  <c r="V83"/>
  <c r="T83"/>
  <c r="W83" s="1"/>
  <c r="R83"/>
  <c r="C84" s="1"/>
  <c r="X84" s="1"/>
  <c r="Y84" s="1"/>
  <c r="M83"/>
  <c r="K83"/>
  <c r="V82"/>
  <c r="T82"/>
  <c r="W82" s="1"/>
  <c r="R82"/>
  <c r="C83" s="1"/>
  <c r="X83" s="1"/>
  <c r="Y83" s="1"/>
  <c r="M82"/>
  <c r="K82"/>
  <c r="V81"/>
  <c r="T81"/>
  <c r="W81" s="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/>
  <c r="R79"/>
  <c r="C80" s="1"/>
  <c r="X80" s="1"/>
  <c r="Y80" s="1"/>
  <c r="M79"/>
  <c r="K79"/>
  <c r="V78"/>
  <c r="T78"/>
  <c r="W78" s="1"/>
  <c r="R78"/>
  <c r="C79" s="1"/>
  <c r="X79" s="1"/>
  <c r="Y79" s="1"/>
  <c r="M78"/>
  <c r="K78"/>
  <c r="V77"/>
  <c r="T77"/>
  <c r="W77" s="1"/>
  <c r="R77"/>
  <c r="C78" s="1"/>
  <c r="X78" s="1"/>
  <c r="Y78" s="1"/>
  <c r="M77"/>
  <c r="K77"/>
  <c r="V76"/>
  <c r="T76"/>
  <c r="W76" s="1"/>
  <c r="R76"/>
  <c r="C77" s="1"/>
  <c r="X77" s="1"/>
  <c r="Y77" s="1"/>
  <c r="M76"/>
  <c r="K76"/>
  <c r="W75"/>
  <c r="V75"/>
  <c r="T75"/>
  <c r="R75"/>
  <c r="C76" s="1"/>
  <c r="X76" s="1"/>
  <c r="Y76" s="1"/>
  <c r="M75"/>
  <c r="K75"/>
  <c r="V74"/>
  <c r="T74"/>
  <c r="W74"/>
  <c r="R74"/>
  <c r="C75" s="1"/>
  <c r="X75" s="1"/>
  <c r="Y75" s="1"/>
  <c r="M74"/>
  <c r="K74"/>
  <c r="V73"/>
  <c r="T73"/>
  <c r="W73" s="1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 s="1"/>
  <c r="R71"/>
  <c r="C72" s="1"/>
  <c r="X72" s="1"/>
  <c r="Y72" s="1"/>
  <c r="M71"/>
  <c r="K71"/>
  <c r="V70"/>
  <c r="T70"/>
  <c r="W70" s="1"/>
  <c r="R70"/>
  <c r="C71" s="1"/>
  <c r="X71" s="1"/>
  <c r="Y71" s="1"/>
  <c r="M70"/>
  <c r="K70"/>
  <c r="V69"/>
  <c r="T69"/>
  <c r="W69" s="1"/>
  <c r="R69"/>
  <c r="C70" s="1"/>
  <c r="X70" s="1"/>
  <c r="Y70" s="1"/>
  <c r="M69"/>
  <c r="K69"/>
  <c r="V68"/>
  <c r="T68"/>
  <c r="W68" s="1"/>
  <c r="R68"/>
  <c r="C69" s="1"/>
  <c r="X69" s="1"/>
  <c r="Y69" s="1"/>
  <c r="M68"/>
  <c r="K68"/>
  <c r="V67"/>
  <c r="T67"/>
  <c r="W67" s="1"/>
  <c r="R67"/>
  <c r="C68" s="1"/>
  <c r="X68" s="1"/>
  <c r="Y68" s="1"/>
  <c r="M67"/>
  <c r="K67"/>
  <c r="V66"/>
  <c r="T66"/>
  <c r="W66" s="1"/>
  <c r="R66"/>
  <c r="C67" s="1"/>
  <c r="X67" s="1"/>
  <c r="Y67" s="1"/>
  <c r="M66"/>
  <c r="K66"/>
  <c r="V65"/>
  <c r="T65"/>
  <c r="W65" s="1"/>
  <c r="R65"/>
  <c r="C66" s="1"/>
  <c r="X66" s="1"/>
  <c r="Y66" s="1"/>
  <c r="M65"/>
  <c r="K65"/>
  <c r="V64"/>
  <c r="T64"/>
  <c r="W64" s="1"/>
  <c r="R64"/>
  <c r="C65" s="1"/>
  <c r="X65" s="1"/>
  <c r="Y65" s="1"/>
  <c r="M64"/>
  <c r="K64"/>
  <c r="V63"/>
  <c r="T63"/>
  <c r="W63" s="1"/>
  <c r="V62"/>
  <c r="T62"/>
  <c r="V61"/>
  <c r="T61"/>
  <c r="W61" s="1"/>
  <c r="V60"/>
  <c r="T60"/>
  <c r="W60" s="1"/>
  <c r="V59"/>
  <c r="T59"/>
  <c r="W59" s="1"/>
  <c r="V58"/>
  <c r="T58"/>
  <c r="R58" s="1"/>
  <c r="C59" s="1"/>
  <c r="X59" s="1"/>
  <c r="Y59" s="1"/>
  <c r="V57"/>
  <c r="T57"/>
  <c r="W57" s="1"/>
  <c r="R57"/>
  <c r="C58" s="1"/>
  <c r="X58" s="1"/>
  <c r="Y58" s="1"/>
  <c r="V56"/>
  <c r="T56"/>
  <c r="W56" s="1"/>
  <c r="V55"/>
  <c r="T55"/>
  <c r="W55" s="1"/>
  <c r="V54"/>
  <c r="T54"/>
  <c r="W54" s="1"/>
  <c r="M54"/>
  <c r="K54"/>
  <c r="V53"/>
  <c r="T53"/>
  <c r="W53" s="1"/>
  <c r="V52"/>
  <c r="T52"/>
  <c r="W52" s="1"/>
  <c r="V51"/>
  <c r="T51"/>
  <c r="W51" s="1"/>
  <c r="V50"/>
  <c r="T50"/>
  <c r="W50" s="1"/>
  <c r="R50"/>
  <c r="C51" s="1"/>
  <c r="X51" s="1"/>
  <c r="Y51" s="1"/>
  <c r="V49"/>
  <c r="T49"/>
  <c r="W49" s="1"/>
  <c r="V48"/>
  <c r="T48"/>
  <c r="W48" s="1"/>
  <c r="V47"/>
  <c r="T47"/>
  <c r="W47" s="1"/>
  <c r="V46"/>
  <c r="T46"/>
  <c r="W46" s="1"/>
  <c r="V45"/>
  <c r="T45"/>
  <c r="W45" s="1"/>
  <c r="V44"/>
  <c r="T44"/>
  <c r="W44" s="1"/>
  <c r="V43"/>
  <c r="T43"/>
  <c r="W43" s="1"/>
  <c r="V42"/>
  <c r="T42"/>
  <c r="W42" s="1"/>
  <c r="V41"/>
  <c r="T41"/>
  <c r="W41" s="1"/>
  <c r="V40"/>
  <c r="T40"/>
  <c r="W40" s="1"/>
  <c r="K40"/>
  <c r="M40" s="1"/>
  <c r="V39"/>
  <c r="T39"/>
  <c r="R39" s="1"/>
  <c r="C40" s="1"/>
  <c r="X40" s="1"/>
  <c r="Y40" s="1"/>
  <c r="W38"/>
  <c r="V38"/>
  <c r="T38"/>
  <c r="R38"/>
  <c r="C39" s="1"/>
  <c r="X39" s="1"/>
  <c r="Y39" s="1"/>
  <c r="V37"/>
  <c r="T37"/>
  <c r="W37" s="1"/>
  <c r="V36"/>
  <c r="T36"/>
  <c r="W36" s="1"/>
  <c r="W35"/>
  <c r="V35"/>
  <c r="T35"/>
  <c r="V34"/>
  <c r="T34"/>
  <c r="W34" s="1"/>
  <c r="V33"/>
  <c r="T33"/>
  <c r="W33" s="1"/>
  <c r="V32"/>
  <c r="T32"/>
  <c r="W32" s="1"/>
  <c r="V31"/>
  <c r="T31"/>
  <c r="W31" s="1"/>
  <c r="V30"/>
  <c r="T30"/>
  <c r="W30" s="1"/>
  <c r="V29"/>
  <c r="T29"/>
  <c r="W29" s="1"/>
  <c r="R29"/>
  <c r="C30" s="1"/>
  <c r="X30" s="1"/>
  <c r="Y30" s="1"/>
  <c r="V28"/>
  <c r="T28"/>
  <c r="W28" s="1"/>
  <c r="W27"/>
  <c r="V27"/>
  <c r="T27"/>
  <c r="R27" s="1"/>
  <c r="C28" s="1"/>
  <c r="X28" s="1"/>
  <c r="Y28" s="1"/>
  <c r="V26"/>
  <c r="T26"/>
  <c r="W26" s="1"/>
  <c r="V25"/>
  <c r="T25"/>
  <c r="W25" s="1"/>
  <c r="V24"/>
  <c r="T24"/>
  <c r="W24" s="1"/>
  <c r="R24"/>
  <c r="C25" s="1"/>
  <c r="X25" s="1"/>
  <c r="Y25" s="1"/>
  <c r="V23"/>
  <c r="T23"/>
  <c r="W23" s="1"/>
  <c r="T22"/>
  <c r="V22" s="1"/>
  <c r="V21"/>
  <c r="T21"/>
  <c r="W21" s="1"/>
  <c r="T20"/>
  <c r="W20" s="1"/>
  <c r="W19"/>
  <c r="T19"/>
  <c r="V19" s="1"/>
  <c r="V18"/>
  <c r="T18"/>
  <c r="W18" s="1"/>
  <c r="T17"/>
  <c r="W17" s="1"/>
  <c r="T16"/>
  <c r="R16" s="1"/>
  <c r="C17" s="1"/>
  <c r="X17" s="1"/>
  <c r="Y17" s="1"/>
  <c r="T15"/>
  <c r="R15" s="1"/>
  <c r="C16" s="1"/>
  <c r="X16" s="1"/>
  <c r="Y16" s="1"/>
  <c r="T14"/>
  <c r="V14" s="1"/>
  <c r="T13"/>
  <c r="W13" s="1"/>
  <c r="V12"/>
  <c r="T12"/>
  <c r="W12" s="1"/>
  <c r="R12"/>
  <c r="C13" s="1"/>
  <c r="X13" s="1"/>
  <c r="Y13" s="1"/>
  <c r="T11"/>
  <c r="W11" s="1"/>
  <c r="T10"/>
  <c r="W10" s="1"/>
  <c r="T9"/>
  <c r="R9" s="1"/>
  <c r="C9"/>
  <c r="R10" i="17"/>
  <c r="C11" s="1"/>
  <c r="T10"/>
  <c r="R11"/>
  <c r="C12" s="1"/>
  <c r="T11"/>
  <c r="R12"/>
  <c r="C13" s="1"/>
  <c r="T12"/>
  <c r="R13"/>
  <c r="C14" s="1"/>
  <c r="T13"/>
  <c r="R14"/>
  <c r="C15" s="1"/>
  <c r="T14"/>
  <c r="R15"/>
  <c r="C16" s="1"/>
  <c r="T15"/>
  <c r="R16"/>
  <c r="C17" s="1"/>
  <c r="T16"/>
  <c r="R17"/>
  <c r="T17"/>
  <c r="R18"/>
  <c r="T18"/>
  <c r="R19"/>
  <c r="T19"/>
  <c r="R20"/>
  <c r="C21"/>
  <c r="T20"/>
  <c r="R21"/>
  <c r="C22" s="1"/>
  <c r="T21"/>
  <c r="R22"/>
  <c r="C23" s="1"/>
  <c r="T22"/>
  <c r="R23"/>
  <c r="C24" s="1"/>
  <c r="T23"/>
  <c r="R24"/>
  <c r="C25" s="1"/>
  <c r="T24"/>
  <c r="R25"/>
  <c r="T25"/>
  <c r="R26"/>
  <c r="T26"/>
  <c r="R27"/>
  <c r="T27"/>
  <c r="R28"/>
  <c r="C29" s="1"/>
  <c r="T28"/>
  <c r="R29"/>
  <c r="C30" s="1"/>
  <c r="T29"/>
  <c r="R30"/>
  <c r="C31" s="1"/>
  <c r="T30"/>
  <c r="R31"/>
  <c r="C32" s="1"/>
  <c r="T31"/>
  <c r="R32"/>
  <c r="C33" s="1"/>
  <c r="T32"/>
  <c r="R33"/>
  <c r="T33"/>
  <c r="R34"/>
  <c r="T34"/>
  <c r="R35"/>
  <c r="T35"/>
  <c r="R36"/>
  <c r="C37"/>
  <c r="T36"/>
  <c r="R37"/>
  <c r="C38" s="1"/>
  <c r="T37"/>
  <c r="R38"/>
  <c r="C39" s="1"/>
  <c r="T38"/>
  <c r="R39"/>
  <c r="C40" s="1"/>
  <c r="T39"/>
  <c r="R40"/>
  <c r="C41" s="1"/>
  <c r="T40"/>
  <c r="R41"/>
  <c r="T41"/>
  <c r="R42"/>
  <c r="T42"/>
  <c r="R43"/>
  <c r="T43"/>
  <c r="R44"/>
  <c r="C45" s="1"/>
  <c r="T44"/>
  <c r="R45"/>
  <c r="C46" s="1"/>
  <c r="T45"/>
  <c r="R46"/>
  <c r="C47" s="1"/>
  <c r="T46"/>
  <c r="R47"/>
  <c r="C48" s="1"/>
  <c r="T47"/>
  <c r="R48"/>
  <c r="C49" s="1"/>
  <c r="T48"/>
  <c r="R49"/>
  <c r="T49"/>
  <c r="R50"/>
  <c r="T50"/>
  <c r="R51"/>
  <c r="T51"/>
  <c r="R52"/>
  <c r="C53"/>
  <c r="T52"/>
  <c r="R53"/>
  <c r="C54" s="1"/>
  <c r="T53"/>
  <c r="R54"/>
  <c r="C55" s="1"/>
  <c r="T54"/>
  <c r="R55"/>
  <c r="C56" s="1"/>
  <c r="T55"/>
  <c r="R56"/>
  <c r="C57" s="1"/>
  <c r="T56"/>
  <c r="R57"/>
  <c r="T57"/>
  <c r="R58"/>
  <c r="T58"/>
  <c r="R59"/>
  <c r="T59"/>
  <c r="R60"/>
  <c r="C61" s="1"/>
  <c r="T60"/>
  <c r="R61"/>
  <c r="C62" s="1"/>
  <c r="T61"/>
  <c r="R62"/>
  <c r="C63" s="1"/>
  <c r="T62"/>
  <c r="R63"/>
  <c r="C64" s="1"/>
  <c r="T63"/>
  <c r="R64"/>
  <c r="C65" s="1"/>
  <c r="T64"/>
  <c r="R65"/>
  <c r="C66" s="1"/>
  <c r="T65"/>
  <c r="R66"/>
  <c r="T66"/>
  <c r="R67"/>
  <c r="C68" s="1"/>
  <c r="T67"/>
  <c r="R68"/>
  <c r="C69"/>
  <c r="T68"/>
  <c r="R69"/>
  <c r="C70" s="1"/>
  <c r="T69"/>
  <c r="R70"/>
  <c r="C71" s="1"/>
  <c r="T70"/>
  <c r="R71"/>
  <c r="C72" s="1"/>
  <c r="T71"/>
  <c r="R72"/>
  <c r="C73" s="1"/>
  <c r="T72"/>
  <c r="R73"/>
  <c r="T73"/>
  <c r="R74"/>
  <c r="C75" s="1"/>
  <c r="T74"/>
  <c r="R75"/>
  <c r="C76"/>
  <c r="T75"/>
  <c r="R76"/>
  <c r="C77" s="1"/>
  <c r="T76"/>
  <c r="R77"/>
  <c r="C78" s="1"/>
  <c r="T77"/>
  <c r="R78"/>
  <c r="T78"/>
  <c r="R79"/>
  <c r="C80" s="1"/>
  <c r="T79"/>
  <c r="R80"/>
  <c r="C81" s="1"/>
  <c r="T80"/>
  <c r="R81"/>
  <c r="T81"/>
  <c r="R82"/>
  <c r="C83" s="1"/>
  <c r="T82"/>
  <c r="R83"/>
  <c r="C84"/>
  <c r="T83"/>
  <c r="R84"/>
  <c r="C85" s="1"/>
  <c r="T84"/>
  <c r="R85"/>
  <c r="C86" s="1"/>
  <c r="T85"/>
  <c r="R86"/>
  <c r="T86"/>
  <c r="R87"/>
  <c r="C88" s="1"/>
  <c r="T87"/>
  <c r="R88"/>
  <c r="C89" s="1"/>
  <c r="T88"/>
  <c r="R89"/>
  <c r="T89"/>
  <c r="R90"/>
  <c r="C91" s="1"/>
  <c r="T90"/>
  <c r="R91"/>
  <c r="C92"/>
  <c r="T91"/>
  <c r="R92"/>
  <c r="C93" s="1"/>
  <c r="T92"/>
  <c r="R93"/>
  <c r="C94" s="1"/>
  <c r="T93"/>
  <c r="R94"/>
  <c r="T94"/>
  <c r="R95"/>
  <c r="C96" s="1"/>
  <c r="T95"/>
  <c r="R96"/>
  <c r="C97" s="1"/>
  <c r="T96"/>
  <c r="R97"/>
  <c r="T97"/>
  <c r="R98"/>
  <c r="C99" s="1"/>
  <c r="T98"/>
  <c r="R99"/>
  <c r="C100"/>
  <c r="T99"/>
  <c r="R100"/>
  <c r="C101" s="1"/>
  <c r="T100"/>
  <c r="R101"/>
  <c r="C102" s="1"/>
  <c r="T101"/>
  <c r="R102"/>
  <c r="T102"/>
  <c r="R103"/>
  <c r="C104" s="1"/>
  <c r="T103"/>
  <c r="R104"/>
  <c r="C105" s="1"/>
  <c r="T104"/>
  <c r="R105"/>
  <c r="T105"/>
  <c r="R106"/>
  <c r="C107" s="1"/>
  <c r="T106"/>
  <c r="R107"/>
  <c r="C108"/>
  <c r="P2" s="1"/>
  <c r="T107"/>
  <c r="R108"/>
  <c r="T108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K108"/>
  <c r="K107"/>
  <c r="K106"/>
  <c r="C106"/>
  <c r="K105"/>
  <c r="K104"/>
  <c r="K103"/>
  <c r="C103"/>
  <c r="K102"/>
  <c r="K101"/>
  <c r="K100"/>
  <c r="K99"/>
  <c r="K98"/>
  <c r="C98"/>
  <c r="K97"/>
  <c r="K96"/>
  <c r="K95"/>
  <c r="C95"/>
  <c r="K94"/>
  <c r="K93"/>
  <c r="K92"/>
  <c r="K91"/>
  <c r="K90"/>
  <c r="C90"/>
  <c r="K89"/>
  <c r="K88"/>
  <c r="K87"/>
  <c r="C87"/>
  <c r="K86"/>
  <c r="K85"/>
  <c r="K84"/>
  <c r="K83"/>
  <c r="K82"/>
  <c r="C82"/>
  <c r="K81"/>
  <c r="K80"/>
  <c r="K79"/>
  <c r="C79"/>
  <c r="K78"/>
  <c r="K77"/>
  <c r="K76"/>
  <c r="K75"/>
  <c r="K74"/>
  <c r="C74"/>
  <c r="K73"/>
  <c r="K72"/>
  <c r="K71"/>
  <c r="K70"/>
  <c r="K69"/>
  <c r="K68"/>
  <c r="K67"/>
  <c r="C67"/>
  <c r="K66"/>
  <c r="K65"/>
  <c r="K64"/>
  <c r="K63"/>
  <c r="K62"/>
  <c r="K61"/>
  <c r="K60"/>
  <c r="C60"/>
  <c r="K59"/>
  <c r="C59"/>
  <c r="K58"/>
  <c r="C58"/>
  <c r="K57"/>
  <c r="K56"/>
  <c r="K55"/>
  <c r="K54"/>
  <c r="K53"/>
  <c r="K52"/>
  <c r="C52"/>
  <c r="K51"/>
  <c r="C51"/>
  <c r="K50"/>
  <c r="C50"/>
  <c r="K49"/>
  <c r="K48"/>
  <c r="K47"/>
  <c r="K46"/>
  <c r="K45"/>
  <c r="K44"/>
  <c r="C44"/>
  <c r="K43"/>
  <c r="C43"/>
  <c r="K42"/>
  <c r="C42"/>
  <c r="K41"/>
  <c r="K40"/>
  <c r="K39"/>
  <c r="K38"/>
  <c r="K37"/>
  <c r="K36"/>
  <c r="C36"/>
  <c r="K35"/>
  <c r="C35"/>
  <c r="K34"/>
  <c r="C34"/>
  <c r="K33"/>
  <c r="K32"/>
  <c r="K31"/>
  <c r="K30"/>
  <c r="K29"/>
  <c r="K28"/>
  <c r="C28"/>
  <c r="K27"/>
  <c r="C27"/>
  <c r="K26"/>
  <c r="C26"/>
  <c r="K25"/>
  <c r="K24"/>
  <c r="K23"/>
  <c r="K22"/>
  <c r="K21"/>
  <c r="K20"/>
  <c r="C20"/>
  <c r="K19"/>
  <c r="C19"/>
  <c r="K18"/>
  <c r="C18"/>
  <c r="K17"/>
  <c r="K16"/>
  <c r="K15"/>
  <c r="K14"/>
  <c r="K13"/>
  <c r="K12"/>
  <c r="K11"/>
  <c r="K10"/>
  <c r="K9"/>
  <c r="M9"/>
  <c r="R9" s="1"/>
  <c r="L2"/>
  <c r="V10" i="33"/>
  <c r="R63" i="31" l="1"/>
  <c r="C64" s="1"/>
  <c r="X64" s="1"/>
  <c r="Y64" s="1"/>
  <c r="R63" i="32"/>
  <c r="C64" s="1"/>
  <c r="X64" s="1"/>
  <c r="Y64" s="1"/>
  <c r="R63" i="33"/>
  <c r="C64" s="1"/>
  <c r="X64" s="1"/>
  <c r="Y64" s="1"/>
  <c r="K67"/>
  <c r="M67" s="1"/>
  <c r="R62" i="32"/>
  <c r="C63" s="1"/>
  <c r="X63" s="1"/>
  <c r="Y63" s="1"/>
  <c r="R62" i="33"/>
  <c r="C63" s="1"/>
  <c r="X63" s="1"/>
  <c r="Y63" s="1"/>
  <c r="R61" i="31"/>
  <c r="C62" s="1"/>
  <c r="W62"/>
  <c r="R61" i="32"/>
  <c r="C62" s="1"/>
  <c r="X62" s="1"/>
  <c r="Y62" s="1"/>
  <c r="R61" i="33"/>
  <c r="C62" s="1"/>
  <c r="X62" s="1"/>
  <c r="Y62" s="1"/>
  <c r="R60"/>
  <c r="C61" s="1"/>
  <c r="X61" s="1"/>
  <c r="Y61" s="1"/>
  <c r="R59" i="31"/>
  <c r="C60" s="1"/>
  <c r="X60" s="1"/>
  <c r="Y60" s="1"/>
  <c r="R59" i="32"/>
  <c r="C60" s="1"/>
  <c r="X60" s="1"/>
  <c r="Y60" s="1"/>
  <c r="R59" i="33"/>
  <c r="C60" s="1"/>
  <c r="X60" s="1"/>
  <c r="Y60" s="1"/>
  <c r="W58" i="31"/>
  <c r="R58" i="32"/>
  <c r="C59" s="1"/>
  <c r="X59" s="1"/>
  <c r="Y59" s="1"/>
  <c r="R58" i="33"/>
  <c r="C59" s="1"/>
  <c r="X59" s="1"/>
  <c r="Y59" s="1"/>
  <c r="R56" i="31"/>
  <c r="C57" s="1"/>
  <c r="X57" s="1"/>
  <c r="Y57" s="1"/>
  <c r="R56" i="32"/>
  <c r="C57" s="1"/>
  <c r="X57" s="1"/>
  <c r="Y57" s="1"/>
  <c r="R56" i="33"/>
  <c r="C57" s="1"/>
  <c r="X57" s="1"/>
  <c r="Y57" s="1"/>
  <c r="R55" i="31"/>
  <c r="C56" s="1"/>
  <c r="X56" s="1"/>
  <c r="Y56" s="1"/>
  <c r="R55" i="32"/>
  <c r="C56" s="1"/>
  <c r="X56" s="1"/>
  <c r="Y56" s="1"/>
  <c r="R55" i="33"/>
  <c r="C56" s="1"/>
  <c r="X56" s="1"/>
  <c r="Y56" s="1"/>
  <c r="R54" i="31"/>
  <c r="C55" s="1"/>
  <c r="X55" s="1"/>
  <c r="Y55" s="1"/>
  <c r="R54" i="33"/>
  <c r="C55" s="1"/>
  <c r="X55" s="1"/>
  <c r="Y55" s="1"/>
  <c r="R54" i="32"/>
  <c r="C55" s="1"/>
  <c r="X55" s="1"/>
  <c r="Y55" s="1"/>
  <c r="R53" i="31"/>
  <c r="C54" s="1"/>
  <c r="X54" s="1"/>
  <c r="Y54" s="1"/>
  <c r="R53" i="32"/>
  <c r="C54" s="1"/>
  <c r="X54" s="1"/>
  <c r="Y54" s="1"/>
  <c r="R53" i="33"/>
  <c r="C54" s="1"/>
  <c r="X54" s="1"/>
  <c r="Y54" s="1"/>
  <c r="R52" i="31"/>
  <c r="C53" s="1"/>
  <c r="X53" s="1"/>
  <c r="Y53" s="1"/>
  <c r="R52" i="32"/>
  <c r="C53" s="1"/>
  <c r="X53" s="1"/>
  <c r="Y53" s="1"/>
  <c r="R52" i="33"/>
  <c r="C53" s="1"/>
  <c r="X53" s="1"/>
  <c r="Y53" s="1"/>
  <c r="R51" i="31"/>
  <c r="C52" s="1"/>
  <c r="X52" s="1"/>
  <c r="Y52" s="1"/>
  <c r="R51" i="33"/>
  <c r="C52" s="1"/>
  <c r="X52" s="1"/>
  <c r="Y52" s="1"/>
  <c r="R50" i="32"/>
  <c r="C51" s="1"/>
  <c r="X51" s="1"/>
  <c r="Y51" s="1"/>
  <c r="W49"/>
  <c r="R48" i="31"/>
  <c r="C49" s="1"/>
  <c r="X49" s="1"/>
  <c r="Y49" s="1"/>
  <c r="R48" i="32"/>
  <c r="C49" s="1"/>
  <c r="X49" s="1"/>
  <c r="Y49" s="1"/>
  <c r="R48" i="33"/>
  <c r="C49" s="1"/>
  <c r="X49" s="1"/>
  <c r="Y49" s="1"/>
  <c r="R47" i="31"/>
  <c r="C48" s="1"/>
  <c r="X48" s="1"/>
  <c r="Y48" s="1"/>
  <c r="R47" i="32"/>
  <c r="C48" s="1"/>
  <c r="X48" s="1"/>
  <c r="Y48" s="1"/>
  <c r="R47" i="33"/>
  <c r="C48" s="1"/>
  <c r="X48" s="1"/>
  <c r="Y48" s="1"/>
  <c r="R46" i="31"/>
  <c r="C47" s="1"/>
  <c r="X47" s="1"/>
  <c r="Y47" s="1"/>
  <c r="R46" i="32"/>
  <c r="C47" s="1"/>
  <c r="X47" s="1"/>
  <c r="Y47" s="1"/>
  <c r="R46" i="33"/>
  <c r="C47" s="1"/>
  <c r="X47" s="1"/>
  <c r="Y47" s="1"/>
  <c r="R45" i="31"/>
  <c r="C46" s="1"/>
  <c r="X46" s="1"/>
  <c r="Y46" s="1"/>
  <c r="R45" i="32"/>
  <c r="C46" s="1"/>
  <c r="X46" s="1"/>
  <c r="Y46" s="1"/>
  <c r="R44"/>
  <c r="C45" s="1"/>
  <c r="X45" s="1"/>
  <c r="Y45" s="1"/>
  <c r="R44" i="33"/>
  <c r="C45" s="1"/>
  <c r="X45" s="1"/>
  <c r="Y45" s="1"/>
  <c r="R43" i="31"/>
  <c r="C44" s="1"/>
  <c r="X44" s="1"/>
  <c r="Y44" s="1"/>
  <c r="R42" i="32"/>
  <c r="C43" s="1"/>
  <c r="X43" s="1"/>
  <c r="Y43" s="1"/>
  <c r="R42" i="31"/>
  <c r="C43" s="1"/>
  <c r="X43" s="1"/>
  <c r="Y43" s="1"/>
  <c r="R42" i="33"/>
  <c r="C43" s="1"/>
  <c r="X43" s="1"/>
  <c r="Y43" s="1"/>
  <c r="R41" i="32"/>
  <c r="C42" s="1"/>
  <c r="X42" s="1"/>
  <c r="Y42" s="1"/>
  <c r="R41" i="31"/>
  <c r="C42" s="1"/>
  <c r="X42" s="1"/>
  <c r="Y42" s="1"/>
  <c r="R41" i="33"/>
  <c r="C42" s="1"/>
  <c r="X42" s="1"/>
  <c r="Y42" s="1"/>
  <c r="R40" i="32"/>
  <c r="C41" s="1"/>
  <c r="X41" s="1"/>
  <c r="Y41" s="1"/>
  <c r="W40" i="33"/>
  <c r="R40" i="31"/>
  <c r="C41" s="1"/>
  <c r="X41" s="1"/>
  <c r="Y41" s="1"/>
  <c r="W39"/>
  <c r="R39" i="32"/>
  <c r="C40" s="1"/>
  <c r="X40" s="1"/>
  <c r="Y40" s="1"/>
  <c r="R38"/>
  <c r="C39" s="1"/>
  <c r="X39" s="1"/>
  <c r="Y39" s="1"/>
  <c r="R38" i="33"/>
  <c r="C39" s="1"/>
  <c r="X39" s="1"/>
  <c r="Y39" s="1"/>
  <c r="R37" i="31"/>
  <c r="C38" s="1"/>
  <c r="X38" s="1"/>
  <c r="Y38" s="1"/>
  <c r="R37" i="32"/>
  <c r="C38" s="1"/>
  <c r="X38" s="1"/>
  <c r="Y38" s="1"/>
  <c r="R36" i="31"/>
  <c r="C37" s="1"/>
  <c r="X37" s="1"/>
  <c r="Y37" s="1"/>
  <c r="R36" i="33"/>
  <c r="C37" s="1"/>
  <c r="X37" s="1"/>
  <c r="Y37" s="1"/>
  <c r="R35" i="31"/>
  <c r="C36" s="1"/>
  <c r="X36" s="1"/>
  <c r="Y36" s="1"/>
  <c r="R35" i="33"/>
  <c r="C36" s="1"/>
  <c r="X36" s="1"/>
  <c r="Y36" s="1"/>
  <c r="R34" i="32"/>
  <c r="C35" s="1"/>
  <c r="X35" s="1"/>
  <c r="Y35" s="1"/>
  <c r="R34" i="31"/>
  <c r="C35" s="1"/>
  <c r="X35" s="1"/>
  <c r="Y35" s="1"/>
  <c r="R33"/>
  <c r="C34" s="1"/>
  <c r="X34" s="1"/>
  <c r="Y34" s="1"/>
  <c r="R33" i="32"/>
  <c r="C34" s="1"/>
  <c r="X34" s="1"/>
  <c r="Y34" s="1"/>
  <c r="W32"/>
  <c r="R32" i="31"/>
  <c r="C33" s="1"/>
  <c r="X33" s="1"/>
  <c r="Y33" s="1"/>
  <c r="R32" i="33"/>
  <c r="C33" s="1"/>
  <c r="X33" s="1"/>
  <c r="Y33" s="1"/>
  <c r="R31" i="31"/>
  <c r="C32" s="1"/>
  <c r="X32" s="1"/>
  <c r="Y32" s="1"/>
  <c r="R31" i="33"/>
  <c r="C32" s="1"/>
  <c r="X32" s="1"/>
  <c r="Y32" s="1"/>
  <c r="R30" i="31"/>
  <c r="C31" s="1"/>
  <c r="X31" s="1"/>
  <c r="Y31" s="1"/>
  <c r="R30" i="32"/>
  <c r="C31" s="1"/>
  <c r="X31" s="1"/>
  <c r="Y31" s="1"/>
  <c r="R30" i="33"/>
  <c r="C31" s="1"/>
  <c r="X31" s="1"/>
  <c r="Y31" s="1"/>
  <c r="R29"/>
  <c r="C30" s="1"/>
  <c r="X30" s="1"/>
  <c r="Y30" s="1"/>
  <c r="R28" i="31"/>
  <c r="C29" s="1"/>
  <c r="X29" s="1"/>
  <c r="Y29" s="1"/>
  <c r="R28" i="32"/>
  <c r="C29" s="1"/>
  <c r="X29" s="1"/>
  <c r="Y29" s="1"/>
  <c r="R28" i="33"/>
  <c r="C29" s="1"/>
  <c r="X29" s="1"/>
  <c r="Y29" s="1"/>
  <c r="R27" i="32"/>
  <c r="C28" s="1"/>
  <c r="X28" s="1"/>
  <c r="Y28" s="1"/>
  <c r="R27" i="33"/>
  <c r="C28" s="1"/>
  <c r="X28" s="1"/>
  <c r="Y28" s="1"/>
  <c r="R26" i="31"/>
  <c r="C27" s="1"/>
  <c r="X27" s="1"/>
  <c r="Y27" s="1"/>
  <c r="R26" i="32"/>
  <c r="C27" s="1"/>
  <c r="X27" s="1"/>
  <c r="Y27" s="1"/>
  <c r="R25" i="31"/>
  <c r="C26" s="1"/>
  <c r="X26" s="1"/>
  <c r="Y26" s="1"/>
  <c r="R25" i="32"/>
  <c r="C26" s="1"/>
  <c r="X26" s="1"/>
  <c r="Y26" s="1"/>
  <c r="R25" i="33"/>
  <c r="C26" s="1"/>
  <c r="X26" s="1"/>
  <c r="Y26" s="1"/>
  <c r="R24" i="32"/>
  <c r="C25" s="1"/>
  <c r="X25" s="1"/>
  <c r="Y25" s="1"/>
  <c r="R23" i="33"/>
  <c r="C24" s="1"/>
  <c r="X24" s="1"/>
  <c r="Y24" s="1"/>
  <c r="R22" i="31"/>
  <c r="C23" s="1"/>
  <c r="X23" s="1"/>
  <c r="Y23" s="1"/>
  <c r="R22" i="32"/>
  <c r="C23" s="1"/>
  <c r="X23" s="1"/>
  <c r="Y23" s="1"/>
  <c r="R22" i="33"/>
  <c r="C23" s="1"/>
  <c r="X23" s="1"/>
  <c r="Y23" s="1"/>
  <c r="R21" i="32"/>
  <c r="C22" s="1"/>
  <c r="X22" s="1"/>
  <c r="Y22" s="1"/>
  <c r="V21"/>
  <c r="R21" i="31"/>
  <c r="C22" s="1"/>
  <c r="X22" s="1"/>
  <c r="Y22" s="1"/>
  <c r="R21" i="33"/>
  <c r="C22" s="1"/>
  <c r="X22" s="1"/>
  <c r="Y22" s="1"/>
  <c r="R20" i="31"/>
  <c r="C21" s="1"/>
  <c r="X21" s="1"/>
  <c r="Y21" s="1"/>
  <c r="R20" i="32"/>
  <c r="C21" s="1"/>
  <c r="X21" s="1"/>
  <c r="Y21" s="1"/>
  <c r="R20" i="33"/>
  <c r="C21" s="1"/>
  <c r="X21" s="1"/>
  <c r="Y21" s="1"/>
  <c r="W20"/>
  <c r="R19" i="31"/>
  <c r="C20" s="1"/>
  <c r="X20" s="1"/>
  <c r="Y20" s="1"/>
  <c r="W19" i="32"/>
  <c r="R19"/>
  <c r="C20" s="1"/>
  <c r="X20" s="1"/>
  <c r="Y20" s="1"/>
  <c r="R19" i="33"/>
  <c r="C20" s="1"/>
  <c r="X20" s="1"/>
  <c r="Y20" s="1"/>
  <c r="R18" i="31"/>
  <c r="C19" s="1"/>
  <c r="X19" s="1"/>
  <c r="Y19" s="1"/>
  <c r="R18" i="33"/>
  <c r="C19" s="1"/>
  <c r="X19" s="1"/>
  <c r="Y19" s="1"/>
  <c r="V17" i="31"/>
  <c r="R17"/>
  <c r="C18" s="1"/>
  <c r="X18" s="1"/>
  <c r="Y18" s="1"/>
  <c r="R17" i="32"/>
  <c r="C18" s="1"/>
  <c r="X18" s="1"/>
  <c r="Y18" s="1"/>
  <c r="R17" i="33"/>
  <c r="C18" s="1"/>
  <c r="X18" s="1"/>
  <c r="Y18" s="1"/>
  <c r="V16" i="31"/>
  <c r="W16"/>
  <c r="R16" i="32"/>
  <c r="C17" s="1"/>
  <c r="X17" s="1"/>
  <c r="Y17" s="1"/>
  <c r="R16" i="33"/>
  <c r="C17" s="1"/>
  <c r="X17" s="1"/>
  <c r="Y17" s="1"/>
  <c r="V16"/>
  <c r="W15" i="32"/>
  <c r="V15" i="31"/>
  <c r="W15"/>
  <c r="R15" i="32"/>
  <c r="C16" s="1"/>
  <c r="X16" s="1"/>
  <c r="Y16" s="1"/>
  <c r="R15" i="33"/>
  <c r="C16" s="1"/>
  <c r="X16" s="1"/>
  <c r="Y16" s="1"/>
  <c r="R14" i="31"/>
  <c r="C15" s="1"/>
  <c r="X15" s="1"/>
  <c r="Y15" s="1"/>
  <c r="R14" i="32"/>
  <c r="C15" s="1"/>
  <c r="X15" s="1"/>
  <c r="Y15" s="1"/>
  <c r="R13" i="31"/>
  <c r="C14" s="1"/>
  <c r="X14" s="1"/>
  <c r="Y14" s="1"/>
  <c r="V13"/>
  <c r="V13" i="32"/>
  <c r="R13"/>
  <c r="C14" s="1"/>
  <c r="X14" s="1"/>
  <c r="Y14" s="1"/>
  <c r="R13" i="33"/>
  <c r="C14" s="1"/>
  <c r="X14" s="1"/>
  <c r="Y14" s="1"/>
  <c r="R12"/>
  <c r="C13" s="1"/>
  <c r="X13" s="1"/>
  <c r="Y13" s="1"/>
  <c r="R11" i="31"/>
  <c r="C12" s="1"/>
  <c r="X12" s="1"/>
  <c r="Y12" s="1"/>
  <c r="R11" i="32"/>
  <c r="C12" s="1"/>
  <c r="X12" s="1"/>
  <c r="Y12" s="1"/>
  <c r="R11" i="33"/>
  <c r="C12" s="1"/>
  <c r="X12" s="1"/>
  <c r="Y12" s="1"/>
  <c r="V10" i="31"/>
  <c r="R10"/>
  <c r="C11" s="1"/>
  <c r="X11" s="1"/>
  <c r="Y11" s="1"/>
  <c r="R10" i="32"/>
  <c r="C11" s="1"/>
  <c r="X11" s="1"/>
  <c r="Y11" s="1"/>
  <c r="R10" i="33"/>
  <c r="C11" s="1"/>
  <c r="X11" s="1"/>
  <c r="Y11" s="1"/>
  <c r="W9" i="31"/>
  <c r="R9" i="32"/>
  <c r="V9"/>
  <c r="V11" i="31"/>
  <c r="V9"/>
  <c r="V20"/>
  <c r="V18" i="32"/>
  <c r="W14"/>
  <c r="W11"/>
  <c r="W22" i="33"/>
  <c r="V15"/>
  <c r="C10" i="17"/>
  <c r="T9"/>
  <c r="H4" s="1"/>
  <c r="D4"/>
  <c r="E5"/>
  <c r="C5"/>
  <c r="I5" s="1"/>
  <c r="G5"/>
  <c r="W14" i="31"/>
  <c r="W22"/>
  <c r="V10" i="32"/>
  <c r="V16"/>
  <c r="W20"/>
  <c r="V14" i="33"/>
  <c r="H4" i="32"/>
  <c r="W12"/>
  <c r="W17"/>
  <c r="H4" i="31"/>
  <c r="C10"/>
  <c r="R9" i="33"/>
  <c r="C10" s="1"/>
  <c r="X10" s="1"/>
  <c r="V19"/>
  <c r="H4"/>
  <c r="W11"/>
  <c r="V12"/>
  <c r="W13"/>
  <c r="W18"/>
  <c r="W21"/>
  <c r="V17"/>
  <c r="W9"/>
  <c r="X62" i="31" l="1"/>
  <c r="Y62" s="1"/>
  <c r="R62"/>
  <c r="C63" s="1"/>
  <c r="L4" s="1"/>
  <c r="P4" i="32"/>
  <c r="G5"/>
  <c r="P4" i="33"/>
  <c r="G5" i="31"/>
  <c r="L5"/>
  <c r="C5" i="32"/>
  <c r="C10"/>
  <c r="L4" s="1"/>
  <c r="E5"/>
  <c r="D4"/>
  <c r="P2" s="1"/>
  <c r="P5" i="31"/>
  <c r="L5" i="32"/>
  <c r="P5"/>
  <c r="P4" i="17"/>
  <c r="L4"/>
  <c r="X10" i="31"/>
  <c r="X10" i="32"/>
  <c r="G5" i="33"/>
  <c r="D4"/>
  <c r="P2" s="1"/>
  <c r="E5"/>
  <c r="C5"/>
  <c r="L5"/>
  <c r="P5"/>
  <c r="E5" i="31" l="1"/>
  <c r="D4"/>
  <c r="P2" s="1"/>
  <c r="X63"/>
  <c r="Y63" s="1"/>
  <c r="P4" s="1"/>
  <c r="C5"/>
  <c r="I5" s="1"/>
  <c r="I5" i="32"/>
  <c r="I5" i="33"/>
</calcChain>
</file>

<file path=xl/sharedStrings.xml><?xml version="1.0" encoding="utf-8"?>
<sst xmlns="http://schemas.openxmlformats.org/spreadsheetml/2006/main" count="460" uniqueCount="78">
  <si>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</si>
  <si>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</si>
  <si>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</si>
  <si>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</si>
  <si>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</si>
  <si>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</si>
  <si>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</si>
  <si>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</si>
  <si>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</si>
  <si>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</si>
  <si>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</si>
  <si>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</si>
  <si>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</si>
  <si>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</si>
  <si>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</si>
  <si>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</si>
  <si>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</si>
  <si>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</si>
  <si>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</si>
  <si>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</si>
  <si>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</si>
  <si>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</si>
  <si>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</si>
  <si>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</si>
  <si>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</si>
  <si>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</si>
  <si>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</si>
  <si>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</si>
  <si>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</si>
  <si>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</si>
  <si>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</si>
  <si>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</si>
  <si>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</si>
  <si>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</si>
  <si>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</si>
  <si>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</si>
  <si>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</si>
  <si>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</si>
  <si>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</si>
  <si>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</si>
  <si>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</si>
  <si>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</si>
  <si>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</si>
  <si>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</si>
  <si>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</si>
  <si>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</si>
  <si>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</si>
  <si>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</si>
  <si>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</si>
  <si>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</si>
  <si>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</si>
  <si>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</si>
  <si>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</si>
  <si>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</si>
  <si>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</si>
  <si>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</si>
  <si>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</si>
  <si>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</si>
  <si>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</si>
  <si>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最大ドローアップ金額</t>
    <rPh sb="0" eb="2">
      <t>サイダイ</t>
    </rPh>
    <rPh sb="8" eb="10">
      <t>キンガク</t>
    </rPh>
    <phoneticPr fontId="3"/>
  </si>
  <si>
    <t>・フィボナッチターゲット1.5で決済</t>
    <rPh sb="16" eb="18">
      <t>ケッサイ</t>
    </rPh>
    <phoneticPr fontId="3"/>
  </si>
  <si>
    <t>・フィボナッチターゲット1.27で決済</t>
    <rPh sb="17" eb="19">
      <t>ケッサイ</t>
    </rPh>
    <phoneticPr fontId="3"/>
  </si>
  <si>
    <t>・フィボナッチターゲット2.0で決済</t>
    <rPh sb="16" eb="18">
      <t>ケッサイ</t>
    </rPh>
    <phoneticPr fontId="3"/>
  </si>
  <si>
    <t>※ロットは1万通貨＝1.00で表記されます</t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</si>
  <si>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</si>
  <si>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※ロットは1万通貨＝1.00で表記されます</t>
    <phoneticPr fontId="2"/>
  </si>
  <si>
    <t>GBPUSD</t>
    <phoneticPr fontId="2"/>
  </si>
  <si>
    <t>４時間足</t>
    <rPh sb="1" eb="3">
      <t>ジカン</t>
    </rPh>
    <rPh sb="3" eb="4">
      <t>アシ</t>
    </rPh>
    <phoneticPr fontId="3"/>
  </si>
  <si>
    <t>高値でつかみ損切りや揉まれている時の損切りがあり、フィルターを設定すると精度が上がると思います。</t>
    <rPh sb="0" eb="2">
      <t>タカネ</t>
    </rPh>
    <rPh sb="6" eb="7">
      <t>ソン</t>
    </rPh>
    <rPh sb="7" eb="8">
      <t>ギ</t>
    </rPh>
    <rPh sb="10" eb="11">
      <t>モ</t>
    </rPh>
    <rPh sb="16" eb="17">
      <t>トキ</t>
    </rPh>
    <rPh sb="18" eb="19">
      <t>ソン</t>
    </rPh>
    <rPh sb="19" eb="20">
      <t>ギ</t>
    </rPh>
    <rPh sb="31" eb="33">
      <t>セッテイ</t>
    </rPh>
    <rPh sb="36" eb="38">
      <t>セイド</t>
    </rPh>
    <rPh sb="39" eb="40">
      <t>ア</t>
    </rPh>
    <rPh sb="43" eb="44">
      <t>オモ</t>
    </rPh>
    <phoneticPr fontId="2"/>
  </si>
  <si>
    <t>なんとか自分に合ったフィルターを探すべく、勉強していますがなかなかこれといったものが出てきません。</t>
    <rPh sb="4" eb="6">
      <t>ジブン</t>
    </rPh>
    <rPh sb="7" eb="8">
      <t>ア</t>
    </rPh>
    <rPh sb="16" eb="17">
      <t>サガ</t>
    </rPh>
    <rPh sb="21" eb="23">
      <t>ベンキョウ</t>
    </rPh>
    <rPh sb="42" eb="43">
      <t>デ</t>
    </rPh>
    <phoneticPr fontId="2"/>
  </si>
  <si>
    <t>検証を続けます。フィルター探しをします。</t>
    <rPh sb="0" eb="2">
      <t>ケンショウ</t>
    </rPh>
    <rPh sb="3" eb="4">
      <t>ツヅ</t>
    </rPh>
    <rPh sb="13" eb="14">
      <t>サガ</t>
    </rPh>
    <phoneticPr fontId="2"/>
  </si>
  <si>
    <t>USD/JPY</t>
    <phoneticPr fontId="2"/>
  </si>
  <si>
    <t>EUR/JPY</t>
    <phoneticPr fontId="2"/>
  </si>
  <si>
    <t>AUD/JPY</t>
    <phoneticPr fontId="2"/>
  </si>
  <si>
    <t>GBP/JPY</t>
    <phoneticPr fontId="2"/>
  </si>
  <si>
    <t>CHF/JPY</t>
    <phoneticPr fontId="2"/>
  </si>
  <si>
    <t>GBP/USD</t>
    <phoneticPr fontId="2"/>
  </si>
  <si>
    <t>EUR/USD</t>
    <phoneticPr fontId="2"/>
  </si>
</sst>
</file>

<file path=xl/styles.xml><?xml version="1.0" encoding="utf-8"?>
<styleSheet xmlns="http://schemas.openxmlformats.org/spreadsheetml/2006/main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0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284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423629</xdr:colOff>
      <xdr:row>29</xdr:row>
      <xdr:rowOff>11651</xdr:rowOff>
    </xdr:to>
    <xdr:pic>
      <xdr:nvPicPr>
        <xdr:cNvPr id="2" name="図 1" descr="2019-06-05_19h05_36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05929" cy="525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16</xdr:col>
      <xdr:colOff>385514</xdr:colOff>
      <xdr:row>59</xdr:row>
      <xdr:rowOff>49766</xdr:rowOff>
    </xdr:to>
    <xdr:pic>
      <xdr:nvPicPr>
        <xdr:cNvPr id="3" name="図 2" descr="2019-06-05_19h11_3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5429250"/>
          <a:ext cx="11167814" cy="52980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16</xdr:col>
      <xdr:colOff>433158</xdr:colOff>
      <xdr:row>89</xdr:row>
      <xdr:rowOff>11651</xdr:rowOff>
    </xdr:to>
    <xdr:pic>
      <xdr:nvPicPr>
        <xdr:cNvPr id="4" name="図 3" descr="2019-06-05_19h19_4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0858500"/>
          <a:ext cx="11215458" cy="52599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90</xdr:row>
      <xdr:rowOff>9525</xdr:rowOff>
    </xdr:from>
    <xdr:to>
      <xdr:col>16</xdr:col>
      <xdr:colOff>452212</xdr:colOff>
      <xdr:row>119</xdr:row>
      <xdr:rowOff>49763</xdr:rowOff>
    </xdr:to>
    <xdr:pic>
      <xdr:nvPicPr>
        <xdr:cNvPr id="5" name="図 4" descr="2019-06-05_19h25_0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5" y="16297275"/>
          <a:ext cx="11224987" cy="52885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16</xdr:col>
      <xdr:colOff>452216</xdr:colOff>
      <xdr:row>149</xdr:row>
      <xdr:rowOff>59295</xdr:rowOff>
    </xdr:to>
    <xdr:pic>
      <xdr:nvPicPr>
        <xdr:cNvPr id="6" name="図 5" descr="2019-06-05_19h31_13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1717000"/>
          <a:ext cx="11234516" cy="53075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16</xdr:col>
      <xdr:colOff>442687</xdr:colOff>
      <xdr:row>179</xdr:row>
      <xdr:rowOff>40238</xdr:rowOff>
    </xdr:to>
    <xdr:pic>
      <xdr:nvPicPr>
        <xdr:cNvPr id="7" name="図 6" descr="2019-06-05_19h38_06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27146250"/>
          <a:ext cx="11224987" cy="52885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16</xdr:col>
      <xdr:colOff>433158</xdr:colOff>
      <xdr:row>209</xdr:row>
      <xdr:rowOff>49766</xdr:rowOff>
    </xdr:to>
    <xdr:pic>
      <xdr:nvPicPr>
        <xdr:cNvPr id="8" name="図 7" descr="2019-06-05_19h44_20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32575500"/>
          <a:ext cx="11215458" cy="52980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16</xdr:col>
      <xdr:colOff>433158</xdr:colOff>
      <xdr:row>239</xdr:row>
      <xdr:rowOff>30709</xdr:rowOff>
    </xdr:to>
    <xdr:pic>
      <xdr:nvPicPr>
        <xdr:cNvPr id="9" name="図 8" descr="2019-06-05_19h51_45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38004750"/>
          <a:ext cx="11215458" cy="52789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16</xdr:col>
      <xdr:colOff>404572</xdr:colOff>
      <xdr:row>269</xdr:row>
      <xdr:rowOff>2122</xdr:rowOff>
    </xdr:to>
    <xdr:pic>
      <xdr:nvPicPr>
        <xdr:cNvPr id="10" name="図 9" descr="2019-06-05_19h57_11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43434000"/>
          <a:ext cx="11186872" cy="52503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270</xdr:row>
      <xdr:rowOff>0</xdr:rowOff>
    </xdr:from>
    <xdr:to>
      <xdr:col>16</xdr:col>
      <xdr:colOff>414101</xdr:colOff>
      <xdr:row>299</xdr:row>
      <xdr:rowOff>59295</xdr:rowOff>
    </xdr:to>
    <xdr:pic>
      <xdr:nvPicPr>
        <xdr:cNvPr id="11" name="図 10" descr="2019-06-05_20h01_47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48863250"/>
          <a:ext cx="11196401" cy="5307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3"/>
  <sheetViews>
    <sheetView workbookViewId="0">
      <selection activeCell="A3" sqref="A3"/>
    </sheetView>
  </sheetViews>
  <sheetFormatPr defaultRowHeight="13.5"/>
  <sheetData>
    <row r="2" spans="1:2">
      <c r="A2" t="s">
        <v>47</v>
      </c>
    </row>
    <row r="3" spans="1:2">
      <c r="A3">
        <v>100000</v>
      </c>
    </row>
    <row r="5" spans="1:2">
      <c r="A5" t="s">
        <v>48</v>
      </c>
    </row>
    <row r="6" spans="1:2">
      <c r="A6" t="s">
        <v>55</v>
      </c>
      <c r="B6">
        <v>90</v>
      </c>
    </row>
    <row r="7" spans="1:2">
      <c r="A7" t="s">
        <v>54</v>
      </c>
      <c r="B7">
        <v>90</v>
      </c>
    </row>
    <row r="8" spans="1:2">
      <c r="A8" t="s">
        <v>52</v>
      </c>
      <c r="B8">
        <v>110</v>
      </c>
    </row>
    <row r="9" spans="1:2">
      <c r="A9" t="s">
        <v>50</v>
      </c>
      <c r="B9">
        <v>120</v>
      </c>
    </row>
    <row r="10" spans="1:2">
      <c r="A10" t="s">
        <v>51</v>
      </c>
      <c r="B10">
        <v>150</v>
      </c>
    </row>
    <row r="11" spans="1:2">
      <c r="A11" t="s">
        <v>56</v>
      </c>
      <c r="B11">
        <v>100</v>
      </c>
    </row>
    <row r="12" spans="1:2">
      <c r="A12" t="s">
        <v>53</v>
      </c>
      <c r="B12">
        <v>80</v>
      </c>
    </row>
    <row r="13" spans="1:2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Y109"/>
  <sheetViews>
    <sheetView zoomScale="115" zoomScaleNormal="115" workbookViewId="0">
      <pane ySplit="8" topLeftCell="A60" activePane="bottomLeft" state="frozen"/>
      <selection pane="bottomLeft" activeCell="H61" sqref="H61:I61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71" t="s">
        <v>5</v>
      </c>
      <c r="C2" s="71"/>
      <c r="D2" s="82" t="s">
        <v>66</v>
      </c>
      <c r="E2" s="82"/>
      <c r="F2" s="71" t="s">
        <v>6</v>
      </c>
      <c r="G2" s="71"/>
      <c r="H2" s="74" t="s">
        <v>67</v>
      </c>
      <c r="I2" s="74"/>
      <c r="J2" s="71" t="s">
        <v>7</v>
      </c>
      <c r="K2" s="71"/>
      <c r="L2" s="81">
        <v>100000</v>
      </c>
      <c r="M2" s="82"/>
      <c r="N2" s="71" t="s">
        <v>8</v>
      </c>
      <c r="O2" s="71"/>
      <c r="P2" s="83">
        <f>SUM(L2,D4)</f>
        <v>339955.27682603861</v>
      </c>
      <c r="Q2" s="74"/>
      <c r="R2" s="1"/>
      <c r="S2" s="1"/>
      <c r="T2" s="1"/>
    </row>
    <row r="3" spans="2:25" ht="57" customHeight="1">
      <c r="B3" s="71" t="s">
        <v>9</v>
      </c>
      <c r="C3" s="71"/>
      <c r="D3" s="84" t="s">
        <v>38</v>
      </c>
      <c r="E3" s="84"/>
      <c r="F3" s="84"/>
      <c r="G3" s="84"/>
      <c r="H3" s="84"/>
      <c r="I3" s="84"/>
      <c r="J3" s="71" t="s">
        <v>10</v>
      </c>
      <c r="K3" s="71"/>
      <c r="L3" s="84" t="s">
        <v>61</v>
      </c>
      <c r="M3" s="85"/>
      <c r="N3" s="85"/>
      <c r="O3" s="85"/>
      <c r="P3" s="85"/>
      <c r="Q3" s="85"/>
      <c r="R3" s="1"/>
      <c r="S3" s="1"/>
    </row>
    <row r="4" spans="2:25">
      <c r="B4" s="71" t="s">
        <v>11</v>
      </c>
      <c r="C4" s="71"/>
      <c r="D4" s="79">
        <f>SUM($R$9:$S$993)</f>
        <v>239955.27682603858</v>
      </c>
      <c r="E4" s="79"/>
      <c r="F4" s="71" t="s">
        <v>12</v>
      </c>
      <c r="G4" s="71"/>
      <c r="H4" s="80">
        <f>SUM($T$9:$U$108)</f>
        <v>2112.9999999999936</v>
      </c>
      <c r="I4" s="74"/>
      <c r="J4" s="86"/>
      <c r="K4" s="86"/>
      <c r="L4" s="83"/>
      <c r="M4" s="83"/>
      <c r="N4" s="86" t="s">
        <v>58</v>
      </c>
      <c r="O4" s="86"/>
      <c r="P4" s="87">
        <f>MAX(Y:Y)</f>
        <v>9.1391987924529849E-2</v>
      </c>
      <c r="Q4" s="87"/>
      <c r="R4" s="1"/>
      <c r="S4" s="1"/>
      <c r="T4" s="1"/>
    </row>
    <row r="5" spans="2:25">
      <c r="B5" s="39" t="s">
        <v>15</v>
      </c>
      <c r="C5" s="2">
        <f>COUNTIF($R$9:$R$990,"&gt;0")</f>
        <v>38</v>
      </c>
      <c r="D5" s="38" t="s">
        <v>16</v>
      </c>
      <c r="E5" s="15">
        <f>COUNTIF($R$9:$R$990,"&lt;0")</f>
        <v>17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0.69090909090909092</v>
      </c>
      <c r="J5" s="70" t="s">
        <v>19</v>
      </c>
      <c r="K5" s="71"/>
      <c r="L5" s="72">
        <f>MAX(V9:V993)</f>
        <v>5</v>
      </c>
      <c r="M5" s="73"/>
      <c r="N5" s="17" t="s">
        <v>20</v>
      </c>
      <c r="O5" s="9"/>
      <c r="P5" s="72">
        <f>MAX(W9:W993)</f>
        <v>3</v>
      </c>
      <c r="Q5" s="73"/>
      <c r="R5" s="1"/>
      <c r="S5" s="1"/>
      <c r="T5" s="1"/>
    </row>
    <row r="6" spans="2:2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4" t="s">
        <v>64</v>
      </c>
      <c r="N6" s="12"/>
      <c r="O6" s="12"/>
      <c r="P6" s="10"/>
      <c r="Q6" s="7"/>
      <c r="R6" s="1"/>
      <c r="S6" s="1"/>
      <c r="T6" s="1"/>
    </row>
    <row r="7" spans="2:25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67" t="s">
        <v>26</v>
      </c>
      <c r="O7" s="68"/>
      <c r="P7" s="68"/>
      <c r="Q7" s="69"/>
      <c r="R7" s="75" t="s">
        <v>27</v>
      </c>
      <c r="S7" s="75"/>
      <c r="T7" s="75"/>
      <c r="U7" s="75"/>
    </row>
    <row r="8" spans="2:25">
      <c r="B8" s="55"/>
      <c r="C8" s="58"/>
      <c r="D8" s="59"/>
      <c r="E8" s="18" t="s">
        <v>28</v>
      </c>
      <c r="F8" s="18" t="s">
        <v>29</v>
      </c>
      <c r="G8" s="18" t="s">
        <v>30</v>
      </c>
      <c r="H8" s="76" t="s">
        <v>31</v>
      </c>
      <c r="I8" s="62"/>
      <c r="J8" s="4" t="s">
        <v>32</v>
      </c>
      <c r="K8" s="77" t="s">
        <v>33</v>
      </c>
      <c r="L8" s="65"/>
      <c r="M8" s="66"/>
      <c r="N8" s="5" t="s">
        <v>28</v>
      </c>
      <c r="O8" s="5" t="s">
        <v>29</v>
      </c>
      <c r="P8" s="78" t="s">
        <v>31</v>
      </c>
      <c r="Q8" s="69"/>
      <c r="R8" s="75" t="s">
        <v>34</v>
      </c>
      <c r="S8" s="75"/>
      <c r="T8" s="75" t="s">
        <v>32</v>
      </c>
      <c r="U8" s="75"/>
      <c r="Y8" t="s">
        <v>57</v>
      </c>
    </row>
    <row r="9" spans="2:25">
      <c r="B9" s="40">
        <v>1</v>
      </c>
      <c r="C9" s="48">
        <f>L2</f>
        <v>100000</v>
      </c>
      <c r="D9" s="48"/>
      <c r="E9" s="40">
        <v>2017</v>
      </c>
      <c r="F9" s="8">
        <v>43524</v>
      </c>
      <c r="G9" s="43" t="s">
        <v>3</v>
      </c>
      <c r="H9" s="49">
        <v>1.2403</v>
      </c>
      <c r="I9" s="49"/>
      <c r="J9" s="40">
        <v>65</v>
      </c>
      <c r="K9" s="48">
        <f>IF(J9="","",C9*0.03)</f>
        <v>3000</v>
      </c>
      <c r="L9" s="48"/>
      <c r="M9" s="6">
        <f>IF(J9="","",(K9/J9)/LOOKUP(RIGHT($D$2,3),定数!$A$6:$A$13,定数!$B$6:$B$13))</f>
        <v>0.38461538461538464</v>
      </c>
      <c r="N9" s="40">
        <v>2017</v>
      </c>
      <c r="O9" s="8">
        <v>43488</v>
      </c>
      <c r="P9" s="49">
        <v>1.2310000000000001</v>
      </c>
      <c r="Q9" s="49"/>
      <c r="R9" s="52">
        <f>IF(P9="","",T9*M9*LOOKUP(RIGHT($D$2,3),定数!$A$6:$A$13,定数!$B$6:$B$13))</f>
        <v>4292.3076923076296</v>
      </c>
      <c r="S9" s="52"/>
      <c r="T9" s="53">
        <f>IF(P9="","",IF(G9="買",(P9-H9),(H9-P9))*IF(RIGHT($D$2,3)="JPY",100,10000))</f>
        <v>92.999999999998636</v>
      </c>
      <c r="U9" s="53"/>
      <c r="V9" s="1">
        <f>IF(T9&lt;&gt;"",IF(T9&gt;0,1+V8,0),"")</f>
        <v>1</v>
      </c>
      <c r="W9">
        <f>IF(T9&lt;&gt;"",IF(T9&lt;0,1+W8,0),"")</f>
        <v>0</v>
      </c>
    </row>
    <row r="10" spans="2:25">
      <c r="B10" s="40">
        <v>2</v>
      </c>
      <c r="C10" s="48">
        <f t="shared" ref="C10:C73" si="0">IF(R9="","",C9+R9)</f>
        <v>104292.30769230763</v>
      </c>
      <c r="D10" s="48"/>
      <c r="E10" s="40">
        <v>2017</v>
      </c>
      <c r="F10" s="8">
        <v>43527</v>
      </c>
      <c r="G10" s="45" t="s">
        <v>3</v>
      </c>
      <c r="H10" s="49">
        <v>1.2255</v>
      </c>
      <c r="I10" s="49"/>
      <c r="J10" s="40">
        <v>25</v>
      </c>
      <c r="K10" s="50">
        <f>IF(J10="","",C10*0.03)</f>
        <v>3128.7692307692287</v>
      </c>
      <c r="L10" s="51"/>
      <c r="M10" s="6">
        <f>IF(J10="","",(K10/J10)/LOOKUP(RIGHT($D$2,3),定数!$A$6:$A$13,定数!$B$6:$B$13))</f>
        <v>1.0429230769230762</v>
      </c>
      <c r="N10" s="40">
        <v>2017</v>
      </c>
      <c r="O10" s="8">
        <v>43527</v>
      </c>
      <c r="P10" s="49">
        <v>1.2222</v>
      </c>
      <c r="Q10" s="49"/>
      <c r="R10" s="52">
        <f>IF(P10="","",T10*M10*LOOKUP(RIGHT($D$2,3),定数!$A$6:$A$13,定数!$B$6:$B$13))</f>
        <v>4129.9753846154827</v>
      </c>
      <c r="S10" s="52"/>
      <c r="T10" s="53">
        <f>IF(P10="","",IF(G10="買",(P10-H10),(H10-P10))*IF(RIGHT($D$2,3)="JPY",100,10000))</f>
        <v>33.00000000000081</v>
      </c>
      <c r="U10" s="53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41">
        <f>IF(C10&lt;&gt;"",MAX(C10,C9),"")</f>
        <v>104292.30769230763</v>
      </c>
    </row>
    <row r="11" spans="2:25">
      <c r="B11" s="40">
        <v>3</v>
      </c>
      <c r="C11" s="48">
        <f t="shared" si="0"/>
        <v>108422.28307692311</v>
      </c>
      <c r="D11" s="48"/>
      <c r="E11" s="40">
        <v>2017</v>
      </c>
      <c r="F11" s="8">
        <v>43602</v>
      </c>
      <c r="G11" s="45" t="s">
        <v>4</v>
      </c>
      <c r="H11" s="49">
        <v>1.2950999999999999</v>
      </c>
      <c r="I11" s="49"/>
      <c r="J11" s="40">
        <v>44</v>
      </c>
      <c r="K11" s="50">
        <f t="shared" ref="K11:K74" si="3">IF(J11="","",C11*0.03)</f>
        <v>3252.6684923076932</v>
      </c>
      <c r="L11" s="51"/>
      <c r="M11" s="6">
        <f>IF(J11="","",(K11/J11)/LOOKUP(RIGHT($D$2,3),定数!$A$6:$A$13,定数!$B$6:$B$13))</f>
        <v>0.61603569930069946</v>
      </c>
      <c r="N11" s="40">
        <v>2017</v>
      </c>
      <c r="O11" s="8">
        <v>43603</v>
      </c>
      <c r="P11" s="49">
        <v>1.3007</v>
      </c>
      <c r="Q11" s="49"/>
      <c r="R11" s="52">
        <f>IF(P11="","",T11*M11*LOOKUP(RIGHT($D$2,3),定数!$A$6:$A$13,定数!$B$6:$B$13))</f>
        <v>4139.7598993007368</v>
      </c>
      <c r="S11" s="52"/>
      <c r="T11" s="53">
        <f>IF(P11="","",IF(G11="買",(P11-H11),(H11-P11))*IF(RIGHT($D$2,3)="JPY",100,10000))</f>
        <v>56.000000000000497</v>
      </c>
      <c r="U11" s="53"/>
      <c r="V11" s="22">
        <f t="shared" si="1"/>
        <v>3</v>
      </c>
      <c r="W11">
        <f t="shared" si="2"/>
        <v>0</v>
      </c>
      <c r="X11" s="41">
        <f>IF(C11&lt;&gt;"",MAX(X10,C11),"")</f>
        <v>108422.28307692311</v>
      </c>
      <c r="Y11" s="42">
        <f>IF(X11&lt;&gt;"",1-(C11/X11),"")</f>
        <v>0</v>
      </c>
    </row>
    <row r="12" spans="2:25">
      <c r="B12" s="40">
        <v>4</v>
      </c>
      <c r="C12" s="48">
        <f t="shared" si="0"/>
        <v>112562.04297622385</v>
      </c>
      <c r="D12" s="48"/>
      <c r="E12" s="40">
        <v>2017</v>
      </c>
      <c r="F12" s="8">
        <v>43607</v>
      </c>
      <c r="G12" s="45" t="s">
        <v>4</v>
      </c>
      <c r="H12" s="49">
        <v>1.3004</v>
      </c>
      <c r="I12" s="49"/>
      <c r="J12" s="40">
        <v>38</v>
      </c>
      <c r="K12" s="50">
        <f t="shared" si="3"/>
        <v>3376.8612892867154</v>
      </c>
      <c r="L12" s="51"/>
      <c r="M12" s="6">
        <f>IF(J12="","",(K12/J12)/LOOKUP(RIGHT($D$2,3),定数!$A$6:$A$13,定数!$B$6:$B$13))</f>
        <v>0.74053975642252523</v>
      </c>
      <c r="N12" s="40">
        <v>2017</v>
      </c>
      <c r="O12" s="8">
        <v>43608</v>
      </c>
      <c r="P12" s="49">
        <v>1.2964</v>
      </c>
      <c r="Q12" s="49"/>
      <c r="R12" s="52">
        <f>IF(P12="","",T12*M12*LOOKUP(RIGHT($D$2,3),定数!$A$6:$A$13,定数!$B$6:$B$13))</f>
        <v>-3554.5908308281246</v>
      </c>
      <c r="S12" s="52"/>
      <c r="T12" s="53">
        <f t="shared" ref="T12:T75" si="4">IF(P12="","",IF(G12="買",(P12-H12),(H12-P12))*IF(RIGHT($D$2,3)="JPY",100,10000))</f>
        <v>-40.000000000000036</v>
      </c>
      <c r="U12" s="53"/>
      <c r="V12" s="22">
        <f t="shared" si="1"/>
        <v>0</v>
      </c>
      <c r="W12">
        <f t="shared" si="2"/>
        <v>1</v>
      </c>
      <c r="X12" s="41">
        <f t="shared" ref="X12:X75" si="5">IF(C12&lt;&gt;"",MAX(X11,C12),"")</f>
        <v>112562.04297622385</v>
      </c>
      <c r="Y12" s="42">
        <f t="shared" ref="Y12:Y75" si="6">IF(X12&lt;&gt;"",1-(C12/X12),"")</f>
        <v>0</v>
      </c>
    </row>
    <row r="13" spans="2:25">
      <c r="B13" s="40">
        <v>5</v>
      </c>
      <c r="C13" s="48">
        <f t="shared" si="0"/>
        <v>109007.45214539573</v>
      </c>
      <c r="D13" s="48"/>
      <c r="E13" s="40">
        <v>2017</v>
      </c>
      <c r="F13" s="8">
        <v>43608</v>
      </c>
      <c r="G13" s="45" t="s">
        <v>3</v>
      </c>
      <c r="H13" s="49">
        <v>1.2963</v>
      </c>
      <c r="I13" s="49"/>
      <c r="J13" s="40">
        <v>67</v>
      </c>
      <c r="K13" s="50">
        <f t="shared" si="3"/>
        <v>3270.2235643618719</v>
      </c>
      <c r="L13" s="51"/>
      <c r="M13" s="6">
        <f>IF(J13="","",(K13/J13)/LOOKUP(RIGHT($D$2,3),定数!$A$6:$A$13,定数!$B$6:$B$13))</f>
        <v>0.40674422442311836</v>
      </c>
      <c r="N13" s="40">
        <v>2017</v>
      </c>
      <c r="O13" s="8">
        <v>43611</v>
      </c>
      <c r="P13" s="49">
        <v>1.2876000000000001</v>
      </c>
      <c r="Q13" s="49"/>
      <c r="R13" s="52">
        <f>IF(P13="","",T13*M13*LOOKUP(RIGHT($D$2,3),定数!$A$6:$A$13,定数!$B$6:$B$13))</f>
        <v>4246.409702977322</v>
      </c>
      <c r="S13" s="52"/>
      <c r="T13" s="53">
        <f t="shared" si="4"/>
        <v>86.999999999999304</v>
      </c>
      <c r="U13" s="53"/>
      <c r="V13" s="22">
        <f t="shared" si="1"/>
        <v>1</v>
      </c>
      <c r="W13">
        <f t="shared" si="2"/>
        <v>0</v>
      </c>
      <c r="X13" s="41">
        <f t="shared" si="5"/>
        <v>112562.04297622385</v>
      </c>
      <c r="Y13" s="42">
        <f t="shared" si="6"/>
        <v>3.157894736842104E-2</v>
      </c>
    </row>
    <row r="14" spans="2:25">
      <c r="B14" s="40">
        <v>6</v>
      </c>
      <c r="C14" s="48">
        <f t="shared" si="0"/>
        <v>113253.86184837305</v>
      </c>
      <c r="D14" s="48"/>
      <c r="E14" s="40">
        <v>2017</v>
      </c>
      <c r="F14" s="8">
        <v>43617</v>
      </c>
      <c r="G14" s="45" t="s">
        <v>4</v>
      </c>
      <c r="H14" s="49">
        <v>1.2879</v>
      </c>
      <c r="I14" s="49"/>
      <c r="J14" s="40">
        <v>49</v>
      </c>
      <c r="K14" s="50">
        <f t="shared" si="3"/>
        <v>3397.6158554511917</v>
      </c>
      <c r="L14" s="51"/>
      <c r="M14" s="6">
        <f>IF(J14="","",(K14/J14)/LOOKUP(RIGHT($D$2,3),定数!$A$6:$A$13,定数!$B$6:$B$13))</f>
        <v>0.57782582575700536</v>
      </c>
      <c r="N14" s="40">
        <v>2017</v>
      </c>
      <c r="O14" s="8">
        <v>43622</v>
      </c>
      <c r="P14" s="49">
        <v>1.2941</v>
      </c>
      <c r="Q14" s="49"/>
      <c r="R14" s="52">
        <f>IF(P14="","",T14*M14*LOOKUP(RIGHT($D$2,3),定数!$A$6:$A$13,定数!$B$6:$B$13))</f>
        <v>4299.0241436321076</v>
      </c>
      <c r="S14" s="52"/>
      <c r="T14" s="53">
        <f t="shared" si="4"/>
        <v>61.999999999999829</v>
      </c>
      <c r="U14" s="53"/>
      <c r="V14" s="22">
        <f t="shared" si="1"/>
        <v>2</v>
      </c>
      <c r="W14">
        <f t="shared" si="2"/>
        <v>0</v>
      </c>
      <c r="X14" s="41">
        <f t="shared" si="5"/>
        <v>113253.86184837305</v>
      </c>
      <c r="Y14" s="42">
        <f t="shared" si="6"/>
        <v>0</v>
      </c>
    </row>
    <row r="15" spans="2:25">
      <c r="B15" s="40">
        <v>7</v>
      </c>
      <c r="C15" s="48">
        <f t="shared" si="0"/>
        <v>117552.88599200516</v>
      </c>
      <c r="D15" s="48"/>
      <c r="E15" s="40">
        <v>2017</v>
      </c>
      <c r="F15" s="8">
        <v>43618</v>
      </c>
      <c r="G15" s="45" t="s">
        <v>4</v>
      </c>
      <c r="H15" s="49">
        <v>1.2903</v>
      </c>
      <c r="I15" s="49"/>
      <c r="J15" s="40">
        <v>49</v>
      </c>
      <c r="K15" s="50">
        <f t="shared" si="3"/>
        <v>3526.5865797601546</v>
      </c>
      <c r="L15" s="51"/>
      <c r="M15" s="6">
        <f>IF(J15="","",(K15/J15)/LOOKUP(RIGHT($D$2,3),定数!$A$6:$A$13,定数!$B$6:$B$13))</f>
        <v>0.59975962240818959</v>
      </c>
      <c r="N15" s="40">
        <v>2017</v>
      </c>
      <c r="O15" s="8">
        <v>43623</v>
      </c>
      <c r="P15" s="49">
        <v>1.2965</v>
      </c>
      <c r="Q15" s="49"/>
      <c r="R15" s="52">
        <f>IF(P15="","",T15*M15*LOOKUP(RIGHT($D$2,3),定数!$A$6:$A$13,定数!$B$6:$B$13))</f>
        <v>4462.2115907169182</v>
      </c>
      <c r="S15" s="52"/>
      <c r="T15" s="53">
        <f t="shared" si="4"/>
        <v>61.999999999999829</v>
      </c>
      <c r="U15" s="53"/>
      <c r="V15" s="22">
        <f t="shared" si="1"/>
        <v>3</v>
      </c>
      <c r="W15">
        <f t="shared" si="2"/>
        <v>0</v>
      </c>
      <c r="X15" s="41">
        <f t="shared" si="5"/>
        <v>117552.88599200516</v>
      </c>
      <c r="Y15" s="42">
        <f t="shared" si="6"/>
        <v>0</v>
      </c>
    </row>
    <row r="16" spans="2:25">
      <c r="B16" s="40">
        <v>8</v>
      </c>
      <c r="C16" s="48">
        <f t="shared" si="0"/>
        <v>122015.09758272208</v>
      </c>
      <c r="D16" s="48"/>
      <c r="E16" s="40">
        <v>2017</v>
      </c>
      <c r="F16" s="8">
        <v>43665</v>
      </c>
      <c r="G16" s="45" t="s">
        <v>3</v>
      </c>
      <c r="H16" s="49">
        <v>1.3019000000000001</v>
      </c>
      <c r="I16" s="49"/>
      <c r="J16" s="40">
        <v>31</v>
      </c>
      <c r="K16" s="50">
        <f t="shared" si="3"/>
        <v>3660.4529274816623</v>
      </c>
      <c r="L16" s="51"/>
      <c r="M16" s="6">
        <f>IF(J16="","",(K16/J16)/LOOKUP(RIGHT($D$2,3),定数!$A$6:$A$13,定数!$B$6:$B$13))</f>
        <v>0.98399272244130709</v>
      </c>
      <c r="N16" s="40">
        <v>2017</v>
      </c>
      <c r="O16" s="8">
        <v>43666</v>
      </c>
      <c r="P16" s="49">
        <v>1.2979000000000001</v>
      </c>
      <c r="Q16" s="49"/>
      <c r="R16" s="52">
        <f>IF(P16="","",T16*M16*LOOKUP(RIGHT($D$2,3),定数!$A$6:$A$13,定数!$B$6:$B$13))</f>
        <v>4723.1650677182779</v>
      </c>
      <c r="S16" s="52"/>
      <c r="T16" s="53">
        <f t="shared" si="4"/>
        <v>40.000000000000036</v>
      </c>
      <c r="U16" s="53"/>
      <c r="V16" s="22">
        <f t="shared" si="1"/>
        <v>4</v>
      </c>
      <c r="W16">
        <f t="shared" si="2"/>
        <v>0</v>
      </c>
      <c r="X16" s="41">
        <f t="shared" si="5"/>
        <v>122015.09758272208</v>
      </c>
      <c r="Y16" s="42">
        <f t="shared" si="6"/>
        <v>0</v>
      </c>
    </row>
    <row r="17" spans="2:25">
      <c r="B17" s="40">
        <v>9</v>
      </c>
      <c r="C17" s="48">
        <f t="shared" si="0"/>
        <v>126738.26265044036</v>
      </c>
      <c r="D17" s="48"/>
      <c r="E17" s="40">
        <v>2017</v>
      </c>
      <c r="F17" s="8">
        <v>43680</v>
      </c>
      <c r="G17" s="45" t="s">
        <v>4</v>
      </c>
      <c r="H17" s="49">
        <v>1.3223</v>
      </c>
      <c r="I17" s="49"/>
      <c r="J17" s="40">
        <v>13</v>
      </c>
      <c r="K17" s="50">
        <f t="shared" si="3"/>
        <v>3802.1478795132107</v>
      </c>
      <c r="L17" s="51"/>
      <c r="M17" s="6">
        <f>IF(J17="","",(K17/J17)/LOOKUP(RIGHT($D$2,3),定数!$A$6:$A$13,定数!$B$6:$B$13))</f>
        <v>2.4372742817392377</v>
      </c>
      <c r="N17" s="40">
        <v>2017</v>
      </c>
      <c r="O17" s="8">
        <v>43680</v>
      </c>
      <c r="P17" s="49">
        <v>1.3240000000000001</v>
      </c>
      <c r="Q17" s="49"/>
      <c r="R17" s="52">
        <f>IF(P17="","",T17*M17*LOOKUP(RIGHT($D$2,3),定数!$A$6:$A$13,定数!$B$6:$B$13))</f>
        <v>4972.0395347481472</v>
      </c>
      <c r="S17" s="52"/>
      <c r="T17" s="53">
        <f t="shared" si="4"/>
        <v>17.000000000000348</v>
      </c>
      <c r="U17" s="53"/>
      <c r="V17" s="22">
        <f t="shared" si="1"/>
        <v>5</v>
      </c>
      <c r="W17">
        <f t="shared" si="2"/>
        <v>0</v>
      </c>
      <c r="X17" s="41">
        <f t="shared" si="5"/>
        <v>126738.26265044036</v>
      </c>
      <c r="Y17" s="42">
        <f t="shared" si="6"/>
        <v>0</v>
      </c>
    </row>
    <row r="18" spans="2:25">
      <c r="B18" s="40">
        <v>10</v>
      </c>
      <c r="C18" s="48">
        <f t="shared" si="0"/>
        <v>131710.30218518851</v>
      </c>
      <c r="D18" s="48"/>
      <c r="E18" s="40">
        <v>2017</v>
      </c>
      <c r="F18" s="8">
        <v>43688</v>
      </c>
      <c r="G18" s="45" t="s">
        <v>3</v>
      </c>
      <c r="H18" s="49">
        <v>1.2949999999999999</v>
      </c>
      <c r="I18" s="49"/>
      <c r="J18" s="40">
        <v>56</v>
      </c>
      <c r="K18" s="50">
        <f t="shared" si="3"/>
        <v>3951.3090655556553</v>
      </c>
      <c r="L18" s="51"/>
      <c r="M18" s="6">
        <f>IF(J18="","",(K18/J18)/LOOKUP(RIGHT($D$2,3),定数!$A$6:$A$13,定数!$B$6:$B$13))</f>
        <v>0.58799242046959155</v>
      </c>
      <c r="N18" s="40">
        <v>2017</v>
      </c>
      <c r="O18" s="8">
        <v>43688</v>
      </c>
      <c r="P18" s="49">
        <v>1.3008999999999999</v>
      </c>
      <c r="Q18" s="49"/>
      <c r="R18" s="52">
        <f>IF(P18="","",T18*M18*LOOKUP(RIGHT($D$2,3),定数!$A$6:$A$13,定数!$B$6:$B$13))</f>
        <v>-4162.9863369247196</v>
      </c>
      <c r="S18" s="52"/>
      <c r="T18" s="53">
        <f t="shared" si="4"/>
        <v>-59.000000000000163</v>
      </c>
      <c r="U18" s="53"/>
      <c r="V18" s="22">
        <f t="shared" si="1"/>
        <v>0</v>
      </c>
      <c r="W18">
        <f t="shared" si="2"/>
        <v>1</v>
      </c>
      <c r="X18" s="41">
        <f t="shared" si="5"/>
        <v>131710.30218518851</v>
      </c>
      <c r="Y18" s="42">
        <f t="shared" si="6"/>
        <v>0</v>
      </c>
    </row>
    <row r="19" spans="2:25">
      <c r="B19" s="40">
        <v>11</v>
      </c>
      <c r="C19" s="48">
        <f t="shared" si="0"/>
        <v>127547.3158482638</v>
      </c>
      <c r="D19" s="48"/>
      <c r="E19" s="40">
        <v>2017</v>
      </c>
      <c r="F19" s="8">
        <v>43694</v>
      </c>
      <c r="G19" s="45" t="s">
        <v>3</v>
      </c>
      <c r="H19" s="49">
        <v>1.2870999999999999</v>
      </c>
      <c r="I19" s="49"/>
      <c r="J19" s="40">
        <v>25</v>
      </c>
      <c r="K19" s="50">
        <f t="shared" si="3"/>
        <v>3826.4194754479136</v>
      </c>
      <c r="L19" s="51"/>
      <c r="M19" s="6">
        <f>IF(J19="","",(K19/J19)/LOOKUP(RIGHT($D$2,3),定数!$A$6:$A$13,定数!$B$6:$B$13))</f>
        <v>1.2754731584826378</v>
      </c>
      <c r="N19" s="40">
        <v>2017</v>
      </c>
      <c r="O19" s="8">
        <v>43695</v>
      </c>
      <c r="P19" s="49">
        <v>1.2898000000000001</v>
      </c>
      <c r="Q19" s="49"/>
      <c r="R19" s="52">
        <f>IF(P19="","",T19*M19*LOOKUP(RIGHT($D$2,3),定数!$A$6:$A$13,定数!$B$6:$B$13))</f>
        <v>-4132.5330334839709</v>
      </c>
      <c r="S19" s="52"/>
      <c r="T19" s="53">
        <f t="shared" si="4"/>
        <v>-27.000000000001467</v>
      </c>
      <c r="U19" s="53"/>
      <c r="V19" s="22">
        <f t="shared" si="1"/>
        <v>0</v>
      </c>
      <c r="W19">
        <f t="shared" si="2"/>
        <v>2</v>
      </c>
      <c r="X19" s="41">
        <f t="shared" si="5"/>
        <v>131710.30218518851</v>
      </c>
      <c r="Y19" s="42">
        <f t="shared" si="6"/>
        <v>3.1607142857142945E-2</v>
      </c>
    </row>
    <row r="20" spans="2:25">
      <c r="B20" s="40">
        <v>12</v>
      </c>
      <c r="C20" s="48">
        <f t="shared" si="0"/>
        <v>123414.78281477983</v>
      </c>
      <c r="D20" s="48"/>
      <c r="E20" s="40">
        <v>2017</v>
      </c>
      <c r="F20" s="8">
        <v>43734</v>
      </c>
      <c r="G20" s="45" t="s">
        <v>3</v>
      </c>
      <c r="H20" s="49">
        <v>1.3463000000000001</v>
      </c>
      <c r="I20" s="49"/>
      <c r="J20" s="40">
        <v>48</v>
      </c>
      <c r="K20" s="50">
        <f t="shared" si="3"/>
        <v>3702.4434844433945</v>
      </c>
      <c r="L20" s="51"/>
      <c r="M20" s="6">
        <f>IF(J20="","",(K20/J20)/LOOKUP(RIGHT($D$2,3),定数!$A$6:$A$13,定数!$B$6:$B$13))</f>
        <v>0.64278532716031156</v>
      </c>
      <c r="N20" s="40">
        <v>2017</v>
      </c>
      <c r="O20" s="8">
        <v>43735</v>
      </c>
      <c r="P20" s="49">
        <v>1.3401000000000001</v>
      </c>
      <c r="Q20" s="49"/>
      <c r="R20" s="52">
        <f>IF(P20="","",T20*M20*LOOKUP(RIGHT($D$2,3),定数!$A$6:$A$13,定数!$B$6:$B$13))</f>
        <v>4782.3228340727046</v>
      </c>
      <c r="S20" s="52"/>
      <c r="T20" s="53">
        <f t="shared" si="4"/>
        <v>61.999999999999829</v>
      </c>
      <c r="U20" s="53"/>
      <c r="V20" s="22">
        <f t="shared" si="1"/>
        <v>1</v>
      </c>
      <c r="W20">
        <f t="shared" si="2"/>
        <v>0</v>
      </c>
      <c r="X20" s="41">
        <f t="shared" si="5"/>
        <v>131710.30218518851</v>
      </c>
      <c r="Y20" s="42">
        <f t="shared" si="6"/>
        <v>6.2983071428573179E-2</v>
      </c>
    </row>
    <row r="21" spans="2:25">
      <c r="B21" s="40">
        <v>13</v>
      </c>
      <c r="C21" s="48">
        <f t="shared" si="0"/>
        <v>128197.10564885254</v>
      </c>
      <c r="D21" s="48"/>
      <c r="E21" s="40">
        <v>2017</v>
      </c>
      <c r="F21" s="8">
        <v>43737</v>
      </c>
      <c r="G21" s="45" t="s">
        <v>3</v>
      </c>
      <c r="H21" s="49">
        <v>1.3349</v>
      </c>
      <c r="I21" s="49"/>
      <c r="J21" s="40">
        <v>73</v>
      </c>
      <c r="K21" s="50">
        <f t="shared" si="3"/>
        <v>3845.9131694655757</v>
      </c>
      <c r="L21" s="51"/>
      <c r="M21" s="6">
        <f>IF(J21="","",(K21/J21)/LOOKUP(RIGHT($D$2,3),定数!$A$6:$A$13,定数!$B$6:$B$13))</f>
        <v>0.43903118372894701</v>
      </c>
      <c r="N21" s="40">
        <v>2017</v>
      </c>
      <c r="O21" s="8">
        <v>43741</v>
      </c>
      <c r="P21" s="49">
        <v>1.2355</v>
      </c>
      <c r="Q21" s="49"/>
      <c r="R21" s="52">
        <f>IF(P21="","",T21*M21*LOOKUP(RIGHT($D$2,3),定数!$A$6:$A$13,定数!$B$6:$B$13))</f>
        <v>52367.639595188761</v>
      </c>
      <c r="S21" s="52"/>
      <c r="T21" s="53">
        <f t="shared" si="4"/>
        <v>993.99999999999932</v>
      </c>
      <c r="U21" s="53"/>
      <c r="V21" s="22">
        <f t="shared" si="1"/>
        <v>2</v>
      </c>
      <c r="W21">
        <f t="shared" si="2"/>
        <v>0</v>
      </c>
      <c r="X21" s="41">
        <f t="shared" si="5"/>
        <v>131710.30218518851</v>
      </c>
      <c r="Y21" s="42">
        <f t="shared" si="6"/>
        <v>2.6673665446430461E-2</v>
      </c>
    </row>
    <row r="22" spans="2:25">
      <c r="B22" s="40">
        <v>14</v>
      </c>
      <c r="C22" s="48">
        <f t="shared" si="0"/>
        <v>180564.74524404129</v>
      </c>
      <c r="D22" s="48"/>
      <c r="E22" s="40">
        <v>2017</v>
      </c>
      <c r="F22" s="8">
        <v>43738</v>
      </c>
      <c r="G22" s="45" t="s">
        <v>3</v>
      </c>
      <c r="H22" s="49">
        <v>1.3385</v>
      </c>
      <c r="I22" s="49"/>
      <c r="J22" s="40">
        <v>51</v>
      </c>
      <c r="K22" s="50">
        <f t="shared" si="3"/>
        <v>5416.9423573212389</v>
      </c>
      <c r="L22" s="51"/>
      <c r="M22" s="6">
        <f>IF(J22="","",(K22/J22)/LOOKUP(RIGHT($D$2,3),定数!$A$6:$A$13,定数!$B$6:$B$13))</f>
        <v>0.88512130021588875</v>
      </c>
      <c r="N22" s="40">
        <v>2017</v>
      </c>
      <c r="O22" s="8">
        <v>43740</v>
      </c>
      <c r="P22" s="49">
        <v>1.3319000000000001</v>
      </c>
      <c r="Q22" s="49"/>
      <c r="R22" s="52">
        <f>IF(P22="","",T22*M22*LOOKUP(RIGHT($D$2,3),定数!$A$6:$A$13,定数!$B$6:$B$13))</f>
        <v>7010.1606977097745</v>
      </c>
      <c r="S22" s="52"/>
      <c r="T22" s="53">
        <f t="shared" si="4"/>
        <v>65.999999999999389</v>
      </c>
      <c r="U22" s="53"/>
      <c r="V22" s="22">
        <f t="shared" si="1"/>
        <v>3</v>
      </c>
      <c r="W22">
        <f t="shared" si="2"/>
        <v>0</v>
      </c>
      <c r="X22" s="41">
        <f t="shared" si="5"/>
        <v>180564.74524404129</v>
      </c>
      <c r="Y22" s="42">
        <f t="shared" si="6"/>
        <v>0</v>
      </c>
    </row>
    <row r="23" spans="2:25">
      <c r="B23" s="40">
        <v>15</v>
      </c>
      <c r="C23" s="48">
        <f t="shared" si="0"/>
        <v>187574.90594175106</v>
      </c>
      <c r="D23" s="48"/>
      <c r="E23" s="40">
        <v>2017</v>
      </c>
      <c r="F23" s="8">
        <v>43749</v>
      </c>
      <c r="G23" s="45" t="s">
        <v>4</v>
      </c>
      <c r="H23" s="49">
        <v>1.3217000000000001</v>
      </c>
      <c r="I23" s="49"/>
      <c r="J23" s="40">
        <v>42</v>
      </c>
      <c r="K23" s="50">
        <f t="shared" si="3"/>
        <v>5627.2471782525317</v>
      </c>
      <c r="L23" s="51"/>
      <c r="M23" s="6">
        <f>IF(J23="","",(K23/J23)/LOOKUP(RIGHT($D$2,3),定数!$A$6:$A$13,定数!$B$6:$B$13))</f>
        <v>1.1165172972723276</v>
      </c>
      <c r="N23" s="40">
        <v>2017</v>
      </c>
      <c r="O23" s="8">
        <v>43750</v>
      </c>
      <c r="P23" s="49">
        <v>1.3172999999999999</v>
      </c>
      <c r="Q23" s="49"/>
      <c r="R23" s="52">
        <f>IF(P23="","",T23*M23*LOOKUP(RIGHT($D$2,3),定数!$A$6:$A$13,定数!$B$6:$B$13))</f>
        <v>-5895.2113295981335</v>
      </c>
      <c r="S23" s="52"/>
      <c r="T23" s="53">
        <f t="shared" si="4"/>
        <v>-44.000000000001819</v>
      </c>
      <c r="U23" s="53"/>
      <c r="V23" t="str">
        <f t="shared" ref="V23:W74" si="7">IF(S23&lt;&gt;"",IF(S23&lt;0,1+V22,0),"")</f>
        <v/>
      </c>
      <c r="W23">
        <f t="shared" si="2"/>
        <v>1</v>
      </c>
      <c r="X23" s="41">
        <f t="shared" si="5"/>
        <v>187574.90594175106</v>
      </c>
      <c r="Y23" s="42">
        <f t="shared" si="6"/>
        <v>0</v>
      </c>
    </row>
    <row r="24" spans="2:25">
      <c r="B24" s="40">
        <v>16</v>
      </c>
      <c r="C24" s="48">
        <f t="shared" si="0"/>
        <v>181679.69461215293</v>
      </c>
      <c r="D24" s="48"/>
      <c r="E24" s="40">
        <v>2017</v>
      </c>
      <c r="F24" s="8">
        <v>43751</v>
      </c>
      <c r="G24" s="45" t="s">
        <v>4</v>
      </c>
      <c r="H24" s="49">
        <v>1.3323</v>
      </c>
      <c r="I24" s="49"/>
      <c r="J24" s="40">
        <v>75</v>
      </c>
      <c r="K24" s="50">
        <f t="shared" si="3"/>
        <v>5450.3908383645876</v>
      </c>
      <c r="L24" s="51"/>
      <c r="M24" s="6">
        <f>IF(J24="","",(K24/J24)/LOOKUP(RIGHT($D$2,3),定数!$A$6:$A$13,定数!$B$6:$B$13))</f>
        <v>0.60559898204050977</v>
      </c>
      <c r="N24" s="40">
        <v>2017</v>
      </c>
      <c r="O24" s="8">
        <v>43755</v>
      </c>
      <c r="P24" s="49">
        <v>1.3245</v>
      </c>
      <c r="Q24" s="49"/>
      <c r="R24" s="52">
        <f>IF(P24="","",T24*M24*LOOKUP(RIGHT($D$2,3),定数!$A$6:$A$13,定数!$B$6:$B$13))</f>
        <v>-5668.4064718991922</v>
      </c>
      <c r="S24" s="52"/>
      <c r="T24" s="53">
        <f t="shared" si="4"/>
        <v>-78.000000000000284</v>
      </c>
      <c r="U24" s="53"/>
      <c r="V24" t="str">
        <f t="shared" si="7"/>
        <v/>
      </c>
      <c r="W24">
        <f t="shared" si="2"/>
        <v>2</v>
      </c>
      <c r="X24" s="41">
        <f t="shared" si="5"/>
        <v>187574.90594175106</v>
      </c>
      <c r="Y24" s="42">
        <f t="shared" si="6"/>
        <v>3.1428571428572694E-2</v>
      </c>
    </row>
    <row r="25" spans="2:25">
      <c r="B25" s="40">
        <v>17</v>
      </c>
      <c r="C25" s="48">
        <f t="shared" si="0"/>
        <v>176011.28814025375</v>
      </c>
      <c r="D25" s="48"/>
      <c r="E25" s="40">
        <v>2017</v>
      </c>
      <c r="F25" s="8">
        <v>43757</v>
      </c>
      <c r="G25" s="45" t="s">
        <v>3</v>
      </c>
      <c r="H25" s="49">
        <v>1.3152999999999999</v>
      </c>
      <c r="I25" s="49"/>
      <c r="J25" s="40">
        <v>53</v>
      </c>
      <c r="K25" s="50">
        <f t="shared" si="3"/>
        <v>5280.3386442076126</v>
      </c>
      <c r="L25" s="51"/>
      <c r="M25" s="6">
        <f>IF(J25="","",(K25/J25)/LOOKUP(RIGHT($D$2,3),定数!$A$6:$A$13,定数!$B$6:$B$13))</f>
        <v>0.83024192518987616</v>
      </c>
      <c r="N25" s="40">
        <v>2017</v>
      </c>
      <c r="O25" s="8">
        <v>43761</v>
      </c>
      <c r="P25" s="49">
        <v>1.3209</v>
      </c>
      <c r="Q25" s="49"/>
      <c r="R25" s="52">
        <f>IF(P25="","",T25*M25*LOOKUP(RIGHT($D$2,3),定数!$A$6:$A$13,定数!$B$6:$B$13))</f>
        <v>-5579.2257372760178</v>
      </c>
      <c r="S25" s="52"/>
      <c r="T25" s="53">
        <f t="shared" si="4"/>
        <v>-56.000000000000497</v>
      </c>
      <c r="U25" s="53"/>
      <c r="V25" t="str">
        <f t="shared" si="7"/>
        <v/>
      </c>
      <c r="W25">
        <f t="shared" si="2"/>
        <v>3</v>
      </c>
      <c r="X25" s="41">
        <f t="shared" si="5"/>
        <v>187574.90594175106</v>
      </c>
      <c r="Y25" s="42">
        <f t="shared" si="6"/>
        <v>6.1648000000001257E-2</v>
      </c>
    </row>
    <row r="26" spans="2:25">
      <c r="B26" s="40">
        <v>18</v>
      </c>
      <c r="C26" s="48">
        <f t="shared" si="0"/>
        <v>170432.06240297772</v>
      </c>
      <c r="D26" s="48"/>
      <c r="E26" s="40">
        <v>2017</v>
      </c>
      <c r="F26" s="8">
        <v>43785</v>
      </c>
      <c r="G26" s="45" t="s">
        <v>4</v>
      </c>
      <c r="H26" s="49">
        <v>1.3188</v>
      </c>
      <c r="I26" s="49"/>
      <c r="J26" s="40">
        <v>52</v>
      </c>
      <c r="K26" s="50">
        <f t="shared" si="3"/>
        <v>5112.9618720893313</v>
      </c>
      <c r="L26" s="51"/>
      <c r="M26" s="6">
        <f>IF(J26="","",(K26/J26)/LOOKUP(RIGHT($D$2,3),定数!$A$6:$A$13,定数!$B$6:$B$13))</f>
        <v>0.81938491539893132</v>
      </c>
      <c r="N26" s="40">
        <v>2017</v>
      </c>
      <c r="O26" s="8">
        <v>43786</v>
      </c>
      <c r="P26" s="49">
        <v>1.3253999999999999</v>
      </c>
      <c r="Q26" s="49"/>
      <c r="R26" s="52">
        <f>IF(P26="","",T26*M26*LOOKUP(RIGHT($D$2,3),定数!$A$6:$A$13,定数!$B$6:$B$13))</f>
        <v>6489.5285299594761</v>
      </c>
      <c r="S26" s="52"/>
      <c r="T26" s="53">
        <f t="shared" si="4"/>
        <v>65.999999999999389</v>
      </c>
      <c r="U26" s="53"/>
      <c r="V26" t="str">
        <f t="shared" si="7"/>
        <v/>
      </c>
      <c r="W26">
        <f t="shared" si="2"/>
        <v>0</v>
      </c>
      <c r="X26" s="41">
        <f t="shared" si="5"/>
        <v>187574.90594175106</v>
      </c>
      <c r="Y26" s="42">
        <f t="shared" si="6"/>
        <v>9.1391987924529849E-2</v>
      </c>
    </row>
    <row r="27" spans="2:25">
      <c r="B27" s="40">
        <v>19</v>
      </c>
      <c r="C27" s="48">
        <f t="shared" si="0"/>
        <v>176921.59093293719</v>
      </c>
      <c r="D27" s="48"/>
      <c r="E27" s="40">
        <v>2017</v>
      </c>
      <c r="F27" s="8">
        <v>43790</v>
      </c>
      <c r="G27" s="45" t="s">
        <v>4</v>
      </c>
      <c r="H27" s="49">
        <v>1.3254999999999999</v>
      </c>
      <c r="I27" s="49"/>
      <c r="J27" s="40">
        <v>44</v>
      </c>
      <c r="K27" s="50">
        <f t="shared" si="3"/>
        <v>5307.6477279881155</v>
      </c>
      <c r="L27" s="51"/>
      <c r="M27" s="6">
        <f>IF(J27="","",(K27/J27)/LOOKUP(RIGHT($D$2,3),定数!$A$6:$A$13,定数!$B$6:$B$13))</f>
        <v>1.0052363121189614</v>
      </c>
      <c r="N27" s="40">
        <v>2017</v>
      </c>
      <c r="O27" s="8">
        <v>43792</v>
      </c>
      <c r="P27" s="49">
        <v>1.3310999999999999</v>
      </c>
      <c r="Q27" s="49"/>
      <c r="R27" s="52">
        <f>IF(P27="","",T27*M27*LOOKUP(RIGHT($D$2,3),定数!$A$6:$A$13,定数!$B$6:$B$13))</f>
        <v>6755.1880174394801</v>
      </c>
      <c r="S27" s="52"/>
      <c r="T27" s="53">
        <f t="shared" si="4"/>
        <v>56.000000000000497</v>
      </c>
      <c r="U27" s="53"/>
      <c r="V27" t="str">
        <f t="shared" si="7"/>
        <v/>
      </c>
      <c r="W27">
        <f t="shared" si="2"/>
        <v>0</v>
      </c>
      <c r="X27" s="41">
        <f t="shared" si="5"/>
        <v>187574.90594175106</v>
      </c>
      <c r="Y27" s="42">
        <f t="shared" si="6"/>
        <v>5.6794990541656487E-2</v>
      </c>
    </row>
    <row r="28" spans="2:25">
      <c r="B28" s="40">
        <v>20</v>
      </c>
      <c r="C28" s="48">
        <f t="shared" si="0"/>
        <v>183676.77895037667</v>
      </c>
      <c r="D28" s="48"/>
      <c r="E28" s="40">
        <v>2017</v>
      </c>
      <c r="F28" s="8">
        <v>43791</v>
      </c>
      <c r="G28" s="45" t="s">
        <v>4</v>
      </c>
      <c r="H28" s="49">
        <v>1.3271999999999999</v>
      </c>
      <c r="I28" s="49"/>
      <c r="J28" s="40">
        <v>57</v>
      </c>
      <c r="K28" s="50">
        <f t="shared" si="3"/>
        <v>5510.3033685112996</v>
      </c>
      <c r="L28" s="51"/>
      <c r="M28" s="6">
        <f>IF(J28="","",(K28/J28)/LOOKUP(RIGHT($D$2,3),定数!$A$6:$A$13,定数!$B$6:$B$13))</f>
        <v>0.80559990767709055</v>
      </c>
      <c r="N28" s="40">
        <v>2017</v>
      </c>
      <c r="O28" s="8">
        <v>43793</v>
      </c>
      <c r="P28" s="49">
        <v>1.3344</v>
      </c>
      <c r="Q28" s="49"/>
      <c r="R28" s="52">
        <f>IF(P28="","",T28*M28*LOOKUP(RIGHT($D$2,3),定数!$A$6:$A$13,定数!$B$6:$B$13))</f>
        <v>6960.3832023301547</v>
      </c>
      <c r="S28" s="52"/>
      <c r="T28" s="53">
        <f t="shared" si="4"/>
        <v>72.000000000000952</v>
      </c>
      <c r="U28" s="53"/>
      <c r="V28" t="str">
        <f t="shared" si="7"/>
        <v/>
      </c>
      <c r="W28">
        <f t="shared" si="2"/>
        <v>0</v>
      </c>
      <c r="X28" s="41">
        <f t="shared" si="5"/>
        <v>187574.90594175106</v>
      </c>
      <c r="Y28" s="42">
        <f t="shared" si="6"/>
        <v>2.0781708362337614E-2</v>
      </c>
    </row>
    <row r="29" spans="2:25">
      <c r="B29" s="40">
        <v>21</v>
      </c>
      <c r="C29" s="48">
        <f t="shared" si="0"/>
        <v>190637.16215270682</v>
      </c>
      <c r="D29" s="48"/>
      <c r="E29" s="40">
        <v>2017</v>
      </c>
      <c r="F29" s="8">
        <v>43811</v>
      </c>
      <c r="G29" s="45" t="s">
        <v>3</v>
      </c>
      <c r="H29" s="49">
        <v>1.3335999999999999</v>
      </c>
      <c r="I29" s="49"/>
      <c r="J29" s="40">
        <v>41</v>
      </c>
      <c r="K29" s="50">
        <f t="shared" si="3"/>
        <v>5719.1148645812045</v>
      </c>
      <c r="L29" s="51"/>
      <c r="M29" s="6">
        <f>IF(J29="","",(K29/J29)/LOOKUP(RIGHT($D$2,3),定数!$A$6:$A$13,定数!$B$6:$B$13))</f>
        <v>1.1624217204433342</v>
      </c>
      <c r="N29" s="40">
        <v>2017</v>
      </c>
      <c r="O29" s="8">
        <v>43813</v>
      </c>
      <c r="P29" s="49">
        <v>1.3380000000000001</v>
      </c>
      <c r="Q29" s="49"/>
      <c r="R29" s="52">
        <f>IF(P29="","",T29*M29*LOOKUP(RIGHT($D$2,3),定数!$A$6:$A$13,定数!$B$6:$B$13))</f>
        <v>-6137.5866839410592</v>
      </c>
      <c r="S29" s="52"/>
      <c r="T29" s="53">
        <f t="shared" si="4"/>
        <v>-44.000000000001819</v>
      </c>
      <c r="U29" s="53"/>
      <c r="V29" t="str">
        <f t="shared" si="7"/>
        <v/>
      </c>
      <c r="W29">
        <f t="shared" si="2"/>
        <v>1</v>
      </c>
      <c r="X29" s="41">
        <f t="shared" si="5"/>
        <v>190637.16215270682</v>
      </c>
      <c r="Y29" s="42">
        <f t="shared" si="6"/>
        <v>0</v>
      </c>
    </row>
    <row r="30" spans="2:25">
      <c r="B30" s="40">
        <v>22</v>
      </c>
      <c r="C30" s="48">
        <f t="shared" si="0"/>
        <v>184499.57546876575</v>
      </c>
      <c r="D30" s="48"/>
      <c r="E30" s="40">
        <v>2017</v>
      </c>
      <c r="F30" s="8">
        <v>43828</v>
      </c>
      <c r="G30" s="45" t="s">
        <v>4</v>
      </c>
      <c r="H30" s="49">
        <v>1.3452999999999999</v>
      </c>
      <c r="I30" s="49"/>
      <c r="J30" s="40">
        <v>26</v>
      </c>
      <c r="K30" s="50">
        <f t="shared" si="3"/>
        <v>5534.9872640629719</v>
      </c>
      <c r="L30" s="51"/>
      <c r="M30" s="6">
        <f>IF(J30="","",(K30/J30)/LOOKUP(RIGHT($D$2,3),定数!$A$6:$A$13,定数!$B$6:$B$13))</f>
        <v>1.7740343795073628</v>
      </c>
      <c r="N30" s="40">
        <v>2017</v>
      </c>
      <c r="O30" s="8">
        <v>43828</v>
      </c>
      <c r="P30" s="49">
        <v>1.3486</v>
      </c>
      <c r="Q30" s="49"/>
      <c r="R30" s="52">
        <f>IF(P30="","",T30*M30*LOOKUP(RIGHT($D$2,3),定数!$A$6:$A$13,定数!$B$6:$B$13))</f>
        <v>7025.1761428493292</v>
      </c>
      <c r="S30" s="52"/>
      <c r="T30" s="53">
        <f t="shared" si="4"/>
        <v>33.00000000000081</v>
      </c>
      <c r="U30" s="53"/>
      <c r="V30" t="str">
        <f t="shared" si="7"/>
        <v/>
      </c>
      <c r="W30">
        <f t="shared" si="2"/>
        <v>0</v>
      </c>
      <c r="X30" s="41">
        <f t="shared" si="5"/>
        <v>190637.16215270682</v>
      </c>
      <c r="Y30" s="42">
        <f t="shared" si="6"/>
        <v>3.2195121951220873E-2</v>
      </c>
    </row>
    <row r="31" spans="2:25">
      <c r="B31" s="40">
        <v>23</v>
      </c>
      <c r="C31" s="48">
        <f t="shared" si="0"/>
        <v>191524.75161161507</v>
      </c>
      <c r="D31" s="48"/>
      <c r="E31" s="40">
        <v>2018</v>
      </c>
      <c r="F31" s="8">
        <v>43483</v>
      </c>
      <c r="G31" s="46" t="s">
        <v>4</v>
      </c>
      <c r="H31" s="49">
        <v>1.3847</v>
      </c>
      <c r="I31" s="49"/>
      <c r="J31" s="40">
        <v>41</v>
      </c>
      <c r="K31" s="50">
        <f t="shared" si="3"/>
        <v>5745.7425483484521</v>
      </c>
      <c r="L31" s="51"/>
      <c r="M31" s="6">
        <f>IF(J31="","",(K31/J31)/LOOKUP(RIGHT($D$2,3),定数!$A$6:$A$13,定数!$B$6:$B$13))</f>
        <v>1.1678338512903359</v>
      </c>
      <c r="N31" s="40">
        <v>2018</v>
      </c>
      <c r="O31" s="8">
        <v>43483</v>
      </c>
      <c r="P31" s="49">
        <v>1.3898999999999999</v>
      </c>
      <c r="Q31" s="49"/>
      <c r="R31" s="52">
        <f>IF(P31="","",T31*M31*LOOKUP(RIGHT($D$2,3),定数!$A$6:$A$13,定数!$B$6:$B$13))</f>
        <v>7287.2832320515163</v>
      </c>
      <c r="S31" s="52"/>
      <c r="T31" s="53">
        <f t="shared" si="4"/>
        <v>51.999999999998714</v>
      </c>
      <c r="U31" s="53"/>
      <c r="V31" t="str">
        <f t="shared" si="7"/>
        <v/>
      </c>
      <c r="W31">
        <f t="shared" si="2"/>
        <v>0</v>
      </c>
      <c r="X31" s="41">
        <f t="shared" si="5"/>
        <v>191524.75161161507</v>
      </c>
      <c r="Y31" s="42">
        <f t="shared" si="6"/>
        <v>0</v>
      </c>
    </row>
    <row r="32" spans="2:25">
      <c r="B32" s="40">
        <v>24</v>
      </c>
      <c r="C32" s="48">
        <f t="shared" si="0"/>
        <v>198812.0348436666</v>
      </c>
      <c r="D32" s="48"/>
      <c r="E32" s="40">
        <v>2018</v>
      </c>
      <c r="F32" s="8">
        <v>43488</v>
      </c>
      <c r="G32" s="46" t="s">
        <v>4</v>
      </c>
      <c r="H32" s="49">
        <v>1.3967000000000001</v>
      </c>
      <c r="I32" s="49"/>
      <c r="J32" s="40">
        <v>50</v>
      </c>
      <c r="K32" s="50">
        <f t="shared" si="3"/>
        <v>5964.3610453099973</v>
      </c>
      <c r="L32" s="51"/>
      <c r="M32" s="6">
        <f>IF(J32="","",(K32/J32)/LOOKUP(RIGHT($D$2,3),定数!$A$6:$A$13,定数!$B$6:$B$13))</f>
        <v>0.99406017421833293</v>
      </c>
      <c r="N32" s="40">
        <v>2018</v>
      </c>
      <c r="O32" s="8">
        <v>43489</v>
      </c>
      <c r="P32" s="49">
        <v>1.403</v>
      </c>
      <c r="Q32" s="49"/>
      <c r="R32" s="52">
        <f>IF(P32="","",T32*M32*LOOKUP(RIGHT($D$2,3),定数!$A$6:$A$13,定数!$B$6:$B$13))</f>
        <v>7515.0949170905633</v>
      </c>
      <c r="S32" s="52"/>
      <c r="T32" s="53">
        <f t="shared" si="4"/>
        <v>62.999999999999723</v>
      </c>
      <c r="U32" s="53"/>
      <c r="V32" t="str">
        <f t="shared" si="7"/>
        <v/>
      </c>
      <c r="W32">
        <f t="shared" si="2"/>
        <v>0</v>
      </c>
      <c r="X32" s="41">
        <f t="shared" si="5"/>
        <v>198812.0348436666</v>
      </c>
      <c r="Y32" s="42">
        <f t="shared" si="6"/>
        <v>0</v>
      </c>
    </row>
    <row r="33" spans="2:25">
      <c r="B33" s="40">
        <v>25</v>
      </c>
      <c r="C33" s="48">
        <f t="shared" si="0"/>
        <v>206327.12976075715</v>
      </c>
      <c r="D33" s="48"/>
      <c r="E33" s="40">
        <v>2018</v>
      </c>
      <c r="F33" s="8">
        <v>43517</v>
      </c>
      <c r="G33" s="46" t="s">
        <v>3</v>
      </c>
      <c r="H33" s="49">
        <v>1.3927</v>
      </c>
      <c r="I33" s="49"/>
      <c r="J33" s="40">
        <v>71</v>
      </c>
      <c r="K33" s="50">
        <f t="shared" si="3"/>
        <v>6189.8138928227145</v>
      </c>
      <c r="L33" s="51"/>
      <c r="M33" s="6">
        <f>IF(J33="","",(K33/J33)/LOOKUP(RIGHT($D$2,3),定数!$A$6:$A$13,定数!$B$6:$B$13))</f>
        <v>0.726503978030835</v>
      </c>
      <c r="N33" s="40">
        <v>2018</v>
      </c>
      <c r="O33" s="8">
        <v>43518</v>
      </c>
      <c r="P33" s="49">
        <v>1.4</v>
      </c>
      <c r="Q33" s="49"/>
      <c r="R33" s="52">
        <f>IF(P33="","",T33*M33*LOOKUP(RIGHT($D$2,3),定数!$A$6:$A$13,定数!$B$6:$B$13))</f>
        <v>-6364.1748475499944</v>
      </c>
      <c r="S33" s="52"/>
      <c r="T33" s="53">
        <f t="shared" si="4"/>
        <v>-72.999999999998622</v>
      </c>
      <c r="U33" s="53"/>
      <c r="V33" t="str">
        <f t="shared" si="7"/>
        <v/>
      </c>
      <c r="W33">
        <f t="shared" si="2"/>
        <v>1</v>
      </c>
      <c r="X33" s="41">
        <f t="shared" si="5"/>
        <v>206327.12976075715</v>
      </c>
      <c r="Y33" s="42">
        <f t="shared" si="6"/>
        <v>0</v>
      </c>
    </row>
    <row r="34" spans="2:25">
      <c r="B34" s="40">
        <v>26</v>
      </c>
      <c r="C34" s="48">
        <f t="shared" si="0"/>
        <v>199962.95491320716</v>
      </c>
      <c r="D34" s="48"/>
      <c r="E34" s="40">
        <v>2018</v>
      </c>
      <c r="F34" s="8">
        <v>43530</v>
      </c>
      <c r="G34" s="46" t="s">
        <v>4</v>
      </c>
      <c r="H34" s="49">
        <v>1.3854</v>
      </c>
      <c r="I34" s="49"/>
      <c r="J34" s="40">
        <v>36</v>
      </c>
      <c r="K34" s="50">
        <f t="shared" si="3"/>
        <v>5998.8886473962148</v>
      </c>
      <c r="L34" s="51"/>
      <c r="M34" s="6">
        <f>IF(J34="","",(K34/J34)/LOOKUP(RIGHT($D$2,3),定数!$A$6:$A$13,定数!$B$6:$B$13))</f>
        <v>1.3886316313417164</v>
      </c>
      <c r="N34" s="40">
        <v>2018</v>
      </c>
      <c r="O34" s="8">
        <v>43530</v>
      </c>
      <c r="P34" s="49">
        <v>1.39</v>
      </c>
      <c r="Q34" s="49"/>
      <c r="R34" s="52">
        <f>IF(P34="","",T34*M34*LOOKUP(RIGHT($D$2,3),定数!$A$6:$A$13,定数!$B$6:$B$13))</f>
        <v>7665.2466050061703</v>
      </c>
      <c r="S34" s="52"/>
      <c r="T34" s="53">
        <f t="shared" si="4"/>
        <v>45.999999999999375</v>
      </c>
      <c r="U34" s="53"/>
      <c r="V34" t="str">
        <f t="shared" si="7"/>
        <v/>
      </c>
      <c r="W34">
        <f t="shared" si="2"/>
        <v>0</v>
      </c>
      <c r="X34" s="41">
        <f t="shared" si="5"/>
        <v>206327.12976075715</v>
      </c>
      <c r="Y34" s="42">
        <f t="shared" si="6"/>
        <v>3.0845070422534593E-2</v>
      </c>
    </row>
    <row r="35" spans="2:25">
      <c r="B35" s="40">
        <v>27</v>
      </c>
      <c r="C35" s="48">
        <f t="shared" si="0"/>
        <v>207628.20151821332</v>
      </c>
      <c r="D35" s="48"/>
      <c r="E35" s="40">
        <v>2018</v>
      </c>
      <c r="F35" s="8">
        <v>43558</v>
      </c>
      <c r="G35" s="46" t="s">
        <v>4</v>
      </c>
      <c r="H35" s="49">
        <v>1.4085000000000001</v>
      </c>
      <c r="I35" s="49"/>
      <c r="J35" s="40">
        <v>63</v>
      </c>
      <c r="K35" s="50">
        <f t="shared" si="3"/>
        <v>6228.8460455463992</v>
      </c>
      <c r="L35" s="51"/>
      <c r="M35" s="6">
        <f>IF(J35="","",(K35/J35)/LOOKUP(RIGHT($D$2,3),定数!$A$6:$A$13,定数!$B$6:$B$13))</f>
        <v>0.82392143459608447</v>
      </c>
      <c r="N35" s="40">
        <v>2018</v>
      </c>
      <c r="O35" s="8">
        <v>43559</v>
      </c>
      <c r="P35" s="49">
        <v>1.4060999999999999</v>
      </c>
      <c r="Q35" s="49"/>
      <c r="R35" s="52">
        <f>IF(P35="","",T35*M35*LOOKUP(RIGHT($D$2,3),定数!$A$6:$A$13,定数!$B$6:$B$13))</f>
        <v>-2372.8937316369011</v>
      </c>
      <c r="S35" s="52"/>
      <c r="T35" s="53">
        <f t="shared" si="4"/>
        <v>-24.000000000001798</v>
      </c>
      <c r="U35" s="53"/>
      <c r="V35" t="str">
        <f t="shared" si="7"/>
        <v/>
      </c>
      <c r="W35">
        <f t="shared" si="2"/>
        <v>1</v>
      </c>
      <c r="X35" s="41">
        <f t="shared" si="5"/>
        <v>207628.20151821332</v>
      </c>
      <c r="Y35" s="42">
        <f t="shared" si="6"/>
        <v>0</v>
      </c>
    </row>
    <row r="36" spans="2:25">
      <c r="B36" s="40">
        <v>28</v>
      </c>
      <c r="C36" s="48">
        <f t="shared" si="0"/>
        <v>205255.30778657642</v>
      </c>
      <c r="D36" s="48"/>
      <c r="E36" s="40">
        <v>2018</v>
      </c>
      <c r="F36" s="8">
        <v>43559</v>
      </c>
      <c r="G36" s="46" t="s">
        <v>4</v>
      </c>
      <c r="H36" s="49">
        <v>1.4079999999999999</v>
      </c>
      <c r="I36" s="49"/>
      <c r="J36" s="40">
        <v>68</v>
      </c>
      <c r="K36" s="50">
        <f t="shared" si="3"/>
        <v>6157.6592335972928</v>
      </c>
      <c r="L36" s="51"/>
      <c r="M36" s="6">
        <f>IF(J36="","",(K36/J36)/LOOKUP(RIGHT($D$2,3),定数!$A$6:$A$13,定数!$B$6:$B$13))</f>
        <v>0.75461510215653105</v>
      </c>
      <c r="N36" s="40">
        <v>2018</v>
      </c>
      <c r="O36" s="8">
        <v>43560</v>
      </c>
      <c r="P36" s="49">
        <v>1.4009</v>
      </c>
      <c r="Q36" s="49"/>
      <c r="R36" s="52">
        <f>IF(P36="","",T36*M36*LOOKUP(RIGHT($D$2,3),定数!$A$6:$A$13,定数!$B$6:$B$13))</f>
        <v>-6429.3206703735386</v>
      </c>
      <c r="S36" s="52"/>
      <c r="T36" s="53">
        <f t="shared" si="4"/>
        <v>-70.999999999998835</v>
      </c>
      <c r="U36" s="53"/>
      <c r="V36" t="str">
        <f t="shared" si="7"/>
        <v/>
      </c>
      <c r="W36">
        <f t="shared" si="2"/>
        <v>2</v>
      </c>
      <c r="X36" s="41">
        <f t="shared" si="5"/>
        <v>207628.20151821332</v>
      </c>
      <c r="Y36" s="42">
        <f t="shared" si="6"/>
        <v>1.1428571428572232E-2</v>
      </c>
    </row>
    <row r="37" spans="2:25">
      <c r="B37" s="40">
        <v>29</v>
      </c>
      <c r="C37" s="48">
        <f t="shared" si="0"/>
        <v>198825.98711620289</v>
      </c>
      <c r="D37" s="48"/>
      <c r="E37" s="40">
        <v>2018</v>
      </c>
      <c r="F37" s="8">
        <v>43560</v>
      </c>
      <c r="G37" s="46" t="s">
        <v>4</v>
      </c>
      <c r="H37" s="49">
        <v>1.4083000000000001</v>
      </c>
      <c r="I37" s="49"/>
      <c r="J37" s="40">
        <v>15</v>
      </c>
      <c r="K37" s="50">
        <f t="shared" si="3"/>
        <v>5964.7796134860864</v>
      </c>
      <c r="L37" s="51"/>
      <c r="M37" s="6">
        <f>IF(J37="","",(K37/J37)/LOOKUP(RIGHT($D$2,3),定数!$A$6:$A$13,定数!$B$6:$B$13))</f>
        <v>3.3137664519367145</v>
      </c>
      <c r="N37" s="40">
        <v>2018</v>
      </c>
      <c r="O37" s="8">
        <v>43560</v>
      </c>
      <c r="P37" s="49">
        <v>1.4066000000000001</v>
      </c>
      <c r="Q37" s="49"/>
      <c r="R37" s="52">
        <f>IF(P37="","",T37*M37*LOOKUP(RIGHT($D$2,3),定数!$A$6:$A$13,定数!$B$6:$B$13))</f>
        <v>-6760.0835619510353</v>
      </c>
      <c r="S37" s="52"/>
      <c r="T37" s="53">
        <f t="shared" si="4"/>
        <v>-17.000000000000348</v>
      </c>
      <c r="U37" s="53"/>
      <c r="V37" t="str">
        <f t="shared" si="7"/>
        <v/>
      </c>
      <c r="W37">
        <f t="shared" si="2"/>
        <v>3</v>
      </c>
      <c r="X37" s="41">
        <f t="shared" si="5"/>
        <v>207628.20151821332</v>
      </c>
      <c r="Y37" s="42">
        <f t="shared" si="6"/>
        <v>4.2394117647059137E-2</v>
      </c>
    </row>
    <row r="38" spans="2:25">
      <c r="B38" s="40">
        <v>30</v>
      </c>
      <c r="C38" s="48">
        <f t="shared" si="0"/>
        <v>192065.90355425185</v>
      </c>
      <c r="D38" s="48"/>
      <c r="E38" s="40">
        <v>2018</v>
      </c>
      <c r="F38" s="8">
        <v>43588</v>
      </c>
      <c r="G38" s="46" t="s">
        <v>3</v>
      </c>
      <c r="H38" s="49">
        <v>1.3572</v>
      </c>
      <c r="I38" s="49"/>
      <c r="J38" s="40">
        <v>45</v>
      </c>
      <c r="K38" s="50">
        <f t="shared" si="3"/>
        <v>5761.9771066275553</v>
      </c>
      <c r="L38" s="51"/>
      <c r="M38" s="6">
        <f>IF(J38="","",(K38/J38)/LOOKUP(RIGHT($D$2,3),定数!$A$6:$A$13,定数!$B$6:$B$13))</f>
        <v>1.0670327975236213</v>
      </c>
      <c r="N38" s="40">
        <v>2018</v>
      </c>
      <c r="O38" s="8">
        <v>43589</v>
      </c>
      <c r="P38" s="49">
        <v>1.3513999999999999</v>
      </c>
      <c r="Q38" s="49"/>
      <c r="R38" s="52">
        <f>IF(P38="","",T38*M38*LOOKUP(RIGHT($D$2,3),定数!$A$6:$A$13,定数!$B$6:$B$13))</f>
        <v>7426.5482707644387</v>
      </c>
      <c r="S38" s="52"/>
      <c r="T38" s="53">
        <f t="shared" si="4"/>
        <v>58.00000000000027</v>
      </c>
      <c r="U38" s="53"/>
      <c r="V38" t="str">
        <f t="shared" si="7"/>
        <v/>
      </c>
      <c r="W38">
        <f t="shared" si="2"/>
        <v>0</v>
      </c>
      <c r="X38" s="41">
        <f t="shared" si="5"/>
        <v>207628.20151821332</v>
      </c>
      <c r="Y38" s="42">
        <f t="shared" si="6"/>
        <v>7.4952717647059797E-2</v>
      </c>
    </row>
    <row r="39" spans="2:25">
      <c r="B39" s="40">
        <v>31</v>
      </c>
      <c r="C39" s="48">
        <f t="shared" si="0"/>
        <v>199492.45182501629</v>
      </c>
      <c r="D39" s="48"/>
      <c r="E39" s="40">
        <v>2018</v>
      </c>
      <c r="F39" s="8">
        <v>43621</v>
      </c>
      <c r="G39" s="46" t="s">
        <v>4</v>
      </c>
      <c r="H39" s="49">
        <v>1.3388</v>
      </c>
      <c r="I39" s="49"/>
      <c r="J39" s="40">
        <v>54</v>
      </c>
      <c r="K39" s="50">
        <f t="shared" si="3"/>
        <v>5984.773554750489</v>
      </c>
      <c r="L39" s="51"/>
      <c r="M39" s="6">
        <f>IF(J39="","",(K39/J39)/LOOKUP(RIGHT($D$2,3),定数!$A$6:$A$13,定数!$B$6:$B$13))</f>
        <v>0.923576165856557</v>
      </c>
      <c r="N39" s="40">
        <v>2018</v>
      </c>
      <c r="O39" s="8">
        <v>43623</v>
      </c>
      <c r="P39" s="49">
        <v>1.3455999999999999</v>
      </c>
      <c r="Q39" s="49"/>
      <c r="R39" s="52">
        <f>IF(P39="","",T39*M39*LOOKUP(RIGHT($D$2,3),定数!$A$6:$A$13,定数!$B$6:$B$13))</f>
        <v>7536.3815133894141</v>
      </c>
      <c r="S39" s="52"/>
      <c r="T39" s="53">
        <f t="shared" si="4"/>
        <v>67.999999999999176</v>
      </c>
      <c r="U39" s="53"/>
      <c r="V39" t="str">
        <f t="shared" si="7"/>
        <v/>
      </c>
      <c r="W39">
        <f t="shared" si="2"/>
        <v>0</v>
      </c>
      <c r="X39" s="41">
        <f t="shared" si="5"/>
        <v>207628.20151821332</v>
      </c>
      <c r="Y39" s="42">
        <f t="shared" si="6"/>
        <v>3.9184222729412577E-2</v>
      </c>
    </row>
    <row r="40" spans="2:25">
      <c r="B40" s="40">
        <v>32</v>
      </c>
      <c r="C40" s="48">
        <f t="shared" si="0"/>
        <v>207028.8333384057</v>
      </c>
      <c r="D40" s="48"/>
      <c r="E40" s="46">
        <v>2018</v>
      </c>
      <c r="F40" s="8">
        <v>43623</v>
      </c>
      <c r="G40" s="46" t="s">
        <v>4</v>
      </c>
      <c r="H40" s="49">
        <v>1.3415999999999999</v>
      </c>
      <c r="I40" s="49"/>
      <c r="J40" s="46">
        <v>17</v>
      </c>
      <c r="K40" s="50">
        <f t="shared" si="3"/>
        <v>6210.865000152171</v>
      </c>
      <c r="L40" s="51"/>
      <c r="M40" s="6">
        <f>IF(J40="","",(K40/J40)/LOOKUP(RIGHT($D$2,3),定数!$A$6:$A$13,定数!$B$6:$B$13))</f>
        <v>3.0445416667412601</v>
      </c>
      <c r="N40" s="46">
        <v>2018</v>
      </c>
      <c r="O40" s="8">
        <v>43623</v>
      </c>
      <c r="P40" s="49">
        <v>1.3436999999999999</v>
      </c>
      <c r="Q40" s="49"/>
      <c r="R40" s="52">
        <f>IF(P40="","",T40*M40*LOOKUP(RIGHT($D$2,3),定数!$A$6:$A$13,定数!$B$6:$B$13))</f>
        <v>7672.2450001879415</v>
      </c>
      <c r="S40" s="52"/>
      <c r="T40" s="53">
        <f t="shared" si="4"/>
        <v>20.999999999999908</v>
      </c>
      <c r="U40" s="53"/>
      <c r="V40" t="str">
        <f t="shared" si="7"/>
        <v/>
      </c>
      <c r="W40">
        <f t="shared" si="2"/>
        <v>0</v>
      </c>
      <c r="X40" s="41">
        <f t="shared" si="5"/>
        <v>207628.20151821332</v>
      </c>
      <c r="Y40" s="42">
        <f t="shared" si="6"/>
        <v>2.8867378103019092E-3</v>
      </c>
    </row>
    <row r="41" spans="2:25">
      <c r="B41" s="40">
        <v>33</v>
      </c>
      <c r="C41" s="48">
        <f t="shared" si="0"/>
        <v>214701.07833859365</v>
      </c>
      <c r="D41" s="48"/>
      <c r="E41" s="40">
        <v>2018</v>
      </c>
      <c r="F41" s="8">
        <v>43650</v>
      </c>
      <c r="G41" s="46" t="s">
        <v>4</v>
      </c>
      <c r="H41" s="49">
        <v>1.3227</v>
      </c>
      <c r="I41" s="49"/>
      <c r="J41" s="40">
        <v>57</v>
      </c>
      <c r="K41" s="50">
        <f t="shared" si="3"/>
        <v>6441.0323501578096</v>
      </c>
      <c r="L41" s="51"/>
      <c r="M41" s="6">
        <f>IF(J41="","",(K41/J41)/LOOKUP(RIGHT($D$2,3),定数!$A$6:$A$13,定数!$B$6:$B$13))</f>
        <v>0.94167139622190199</v>
      </c>
      <c r="N41" s="40">
        <v>2018</v>
      </c>
      <c r="O41" s="8">
        <v>43655</v>
      </c>
      <c r="P41" s="49">
        <v>1.3299000000000001</v>
      </c>
      <c r="Q41" s="49"/>
      <c r="R41" s="52">
        <f>IF(P41="","",T41*M41*LOOKUP(RIGHT($D$2,3),定数!$A$6:$A$13,定数!$B$6:$B$13))</f>
        <v>8136.0408633573406</v>
      </c>
      <c r="S41" s="52"/>
      <c r="T41" s="53">
        <f t="shared" si="4"/>
        <v>72.000000000000952</v>
      </c>
      <c r="U41" s="53"/>
      <c r="V41" t="str">
        <f t="shared" si="7"/>
        <v/>
      </c>
      <c r="W41">
        <f t="shared" si="2"/>
        <v>0</v>
      </c>
      <c r="X41" s="41">
        <f t="shared" si="5"/>
        <v>214701.07833859365</v>
      </c>
      <c r="Y41" s="42">
        <f t="shared" si="6"/>
        <v>0</v>
      </c>
    </row>
    <row r="42" spans="2:25">
      <c r="B42" s="40">
        <v>34</v>
      </c>
      <c r="C42" s="48">
        <f t="shared" si="0"/>
        <v>222837.11920195099</v>
      </c>
      <c r="D42" s="48"/>
      <c r="E42" s="40">
        <v>2018</v>
      </c>
      <c r="F42" s="8">
        <v>43652</v>
      </c>
      <c r="G42" s="46" t="s">
        <v>4</v>
      </c>
      <c r="H42" s="49">
        <v>1.3269</v>
      </c>
      <c r="I42" s="49"/>
      <c r="J42" s="40">
        <v>52</v>
      </c>
      <c r="K42" s="50">
        <f t="shared" si="3"/>
        <v>6685.1135760585294</v>
      </c>
      <c r="L42" s="51"/>
      <c r="M42" s="6">
        <f>IF(J42="","",(K42/J42)/LOOKUP(RIGHT($D$2,3),定数!$A$6:$A$13,定数!$B$6:$B$13))</f>
        <v>1.0713323038555336</v>
      </c>
      <c r="N42" s="40">
        <v>2018</v>
      </c>
      <c r="O42" s="8">
        <v>43655</v>
      </c>
      <c r="P42" s="49">
        <v>1.3334999999999999</v>
      </c>
      <c r="Q42" s="49"/>
      <c r="R42" s="52">
        <f>IF(P42="","",T42*M42*LOOKUP(RIGHT($D$2,3),定数!$A$6:$A$13,定数!$B$6:$B$13))</f>
        <v>8484.9518465357469</v>
      </c>
      <c r="S42" s="52"/>
      <c r="T42" s="53">
        <f t="shared" si="4"/>
        <v>65.999999999999389</v>
      </c>
      <c r="U42" s="53"/>
      <c r="V42" t="str">
        <f t="shared" si="7"/>
        <v/>
      </c>
      <c r="W42">
        <f t="shared" si="2"/>
        <v>0</v>
      </c>
      <c r="X42" s="41">
        <f t="shared" si="5"/>
        <v>222837.11920195099</v>
      </c>
      <c r="Y42" s="42">
        <f t="shared" si="6"/>
        <v>0</v>
      </c>
    </row>
    <row r="43" spans="2:25">
      <c r="B43" s="40">
        <v>35</v>
      </c>
      <c r="C43" s="48">
        <f t="shared" si="0"/>
        <v>231322.07104848674</v>
      </c>
      <c r="D43" s="48"/>
      <c r="E43" s="40">
        <v>2018</v>
      </c>
      <c r="F43" s="8">
        <v>43657</v>
      </c>
      <c r="G43" s="46" t="s">
        <v>3</v>
      </c>
      <c r="H43" s="49">
        <v>1.325</v>
      </c>
      <c r="I43" s="49"/>
      <c r="J43" s="40">
        <v>32</v>
      </c>
      <c r="K43" s="50">
        <f t="shared" si="3"/>
        <v>6939.6621314546019</v>
      </c>
      <c r="L43" s="51"/>
      <c r="M43" s="6">
        <f>IF(J43="","",(K43/J43)/LOOKUP(RIGHT($D$2,3),定数!$A$6:$A$13,定数!$B$6:$B$13))</f>
        <v>1.8072036800663025</v>
      </c>
      <c r="N43" s="40">
        <v>2018</v>
      </c>
      <c r="O43" s="8">
        <v>43658</v>
      </c>
      <c r="P43" s="49">
        <v>1.3208</v>
      </c>
      <c r="Q43" s="49"/>
      <c r="R43" s="52">
        <f>IF(P43="","",T43*M43*LOOKUP(RIGHT($D$2,3),定数!$A$6:$A$13,定数!$B$6:$B$13))</f>
        <v>9108.3065475341245</v>
      </c>
      <c r="S43" s="52"/>
      <c r="T43" s="53">
        <f t="shared" si="4"/>
        <v>41.999999999999815</v>
      </c>
      <c r="U43" s="53"/>
      <c r="V43" t="str">
        <f t="shared" si="7"/>
        <v/>
      </c>
      <c r="W43">
        <f t="shared" si="2"/>
        <v>0</v>
      </c>
      <c r="X43" s="41">
        <f t="shared" si="5"/>
        <v>231322.07104848674</v>
      </c>
      <c r="Y43" s="42">
        <f t="shared" si="6"/>
        <v>0</v>
      </c>
    </row>
    <row r="44" spans="2:25">
      <c r="B44" s="40">
        <v>36</v>
      </c>
      <c r="C44" s="48">
        <f t="shared" si="0"/>
        <v>240430.37759602087</v>
      </c>
      <c r="D44" s="48"/>
      <c r="E44" s="40">
        <v>2018</v>
      </c>
      <c r="F44" s="8">
        <v>43693</v>
      </c>
      <c r="G44" s="47" t="s">
        <v>3</v>
      </c>
      <c r="H44" s="49">
        <v>1.2697000000000001</v>
      </c>
      <c r="I44" s="49"/>
      <c r="J44" s="40">
        <v>55</v>
      </c>
      <c r="K44" s="50">
        <f t="shared" si="3"/>
        <v>7212.9113278806262</v>
      </c>
      <c r="L44" s="51"/>
      <c r="M44" s="6">
        <f>IF(J44="","",(K44/J44)/LOOKUP(RIGHT($D$2,3),定数!$A$6:$A$13,定数!$B$6:$B$13))</f>
        <v>1.0928653527091858</v>
      </c>
      <c r="N44" s="40">
        <v>2018</v>
      </c>
      <c r="O44" s="8">
        <v>43697</v>
      </c>
      <c r="P44" s="49">
        <v>1.2755000000000001</v>
      </c>
      <c r="Q44" s="49"/>
      <c r="R44" s="52">
        <f>IF(P44="","",T44*M44*LOOKUP(RIGHT($D$2,3),定数!$A$6:$A$13,定数!$B$6:$B$13))</f>
        <v>-7606.3428548559687</v>
      </c>
      <c r="S44" s="52"/>
      <c r="T44" s="53">
        <f t="shared" si="4"/>
        <v>-58.00000000000027</v>
      </c>
      <c r="U44" s="53"/>
      <c r="V44" t="str">
        <f t="shared" si="7"/>
        <v/>
      </c>
      <c r="W44">
        <f t="shared" si="2"/>
        <v>1</v>
      </c>
      <c r="X44" s="41">
        <f t="shared" si="5"/>
        <v>240430.37759602087</v>
      </c>
      <c r="Y44" s="42">
        <f t="shared" si="6"/>
        <v>0</v>
      </c>
    </row>
    <row r="45" spans="2:25">
      <c r="B45" s="40">
        <v>37</v>
      </c>
      <c r="C45" s="48">
        <f t="shared" si="0"/>
        <v>232824.03474116491</v>
      </c>
      <c r="D45" s="48"/>
      <c r="E45" s="40">
        <v>2018</v>
      </c>
      <c r="F45" s="8">
        <v>43697</v>
      </c>
      <c r="G45" s="47" t="s">
        <v>4</v>
      </c>
      <c r="H45" s="49">
        <v>1.2746999999999999</v>
      </c>
      <c r="I45" s="49"/>
      <c r="J45" s="40">
        <v>18</v>
      </c>
      <c r="K45" s="50">
        <f t="shared" si="3"/>
        <v>6984.7210422349472</v>
      </c>
      <c r="L45" s="51"/>
      <c r="M45" s="6">
        <f>IF(J45="","",(K45/J45)/LOOKUP(RIGHT($D$2,3),定数!$A$6:$A$13,定数!$B$6:$B$13))</f>
        <v>3.2336671491828457</v>
      </c>
      <c r="N45" s="40">
        <v>2018</v>
      </c>
      <c r="O45" s="8">
        <v>43697</v>
      </c>
      <c r="P45" s="49">
        <v>1.2769999999999999</v>
      </c>
      <c r="Q45" s="49"/>
      <c r="R45" s="52">
        <f>IF(P45="","",T45*M45*LOOKUP(RIGHT($D$2,3),定数!$A$6:$A$13,定数!$B$6:$B$13))</f>
        <v>8924.9213317445319</v>
      </c>
      <c r="S45" s="52"/>
      <c r="T45" s="53">
        <f t="shared" si="4"/>
        <v>22.999999999999687</v>
      </c>
      <c r="U45" s="53"/>
      <c r="V45" t="str">
        <f t="shared" si="7"/>
        <v/>
      </c>
      <c r="W45">
        <f t="shared" si="2"/>
        <v>0</v>
      </c>
      <c r="X45" s="41">
        <f t="shared" si="5"/>
        <v>240430.37759602087</v>
      </c>
      <c r="Y45" s="42">
        <f t="shared" si="6"/>
        <v>3.1636363636363796E-2</v>
      </c>
    </row>
    <row r="46" spans="2:25">
      <c r="B46" s="40">
        <v>38</v>
      </c>
      <c r="C46" s="48">
        <f t="shared" si="0"/>
        <v>241748.95607290944</v>
      </c>
      <c r="D46" s="48"/>
      <c r="E46" s="40">
        <v>2018</v>
      </c>
      <c r="F46" s="8">
        <v>43713</v>
      </c>
      <c r="G46" s="47" t="s">
        <v>3</v>
      </c>
      <c r="H46" s="49">
        <v>1.2842</v>
      </c>
      <c r="I46" s="49"/>
      <c r="J46" s="40">
        <v>26</v>
      </c>
      <c r="K46" s="50">
        <f t="shared" si="3"/>
        <v>7252.4686821872829</v>
      </c>
      <c r="L46" s="51"/>
      <c r="M46" s="6">
        <f>IF(J46="","",(K46/J46)/LOOKUP(RIGHT($D$2,3),定数!$A$6:$A$13,定数!$B$6:$B$13))</f>
        <v>2.3245091930087445</v>
      </c>
      <c r="N46" s="40">
        <v>2018</v>
      </c>
      <c r="O46" s="8">
        <v>43713</v>
      </c>
      <c r="P46" s="49">
        <v>1.2807999999999999</v>
      </c>
      <c r="Q46" s="49"/>
      <c r="R46" s="52">
        <f>IF(P46="","",T46*M46*LOOKUP(RIGHT($D$2,3),定数!$A$6:$A$13,定数!$B$6:$B$13))</f>
        <v>9483.9975074758713</v>
      </c>
      <c r="S46" s="52"/>
      <c r="T46" s="53">
        <f t="shared" si="4"/>
        <v>34.000000000000696</v>
      </c>
      <c r="U46" s="53"/>
      <c r="V46" t="str">
        <f t="shared" si="7"/>
        <v/>
      </c>
      <c r="W46">
        <f t="shared" si="2"/>
        <v>0</v>
      </c>
      <c r="X46" s="41">
        <f t="shared" si="5"/>
        <v>241748.95607290944</v>
      </c>
      <c r="Y46" s="42">
        <f t="shared" si="6"/>
        <v>0</v>
      </c>
    </row>
    <row r="47" spans="2:25">
      <c r="B47" s="40">
        <v>39</v>
      </c>
      <c r="C47" s="48">
        <f t="shared" si="0"/>
        <v>251232.95358038531</v>
      </c>
      <c r="D47" s="48"/>
      <c r="E47" s="40">
        <v>2018</v>
      </c>
      <c r="F47" s="8">
        <v>43721</v>
      </c>
      <c r="G47" s="47" t="s">
        <v>4</v>
      </c>
      <c r="H47" s="49">
        <v>1.3048</v>
      </c>
      <c r="I47" s="49"/>
      <c r="J47" s="40">
        <v>21</v>
      </c>
      <c r="K47" s="50">
        <f t="shared" si="3"/>
        <v>7536.9886074115593</v>
      </c>
      <c r="L47" s="51"/>
      <c r="M47" s="6">
        <f>IF(J47="","",(K47/J47)/LOOKUP(RIGHT($D$2,3),定数!$A$6:$A$13,定数!$B$6:$B$13))</f>
        <v>2.990868495004587</v>
      </c>
      <c r="N47" s="40">
        <v>2018</v>
      </c>
      <c r="O47" s="8">
        <v>43721</v>
      </c>
      <c r="P47" s="49">
        <v>1.3075000000000001</v>
      </c>
      <c r="Q47" s="49"/>
      <c r="R47" s="52">
        <f>IF(P47="","",T47*M47*LOOKUP(RIGHT($D$2,3),定数!$A$6:$A$13,定数!$B$6:$B$13))</f>
        <v>9690.4139238153875</v>
      </c>
      <c r="S47" s="52"/>
      <c r="T47" s="53">
        <f t="shared" si="4"/>
        <v>27.000000000001467</v>
      </c>
      <c r="U47" s="53"/>
      <c r="V47" t="str">
        <f t="shared" si="7"/>
        <v/>
      </c>
      <c r="W47">
        <f t="shared" si="2"/>
        <v>0</v>
      </c>
      <c r="X47" s="41">
        <f t="shared" si="5"/>
        <v>251232.95358038531</v>
      </c>
      <c r="Y47" s="42">
        <f t="shared" si="6"/>
        <v>0</v>
      </c>
    </row>
    <row r="48" spans="2:25">
      <c r="B48" s="40">
        <v>40</v>
      </c>
      <c r="C48" s="48">
        <f t="shared" si="0"/>
        <v>260923.36750420069</v>
      </c>
      <c r="D48" s="48"/>
      <c r="E48" s="40">
        <v>2018</v>
      </c>
      <c r="F48" s="8">
        <v>43734</v>
      </c>
      <c r="G48" s="47" t="s">
        <v>4</v>
      </c>
      <c r="H48" s="49">
        <v>1.3177000000000001</v>
      </c>
      <c r="I48" s="49"/>
      <c r="J48" s="40">
        <v>38</v>
      </c>
      <c r="K48" s="50">
        <f t="shared" si="3"/>
        <v>7827.7010251260208</v>
      </c>
      <c r="L48" s="51"/>
      <c r="M48" s="6">
        <f>IF(J48="","",(K48/J48)/LOOKUP(RIGHT($D$2,3),定数!$A$6:$A$13,定数!$B$6:$B$13))</f>
        <v>1.7166011020013203</v>
      </c>
      <c r="N48" s="40">
        <v>2018</v>
      </c>
      <c r="O48" s="8">
        <v>43735</v>
      </c>
      <c r="P48" s="49">
        <v>1.3137000000000001</v>
      </c>
      <c r="Q48" s="49"/>
      <c r="R48" s="52">
        <f>IF(P48="","",T48*M48*LOOKUP(RIGHT($D$2,3),定数!$A$6:$A$13,定数!$B$6:$B$13))</f>
        <v>-8239.6852896063447</v>
      </c>
      <c r="S48" s="52"/>
      <c r="T48" s="53">
        <f t="shared" si="4"/>
        <v>-40.000000000000036</v>
      </c>
      <c r="U48" s="53"/>
      <c r="V48" t="str">
        <f t="shared" si="7"/>
        <v/>
      </c>
      <c r="W48">
        <f t="shared" si="2"/>
        <v>1</v>
      </c>
      <c r="X48" s="41">
        <f t="shared" si="5"/>
        <v>260923.36750420069</v>
      </c>
      <c r="Y48" s="42">
        <f t="shared" si="6"/>
        <v>0</v>
      </c>
    </row>
    <row r="49" spans="2:25">
      <c r="B49" s="40">
        <v>41</v>
      </c>
      <c r="C49" s="48">
        <f t="shared" si="0"/>
        <v>252683.68221459436</v>
      </c>
      <c r="D49" s="48"/>
      <c r="E49" s="40">
        <v>2018</v>
      </c>
      <c r="F49" s="8">
        <v>43740</v>
      </c>
      <c r="G49" s="47" t="s">
        <v>3</v>
      </c>
      <c r="H49" s="49">
        <v>1.3030999999999999</v>
      </c>
      <c r="I49" s="49"/>
      <c r="J49" s="40">
        <v>16</v>
      </c>
      <c r="K49" s="50">
        <f t="shared" si="3"/>
        <v>7580.5104664378305</v>
      </c>
      <c r="L49" s="51"/>
      <c r="M49" s="6">
        <f>IF(J49="","",(K49/J49)/LOOKUP(RIGHT($D$2,3),定数!$A$6:$A$13,定数!$B$6:$B$13))</f>
        <v>3.9481825346030366</v>
      </c>
      <c r="N49" s="40">
        <v>2018</v>
      </c>
      <c r="O49" s="8">
        <v>43740</v>
      </c>
      <c r="P49" s="49">
        <v>1.3009999999999999</v>
      </c>
      <c r="Q49" s="49"/>
      <c r="R49" s="52">
        <f>IF(P49="","",T49*M49*LOOKUP(RIGHT($D$2,3),定数!$A$6:$A$13,定数!$B$6:$B$13))</f>
        <v>9949.4199871996079</v>
      </c>
      <c r="S49" s="52"/>
      <c r="T49" s="53">
        <f t="shared" si="4"/>
        <v>20.999999999999908</v>
      </c>
      <c r="U49" s="53"/>
      <c r="V49" t="str">
        <f t="shared" si="7"/>
        <v/>
      </c>
      <c r="W49">
        <f t="shared" si="2"/>
        <v>0</v>
      </c>
      <c r="X49" s="41">
        <f t="shared" si="5"/>
        <v>260923.36750420069</v>
      </c>
      <c r="Y49" s="42">
        <f t="shared" si="6"/>
        <v>3.157894736842104E-2</v>
      </c>
    </row>
    <row r="50" spans="2:25">
      <c r="B50" s="40">
        <v>42</v>
      </c>
      <c r="C50" s="48">
        <f t="shared" si="0"/>
        <v>262633.10220179398</v>
      </c>
      <c r="D50" s="48"/>
      <c r="E50" s="40">
        <v>2018</v>
      </c>
      <c r="F50" s="8">
        <v>43741</v>
      </c>
      <c r="G50" s="47" t="s">
        <v>3</v>
      </c>
      <c r="H50" s="49">
        <v>1.2982</v>
      </c>
      <c r="I50" s="49"/>
      <c r="J50" s="40">
        <v>38</v>
      </c>
      <c r="K50" s="50">
        <f t="shared" si="3"/>
        <v>7878.9930660538193</v>
      </c>
      <c r="L50" s="51"/>
      <c r="M50" s="6">
        <f>IF(J50="","",(K50/J50)/LOOKUP(RIGHT($D$2,3),定数!$A$6:$A$13,定数!$B$6:$B$13))</f>
        <v>1.7278493565907498</v>
      </c>
      <c r="N50" s="40">
        <v>2018</v>
      </c>
      <c r="O50" s="8">
        <v>43742</v>
      </c>
      <c r="P50" s="49">
        <v>1.2932999999999999</v>
      </c>
      <c r="Q50" s="49"/>
      <c r="R50" s="52">
        <f>IF(P50="","",T50*M50*LOOKUP(RIGHT($D$2,3),定数!$A$6:$A$13,定数!$B$6:$B$13))</f>
        <v>10159.754216753872</v>
      </c>
      <c r="S50" s="52"/>
      <c r="T50" s="53">
        <f t="shared" si="4"/>
        <v>49.000000000001265</v>
      </c>
      <c r="U50" s="53"/>
      <c r="V50" t="str">
        <f t="shared" si="7"/>
        <v/>
      </c>
      <c r="W50">
        <f t="shared" si="2"/>
        <v>0</v>
      </c>
      <c r="X50" s="41">
        <f t="shared" si="5"/>
        <v>262633.10220179398</v>
      </c>
      <c r="Y50" s="42">
        <f t="shared" si="6"/>
        <v>0</v>
      </c>
    </row>
    <row r="51" spans="2:25">
      <c r="B51" s="40">
        <v>43</v>
      </c>
      <c r="C51" s="48">
        <f t="shared" si="0"/>
        <v>272792.85641854786</v>
      </c>
      <c r="D51" s="48"/>
      <c r="E51" s="40">
        <v>2018</v>
      </c>
      <c r="F51" s="8">
        <v>43753</v>
      </c>
      <c r="G51" s="47" t="s">
        <v>3</v>
      </c>
      <c r="H51" s="49">
        <v>1.3136000000000001</v>
      </c>
      <c r="I51" s="49"/>
      <c r="J51" s="40">
        <v>43</v>
      </c>
      <c r="K51" s="50">
        <f t="shared" si="3"/>
        <v>8183.7856925564356</v>
      </c>
      <c r="L51" s="51"/>
      <c r="M51" s="6">
        <f>IF(J51="","",(K51/J51)/LOOKUP(RIGHT($D$2,3),定数!$A$6:$A$13,定数!$B$6:$B$13))</f>
        <v>1.5860049791776036</v>
      </c>
      <c r="N51" s="40">
        <v>2018</v>
      </c>
      <c r="O51" s="8">
        <v>43754</v>
      </c>
      <c r="P51" s="49">
        <v>1.3181</v>
      </c>
      <c r="Q51" s="49"/>
      <c r="R51" s="52">
        <f>IF(P51="","",T51*M51*LOOKUP(RIGHT($D$2,3),定数!$A$6:$A$13,定数!$B$6:$B$13))</f>
        <v>-8564.4268875589623</v>
      </c>
      <c r="S51" s="52"/>
      <c r="T51" s="53">
        <f t="shared" si="4"/>
        <v>-44.999999999999488</v>
      </c>
      <c r="U51" s="53"/>
      <c r="V51" t="str">
        <f t="shared" si="7"/>
        <v/>
      </c>
      <c r="W51">
        <f t="shared" si="2"/>
        <v>1</v>
      </c>
      <c r="X51" s="41">
        <f t="shared" si="5"/>
        <v>272792.85641854786</v>
      </c>
      <c r="Y51" s="42">
        <f t="shared" si="6"/>
        <v>0</v>
      </c>
    </row>
    <row r="52" spans="2:25">
      <c r="B52" s="40">
        <v>44</v>
      </c>
      <c r="C52" s="48">
        <f t="shared" si="0"/>
        <v>264228.42953098891</v>
      </c>
      <c r="D52" s="48"/>
      <c r="E52" s="40">
        <v>2018</v>
      </c>
      <c r="F52" s="8">
        <v>43756</v>
      </c>
      <c r="G52" s="47" t="s">
        <v>3</v>
      </c>
      <c r="H52" s="49">
        <v>1.3091999999999999</v>
      </c>
      <c r="I52" s="49"/>
      <c r="J52" s="40">
        <v>37</v>
      </c>
      <c r="K52" s="50">
        <f t="shared" si="3"/>
        <v>7926.8528859296675</v>
      </c>
      <c r="L52" s="51"/>
      <c r="M52" s="6">
        <f>IF(J52="","",(K52/J52)/LOOKUP(RIGHT($D$2,3),定数!$A$6:$A$13,定数!$B$6:$B$13))</f>
        <v>1.7853272265607358</v>
      </c>
      <c r="N52" s="40">
        <v>2018</v>
      </c>
      <c r="O52" s="8">
        <v>43756</v>
      </c>
      <c r="P52" s="49">
        <v>1.3044</v>
      </c>
      <c r="Q52" s="49"/>
      <c r="R52" s="52">
        <f>IF(P52="","",T52*M52*LOOKUP(RIGHT($D$2,3),定数!$A$6:$A$13,定数!$B$6:$B$13))</f>
        <v>10283.484824989657</v>
      </c>
      <c r="S52" s="52"/>
      <c r="T52" s="53">
        <f t="shared" si="4"/>
        <v>47.999999999999154</v>
      </c>
      <c r="U52" s="53"/>
      <c r="V52" t="str">
        <f t="shared" si="7"/>
        <v/>
      </c>
      <c r="W52">
        <f t="shared" si="2"/>
        <v>0</v>
      </c>
      <c r="X52" s="41">
        <f t="shared" si="5"/>
        <v>272792.85641854786</v>
      </c>
      <c r="Y52" s="42">
        <f t="shared" si="6"/>
        <v>3.1395348837208847E-2</v>
      </c>
    </row>
    <row r="53" spans="2:25">
      <c r="B53" s="40">
        <v>45</v>
      </c>
      <c r="C53" s="48">
        <f t="shared" si="0"/>
        <v>274511.91435597854</v>
      </c>
      <c r="D53" s="48"/>
      <c r="E53" s="40">
        <v>2018</v>
      </c>
      <c r="F53" s="8">
        <v>43762</v>
      </c>
      <c r="G53" s="47" t="s">
        <v>3</v>
      </c>
      <c r="H53" s="49">
        <v>1.2975000000000001</v>
      </c>
      <c r="I53" s="49"/>
      <c r="J53" s="40">
        <v>13</v>
      </c>
      <c r="K53" s="50">
        <f t="shared" si="3"/>
        <v>8235.3574306793562</v>
      </c>
      <c r="L53" s="51"/>
      <c r="M53" s="6">
        <f>IF(J53="","",(K53/J53)/LOOKUP(RIGHT($D$2,3),定数!$A$6:$A$13,定数!$B$6:$B$13))</f>
        <v>5.2790752760765107</v>
      </c>
      <c r="N53" s="40">
        <v>2018</v>
      </c>
      <c r="O53" s="8">
        <v>43762</v>
      </c>
      <c r="P53" s="49">
        <v>1.2957000000000001</v>
      </c>
      <c r="Q53" s="49"/>
      <c r="R53" s="52">
        <f>IF(P53="","",T53*M53*LOOKUP(RIGHT($D$2,3),定数!$A$6:$A$13,定数!$B$6:$B$13))</f>
        <v>11402.802596325413</v>
      </c>
      <c r="S53" s="52"/>
      <c r="T53" s="53">
        <f t="shared" si="4"/>
        <v>18.000000000000238</v>
      </c>
      <c r="U53" s="53"/>
      <c r="V53" t="str">
        <f t="shared" si="7"/>
        <v/>
      </c>
      <c r="W53">
        <f t="shared" si="2"/>
        <v>0</v>
      </c>
      <c r="X53" s="41">
        <f t="shared" si="5"/>
        <v>274511.91435597854</v>
      </c>
      <c r="Y53" s="42">
        <f t="shared" si="6"/>
        <v>0</v>
      </c>
    </row>
    <row r="54" spans="2:25">
      <c r="B54" s="40">
        <v>46</v>
      </c>
      <c r="C54" s="48">
        <f t="shared" si="0"/>
        <v>285914.71695230395</v>
      </c>
      <c r="D54" s="48"/>
      <c r="E54" s="47">
        <v>2018</v>
      </c>
      <c r="F54" s="8">
        <v>43765</v>
      </c>
      <c r="G54" s="47" t="s">
        <v>3</v>
      </c>
      <c r="H54" s="49">
        <v>1.2824</v>
      </c>
      <c r="I54" s="49"/>
      <c r="J54" s="47">
        <v>12</v>
      </c>
      <c r="K54" s="50">
        <f t="shared" si="3"/>
        <v>8577.441508569118</v>
      </c>
      <c r="L54" s="51"/>
      <c r="M54" s="6">
        <f>IF(J54="","",(K54/J54)/LOOKUP(RIGHT($D$2,3),定数!$A$6:$A$13,定数!$B$6:$B$13))</f>
        <v>5.9565566031729986</v>
      </c>
      <c r="N54" s="47">
        <v>2018</v>
      </c>
      <c r="O54" s="8">
        <v>43767</v>
      </c>
      <c r="P54" s="49">
        <v>1.2806999999999999</v>
      </c>
      <c r="Q54" s="49"/>
      <c r="R54" s="52">
        <f>IF(P54="","",T54*M54*LOOKUP(RIGHT($D$2,3),定数!$A$6:$A$13,定数!$B$6:$B$13))</f>
        <v>12151.375470473165</v>
      </c>
      <c r="S54" s="52"/>
      <c r="T54" s="53">
        <f t="shared" si="4"/>
        <v>17.000000000000348</v>
      </c>
      <c r="U54" s="53"/>
      <c r="V54" t="str">
        <f t="shared" si="7"/>
        <v/>
      </c>
      <c r="W54">
        <f t="shared" si="2"/>
        <v>0</v>
      </c>
      <c r="X54" s="41">
        <f t="shared" si="5"/>
        <v>285914.71695230395</v>
      </c>
      <c r="Y54" s="42">
        <f t="shared" si="6"/>
        <v>0</v>
      </c>
    </row>
    <row r="55" spans="2:25">
      <c r="B55" s="40">
        <v>47</v>
      </c>
      <c r="C55" s="48">
        <f t="shared" si="0"/>
        <v>298066.09242277709</v>
      </c>
      <c r="D55" s="48"/>
      <c r="E55" s="40">
        <v>2018</v>
      </c>
      <c r="F55" s="8">
        <v>43767</v>
      </c>
      <c r="G55" s="47" t="s">
        <v>3</v>
      </c>
      <c r="H55" s="49">
        <v>1.2810999999999999</v>
      </c>
      <c r="I55" s="49"/>
      <c r="J55" s="40">
        <v>39</v>
      </c>
      <c r="K55" s="50">
        <f t="shared" si="3"/>
        <v>8941.9827726833119</v>
      </c>
      <c r="L55" s="51"/>
      <c r="M55" s="6">
        <f>IF(J55="","",(K55/J55)/LOOKUP(RIGHT($D$2,3),定数!$A$6:$A$13,定数!$B$6:$B$13))</f>
        <v>1.9106800796331862</v>
      </c>
      <c r="N55" s="40">
        <v>2018</v>
      </c>
      <c r="O55" s="8">
        <v>43768</v>
      </c>
      <c r="P55" s="49">
        <v>1.276</v>
      </c>
      <c r="Q55" s="49"/>
      <c r="R55" s="52">
        <f>IF(P55="","",T55*M55*LOOKUP(RIGHT($D$2,3),定数!$A$6:$A$13,定数!$B$6:$B$13))</f>
        <v>11693.36208735483</v>
      </c>
      <c r="S55" s="52"/>
      <c r="T55" s="53">
        <f t="shared" si="4"/>
        <v>50.99999999999882</v>
      </c>
      <c r="U55" s="53"/>
      <c r="V55" t="str">
        <f t="shared" si="7"/>
        <v/>
      </c>
      <c r="W55">
        <f t="shared" si="2"/>
        <v>0</v>
      </c>
      <c r="X55" s="41">
        <f t="shared" si="5"/>
        <v>298066.09242277709</v>
      </c>
      <c r="Y55" s="42">
        <f t="shared" si="6"/>
        <v>0</v>
      </c>
    </row>
    <row r="56" spans="2:25">
      <c r="B56" s="40">
        <v>48</v>
      </c>
      <c r="C56" s="48">
        <f t="shared" si="0"/>
        <v>309759.45451013191</v>
      </c>
      <c r="D56" s="48"/>
      <c r="E56" s="40">
        <v>2018</v>
      </c>
      <c r="F56" s="8">
        <v>43774</v>
      </c>
      <c r="G56" s="47" t="s">
        <v>4</v>
      </c>
      <c r="H56" s="49">
        <v>1.3028</v>
      </c>
      <c r="I56" s="49"/>
      <c r="J56" s="40">
        <v>62</v>
      </c>
      <c r="K56" s="50">
        <f t="shared" si="3"/>
        <v>9292.7836353039565</v>
      </c>
      <c r="L56" s="51"/>
      <c r="M56" s="6">
        <f>IF(J56="","",(K56/J56)/LOOKUP(RIGHT($D$2,3),定数!$A$6:$A$13,定数!$B$6:$B$13))</f>
        <v>1.2490300585085963</v>
      </c>
      <c r="N56" s="40">
        <v>2018</v>
      </c>
      <c r="O56" s="8">
        <v>43776</v>
      </c>
      <c r="P56" s="49">
        <v>1.3107</v>
      </c>
      <c r="Q56" s="49"/>
      <c r="R56" s="52">
        <f>IF(P56="","",T56*M56*LOOKUP(RIGHT($D$2,3),定数!$A$6:$A$13,定数!$B$6:$B$13))</f>
        <v>11840.80495466152</v>
      </c>
      <c r="S56" s="52"/>
      <c r="T56" s="53">
        <f t="shared" si="4"/>
        <v>79.000000000000185</v>
      </c>
      <c r="U56" s="53"/>
      <c r="V56" t="str">
        <f t="shared" si="7"/>
        <v/>
      </c>
      <c r="W56">
        <f t="shared" si="2"/>
        <v>0</v>
      </c>
      <c r="X56" s="41">
        <f t="shared" si="5"/>
        <v>309759.45451013191</v>
      </c>
      <c r="Y56" s="42">
        <f t="shared" si="6"/>
        <v>0</v>
      </c>
    </row>
    <row r="57" spans="2:25">
      <c r="B57" s="40">
        <v>49</v>
      </c>
      <c r="C57" s="48">
        <f t="shared" si="0"/>
        <v>321600.25946479343</v>
      </c>
      <c r="D57" s="48"/>
      <c r="E57" s="40">
        <v>2018</v>
      </c>
      <c r="F57" s="8">
        <v>43819</v>
      </c>
      <c r="G57" s="47" t="s">
        <v>4</v>
      </c>
      <c r="H57" s="49">
        <v>1.2681</v>
      </c>
      <c r="I57" s="49"/>
      <c r="J57" s="40">
        <v>55</v>
      </c>
      <c r="K57" s="50">
        <f t="shared" si="3"/>
        <v>9648.0077839438018</v>
      </c>
      <c r="L57" s="51"/>
      <c r="M57" s="6">
        <f>IF(J57="","",(K57/J57)/LOOKUP(RIGHT($D$2,3),定数!$A$6:$A$13,定数!$B$6:$B$13))</f>
        <v>1.4618193612036063</v>
      </c>
      <c r="N57" s="40">
        <v>2018</v>
      </c>
      <c r="O57" s="8">
        <v>43821</v>
      </c>
      <c r="P57" s="49">
        <v>1.2624</v>
      </c>
      <c r="Q57" s="49"/>
      <c r="R57" s="52">
        <f>IF(P57="","",T57*M57*LOOKUP(RIGHT($D$2,3),定数!$A$6:$A$13,定数!$B$6:$B$13))</f>
        <v>-9998.8444306327347</v>
      </c>
      <c r="S57" s="52"/>
      <c r="T57" s="53">
        <f t="shared" si="4"/>
        <v>-57.000000000000384</v>
      </c>
      <c r="U57" s="53"/>
      <c r="V57" t="str">
        <f t="shared" si="7"/>
        <v/>
      </c>
      <c r="W57">
        <f t="shared" si="2"/>
        <v>1</v>
      </c>
      <c r="X57" s="41">
        <f t="shared" si="5"/>
        <v>321600.25946479343</v>
      </c>
      <c r="Y57" s="42">
        <f t="shared" si="6"/>
        <v>0</v>
      </c>
    </row>
    <row r="58" spans="2:25">
      <c r="B58" s="40">
        <v>50</v>
      </c>
      <c r="C58" s="48">
        <f t="shared" si="0"/>
        <v>311601.41503416072</v>
      </c>
      <c r="D58" s="48"/>
      <c r="E58" s="40">
        <v>2019</v>
      </c>
      <c r="F58" s="8">
        <v>43482</v>
      </c>
      <c r="G58" s="47" t="s">
        <v>4</v>
      </c>
      <c r="H58" s="49">
        <v>1.2885</v>
      </c>
      <c r="I58" s="49"/>
      <c r="J58" s="40">
        <v>51</v>
      </c>
      <c r="K58" s="50">
        <f t="shared" si="3"/>
        <v>9348.0424510248213</v>
      </c>
      <c r="L58" s="51"/>
      <c r="M58" s="6">
        <f>IF(J58="","",(K58/J58)/LOOKUP(RIGHT($D$2,3),定数!$A$6:$A$13,定数!$B$6:$B$13))</f>
        <v>1.5274579168341211</v>
      </c>
      <c r="N58" s="40">
        <v>2019</v>
      </c>
      <c r="O58" s="8">
        <v>43482</v>
      </c>
      <c r="P58" s="49">
        <v>1.2949999999999999</v>
      </c>
      <c r="Q58" s="49"/>
      <c r="R58" s="52">
        <f>IF(P58="","",T58*M58*LOOKUP(RIGHT($D$2,3),定数!$A$6:$A$13,定数!$B$6:$B$13))</f>
        <v>11914.171751306054</v>
      </c>
      <c r="S58" s="52"/>
      <c r="T58" s="53">
        <f t="shared" si="4"/>
        <v>64.999999999999503</v>
      </c>
      <c r="U58" s="53"/>
      <c r="V58" t="str">
        <f t="shared" si="7"/>
        <v/>
      </c>
      <c r="W58">
        <f t="shared" si="2"/>
        <v>0</v>
      </c>
      <c r="X58" s="41">
        <f t="shared" si="5"/>
        <v>321600.25946479343</v>
      </c>
      <c r="Y58" s="42">
        <f t="shared" si="6"/>
        <v>3.109090909090928E-2</v>
      </c>
    </row>
    <row r="59" spans="2:25">
      <c r="B59" s="40">
        <v>51</v>
      </c>
      <c r="C59" s="48">
        <f t="shared" si="0"/>
        <v>323515.58678546676</v>
      </c>
      <c r="D59" s="48"/>
      <c r="E59" s="40">
        <v>2019</v>
      </c>
      <c r="F59" s="8">
        <v>43500</v>
      </c>
      <c r="G59" s="47" t="s">
        <v>3</v>
      </c>
      <c r="H59" s="49">
        <v>1.3038000000000001</v>
      </c>
      <c r="I59" s="49"/>
      <c r="J59" s="40">
        <v>63</v>
      </c>
      <c r="K59" s="50">
        <f t="shared" si="3"/>
        <v>9705.4676035640023</v>
      </c>
      <c r="L59" s="51"/>
      <c r="M59" s="6">
        <f>IF(J59="","",(K59/J59)/LOOKUP(RIGHT($D$2,3),定数!$A$6:$A$13,定数!$B$6:$B$13))</f>
        <v>1.2837920110534395</v>
      </c>
      <c r="N59" s="40">
        <v>2019</v>
      </c>
      <c r="O59" s="8">
        <v>43501</v>
      </c>
      <c r="P59" s="49">
        <v>1.2957000000000001</v>
      </c>
      <c r="Q59" s="49"/>
      <c r="R59" s="52">
        <f>IF(P59="","",T59*M59*LOOKUP(RIGHT($D$2,3),定数!$A$6:$A$13,定数!$B$6:$B$13))</f>
        <v>12478.458347439426</v>
      </c>
      <c r="S59" s="52"/>
      <c r="T59" s="53">
        <f t="shared" si="4"/>
        <v>80.999999999999957</v>
      </c>
      <c r="U59" s="53"/>
      <c r="V59" t="str">
        <f t="shared" si="7"/>
        <v/>
      </c>
      <c r="W59">
        <f t="shared" si="2"/>
        <v>0</v>
      </c>
      <c r="X59" s="41">
        <f t="shared" si="5"/>
        <v>323515.58678546676</v>
      </c>
      <c r="Y59" s="42">
        <f t="shared" si="6"/>
        <v>0</v>
      </c>
    </row>
    <row r="60" spans="2:25">
      <c r="B60" s="40">
        <v>52</v>
      </c>
      <c r="C60" s="48">
        <f t="shared" si="0"/>
        <v>335994.04513290618</v>
      </c>
      <c r="D60" s="48"/>
      <c r="E60" s="40">
        <v>2019</v>
      </c>
      <c r="F60" s="8">
        <v>43507</v>
      </c>
      <c r="G60" s="47" t="s">
        <v>3</v>
      </c>
      <c r="H60" s="49">
        <v>1.2882</v>
      </c>
      <c r="I60" s="49"/>
      <c r="J60" s="40">
        <v>54</v>
      </c>
      <c r="K60" s="50">
        <f t="shared" si="3"/>
        <v>10079.821353987185</v>
      </c>
      <c r="L60" s="51"/>
      <c r="M60" s="6">
        <f>IF(J60="","",(K60/J60)/LOOKUP(RIGHT($D$2,3),定数!$A$6:$A$13,定数!$B$6:$B$13))</f>
        <v>1.5555279867264173</v>
      </c>
      <c r="N60" s="40">
        <v>2019</v>
      </c>
      <c r="O60" s="8">
        <v>43509</v>
      </c>
      <c r="P60" s="49">
        <v>1.2938000000000001</v>
      </c>
      <c r="Q60" s="49"/>
      <c r="R60" s="52">
        <f>IF(P60="","",T60*M60*LOOKUP(RIGHT($D$2,3),定数!$A$6:$A$13,定数!$B$6:$B$13))</f>
        <v>-10453.148070801619</v>
      </c>
      <c r="S60" s="52"/>
      <c r="T60" s="53">
        <f t="shared" si="4"/>
        <v>-56.000000000000497</v>
      </c>
      <c r="U60" s="53"/>
      <c r="V60" t="str">
        <f t="shared" si="7"/>
        <v/>
      </c>
      <c r="W60">
        <f t="shared" si="2"/>
        <v>1</v>
      </c>
      <c r="X60" s="41">
        <f t="shared" si="5"/>
        <v>335994.04513290618</v>
      </c>
      <c r="Y60" s="42">
        <f t="shared" si="6"/>
        <v>0</v>
      </c>
    </row>
    <row r="61" spans="2:25">
      <c r="B61" s="40">
        <v>53</v>
      </c>
      <c r="C61" s="48">
        <f t="shared" si="0"/>
        <v>325540.89706210454</v>
      </c>
      <c r="D61" s="48"/>
      <c r="E61" s="40">
        <v>2019</v>
      </c>
      <c r="F61" s="8">
        <v>43524</v>
      </c>
      <c r="G61" s="47" t="s">
        <v>4</v>
      </c>
      <c r="H61" s="49">
        <v>1.3311999999999999</v>
      </c>
      <c r="I61" s="49"/>
      <c r="J61" s="40">
        <v>38</v>
      </c>
      <c r="K61" s="50">
        <f t="shared" si="3"/>
        <v>9766.2269118631357</v>
      </c>
      <c r="L61" s="51"/>
      <c r="M61" s="6">
        <f>IF(J61="","",(K61/J61)/LOOKUP(RIGHT($D$2,3),定数!$A$6:$A$13,定数!$B$6:$B$13))</f>
        <v>2.1417164280401613</v>
      </c>
      <c r="N61" s="40">
        <v>2019</v>
      </c>
      <c r="O61" s="8">
        <v>43524</v>
      </c>
      <c r="P61" s="49">
        <v>1.3270999999999999</v>
      </c>
      <c r="Q61" s="49"/>
      <c r="R61" s="52">
        <f>IF(P61="","",T61*M61*LOOKUP(RIGHT($D$2,3),定数!$A$6:$A$13,定数!$B$6:$B$13))</f>
        <v>-10537.244825957574</v>
      </c>
      <c r="S61" s="52"/>
      <c r="T61" s="53">
        <f t="shared" si="4"/>
        <v>-40.999999999999929</v>
      </c>
      <c r="U61" s="53"/>
      <c r="V61" t="str">
        <f t="shared" si="7"/>
        <v/>
      </c>
      <c r="W61">
        <f t="shared" si="2"/>
        <v>2</v>
      </c>
      <c r="X61" s="41">
        <f t="shared" si="5"/>
        <v>335994.04513290618</v>
      </c>
      <c r="Y61" s="42">
        <f t="shared" si="6"/>
        <v>3.1111111111111422E-2</v>
      </c>
    </row>
    <row r="62" spans="2:25">
      <c r="B62" s="40">
        <v>54</v>
      </c>
      <c r="C62" s="48">
        <f t="shared" si="0"/>
        <v>315003.65223614697</v>
      </c>
      <c r="D62" s="48"/>
      <c r="E62" s="40">
        <v>2019</v>
      </c>
      <c r="F62" s="8">
        <v>43545</v>
      </c>
      <c r="G62" s="47" t="s">
        <v>3</v>
      </c>
      <c r="H62" s="49">
        <v>1.3162</v>
      </c>
      <c r="I62" s="49"/>
      <c r="J62" s="40">
        <v>85</v>
      </c>
      <c r="K62" s="50">
        <f t="shared" si="3"/>
        <v>9450.1095670844079</v>
      </c>
      <c r="L62" s="51"/>
      <c r="M62" s="6">
        <f>IF(J62="","",(K62/J62)/LOOKUP(RIGHT($D$2,3),定数!$A$6:$A$13,定数!$B$6:$B$13))</f>
        <v>0.9264813301063145</v>
      </c>
      <c r="N62" s="40">
        <v>2019</v>
      </c>
      <c r="O62" s="8">
        <v>43545</v>
      </c>
      <c r="P62" s="49">
        <v>1.3052999999999999</v>
      </c>
      <c r="Q62" s="49"/>
      <c r="R62" s="52">
        <f>IF(P62="","",T62*M62*LOOKUP(RIGHT($D$2,3),定数!$A$6:$A$13,定数!$B$6:$B$13))</f>
        <v>12118.375797790741</v>
      </c>
      <c r="S62" s="52"/>
      <c r="T62" s="53">
        <f t="shared" si="4"/>
        <v>109.00000000000132</v>
      </c>
      <c r="U62" s="53"/>
      <c r="V62" t="str">
        <f t="shared" si="7"/>
        <v/>
      </c>
      <c r="W62">
        <f t="shared" si="2"/>
        <v>0</v>
      </c>
      <c r="X62" s="41">
        <f t="shared" si="5"/>
        <v>335994.04513290618</v>
      </c>
      <c r="Y62" s="42">
        <f t="shared" si="6"/>
        <v>6.2472514619883346E-2</v>
      </c>
    </row>
    <row r="63" spans="2:25">
      <c r="B63" s="40">
        <v>55</v>
      </c>
      <c r="C63" s="48">
        <f t="shared" si="0"/>
        <v>327122.02803393774</v>
      </c>
      <c r="D63" s="48"/>
      <c r="E63" s="40">
        <v>2019</v>
      </c>
      <c r="F63" s="8">
        <v>43572</v>
      </c>
      <c r="G63" s="47" t="s">
        <v>3</v>
      </c>
      <c r="H63" s="49">
        <v>1.3027</v>
      </c>
      <c r="I63" s="49"/>
      <c r="J63" s="40">
        <v>26</v>
      </c>
      <c r="K63" s="50">
        <f t="shared" si="3"/>
        <v>9813.6608410181325</v>
      </c>
      <c r="L63" s="51"/>
      <c r="M63" s="6">
        <f>IF(J63="","",(K63/J63)/LOOKUP(RIGHT($D$2,3),定数!$A$6:$A$13,定数!$B$6:$B$13))</f>
        <v>3.14540411571094</v>
      </c>
      <c r="N63" s="40">
        <v>2019</v>
      </c>
      <c r="O63" s="8">
        <v>43573</v>
      </c>
      <c r="P63" s="49">
        <v>1.2992999999999999</v>
      </c>
      <c r="Q63" s="49"/>
      <c r="R63" s="52">
        <f>IF(P63="","",T63*M63*LOOKUP(RIGHT($D$2,3),定数!$A$6:$A$13,定数!$B$6:$B$13))</f>
        <v>12833.248792100898</v>
      </c>
      <c r="S63" s="52"/>
      <c r="T63" s="53">
        <f t="shared" si="4"/>
        <v>34.000000000000696</v>
      </c>
      <c r="U63" s="53"/>
      <c r="V63" t="str">
        <f t="shared" si="7"/>
        <v/>
      </c>
      <c r="W63">
        <f t="shared" si="2"/>
        <v>0</v>
      </c>
      <c r="X63" s="41">
        <f t="shared" si="5"/>
        <v>335994.04513290618</v>
      </c>
      <c r="Y63" s="42">
        <f t="shared" si="6"/>
        <v>2.6405280770553596E-2</v>
      </c>
    </row>
    <row r="64" spans="2:25">
      <c r="B64" s="40">
        <v>56</v>
      </c>
      <c r="C64" s="48">
        <f t="shared" si="0"/>
        <v>339955.27682603861</v>
      </c>
      <c r="D64" s="48"/>
      <c r="E64" s="40"/>
      <c r="F64" s="8"/>
      <c r="G64" s="40"/>
      <c r="H64" s="49"/>
      <c r="I64" s="49"/>
      <c r="J64" s="40"/>
      <c r="K64" s="50" t="str">
        <f t="shared" si="3"/>
        <v/>
      </c>
      <c r="L64" s="51"/>
      <c r="M64" s="6" t="str">
        <f>IF(J64="","",(K64/J64)/LOOKUP(RIGHT($D$2,3),定数!$A$6:$A$13,定数!$B$6:$B$13))</f>
        <v/>
      </c>
      <c r="N64" s="40"/>
      <c r="O64" s="8"/>
      <c r="P64" s="49"/>
      <c r="Q64" s="49"/>
      <c r="R64" s="52" t="str">
        <f>IF(P64="","",T64*M64*LOOKUP(RIGHT($D$2,3),定数!$A$6:$A$13,定数!$B$6:$B$13))</f>
        <v/>
      </c>
      <c r="S64" s="52"/>
      <c r="T64" s="53" t="str">
        <f t="shared" si="4"/>
        <v/>
      </c>
      <c r="U64" s="53"/>
      <c r="V64" t="str">
        <f t="shared" si="7"/>
        <v/>
      </c>
      <c r="W64" t="str">
        <f t="shared" si="2"/>
        <v/>
      </c>
      <c r="X64" s="41">
        <f t="shared" si="5"/>
        <v>339955.27682603861</v>
      </c>
      <c r="Y64" s="42">
        <f t="shared" si="6"/>
        <v>0</v>
      </c>
    </row>
    <row r="65" spans="2:25">
      <c r="B65" s="40">
        <v>57</v>
      </c>
      <c r="C65" s="48" t="str">
        <f t="shared" si="0"/>
        <v/>
      </c>
      <c r="D65" s="48"/>
      <c r="E65" s="40"/>
      <c r="F65" s="8"/>
      <c r="G65" s="40"/>
      <c r="H65" s="49"/>
      <c r="I65" s="49"/>
      <c r="J65" s="40"/>
      <c r="K65" s="50" t="str">
        <f t="shared" si="3"/>
        <v/>
      </c>
      <c r="L65" s="51"/>
      <c r="M65" s="6" t="str">
        <f>IF(J65="","",(K65/J65)/LOOKUP(RIGHT($D$2,3),定数!$A$6:$A$13,定数!$B$6:$B$13))</f>
        <v/>
      </c>
      <c r="N65" s="40"/>
      <c r="O65" s="8"/>
      <c r="P65" s="49"/>
      <c r="Q65" s="49"/>
      <c r="R65" s="52" t="str">
        <f>IF(P65="","",T65*M65*LOOKUP(RIGHT($D$2,3),定数!$A$6:$A$13,定数!$B$6:$B$13))</f>
        <v/>
      </c>
      <c r="S65" s="52"/>
      <c r="T65" s="53" t="str">
        <f t="shared" si="4"/>
        <v/>
      </c>
      <c r="U65" s="53"/>
      <c r="V65" t="str">
        <f t="shared" si="7"/>
        <v/>
      </c>
      <c r="W65" t="str">
        <f t="shared" si="2"/>
        <v/>
      </c>
      <c r="X65" s="41" t="str">
        <f t="shared" si="5"/>
        <v/>
      </c>
      <c r="Y65" s="42" t="str">
        <f t="shared" si="6"/>
        <v/>
      </c>
    </row>
    <row r="66" spans="2:25">
      <c r="B66" s="40">
        <v>58</v>
      </c>
      <c r="C66" s="48" t="str">
        <f t="shared" si="0"/>
        <v/>
      </c>
      <c r="D66" s="48"/>
      <c r="E66" s="40"/>
      <c r="F66" s="8"/>
      <c r="G66" s="40"/>
      <c r="H66" s="49"/>
      <c r="I66" s="49"/>
      <c r="J66" s="40"/>
      <c r="K66" s="50" t="str">
        <f t="shared" si="3"/>
        <v/>
      </c>
      <c r="L66" s="51"/>
      <c r="M66" s="6" t="str">
        <f>IF(J66="","",(K66/J66)/LOOKUP(RIGHT($D$2,3),定数!$A$6:$A$13,定数!$B$6:$B$13))</f>
        <v/>
      </c>
      <c r="N66" s="40"/>
      <c r="O66" s="8"/>
      <c r="P66" s="49"/>
      <c r="Q66" s="49"/>
      <c r="R66" s="52" t="str">
        <f>IF(P66="","",T66*M66*LOOKUP(RIGHT($D$2,3),定数!$A$6:$A$13,定数!$B$6:$B$13))</f>
        <v/>
      </c>
      <c r="S66" s="52"/>
      <c r="T66" s="53" t="str">
        <f t="shared" si="4"/>
        <v/>
      </c>
      <c r="U66" s="53"/>
      <c r="V66" t="str">
        <f t="shared" si="7"/>
        <v/>
      </c>
      <c r="W66" t="str">
        <f t="shared" si="2"/>
        <v/>
      </c>
      <c r="X66" s="41" t="str">
        <f t="shared" si="5"/>
        <v/>
      </c>
      <c r="Y66" s="42" t="str">
        <f t="shared" si="6"/>
        <v/>
      </c>
    </row>
    <row r="67" spans="2:25">
      <c r="B67" s="40">
        <v>59</v>
      </c>
      <c r="C67" s="48" t="str">
        <f t="shared" si="0"/>
        <v/>
      </c>
      <c r="D67" s="48"/>
      <c r="E67" s="40"/>
      <c r="F67" s="8"/>
      <c r="G67" s="40"/>
      <c r="H67" s="49"/>
      <c r="I67" s="49"/>
      <c r="J67" s="40"/>
      <c r="K67" s="50" t="str">
        <f t="shared" si="3"/>
        <v/>
      </c>
      <c r="L67" s="51"/>
      <c r="M67" s="6" t="str">
        <f>IF(J67="","",(K67/J67)/LOOKUP(RIGHT($D$2,3),定数!$A$6:$A$13,定数!$B$6:$B$13))</f>
        <v/>
      </c>
      <c r="N67" s="40"/>
      <c r="O67" s="8"/>
      <c r="P67" s="49"/>
      <c r="Q67" s="49"/>
      <c r="R67" s="52" t="str">
        <f>IF(P67="","",T67*M67*LOOKUP(RIGHT($D$2,3),定数!$A$6:$A$13,定数!$B$6:$B$13))</f>
        <v/>
      </c>
      <c r="S67" s="52"/>
      <c r="T67" s="53" t="str">
        <f t="shared" si="4"/>
        <v/>
      </c>
      <c r="U67" s="53"/>
      <c r="V67" t="str">
        <f t="shared" si="7"/>
        <v/>
      </c>
      <c r="W67" t="str">
        <f t="shared" si="2"/>
        <v/>
      </c>
      <c r="X67" s="41" t="str">
        <f t="shared" si="5"/>
        <v/>
      </c>
      <c r="Y67" s="42" t="str">
        <f t="shared" si="6"/>
        <v/>
      </c>
    </row>
    <row r="68" spans="2:25">
      <c r="B68" s="40">
        <v>60</v>
      </c>
      <c r="C68" s="48" t="str">
        <f t="shared" si="0"/>
        <v/>
      </c>
      <c r="D68" s="48"/>
      <c r="E68" s="40"/>
      <c r="F68" s="8"/>
      <c r="G68" s="40"/>
      <c r="H68" s="49"/>
      <c r="I68" s="49"/>
      <c r="J68" s="40"/>
      <c r="K68" s="50" t="str">
        <f t="shared" si="3"/>
        <v/>
      </c>
      <c r="L68" s="51"/>
      <c r="M68" s="6" t="str">
        <f>IF(J68="","",(K68/J68)/LOOKUP(RIGHT($D$2,3),定数!$A$6:$A$13,定数!$B$6:$B$13))</f>
        <v/>
      </c>
      <c r="N68" s="40"/>
      <c r="O68" s="8"/>
      <c r="P68" s="49"/>
      <c r="Q68" s="49"/>
      <c r="R68" s="52" t="str">
        <f>IF(P68="","",T68*M68*LOOKUP(RIGHT($D$2,3),定数!$A$6:$A$13,定数!$B$6:$B$13))</f>
        <v/>
      </c>
      <c r="S68" s="52"/>
      <c r="T68" s="53" t="str">
        <f t="shared" si="4"/>
        <v/>
      </c>
      <c r="U68" s="53"/>
      <c r="V68" t="str">
        <f t="shared" si="7"/>
        <v/>
      </c>
      <c r="W68" t="str">
        <f t="shared" si="2"/>
        <v/>
      </c>
      <c r="X68" s="41" t="str">
        <f t="shared" si="5"/>
        <v/>
      </c>
      <c r="Y68" s="42" t="str">
        <f t="shared" si="6"/>
        <v/>
      </c>
    </row>
    <row r="69" spans="2:25">
      <c r="B69" s="40">
        <v>61</v>
      </c>
      <c r="C69" s="48" t="str">
        <f t="shared" si="0"/>
        <v/>
      </c>
      <c r="D69" s="48"/>
      <c r="E69" s="40"/>
      <c r="F69" s="8"/>
      <c r="G69" s="40"/>
      <c r="H69" s="49"/>
      <c r="I69" s="49"/>
      <c r="J69" s="40"/>
      <c r="K69" s="50" t="str">
        <f t="shared" si="3"/>
        <v/>
      </c>
      <c r="L69" s="51"/>
      <c r="M69" s="6" t="str">
        <f>IF(J69="","",(K69/J69)/LOOKUP(RIGHT($D$2,3),定数!$A$6:$A$13,定数!$B$6:$B$13))</f>
        <v/>
      </c>
      <c r="N69" s="40"/>
      <c r="O69" s="8"/>
      <c r="P69" s="49"/>
      <c r="Q69" s="49"/>
      <c r="R69" s="52" t="str">
        <f>IF(P69="","",T69*M69*LOOKUP(RIGHT($D$2,3),定数!$A$6:$A$13,定数!$B$6:$B$13))</f>
        <v/>
      </c>
      <c r="S69" s="52"/>
      <c r="T69" s="53" t="str">
        <f t="shared" si="4"/>
        <v/>
      </c>
      <c r="U69" s="53"/>
      <c r="V69" t="str">
        <f t="shared" si="7"/>
        <v/>
      </c>
      <c r="W69" t="str">
        <f t="shared" si="2"/>
        <v/>
      </c>
      <c r="X69" s="41" t="str">
        <f t="shared" si="5"/>
        <v/>
      </c>
      <c r="Y69" s="42" t="str">
        <f t="shared" si="6"/>
        <v/>
      </c>
    </row>
    <row r="70" spans="2:25">
      <c r="B70" s="40">
        <v>62</v>
      </c>
      <c r="C70" s="48" t="str">
        <f t="shared" si="0"/>
        <v/>
      </c>
      <c r="D70" s="48"/>
      <c r="E70" s="40"/>
      <c r="F70" s="8"/>
      <c r="G70" s="40"/>
      <c r="H70" s="49"/>
      <c r="I70" s="49"/>
      <c r="J70" s="40"/>
      <c r="K70" s="50" t="str">
        <f t="shared" si="3"/>
        <v/>
      </c>
      <c r="L70" s="51"/>
      <c r="M70" s="6" t="str">
        <f>IF(J70="","",(K70/J70)/LOOKUP(RIGHT($D$2,3),定数!$A$6:$A$13,定数!$B$6:$B$13))</f>
        <v/>
      </c>
      <c r="N70" s="40"/>
      <c r="O70" s="8"/>
      <c r="P70" s="49"/>
      <c r="Q70" s="49"/>
      <c r="R70" s="52" t="str">
        <f>IF(P70="","",T70*M70*LOOKUP(RIGHT($D$2,3),定数!$A$6:$A$13,定数!$B$6:$B$13))</f>
        <v/>
      </c>
      <c r="S70" s="52"/>
      <c r="T70" s="53" t="str">
        <f t="shared" si="4"/>
        <v/>
      </c>
      <c r="U70" s="53"/>
      <c r="V70" t="str">
        <f t="shared" si="7"/>
        <v/>
      </c>
      <c r="W70" t="str">
        <f t="shared" si="2"/>
        <v/>
      </c>
      <c r="X70" s="41" t="str">
        <f t="shared" si="5"/>
        <v/>
      </c>
      <c r="Y70" s="42" t="str">
        <f t="shared" si="6"/>
        <v/>
      </c>
    </row>
    <row r="71" spans="2:25">
      <c r="B71" s="40">
        <v>63</v>
      </c>
      <c r="C71" s="48" t="str">
        <f t="shared" si="0"/>
        <v/>
      </c>
      <c r="D71" s="48"/>
      <c r="E71" s="40"/>
      <c r="F71" s="8"/>
      <c r="G71" s="40"/>
      <c r="H71" s="49"/>
      <c r="I71" s="49"/>
      <c r="J71" s="40"/>
      <c r="K71" s="50" t="str">
        <f t="shared" si="3"/>
        <v/>
      </c>
      <c r="L71" s="51"/>
      <c r="M71" s="6" t="str">
        <f>IF(J71="","",(K71/J71)/LOOKUP(RIGHT($D$2,3),定数!$A$6:$A$13,定数!$B$6:$B$13))</f>
        <v/>
      </c>
      <c r="N71" s="40"/>
      <c r="O71" s="8"/>
      <c r="P71" s="49"/>
      <c r="Q71" s="49"/>
      <c r="R71" s="52" t="str">
        <f>IF(P71="","",T71*M71*LOOKUP(RIGHT($D$2,3),定数!$A$6:$A$13,定数!$B$6:$B$13))</f>
        <v/>
      </c>
      <c r="S71" s="52"/>
      <c r="T71" s="53" t="str">
        <f t="shared" si="4"/>
        <v/>
      </c>
      <c r="U71" s="53"/>
      <c r="V71" t="str">
        <f t="shared" si="7"/>
        <v/>
      </c>
      <c r="W71" t="str">
        <f t="shared" si="2"/>
        <v/>
      </c>
      <c r="X71" s="41" t="str">
        <f t="shared" si="5"/>
        <v/>
      </c>
      <c r="Y71" s="42" t="str">
        <f t="shared" si="6"/>
        <v/>
      </c>
    </row>
    <row r="72" spans="2:25">
      <c r="B72" s="40">
        <v>64</v>
      </c>
      <c r="C72" s="48" t="str">
        <f t="shared" si="0"/>
        <v/>
      </c>
      <c r="D72" s="48"/>
      <c r="E72" s="40"/>
      <c r="F72" s="8"/>
      <c r="G72" s="40"/>
      <c r="H72" s="49"/>
      <c r="I72" s="49"/>
      <c r="J72" s="40"/>
      <c r="K72" s="50" t="str">
        <f t="shared" si="3"/>
        <v/>
      </c>
      <c r="L72" s="51"/>
      <c r="M72" s="6" t="str">
        <f>IF(J72="","",(K72/J72)/LOOKUP(RIGHT($D$2,3),定数!$A$6:$A$13,定数!$B$6:$B$13))</f>
        <v/>
      </c>
      <c r="N72" s="40"/>
      <c r="O72" s="8"/>
      <c r="P72" s="49"/>
      <c r="Q72" s="49"/>
      <c r="R72" s="52" t="str">
        <f>IF(P72="","",T72*M72*LOOKUP(RIGHT($D$2,3),定数!$A$6:$A$13,定数!$B$6:$B$13))</f>
        <v/>
      </c>
      <c r="S72" s="52"/>
      <c r="T72" s="53" t="str">
        <f t="shared" si="4"/>
        <v/>
      </c>
      <c r="U72" s="53"/>
      <c r="V72" t="str">
        <f t="shared" si="7"/>
        <v/>
      </c>
      <c r="W72" t="str">
        <f t="shared" si="2"/>
        <v/>
      </c>
      <c r="X72" s="41" t="str">
        <f t="shared" si="5"/>
        <v/>
      </c>
      <c r="Y72" s="42" t="str">
        <f t="shared" si="6"/>
        <v/>
      </c>
    </row>
    <row r="73" spans="2:25">
      <c r="B73" s="40">
        <v>65</v>
      </c>
      <c r="C73" s="48" t="str">
        <f t="shared" si="0"/>
        <v/>
      </c>
      <c r="D73" s="48"/>
      <c r="E73" s="40"/>
      <c r="F73" s="8"/>
      <c r="G73" s="40"/>
      <c r="H73" s="49"/>
      <c r="I73" s="49"/>
      <c r="J73" s="40"/>
      <c r="K73" s="50" t="str">
        <f t="shared" si="3"/>
        <v/>
      </c>
      <c r="L73" s="51"/>
      <c r="M73" s="6" t="str">
        <f>IF(J73="","",(K73/J73)/LOOKUP(RIGHT($D$2,3),定数!$A$6:$A$13,定数!$B$6:$B$13))</f>
        <v/>
      </c>
      <c r="N73" s="40"/>
      <c r="O73" s="8"/>
      <c r="P73" s="49"/>
      <c r="Q73" s="49"/>
      <c r="R73" s="52" t="str">
        <f>IF(P73="","",T73*M73*LOOKUP(RIGHT($D$2,3),定数!$A$6:$A$13,定数!$B$6:$B$13))</f>
        <v/>
      </c>
      <c r="S73" s="52"/>
      <c r="T73" s="53" t="str">
        <f t="shared" si="4"/>
        <v/>
      </c>
      <c r="U73" s="53"/>
      <c r="V73" t="str">
        <f t="shared" si="7"/>
        <v/>
      </c>
      <c r="W73" t="str">
        <f t="shared" si="2"/>
        <v/>
      </c>
      <c r="X73" s="41" t="str">
        <f t="shared" si="5"/>
        <v/>
      </c>
      <c r="Y73" s="42" t="str">
        <f t="shared" si="6"/>
        <v/>
      </c>
    </row>
    <row r="74" spans="2:25">
      <c r="B74" s="40">
        <v>66</v>
      </c>
      <c r="C74" s="48" t="str">
        <f t="shared" ref="C74:C108" si="8">IF(R73="","",C73+R73)</f>
        <v/>
      </c>
      <c r="D74" s="48"/>
      <c r="E74" s="40"/>
      <c r="F74" s="8"/>
      <c r="G74" s="40"/>
      <c r="H74" s="49"/>
      <c r="I74" s="49"/>
      <c r="J74" s="40"/>
      <c r="K74" s="50" t="str">
        <f t="shared" si="3"/>
        <v/>
      </c>
      <c r="L74" s="51"/>
      <c r="M74" s="6" t="str">
        <f>IF(J74="","",(K74/J74)/LOOKUP(RIGHT($D$2,3),定数!$A$6:$A$13,定数!$B$6:$B$13))</f>
        <v/>
      </c>
      <c r="N74" s="40"/>
      <c r="O74" s="8"/>
      <c r="P74" s="49"/>
      <c r="Q74" s="49"/>
      <c r="R74" s="52" t="str">
        <f>IF(P74="","",T74*M74*LOOKUP(RIGHT($D$2,3),定数!$A$6:$A$13,定数!$B$6:$B$13))</f>
        <v/>
      </c>
      <c r="S74" s="52"/>
      <c r="T74" s="53" t="str">
        <f t="shared" si="4"/>
        <v/>
      </c>
      <c r="U74" s="53"/>
      <c r="V74" t="str">
        <f t="shared" si="7"/>
        <v/>
      </c>
      <c r="W74" t="str">
        <f t="shared" si="7"/>
        <v/>
      </c>
      <c r="X74" s="41" t="str">
        <f t="shared" si="5"/>
        <v/>
      </c>
      <c r="Y74" s="42" t="str">
        <f t="shared" si="6"/>
        <v/>
      </c>
    </row>
    <row r="75" spans="2:25">
      <c r="B75" s="40">
        <v>67</v>
      </c>
      <c r="C75" s="48" t="str">
        <f t="shared" si="8"/>
        <v/>
      </c>
      <c r="D75" s="48"/>
      <c r="E75" s="40"/>
      <c r="F75" s="8"/>
      <c r="G75" s="40"/>
      <c r="H75" s="49"/>
      <c r="I75" s="49"/>
      <c r="J75" s="40"/>
      <c r="K75" s="50" t="str">
        <f t="shared" ref="K75:K108" si="9">IF(J75="","",C75*0.03)</f>
        <v/>
      </c>
      <c r="L75" s="51"/>
      <c r="M75" s="6" t="str">
        <f>IF(J75="","",(K75/J75)/LOOKUP(RIGHT($D$2,3),定数!$A$6:$A$13,定数!$B$6:$B$13))</f>
        <v/>
      </c>
      <c r="N75" s="40"/>
      <c r="O75" s="8"/>
      <c r="P75" s="49"/>
      <c r="Q75" s="49"/>
      <c r="R75" s="52" t="str">
        <f>IF(P75="","",T75*M75*LOOKUP(RIGHT($D$2,3),定数!$A$6:$A$13,定数!$B$6:$B$13))</f>
        <v/>
      </c>
      <c r="S75" s="52"/>
      <c r="T75" s="53" t="str">
        <f t="shared" si="4"/>
        <v/>
      </c>
      <c r="U75" s="53"/>
      <c r="V75" t="str">
        <f t="shared" ref="V75:W90" si="10">IF(S75&lt;&gt;"",IF(S75&lt;0,1+V74,0),"")</f>
        <v/>
      </c>
      <c r="W75" t="str">
        <f t="shared" si="10"/>
        <v/>
      </c>
      <c r="X75" s="41" t="str">
        <f t="shared" si="5"/>
        <v/>
      </c>
      <c r="Y75" s="42" t="str">
        <f t="shared" si="6"/>
        <v/>
      </c>
    </row>
    <row r="76" spans="2:25">
      <c r="B76" s="40">
        <v>68</v>
      </c>
      <c r="C76" s="48" t="str">
        <f t="shared" si="8"/>
        <v/>
      </c>
      <c r="D76" s="48"/>
      <c r="E76" s="40"/>
      <c r="F76" s="8"/>
      <c r="G76" s="40"/>
      <c r="H76" s="49"/>
      <c r="I76" s="49"/>
      <c r="J76" s="40"/>
      <c r="K76" s="50" t="str">
        <f t="shared" si="9"/>
        <v/>
      </c>
      <c r="L76" s="51"/>
      <c r="M76" s="6" t="str">
        <f>IF(J76="","",(K76/J76)/LOOKUP(RIGHT($D$2,3),定数!$A$6:$A$13,定数!$B$6:$B$13))</f>
        <v/>
      </c>
      <c r="N76" s="40"/>
      <c r="O76" s="8"/>
      <c r="P76" s="49"/>
      <c r="Q76" s="49"/>
      <c r="R76" s="52" t="str">
        <f>IF(P76="","",T76*M76*LOOKUP(RIGHT($D$2,3),定数!$A$6:$A$13,定数!$B$6:$B$13))</f>
        <v/>
      </c>
      <c r="S76" s="52"/>
      <c r="T76" s="53" t="str">
        <f t="shared" ref="T76:T108" si="11">IF(P76="","",IF(G76="買",(P76-H76),(H76-P76))*IF(RIGHT($D$2,3)="JPY",100,10000))</f>
        <v/>
      </c>
      <c r="U76" s="53"/>
      <c r="V76" t="str">
        <f t="shared" si="10"/>
        <v/>
      </c>
      <c r="W76" t="str">
        <f t="shared" si="10"/>
        <v/>
      </c>
      <c r="X76" s="41" t="str">
        <f t="shared" ref="X76:X108" si="12">IF(C76&lt;&gt;"",MAX(X75,C76),"")</f>
        <v/>
      </c>
      <c r="Y76" s="42" t="str">
        <f t="shared" ref="Y76:Y108" si="13">IF(X76&lt;&gt;"",1-(C76/X76),"")</f>
        <v/>
      </c>
    </row>
    <row r="77" spans="2:25">
      <c r="B77" s="40">
        <v>69</v>
      </c>
      <c r="C77" s="48" t="str">
        <f t="shared" si="8"/>
        <v/>
      </c>
      <c r="D77" s="48"/>
      <c r="E77" s="40"/>
      <c r="F77" s="8"/>
      <c r="G77" s="40"/>
      <c r="H77" s="49"/>
      <c r="I77" s="49"/>
      <c r="J77" s="40"/>
      <c r="K77" s="50" t="str">
        <f t="shared" si="9"/>
        <v/>
      </c>
      <c r="L77" s="51"/>
      <c r="M77" s="6" t="str">
        <f>IF(J77="","",(K77/J77)/LOOKUP(RIGHT($D$2,3),定数!$A$6:$A$13,定数!$B$6:$B$13))</f>
        <v/>
      </c>
      <c r="N77" s="40"/>
      <c r="O77" s="8"/>
      <c r="P77" s="49"/>
      <c r="Q77" s="49"/>
      <c r="R77" s="52" t="str">
        <f>IF(P77="","",T77*M77*LOOKUP(RIGHT($D$2,3),定数!$A$6:$A$13,定数!$B$6:$B$13))</f>
        <v/>
      </c>
      <c r="S77" s="52"/>
      <c r="T77" s="53" t="str">
        <f t="shared" si="11"/>
        <v/>
      </c>
      <c r="U77" s="53"/>
      <c r="V77" t="str">
        <f t="shared" si="10"/>
        <v/>
      </c>
      <c r="W77" t="str">
        <f t="shared" si="10"/>
        <v/>
      </c>
      <c r="X77" s="41" t="str">
        <f t="shared" si="12"/>
        <v/>
      </c>
      <c r="Y77" s="42" t="str">
        <f t="shared" si="13"/>
        <v/>
      </c>
    </row>
    <row r="78" spans="2:25">
      <c r="B78" s="40">
        <v>70</v>
      </c>
      <c r="C78" s="48" t="str">
        <f t="shared" si="8"/>
        <v/>
      </c>
      <c r="D78" s="48"/>
      <c r="E78" s="40"/>
      <c r="F78" s="8"/>
      <c r="G78" s="40"/>
      <c r="H78" s="49"/>
      <c r="I78" s="49"/>
      <c r="J78" s="40"/>
      <c r="K78" s="50" t="str">
        <f t="shared" si="9"/>
        <v/>
      </c>
      <c r="L78" s="51"/>
      <c r="M78" s="6" t="str">
        <f>IF(J78="","",(K78/J78)/LOOKUP(RIGHT($D$2,3),定数!$A$6:$A$13,定数!$B$6:$B$13))</f>
        <v/>
      </c>
      <c r="N78" s="40"/>
      <c r="O78" s="8"/>
      <c r="P78" s="49"/>
      <c r="Q78" s="49"/>
      <c r="R78" s="52" t="str">
        <f>IF(P78="","",T78*M78*LOOKUP(RIGHT($D$2,3),定数!$A$6:$A$13,定数!$B$6:$B$13))</f>
        <v/>
      </c>
      <c r="S78" s="52"/>
      <c r="T78" s="53" t="str">
        <f t="shared" si="11"/>
        <v/>
      </c>
      <c r="U78" s="53"/>
      <c r="V78" t="str">
        <f t="shared" si="10"/>
        <v/>
      </c>
      <c r="W78" t="str">
        <f t="shared" si="10"/>
        <v/>
      </c>
      <c r="X78" s="41" t="str">
        <f t="shared" si="12"/>
        <v/>
      </c>
      <c r="Y78" s="42" t="str">
        <f t="shared" si="13"/>
        <v/>
      </c>
    </row>
    <row r="79" spans="2:25">
      <c r="B79" s="40">
        <v>71</v>
      </c>
      <c r="C79" s="48" t="str">
        <f t="shared" si="8"/>
        <v/>
      </c>
      <c r="D79" s="48"/>
      <c r="E79" s="40"/>
      <c r="F79" s="8"/>
      <c r="G79" s="40"/>
      <c r="H79" s="49"/>
      <c r="I79" s="49"/>
      <c r="J79" s="40"/>
      <c r="K79" s="50" t="str">
        <f t="shared" si="9"/>
        <v/>
      </c>
      <c r="L79" s="51"/>
      <c r="M79" s="6" t="str">
        <f>IF(J79="","",(K79/J79)/LOOKUP(RIGHT($D$2,3),定数!$A$6:$A$13,定数!$B$6:$B$13))</f>
        <v/>
      </c>
      <c r="N79" s="40"/>
      <c r="O79" s="8"/>
      <c r="P79" s="49"/>
      <c r="Q79" s="49"/>
      <c r="R79" s="52" t="str">
        <f>IF(P79="","",T79*M79*LOOKUP(RIGHT($D$2,3),定数!$A$6:$A$13,定数!$B$6:$B$13))</f>
        <v/>
      </c>
      <c r="S79" s="52"/>
      <c r="T79" s="53" t="str">
        <f t="shared" si="11"/>
        <v/>
      </c>
      <c r="U79" s="53"/>
      <c r="V79" t="str">
        <f t="shared" si="10"/>
        <v/>
      </c>
      <c r="W79" t="str">
        <f t="shared" si="10"/>
        <v/>
      </c>
      <c r="X79" s="41" t="str">
        <f t="shared" si="12"/>
        <v/>
      </c>
      <c r="Y79" s="42" t="str">
        <f t="shared" si="13"/>
        <v/>
      </c>
    </row>
    <row r="80" spans="2:25">
      <c r="B80" s="40">
        <v>72</v>
      </c>
      <c r="C80" s="48" t="str">
        <f t="shared" si="8"/>
        <v/>
      </c>
      <c r="D80" s="48"/>
      <c r="E80" s="40"/>
      <c r="F80" s="8"/>
      <c r="G80" s="40"/>
      <c r="H80" s="49"/>
      <c r="I80" s="49"/>
      <c r="J80" s="40"/>
      <c r="K80" s="50" t="str">
        <f t="shared" si="9"/>
        <v/>
      </c>
      <c r="L80" s="51"/>
      <c r="M80" s="6" t="str">
        <f>IF(J80="","",(K80/J80)/LOOKUP(RIGHT($D$2,3),定数!$A$6:$A$13,定数!$B$6:$B$13))</f>
        <v/>
      </c>
      <c r="N80" s="40"/>
      <c r="O80" s="8"/>
      <c r="P80" s="49"/>
      <c r="Q80" s="49"/>
      <c r="R80" s="52" t="str">
        <f>IF(P80="","",T80*M80*LOOKUP(RIGHT($D$2,3),定数!$A$6:$A$13,定数!$B$6:$B$13))</f>
        <v/>
      </c>
      <c r="S80" s="52"/>
      <c r="T80" s="53" t="str">
        <f t="shared" si="11"/>
        <v/>
      </c>
      <c r="U80" s="53"/>
      <c r="V80" t="str">
        <f t="shared" si="10"/>
        <v/>
      </c>
      <c r="W80" t="str">
        <f t="shared" si="10"/>
        <v/>
      </c>
      <c r="X80" s="41" t="str">
        <f t="shared" si="12"/>
        <v/>
      </c>
      <c r="Y80" s="42" t="str">
        <f t="shared" si="13"/>
        <v/>
      </c>
    </row>
    <row r="81" spans="2:25">
      <c r="B81" s="40">
        <v>73</v>
      </c>
      <c r="C81" s="48" t="str">
        <f t="shared" si="8"/>
        <v/>
      </c>
      <c r="D81" s="48"/>
      <c r="E81" s="40"/>
      <c r="F81" s="8"/>
      <c r="G81" s="40"/>
      <c r="H81" s="49"/>
      <c r="I81" s="49"/>
      <c r="J81" s="40"/>
      <c r="K81" s="50" t="str">
        <f t="shared" si="9"/>
        <v/>
      </c>
      <c r="L81" s="51"/>
      <c r="M81" s="6" t="str">
        <f>IF(J81="","",(K81/J81)/LOOKUP(RIGHT($D$2,3),定数!$A$6:$A$13,定数!$B$6:$B$13))</f>
        <v/>
      </c>
      <c r="N81" s="40"/>
      <c r="O81" s="8"/>
      <c r="P81" s="49"/>
      <c r="Q81" s="49"/>
      <c r="R81" s="52" t="str">
        <f>IF(P81="","",T81*M81*LOOKUP(RIGHT($D$2,3),定数!$A$6:$A$13,定数!$B$6:$B$13))</f>
        <v/>
      </c>
      <c r="S81" s="52"/>
      <c r="T81" s="53" t="str">
        <f t="shared" si="11"/>
        <v/>
      </c>
      <c r="U81" s="53"/>
      <c r="V81" t="str">
        <f t="shared" si="10"/>
        <v/>
      </c>
      <c r="W81" t="str">
        <f t="shared" si="10"/>
        <v/>
      </c>
      <c r="X81" s="41" t="str">
        <f t="shared" si="12"/>
        <v/>
      </c>
      <c r="Y81" s="42" t="str">
        <f t="shared" si="13"/>
        <v/>
      </c>
    </row>
    <row r="82" spans="2:25">
      <c r="B82" s="40">
        <v>74</v>
      </c>
      <c r="C82" s="48" t="str">
        <f t="shared" si="8"/>
        <v/>
      </c>
      <c r="D82" s="48"/>
      <c r="E82" s="40"/>
      <c r="F82" s="8"/>
      <c r="G82" s="40"/>
      <c r="H82" s="49"/>
      <c r="I82" s="49"/>
      <c r="J82" s="40"/>
      <c r="K82" s="50" t="str">
        <f t="shared" si="9"/>
        <v/>
      </c>
      <c r="L82" s="51"/>
      <c r="M82" s="6" t="str">
        <f>IF(J82="","",(K82/J82)/LOOKUP(RIGHT($D$2,3),定数!$A$6:$A$13,定数!$B$6:$B$13))</f>
        <v/>
      </c>
      <c r="N82" s="40"/>
      <c r="O82" s="8"/>
      <c r="P82" s="49"/>
      <c r="Q82" s="49"/>
      <c r="R82" s="52" t="str">
        <f>IF(P82="","",T82*M82*LOOKUP(RIGHT($D$2,3),定数!$A$6:$A$13,定数!$B$6:$B$13))</f>
        <v/>
      </c>
      <c r="S82" s="52"/>
      <c r="T82" s="53" t="str">
        <f t="shared" si="11"/>
        <v/>
      </c>
      <c r="U82" s="53"/>
      <c r="V82" t="str">
        <f t="shared" si="10"/>
        <v/>
      </c>
      <c r="W82" t="str">
        <f t="shared" si="10"/>
        <v/>
      </c>
      <c r="X82" s="41" t="str">
        <f t="shared" si="12"/>
        <v/>
      </c>
      <c r="Y82" s="42" t="str">
        <f t="shared" si="13"/>
        <v/>
      </c>
    </row>
    <row r="83" spans="2:25">
      <c r="B83" s="40">
        <v>75</v>
      </c>
      <c r="C83" s="48" t="str">
        <f t="shared" si="8"/>
        <v/>
      </c>
      <c r="D83" s="48"/>
      <c r="E83" s="40"/>
      <c r="F83" s="8"/>
      <c r="G83" s="40"/>
      <c r="H83" s="49"/>
      <c r="I83" s="49"/>
      <c r="J83" s="40"/>
      <c r="K83" s="50" t="str">
        <f t="shared" si="9"/>
        <v/>
      </c>
      <c r="L83" s="51"/>
      <c r="M83" s="6" t="str">
        <f>IF(J83="","",(K83/J83)/LOOKUP(RIGHT($D$2,3),定数!$A$6:$A$13,定数!$B$6:$B$13))</f>
        <v/>
      </c>
      <c r="N83" s="40"/>
      <c r="O83" s="8"/>
      <c r="P83" s="49"/>
      <c r="Q83" s="49"/>
      <c r="R83" s="52" t="str">
        <f>IF(P83="","",T83*M83*LOOKUP(RIGHT($D$2,3),定数!$A$6:$A$13,定数!$B$6:$B$13))</f>
        <v/>
      </c>
      <c r="S83" s="52"/>
      <c r="T83" s="53" t="str">
        <f t="shared" si="11"/>
        <v/>
      </c>
      <c r="U83" s="53"/>
      <c r="V83" t="str">
        <f t="shared" si="10"/>
        <v/>
      </c>
      <c r="W83" t="str">
        <f t="shared" si="10"/>
        <v/>
      </c>
      <c r="X83" s="41" t="str">
        <f t="shared" si="12"/>
        <v/>
      </c>
      <c r="Y83" s="42" t="str">
        <f t="shared" si="13"/>
        <v/>
      </c>
    </row>
    <row r="84" spans="2:25">
      <c r="B84" s="40">
        <v>76</v>
      </c>
      <c r="C84" s="48" t="str">
        <f t="shared" si="8"/>
        <v/>
      </c>
      <c r="D84" s="48"/>
      <c r="E84" s="40"/>
      <c r="F84" s="8"/>
      <c r="G84" s="40"/>
      <c r="H84" s="49"/>
      <c r="I84" s="49"/>
      <c r="J84" s="40"/>
      <c r="K84" s="50" t="str">
        <f t="shared" si="9"/>
        <v/>
      </c>
      <c r="L84" s="51"/>
      <c r="M84" s="6" t="str">
        <f>IF(J84="","",(K84/J84)/LOOKUP(RIGHT($D$2,3),定数!$A$6:$A$13,定数!$B$6:$B$13))</f>
        <v/>
      </c>
      <c r="N84" s="40"/>
      <c r="O84" s="8"/>
      <c r="P84" s="49"/>
      <c r="Q84" s="49"/>
      <c r="R84" s="52" t="str">
        <f>IF(P84="","",T84*M84*LOOKUP(RIGHT($D$2,3),定数!$A$6:$A$13,定数!$B$6:$B$13))</f>
        <v/>
      </c>
      <c r="S84" s="52"/>
      <c r="T84" s="53" t="str">
        <f t="shared" si="11"/>
        <v/>
      </c>
      <c r="U84" s="53"/>
      <c r="V84" t="str">
        <f t="shared" si="10"/>
        <v/>
      </c>
      <c r="W84" t="str">
        <f t="shared" si="10"/>
        <v/>
      </c>
      <c r="X84" s="41" t="str">
        <f t="shared" si="12"/>
        <v/>
      </c>
      <c r="Y84" s="42" t="str">
        <f t="shared" si="13"/>
        <v/>
      </c>
    </row>
    <row r="85" spans="2:25">
      <c r="B85" s="40">
        <v>77</v>
      </c>
      <c r="C85" s="48" t="str">
        <f t="shared" si="8"/>
        <v/>
      </c>
      <c r="D85" s="48"/>
      <c r="E85" s="40"/>
      <c r="F85" s="8"/>
      <c r="G85" s="40"/>
      <c r="H85" s="49"/>
      <c r="I85" s="49"/>
      <c r="J85" s="40"/>
      <c r="K85" s="50" t="str">
        <f t="shared" si="9"/>
        <v/>
      </c>
      <c r="L85" s="51"/>
      <c r="M85" s="6" t="str">
        <f>IF(J85="","",(K85/J85)/LOOKUP(RIGHT($D$2,3),定数!$A$6:$A$13,定数!$B$6:$B$13))</f>
        <v/>
      </c>
      <c r="N85" s="40"/>
      <c r="O85" s="8"/>
      <c r="P85" s="49"/>
      <c r="Q85" s="49"/>
      <c r="R85" s="52" t="str">
        <f>IF(P85="","",T85*M85*LOOKUP(RIGHT($D$2,3),定数!$A$6:$A$13,定数!$B$6:$B$13))</f>
        <v/>
      </c>
      <c r="S85" s="52"/>
      <c r="T85" s="53" t="str">
        <f t="shared" si="11"/>
        <v/>
      </c>
      <c r="U85" s="53"/>
      <c r="V85" t="str">
        <f t="shared" si="10"/>
        <v/>
      </c>
      <c r="W85" t="str">
        <f t="shared" si="10"/>
        <v/>
      </c>
      <c r="X85" s="41" t="str">
        <f t="shared" si="12"/>
        <v/>
      </c>
      <c r="Y85" s="42" t="str">
        <f t="shared" si="13"/>
        <v/>
      </c>
    </row>
    <row r="86" spans="2:25">
      <c r="B86" s="40">
        <v>78</v>
      </c>
      <c r="C86" s="48" t="str">
        <f t="shared" si="8"/>
        <v/>
      </c>
      <c r="D86" s="48"/>
      <c r="E86" s="40"/>
      <c r="F86" s="8"/>
      <c r="G86" s="40"/>
      <c r="H86" s="49"/>
      <c r="I86" s="49"/>
      <c r="J86" s="40"/>
      <c r="K86" s="50" t="str">
        <f t="shared" si="9"/>
        <v/>
      </c>
      <c r="L86" s="51"/>
      <c r="M86" s="6" t="str">
        <f>IF(J86="","",(K86/J86)/LOOKUP(RIGHT($D$2,3),定数!$A$6:$A$13,定数!$B$6:$B$13))</f>
        <v/>
      </c>
      <c r="N86" s="40"/>
      <c r="O86" s="8"/>
      <c r="P86" s="49"/>
      <c r="Q86" s="49"/>
      <c r="R86" s="52" t="str">
        <f>IF(P86="","",T86*M86*LOOKUP(RIGHT($D$2,3),定数!$A$6:$A$13,定数!$B$6:$B$13))</f>
        <v/>
      </c>
      <c r="S86" s="52"/>
      <c r="T86" s="53" t="str">
        <f t="shared" si="11"/>
        <v/>
      </c>
      <c r="U86" s="53"/>
      <c r="V86" t="str">
        <f t="shared" si="10"/>
        <v/>
      </c>
      <c r="W86" t="str">
        <f t="shared" si="10"/>
        <v/>
      </c>
      <c r="X86" s="41" t="str">
        <f t="shared" si="12"/>
        <v/>
      </c>
      <c r="Y86" s="42" t="str">
        <f t="shared" si="13"/>
        <v/>
      </c>
    </row>
    <row r="87" spans="2:25">
      <c r="B87" s="40">
        <v>79</v>
      </c>
      <c r="C87" s="48" t="str">
        <f t="shared" si="8"/>
        <v/>
      </c>
      <c r="D87" s="48"/>
      <c r="E87" s="40"/>
      <c r="F87" s="8"/>
      <c r="G87" s="40"/>
      <c r="H87" s="49"/>
      <c r="I87" s="49"/>
      <c r="J87" s="40"/>
      <c r="K87" s="50" t="str">
        <f t="shared" si="9"/>
        <v/>
      </c>
      <c r="L87" s="51"/>
      <c r="M87" s="6" t="str">
        <f>IF(J87="","",(K87/J87)/LOOKUP(RIGHT($D$2,3),定数!$A$6:$A$13,定数!$B$6:$B$13))</f>
        <v/>
      </c>
      <c r="N87" s="40"/>
      <c r="O87" s="8"/>
      <c r="P87" s="49"/>
      <c r="Q87" s="49"/>
      <c r="R87" s="52" t="str">
        <f>IF(P87="","",T87*M87*LOOKUP(RIGHT($D$2,3),定数!$A$6:$A$13,定数!$B$6:$B$13))</f>
        <v/>
      </c>
      <c r="S87" s="52"/>
      <c r="T87" s="53" t="str">
        <f t="shared" si="11"/>
        <v/>
      </c>
      <c r="U87" s="53"/>
      <c r="V87" t="str">
        <f t="shared" si="10"/>
        <v/>
      </c>
      <c r="W87" t="str">
        <f t="shared" si="10"/>
        <v/>
      </c>
      <c r="X87" s="41" t="str">
        <f t="shared" si="12"/>
        <v/>
      </c>
      <c r="Y87" s="42" t="str">
        <f t="shared" si="13"/>
        <v/>
      </c>
    </row>
    <row r="88" spans="2:25">
      <c r="B88" s="40">
        <v>80</v>
      </c>
      <c r="C88" s="48" t="str">
        <f t="shared" si="8"/>
        <v/>
      </c>
      <c r="D88" s="48"/>
      <c r="E88" s="40"/>
      <c r="F88" s="8"/>
      <c r="G88" s="40"/>
      <c r="H88" s="49"/>
      <c r="I88" s="49"/>
      <c r="J88" s="40"/>
      <c r="K88" s="50" t="str">
        <f t="shared" si="9"/>
        <v/>
      </c>
      <c r="L88" s="51"/>
      <c r="M88" s="6" t="str">
        <f>IF(J88="","",(K88/J88)/LOOKUP(RIGHT($D$2,3),定数!$A$6:$A$13,定数!$B$6:$B$13))</f>
        <v/>
      </c>
      <c r="N88" s="40"/>
      <c r="O88" s="8"/>
      <c r="P88" s="49"/>
      <c r="Q88" s="49"/>
      <c r="R88" s="52" t="str">
        <f>IF(P88="","",T88*M88*LOOKUP(RIGHT($D$2,3),定数!$A$6:$A$13,定数!$B$6:$B$13))</f>
        <v/>
      </c>
      <c r="S88" s="52"/>
      <c r="T88" s="53" t="str">
        <f t="shared" si="11"/>
        <v/>
      </c>
      <c r="U88" s="53"/>
      <c r="V88" t="str">
        <f t="shared" si="10"/>
        <v/>
      </c>
      <c r="W88" t="str">
        <f t="shared" si="10"/>
        <v/>
      </c>
      <c r="X88" s="41" t="str">
        <f t="shared" si="12"/>
        <v/>
      </c>
      <c r="Y88" s="42" t="str">
        <f t="shared" si="13"/>
        <v/>
      </c>
    </row>
    <row r="89" spans="2:25">
      <c r="B89" s="40">
        <v>81</v>
      </c>
      <c r="C89" s="48" t="str">
        <f t="shared" si="8"/>
        <v/>
      </c>
      <c r="D89" s="48"/>
      <c r="E89" s="40"/>
      <c r="F89" s="8"/>
      <c r="G89" s="40"/>
      <c r="H89" s="49"/>
      <c r="I89" s="49"/>
      <c r="J89" s="40"/>
      <c r="K89" s="50" t="str">
        <f t="shared" si="9"/>
        <v/>
      </c>
      <c r="L89" s="51"/>
      <c r="M89" s="6" t="str">
        <f>IF(J89="","",(K89/J89)/LOOKUP(RIGHT($D$2,3),定数!$A$6:$A$13,定数!$B$6:$B$13))</f>
        <v/>
      </c>
      <c r="N89" s="40"/>
      <c r="O89" s="8"/>
      <c r="P89" s="49"/>
      <c r="Q89" s="49"/>
      <c r="R89" s="52" t="str">
        <f>IF(P89="","",T89*M89*LOOKUP(RIGHT($D$2,3),定数!$A$6:$A$13,定数!$B$6:$B$13))</f>
        <v/>
      </c>
      <c r="S89" s="52"/>
      <c r="T89" s="53" t="str">
        <f t="shared" si="11"/>
        <v/>
      </c>
      <c r="U89" s="53"/>
      <c r="V89" t="str">
        <f t="shared" si="10"/>
        <v/>
      </c>
      <c r="W89" t="str">
        <f t="shared" si="10"/>
        <v/>
      </c>
      <c r="X89" s="41" t="str">
        <f t="shared" si="12"/>
        <v/>
      </c>
      <c r="Y89" s="42" t="str">
        <f t="shared" si="13"/>
        <v/>
      </c>
    </row>
    <row r="90" spans="2:25">
      <c r="B90" s="40">
        <v>82</v>
      </c>
      <c r="C90" s="48" t="str">
        <f t="shared" si="8"/>
        <v/>
      </c>
      <c r="D90" s="48"/>
      <c r="E90" s="40"/>
      <c r="F90" s="8"/>
      <c r="G90" s="40"/>
      <c r="H90" s="49"/>
      <c r="I90" s="49"/>
      <c r="J90" s="40"/>
      <c r="K90" s="50" t="str">
        <f t="shared" si="9"/>
        <v/>
      </c>
      <c r="L90" s="51"/>
      <c r="M90" s="6" t="str">
        <f>IF(J90="","",(K90/J90)/LOOKUP(RIGHT($D$2,3),定数!$A$6:$A$13,定数!$B$6:$B$13))</f>
        <v/>
      </c>
      <c r="N90" s="40"/>
      <c r="O90" s="8"/>
      <c r="P90" s="49"/>
      <c r="Q90" s="49"/>
      <c r="R90" s="52" t="str">
        <f>IF(P90="","",T90*M90*LOOKUP(RIGHT($D$2,3),定数!$A$6:$A$13,定数!$B$6:$B$13))</f>
        <v/>
      </c>
      <c r="S90" s="52"/>
      <c r="T90" s="53" t="str">
        <f t="shared" si="11"/>
        <v/>
      </c>
      <c r="U90" s="53"/>
      <c r="V90" t="str">
        <f t="shared" si="10"/>
        <v/>
      </c>
      <c r="W90" t="str">
        <f t="shared" si="10"/>
        <v/>
      </c>
      <c r="X90" s="41" t="str">
        <f t="shared" si="12"/>
        <v/>
      </c>
      <c r="Y90" s="42" t="str">
        <f t="shared" si="13"/>
        <v/>
      </c>
    </row>
    <row r="91" spans="2:25">
      <c r="B91" s="40">
        <v>83</v>
      </c>
      <c r="C91" s="48" t="str">
        <f t="shared" si="8"/>
        <v/>
      </c>
      <c r="D91" s="48"/>
      <c r="E91" s="40"/>
      <c r="F91" s="8"/>
      <c r="G91" s="40"/>
      <c r="H91" s="49"/>
      <c r="I91" s="49"/>
      <c r="J91" s="40"/>
      <c r="K91" s="50" t="str">
        <f t="shared" si="9"/>
        <v/>
      </c>
      <c r="L91" s="51"/>
      <c r="M91" s="6" t="str">
        <f>IF(J91="","",(K91/J91)/LOOKUP(RIGHT($D$2,3),定数!$A$6:$A$13,定数!$B$6:$B$13))</f>
        <v/>
      </c>
      <c r="N91" s="40"/>
      <c r="O91" s="8"/>
      <c r="P91" s="49"/>
      <c r="Q91" s="49"/>
      <c r="R91" s="52" t="str">
        <f>IF(P91="","",T91*M91*LOOKUP(RIGHT($D$2,3),定数!$A$6:$A$13,定数!$B$6:$B$13))</f>
        <v/>
      </c>
      <c r="S91" s="52"/>
      <c r="T91" s="53" t="str">
        <f t="shared" si="11"/>
        <v/>
      </c>
      <c r="U91" s="53"/>
      <c r="V91" t="str">
        <f t="shared" ref="V91:W106" si="14">IF(S91&lt;&gt;"",IF(S91&lt;0,1+V90,0),"")</f>
        <v/>
      </c>
      <c r="W91" t="str">
        <f t="shared" si="14"/>
        <v/>
      </c>
      <c r="X91" s="41" t="str">
        <f t="shared" si="12"/>
        <v/>
      </c>
      <c r="Y91" s="42" t="str">
        <f t="shared" si="13"/>
        <v/>
      </c>
    </row>
    <row r="92" spans="2:25">
      <c r="B92" s="40">
        <v>84</v>
      </c>
      <c r="C92" s="48" t="str">
        <f t="shared" si="8"/>
        <v/>
      </c>
      <c r="D92" s="48"/>
      <c r="E92" s="40"/>
      <c r="F92" s="8"/>
      <c r="G92" s="40"/>
      <c r="H92" s="49"/>
      <c r="I92" s="49"/>
      <c r="J92" s="40"/>
      <c r="K92" s="50" t="str">
        <f t="shared" si="9"/>
        <v/>
      </c>
      <c r="L92" s="51"/>
      <c r="M92" s="6" t="str">
        <f>IF(J92="","",(K92/J92)/LOOKUP(RIGHT($D$2,3),定数!$A$6:$A$13,定数!$B$6:$B$13))</f>
        <v/>
      </c>
      <c r="N92" s="40"/>
      <c r="O92" s="8"/>
      <c r="P92" s="49"/>
      <c r="Q92" s="49"/>
      <c r="R92" s="52" t="str">
        <f>IF(P92="","",T92*M92*LOOKUP(RIGHT($D$2,3),定数!$A$6:$A$13,定数!$B$6:$B$13))</f>
        <v/>
      </c>
      <c r="S92" s="52"/>
      <c r="T92" s="53" t="str">
        <f t="shared" si="11"/>
        <v/>
      </c>
      <c r="U92" s="53"/>
      <c r="V92" t="str">
        <f t="shared" si="14"/>
        <v/>
      </c>
      <c r="W92" t="str">
        <f t="shared" si="14"/>
        <v/>
      </c>
      <c r="X92" s="41" t="str">
        <f t="shared" si="12"/>
        <v/>
      </c>
      <c r="Y92" s="42" t="str">
        <f t="shared" si="13"/>
        <v/>
      </c>
    </row>
    <row r="93" spans="2:25">
      <c r="B93" s="40">
        <v>85</v>
      </c>
      <c r="C93" s="48" t="str">
        <f t="shared" si="8"/>
        <v/>
      </c>
      <c r="D93" s="48"/>
      <c r="E93" s="40"/>
      <c r="F93" s="8"/>
      <c r="G93" s="40"/>
      <c r="H93" s="49"/>
      <c r="I93" s="49"/>
      <c r="J93" s="40"/>
      <c r="K93" s="50" t="str">
        <f t="shared" si="9"/>
        <v/>
      </c>
      <c r="L93" s="51"/>
      <c r="M93" s="6" t="str">
        <f>IF(J93="","",(K93/J93)/LOOKUP(RIGHT($D$2,3),定数!$A$6:$A$13,定数!$B$6:$B$13))</f>
        <v/>
      </c>
      <c r="N93" s="40"/>
      <c r="O93" s="8"/>
      <c r="P93" s="49"/>
      <c r="Q93" s="49"/>
      <c r="R93" s="52" t="str">
        <f>IF(P93="","",T93*M93*LOOKUP(RIGHT($D$2,3),定数!$A$6:$A$13,定数!$B$6:$B$13))</f>
        <v/>
      </c>
      <c r="S93" s="52"/>
      <c r="T93" s="53" t="str">
        <f t="shared" si="11"/>
        <v/>
      </c>
      <c r="U93" s="53"/>
      <c r="V93" t="str">
        <f t="shared" si="14"/>
        <v/>
      </c>
      <c r="W93" t="str">
        <f t="shared" si="14"/>
        <v/>
      </c>
      <c r="X93" s="41" t="str">
        <f t="shared" si="12"/>
        <v/>
      </c>
      <c r="Y93" s="42" t="str">
        <f t="shared" si="13"/>
        <v/>
      </c>
    </row>
    <row r="94" spans="2:25">
      <c r="B94" s="40">
        <v>86</v>
      </c>
      <c r="C94" s="48" t="str">
        <f t="shared" si="8"/>
        <v/>
      </c>
      <c r="D94" s="48"/>
      <c r="E94" s="40"/>
      <c r="F94" s="8"/>
      <c r="G94" s="40"/>
      <c r="H94" s="49"/>
      <c r="I94" s="49"/>
      <c r="J94" s="40"/>
      <c r="K94" s="50" t="str">
        <f t="shared" si="9"/>
        <v/>
      </c>
      <c r="L94" s="51"/>
      <c r="M94" s="6" t="str">
        <f>IF(J94="","",(K94/J94)/LOOKUP(RIGHT($D$2,3),定数!$A$6:$A$13,定数!$B$6:$B$13))</f>
        <v/>
      </c>
      <c r="N94" s="40"/>
      <c r="O94" s="8"/>
      <c r="P94" s="49"/>
      <c r="Q94" s="49"/>
      <c r="R94" s="52" t="str">
        <f>IF(P94="","",T94*M94*LOOKUP(RIGHT($D$2,3),定数!$A$6:$A$13,定数!$B$6:$B$13))</f>
        <v/>
      </c>
      <c r="S94" s="52"/>
      <c r="T94" s="53" t="str">
        <f t="shared" si="11"/>
        <v/>
      </c>
      <c r="U94" s="53"/>
      <c r="V94" t="str">
        <f t="shared" si="14"/>
        <v/>
      </c>
      <c r="W94" t="str">
        <f t="shared" si="14"/>
        <v/>
      </c>
      <c r="X94" s="41" t="str">
        <f t="shared" si="12"/>
        <v/>
      </c>
      <c r="Y94" s="42" t="str">
        <f t="shared" si="13"/>
        <v/>
      </c>
    </row>
    <row r="95" spans="2:25">
      <c r="B95" s="40">
        <v>87</v>
      </c>
      <c r="C95" s="48" t="str">
        <f t="shared" si="8"/>
        <v/>
      </c>
      <c r="D95" s="48"/>
      <c r="E95" s="40"/>
      <c r="F95" s="8"/>
      <c r="G95" s="40"/>
      <c r="H95" s="49"/>
      <c r="I95" s="49"/>
      <c r="J95" s="40"/>
      <c r="K95" s="50" t="str">
        <f t="shared" si="9"/>
        <v/>
      </c>
      <c r="L95" s="51"/>
      <c r="M95" s="6" t="str">
        <f>IF(J95="","",(K95/J95)/LOOKUP(RIGHT($D$2,3),定数!$A$6:$A$13,定数!$B$6:$B$13))</f>
        <v/>
      </c>
      <c r="N95" s="40"/>
      <c r="O95" s="8"/>
      <c r="P95" s="49"/>
      <c r="Q95" s="49"/>
      <c r="R95" s="52" t="str">
        <f>IF(P95="","",T95*M95*LOOKUP(RIGHT($D$2,3),定数!$A$6:$A$13,定数!$B$6:$B$13))</f>
        <v/>
      </c>
      <c r="S95" s="52"/>
      <c r="T95" s="53" t="str">
        <f t="shared" si="11"/>
        <v/>
      </c>
      <c r="U95" s="53"/>
      <c r="V95" t="str">
        <f t="shared" si="14"/>
        <v/>
      </c>
      <c r="W95" t="str">
        <f t="shared" si="14"/>
        <v/>
      </c>
      <c r="X95" s="41" t="str">
        <f t="shared" si="12"/>
        <v/>
      </c>
      <c r="Y95" s="42" t="str">
        <f t="shared" si="13"/>
        <v/>
      </c>
    </row>
    <row r="96" spans="2:25">
      <c r="B96" s="40">
        <v>88</v>
      </c>
      <c r="C96" s="48" t="str">
        <f t="shared" si="8"/>
        <v/>
      </c>
      <c r="D96" s="48"/>
      <c r="E96" s="40"/>
      <c r="F96" s="8"/>
      <c r="G96" s="40"/>
      <c r="H96" s="49"/>
      <c r="I96" s="49"/>
      <c r="J96" s="40"/>
      <c r="K96" s="50" t="str">
        <f t="shared" si="9"/>
        <v/>
      </c>
      <c r="L96" s="51"/>
      <c r="M96" s="6" t="str">
        <f>IF(J96="","",(K96/J96)/LOOKUP(RIGHT($D$2,3),定数!$A$6:$A$13,定数!$B$6:$B$13))</f>
        <v/>
      </c>
      <c r="N96" s="40"/>
      <c r="O96" s="8"/>
      <c r="P96" s="49"/>
      <c r="Q96" s="49"/>
      <c r="R96" s="52" t="str">
        <f>IF(P96="","",T96*M96*LOOKUP(RIGHT($D$2,3),定数!$A$6:$A$13,定数!$B$6:$B$13))</f>
        <v/>
      </c>
      <c r="S96" s="52"/>
      <c r="T96" s="53" t="str">
        <f t="shared" si="11"/>
        <v/>
      </c>
      <c r="U96" s="53"/>
      <c r="V96" t="str">
        <f t="shared" si="14"/>
        <v/>
      </c>
      <c r="W96" t="str">
        <f t="shared" si="14"/>
        <v/>
      </c>
      <c r="X96" s="41" t="str">
        <f t="shared" si="12"/>
        <v/>
      </c>
      <c r="Y96" s="42" t="str">
        <f t="shared" si="13"/>
        <v/>
      </c>
    </row>
    <row r="97" spans="2:25">
      <c r="B97" s="40">
        <v>89</v>
      </c>
      <c r="C97" s="48" t="str">
        <f t="shared" si="8"/>
        <v/>
      </c>
      <c r="D97" s="48"/>
      <c r="E97" s="40"/>
      <c r="F97" s="8"/>
      <c r="G97" s="40"/>
      <c r="H97" s="49"/>
      <c r="I97" s="49"/>
      <c r="J97" s="40"/>
      <c r="K97" s="50" t="str">
        <f t="shared" si="9"/>
        <v/>
      </c>
      <c r="L97" s="51"/>
      <c r="M97" s="6" t="str">
        <f>IF(J97="","",(K97/J97)/LOOKUP(RIGHT($D$2,3),定数!$A$6:$A$13,定数!$B$6:$B$13))</f>
        <v/>
      </c>
      <c r="N97" s="40"/>
      <c r="O97" s="8"/>
      <c r="P97" s="49"/>
      <c r="Q97" s="49"/>
      <c r="R97" s="52" t="str">
        <f>IF(P97="","",T97*M97*LOOKUP(RIGHT($D$2,3),定数!$A$6:$A$13,定数!$B$6:$B$13))</f>
        <v/>
      </c>
      <c r="S97" s="52"/>
      <c r="T97" s="53" t="str">
        <f t="shared" si="11"/>
        <v/>
      </c>
      <c r="U97" s="53"/>
      <c r="V97" t="str">
        <f t="shared" si="14"/>
        <v/>
      </c>
      <c r="W97" t="str">
        <f t="shared" si="14"/>
        <v/>
      </c>
      <c r="X97" s="41" t="str">
        <f t="shared" si="12"/>
        <v/>
      </c>
      <c r="Y97" s="42" t="str">
        <f t="shared" si="13"/>
        <v/>
      </c>
    </row>
    <row r="98" spans="2:25">
      <c r="B98" s="40">
        <v>90</v>
      </c>
      <c r="C98" s="48" t="str">
        <f t="shared" si="8"/>
        <v/>
      </c>
      <c r="D98" s="48"/>
      <c r="E98" s="40"/>
      <c r="F98" s="8"/>
      <c r="G98" s="40"/>
      <c r="H98" s="49"/>
      <c r="I98" s="49"/>
      <c r="J98" s="40"/>
      <c r="K98" s="50" t="str">
        <f t="shared" si="9"/>
        <v/>
      </c>
      <c r="L98" s="51"/>
      <c r="M98" s="6" t="str">
        <f>IF(J98="","",(K98/J98)/LOOKUP(RIGHT($D$2,3),定数!$A$6:$A$13,定数!$B$6:$B$13))</f>
        <v/>
      </c>
      <c r="N98" s="40"/>
      <c r="O98" s="8"/>
      <c r="P98" s="49"/>
      <c r="Q98" s="49"/>
      <c r="R98" s="52" t="str">
        <f>IF(P98="","",T98*M98*LOOKUP(RIGHT($D$2,3),定数!$A$6:$A$13,定数!$B$6:$B$13))</f>
        <v/>
      </c>
      <c r="S98" s="52"/>
      <c r="T98" s="53" t="str">
        <f t="shared" si="11"/>
        <v/>
      </c>
      <c r="U98" s="53"/>
      <c r="V98" t="str">
        <f t="shared" si="14"/>
        <v/>
      </c>
      <c r="W98" t="str">
        <f t="shared" si="14"/>
        <v/>
      </c>
      <c r="X98" s="41" t="str">
        <f t="shared" si="12"/>
        <v/>
      </c>
      <c r="Y98" s="42" t="str">
        <f t="shared" si="13"/>
        <v/>
      </c>
    </row>
    <row r="99" spans="2:25">
      <c r="B99" s="40">
        <v>91</v>
      </c>
      <c r="C99" s="48" t="str">
        <f t="shared" si="8"/>
        <v/>
      </c>
      <c r="D99" s="48"/>
      <c r="E99" s="40"/>
      <c r="F99" s="8"/>
      <c r="G99" s="40"/>
      <c r="H99" s="49"/>
      <c r="I99" s="49"/>
      <c r="J99" s="40"/>
      <c r="K99" s="50" t="str">
        <f t="shared" si="9"/>
        <v/>
      </c>
      <c r="L99" s="51"/>
      <c r="M99" s="6" t="str">
        <f>IF(J99="","",(K99/J99)/LOOKUP(RIGHT($D$2,3),定数!$A$6:$A$13,定数!$B$6:$B$13))</f>
        <v/>
      </c>
      <c r="N99" s="40"/>
      <c r="O99" s="8"/>
      <c r="P99" s="49"/>
      <c r="Q99" s="49"/>
      <c r="R99" s="52" t="str">
        <f>IF(P99="","",T99*M99*LOOKUP(RIGHT($D$2,3),定数!$A$6:$A$13,定数!$B$6:$B$13))</f>
        <v/>
      </c>
      <c r="S99" s="52"/>
      <c r="T99" s="53" t="str">
        <f t="shared" si="11"/>
        <v/>
      </c>
      <c r="U99" s="53"/>
      <c r="V99" t="str">
        <f t="shared" si="14"/>
        <v/>
      </c>
      <c r="W99" t="str">
        <f t="shared" si="14"/>
        <v/>
      </c>
      <c r="X99" s="41" t="str">
        <f t="shared" si="12"/>
        <v/>
      </c>
      <c r="Y99" s="42" t="str">
        <f t="shared" si="13"/>
        <v/>
      </c>
    </row>
    <row r="100" spans="2:25">
      <c r="B100" s="40">
        <v>92</v>
      </c>
      <c r="C100" s="48" t="str">
        <f t="shared" si="8"/>
        <v/>
      </c>
      <c r="D100" s="48"/>
      <c r="E100" s="40"/>
      <c r="F100" s="8"/>
      <c r="G100" s="40"/>
      <c r="H100" s="49"/>
      <c r="I100" s="49"/>
      <c r="J100" s="40"/>
      <c r="K100" s="50" t="str">
        <f t="shared" si="9"/>
        <v/>
      </c>
      <c r="L100" s="51"/>
      <c r="M100" s="6" t="str">
        <f>IF(J100="","",(K100/J100)/LOOKUP(RIGHT($D$2,3),定数!$A$6:$A$13,定数!$B$6:$B$13))</f>
        <v/>
      </c>
      <c r="N100" s="40"/>
      <c r="O100" s="8"/>
      <c r="P100" s="49"/>
      <c r="Q100" s="49"/>
      <c r="R100" s="52" t="str">
        <f>IF(P100="","",T100*M100*LOOKUP(RIGHT($D$2,3),定数!$A$6:$A$13,定数!$B$6:$B$13))</f>
        <v/>
      </c>
      <c r="S100" s="52"/>
      <c r="T100" s="53" t="str">
        <f t="shared" si="11"/>
        <v/>
      </c>
      <c r="U100" s="53"/>
      <c r="V100" t="str">
        <f t="shared" si="14"/>
        <v/>
      </c>
      <c r="W100" t="str">
        <f t="shared" si="14"/>
        <v/>
      </c>
      <c r="X100" s="41" t="str">
        <f t="shared" si="12"/>
        <v/>
      </c>
      <c r="Y100" s="42" t="str">
        <f t="shared" si="13"/>
        <v/>
      </c>
    </row>
    <row r="101" spans="2:25">
      <c r="B101" s="40">
        <v>93</v>
      </c>
      <c r="C101" s="48" t="str">
        <f t="shared" si="8"/>
        <v/>
      </c>
      <c r="D101" s="48"/>
      <c r="E101" s="40"/>
      <c r="F101" s="8"/>
      <c r="G101" s="40"/>
      <c r="H101" s="49"/>
      <c r="I101" s="49"/>
      <c r="J101" s="40"/>
      <c r="K101" s="50" t="str">
        <f t="shared" si="9"/>
        <v/>
      </c>
      <c r="L101" s="51"/>
      <c r="M101" s="6" t="str">
        <f>IF(J101="","",(K101/J101)/LOOKUP(RIGHT($D$2,3),定数!$A$6:$A$13,定数!$B$6:$B$13))</f>
        <v/>
      </c>
      <c r="N101" s="40"/>
      <c r="O101" s="8"/>
      <c r="P101" s="49"/>
      <c r="Q101" s="49"/>
      <c r="R101" s="52" t="str">
        <f>IF(P101="","",T101*M101*LOOKUP(RIGHT($D$2,3),定数!$A$6:$A$13,定数!$B$6:$B$13))</f>
        <v/>
      </c>
      <c r="S101" s="52"/>
      <c r="T101" s="53" t="str">
        <f t="shared" si="11"/>
        <v/>
      </c>
      <c r="U101" s="53"/>
      <c r="V101" t="str">
        <f t="shared" si="14"/>
        <v/>
      </c>
      <c r="W101" t="str">
        <f t="shared" si="14"/>
        <v/>
      </c>
      <c r="X101" s="41" t="str">
        <f t="shared" si="12"/>
        <v/>
      </c>
      <c r="Y101" s="42" t="str">
        <f t="shared" si="13"/>
        <v/>
      </c>
    </row>
    <row r="102" spans="2:25">
      <c r="B102" s="40">
        <v>94</v>
      </c>
      <c r="C102" s="48" t="str">
        <f t="shared" si="8"/>
        <v/>
      </c>
      <c r="D102" s="48"/>
      <c r="E102" s="40"/>
      <c r="F102" s="8"/>
      <c r="G102" s="40"/>
      <c r="H102" s="49"/>
      <c r="I102" s="49"/>
      <c r="J102" s="40"/>
      <c r="K102" s="50" t="str">
        <f t="shared" si="9"/>
        <v/>
      </c>
      <c r="L102" s="51"/>
      <c r="M102" s="6" t="str">
        <f>IF(J102="","",(K102/J102)/LOOKUP(RIGHT($D$2,3),定数!$A$6:$A$13,定数!$B$6:$B$13))</f>
        <v/>
      </c>
      <c r="N102" s="40"/>
      <c r="O102" s="8"/>
      <c r="P102" s="49"/>
      <c r="Q102" s="49"/>
      <c r="R102" s="52" t="str">
        <f>IF(P102="","",T102*M102*LOOKUP(RIGHT($D$2,3),定数!$A$6:$A$13,定数!$B$6:$B$13))</f>
        <v/>
      </c>
      <c r="S102" s="52"/>
      <c r="T102" s="53" t="str">
        <f t="shared" si="11"/>
        <v/>
      </c>
      <c r="U102" s="53"/>
      <c r="V102" t="str">
        <f t="shared" si="14"/>
        <v/>
      </c>
      <c r="W102" t="str">
        <f t="shared" si="14"/>
        <v/>
      </c>
      <c r="X102" s="41" t="str">
        <f t="shared" si="12"/>
        <v/>
      </c>
      <c r="Y102" s="42" t="str">
        <f t="shared" si="13"/>
        <v/>
      </c>
    </row>
    <row r="103" spans="2:25">
      <c r="B103" s="40">
        <v>95</v>
      </c>
      <c r="C103" s="48" t="str">
        <f t="shared" si="8"/>
        <v/>
      </c>
      <c r="D103" s="48"/>
      <c r="E103" s="40"/>
      <c r="F103" s="8"/>
      <c r="G103" s="40"/>
      <c r="H103" s="49"/>
      <c r="I103" s="49"/>
      <c r="J103" s="40"/>
      <c r="K103" s="50" t="str">
        <f t="shared" si="9"/>
        <v/>
      </c>
      <c r="L103" s="51"/>
      <c r="M103" s="6" t="str">
        <f>IF(J103="","",(K103/J103)/LOOKUP(RIGHT($D$2,3),定数!$A$6:$A$13,定数!$B$6:$B$13))</f>
        <v/>
      </c>
      <c r="N103" s="40"/>
      <c r="O103" s="8"/>
      <c r="P103" s="49"/>
      <c r="Q103" s="49"/>
      <c r="R103" s="52" t="str">
        <f>IF(P103="","",T103*M103*LOOKUP(RIGHT($D$2,3),定数!$A$6:$A$13,定数!$B$6:$B$13))</f>
        <v/>
      </c>
      <c r="S103" s="52"/>
      <c r="T103" s="53" t="str">
        <f t="shared" si="11"/>
        <v/>
      </c>
      <c r="U103" s="53"/>
      <c r="V103" t="str">
        <f t="shared" si="14"/>
        <v/>
      </c>
      <c r="W103" t="str">
        <f t="shared" si="14"/>
        <v/>
      </c>
      <c r="X103" s="41" t="str">
        <f t="shared" si="12"/>
        <v/>
      </c>
      <c r="Y103" s="42" t="str">
        <f t="shared" si="13"/>
        <v/>
      </c>
    </row>
    <row r="104" spans="2:25">
      <c r="B104" s="40">
        <v>96</v>
      </c>
      <c r="C104" s="48" t="str">
        <f t="shared" si="8"/>
        <v/>
      </c>
      <c r="D104" s="48"/>
      <c r="E104" s="40"/>
      <c r="F104" s="8"/>
      <c r="G104" s="40"/>
      <c r="H104" s="49"/>
      <c r="I104" s="49"/>
      <c r="J104" s="40"/>
      <c r="K104" s="50" t="str">
        <f t="shared" si="9"/>
        <v/>
      </c>
      <c r="L104" s="51"/>
      <c r="M104" s="6" t="str">
        <f>IF(J104="","",(K104/J104)/LOOKUP(RIGHT($D$2,3),定数!$A$6:$A$13,定数!$B$6:$B$13))</f>
        <v/>
      </c>
      <c r="N104" s="40"/>
      <c r="O104" s="8"/>
      <c r="P104" s="49"/>
      <c r="Q104" s="49"/>
      <c r="R104" s="52" t="str">
        <f>IF(P104="","",T104*M104*LOOKUP(RIGHT($D$2,3),定数!$A$6:$A$13,定数!$B$6:$B$13))</f>
        <v/>
      </c>
      <c r="S104" s="52"/>
      <c r="T104" s="53" t="str">
        <f t="shared" si="11"/>
        <v/>
      </c>
      <c r="U104" s="53"/>
      <c r="V104" t="str">
        <f t="shared" si="14"/>
        <v/>
      </c>
      <c r="W104" t="str">
        <f t="shared" si="14"/>
        <v/>
      </c>
      <c r="X104" s="41" t="str">
        <f t="shared" si="12"/>
        <v/>
      </c>
      <c r="Y104" s="42" t="str">
        <f t="shared" si="13"/>
        <v/>
      </c>
    </row>
    <row r="105" spans="2:25">
      <c r="B105" s="40">
        <v>97</v>
      </c>
      <c r="C105" s="48" t="str">
        <f t="shared" si="8"/>
        <v/>
      </c>
      <c r="D105" s="48"/>
      <c r="E105" s="40"/>
      <c r="F105" s="8"/>
      <c r="G105" s="40"/>
      <c r="H105" s="49"/>
      <c r="I105" s="49"/>
      <c r="J105" s="40"/>
      <c r="K105" s="50" t="str">
        <f t="shared" si="9"/>
        <v/>
      </c>
      <c r="L105" s="51"/>
      <c r="M105" s="6" t="str">
        <f>IF(J105="","",(K105/J105)/LOOKUP(RIGHT($D$2,3),定数!$A$6:$A$13,定数!$B$6:$B$13))</f>
        <v/>
      </c>
      <c r="N105" s="40"/>
      <c r="O105" s="8"/>
      <c r="P105" s="49"/>
      <c r="Q105" s="49"/>
      <c r="R105" s="52" t="str">
        <f>IF(P105="","",T105*M105*LOOKUP(RIGHT($D$2,3),定数!$A$6:$A$13,定数!$B$6:$B$13))</f>
        <v/>
      </c>
      <c r="S105" s="52"/>
      <c r="T105" s="53" t="str">
        <f t="shared" si="11"/>
        <v/>
      </c>
      <c r="U105" s="53"/>
      <c r="V105" t="str">
        <f t="shared" si="14"/>
        <v/>
      </c>
      <c r="W105" t="str">
        <f t="shared" si="14"/>
        <v/>
      </c>
      <c r="X105" s="41" t="str">
        <f t="shared" si="12"/>
        <v/>
      </c>
      <c r="Y105" s="42" t="str">
        <f t="shared" si="13"/>
        <v/>
      </c>
    </row>
    <row r="106" spans="2:25">
      <c r="B106" s="40">
        <v>98</v>
      </c>
      <c r="C106" s="48" t="str">
        <f t="shared" si="8"/>
        <v/>
      </c>
      <c r="D106" s="48"/>
      <c r="E106" s="40"/>
      <c r="F106" s="8"/>
      <c r="G106" s="40"/>
      <c r="H106" s="49"/>
      <c r="I106" s="49"/>
      <c r="J106" s="40"/>
      <c r="K106" s="50" t="str">
        <f t="shared" si="9"/>
        <v/>
      </c>
      <c r="L106" s="51"/>
      <c r="M106" s="6" t="str">
        <f>IF(J106="","",(K106/J106)/LOOKUP(RIGHT($D$2,3),定数!$A$6:$A$13,定数!$B$6:$B$13))</f>
        <v/>
      </c>
      <c r="N106" s="40"/>
      <c r="O106" s="8"/>
      <c r="P106" s="49"/>
      <c r="Q106" s="49"/>
      <c r="R106" s="52" t="str">
        <f>IF(P106="","",T106*M106*LOOKUP(RIGHT($D$2,3),定数!$A$6:$A$13,定数!$B$6:$B$13))</f>
        <v/>
      </c>
      <c r="S106" s="52"/>
      <c r="T106" s="53" t="str">
        <f t="shared" si="11"/>
        <v/>
      </c>
      <c r="U106" s="53"/>
      <c r="V106" t="str">
        <f t="shared" si="14"/>
        <v/>
      </c>
      <c r="W106" t="str">
        <f t="shared" si="14"/>
        <v/>
      </c>
      <c r="X106" s="41" t="str">
        <f t="shared" si="12"/>
        <v/>
      </c>
      <c r="Y106" s="42" t="str">
        <f t="shared" si="13"/>
        <v/>
      </c>
    </row>
    <row r="107" spans="2:25">
      <c r="B107" s="40">
        <v>99</v>
      </c>
      <c r="C107" s="48" t="str">
        <f t="shared" si="8"/>
        <v/>
      </c>
      <c r="D107" s="48"/>
      <c r="E107" s="40"/>
      <c r="F107" s="8"/>
      <c r="G107" s="40"/>
      <c r="H107" s="49"/>
      <c r="I107" s="49"/>
      <c r="J107" s="40"/>
      <c r="K107" s="50" t="str">
        <f t="shared" si="9"/>
        <v/>
      </c>
      <c r="L107" s="51"/>
      <c r="M107" s="6" t="str">
        <f>IF(J107="","",(K107/J107)/LOOKUP(RIGHT($D$2,3),定数!$A$6:$A$13,定数!$B$6:$B$13))</f>
        <v/>
      </c>
      <c r="N107" s="40"/>
      <c r="O107" s="8"/>
      <c r="P107" s="49"/>
      <c r="Q107" s="49"/>
      <c r="R107" s="52" t="str">
        <f>IF(P107="","",T107*M107*LOOKUP(RIGHT($D$2,3),定数!$A$6:$A$13,定数!$B$6:$B$13))</f>
        <v/>
      </c>
      <c r="S107" s="52"/>
      <c r="T107" s="53" t="str">
        <f t="shared" si="11"/>
        <v/>
      </c>
      <c r="U107" s="53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2"/>
        <v/>
      </c>
      <c r="Y107" s="42" t="str">
        <f t="shared" si="13"/>
        <v/>
      </c>
    </row>
    <row r="108" spans="2:25">
      <c r="B108" s="40">
        <v>100</v>
      </c>
      <c r="C108" s="48" t="str">
        <f t="shared" si="8"/>
        <v/>
      </c>
      <c r="D108" s="48"/>
      <c r="E108" s="40"/>
      <c r="F108" s="8"/>
      <c r="G108" s="40"/>
      <c r="H108" s="49"/>
      <c r="I108" s="49"/>
      <c r="J108" s="40"/>
      <c r="K108" s="50" t="str">
        <f t="shared" si="9"/>
        <v/>
      </c>
      <c r="L108" s="51"/>
      <c r="M108" s="6" t="str">
        <f>IF(J108="","",(K108/J108)/LOOKUP(RIGHT($D$2,3),定数!$A$6:$A$13,定数!$B$6:$B$13))</f>
        <v/>
      </c>
      <c r="N108" s="40"/>
      <c r="O108" s="8"/>
      <c r="P108" s="49"/>
      <c r="Q108" s="49"/>
      <c r="R108" s="52" t="str">
        <f>IF(P108="","",T108*M108*LOOKUP(RIGHT($D$2,3),定数!$A$6:$A$13,定数!$B$6:$B$13))</f>
        <v/>
      </c>
      <c r="S108" s="52"/>
      <c r="T108" s="53" t="str">
        <f t="shared" si="11"/>
        <v/>
      </c>
      <c r="U108" s="53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2"/>
        <v/>
      </c>
      <c r="Y108" s="42" t="str">
        <f t="shared" si="13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283" priority="9" stopIfTrue="1" operator="equal">
      <formula>"買"</formula>
    </cfRule>
    <cfRule type="cellIs" dxfId="282" priority="10" stopIfTrue="1" operator="equal">
      <formula>"売"</formula>
    </cfRule>
  </conditionalFormatting>
  <conditionalFormatting sqref="G9:G11 G14:G45 G47:G108">
    <cfRule type="cellIs" dxfId="281" priority="11" stopIfTrue="1" operator="equal">
      <formula>"買"</formula>
    </cfRule>
    <cfRule type="cellIs" dxfId="280" priority="12" stopIfTrue="1" operator="equal">
      <formula>"売"</formula>
    </cfRule>
  </conditionalFormatting>
  <conditionalFormatting sqref="G12">
    <cfRule type="cellIs" dxfId="279" priority="7" stopIfTrue="1" operator="equal">
      <formula>"買"</formula>
    </cfRule>
    <cfRule type="cellIs" dxfId="278" priority="8" stopIfTrue="1" operator="equal">
      <formula>"売"</formula>
    </cfRule>
  </conditionalFormatting>
  <conditionalFormatting sqref="G13">
    <cfRule type="cellIs" dxfId="277" priority="5" stopIfTrue="1" operator="equal">
      <formula>"買"</formula>
    </cfRule>
    <cfRule type="cellIs" dxfId="276" priority="6" stopIfTrue="1" operator="equal">
      <formula>"売"</formula>
    </cfRule>
  </conditionalFormatting>
  <conditionalFormatting sqref="G40">
    <cfRule type="cellIs" dxfId="275" priority="3" stopIfTrue="1" operator="equal">
      <formula>"買"</formula>
    </cfRule>
    <cfRule type="cellIs" dxfId="274" priority="4" stopIfTrue="1" operator="equal">
      <formula>"売"</formula>
    </cfRule>
  </conditionalFormatting>
  <conditionalFormatting sqref="G54">
    <cfRule type="cellIs" dxfId="69" priority="1" stopIfTrue="1" operator="equal">
      <formula>"買"</formula>
    </cfRule>
    <cfRule type="cellIs" dxfId="68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Y109"/>
  <sheetViews>
    <sheetView zoomScale="115" zoomScaleNormal="115" workbookViewId="0">
      <pane ySplit="8" topLeftCell="A60" activePane="bottomLeft" state="frozen"/>
      <selection pane="bottomLeft" activeCell="P64" sqref="P64:Q64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71" t="s">
        <v>5</v>
      </c>
      <c r="C2" s="71"/>
      <c r="D2" s="82" t="s">
        <v>66</v>
      </c>
      <c r="E2" s="82"/>
      <c r="F2" s="71" t="s">
        <v>6</v>
      </c>
      <c r="G2" s="71"/>
      <c r="H2" s="74" t="s">
        <v>67</v>
      </c>
      <c r="I2" s="74"/>
      <c r="J2" s="71" t="s">
        <v>7</v>
      </c>
      <c r="K2" s="71"/>
      <c r="L2" s="81">
        <v>100000</v>
      </c>
      <c r="M2" s="82"/>
      <c r="N2" s="71" t="s">
        <v>8</v>
      </c>
      <c r="O2" s="71"/>
      <c r="P2" s="83">
        <f>SUM(L2,D4)</f>
        <v>322203.8212586561</v>
      </c>
      <c r="Q2" s="74"/>
      <c r="R2" s="1"/>
      <c r="S2" s="1"/>
      <c r="T2" s="1"/>
    </row>
    <row r="3" spans="2:25" ht="57" customHeight="1">
      <c r="B3" s="71" t="s">
        <v>9</v>
      </c>
      <c r="C3" s="71"/>
      <c r="D3" s="84" t="s">
        <v>38</v>
      </c>
      <c r="E3" s="84"/>
      <c r="F3" s="84"/>
      <c r="G3" s="84"/>
      <c r="H3" s="84"/>
      <c r="I3" s="84"/>
      <c r="J3" s="71" t="s">
        <v>10</v>
      </c>
      <c r="K3" s="71"/>
      <c r="L3" s="84" t="s">
        <v>60</v>
      </c>
      <c r="M3" s="85"/>
      <c r="N3" s="85"/>
      <c r="O3" s="85"/>
      <c r="P3" s="85"/>
      <c r="Q3" s="85"/>
      <c r="R3" s="1"/>
      <c r="S3" s="1"/>
    </row>
    <row r="4" spans="2:25">
      <c r="B4" s="71" t="s">
        <v>11</v>
      </c>
      <c r="C4" s="71"/>
      <c r="D4" s="79">
        <f>SUM($R$9:$S$993)</f>
        <v>222203.8212586561</v>
      </c>
      <c r="E4" s="79"/>
      <c r="F4" s="71" t="s">
        <v>12</v>
      </c>
      <c r="G4" s="71"/>
      <c r="H4" s="80">
        <f>SUM($T$9:$U$108)</f>
        <v>1575.0000000000016</v>
      </c>
      <c r="I4" s="74"/>
      <c r="J4" s="86" t="s">
        <v>59</v>
      </c>
      <c r="K4" s="86"/>
      <c r="L4" s="83">
        <f>MAX($C$9:$D$990)-C9</f>
        <v>222203.82125865616</v>
      </c>
      <c r="M4" s="83"/>
      <c r="N4" s="86" t="s">
        <v>58</v>
      </c>
      <c r="O4" s="86"/>
      <c r="P4" s="87">
        <f>MAX(Y:Y)</f>
        <v>9.1391987924529849E-2</v>
      </c>
      <c r="Q4" s="87"/>
      <c r="R4" s="1"/>
      <c r="S4" s="1"/>
      <c r="T4" s="1"/>
    </row>
    <row r="5" spans="2:25">
      <c r="B5" s="39" t="s">
        <v>15</v>
      </c>
      <c r="C5" s="2">
        <f>COUNTIF($R$9:$R$990,"&gt;0")</f>
        <v>38</v>
      </c>
      <c r="D5" s="38" t="s">
        <v>16</v>
      </c>
      <c r="E5" s="15">
        <f>COUNTIF($R$9:$R$990,"&lt;0")</f>
        <v>17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0.69090909090909092</v>
      </c>
      <c r="J5" s="70" t="s">
        <v>19</v>
      </c>
      <c r="K5" s="71"/>
      <c r="L5" s="72">
        <f>MAX(V9:V993)</f>
        <v>5</v>
      </c>
      <c r="M5" s="73"/>
      <c r="N5" s="17" t="s">
        <v>20</v>
      </c>
      <c r="O5" s="9"/>
      <c r="P5" s="72">
        <f>MAX(W9:W993)</f>
        <v>3</v>
      </c>
      <c r="Q5" s="73"/>
      <c r="R5" s="1"/>
      <c r="S5" s="1"/>
      <c r="T5" s="1"/>
    </row>
    <row r="6" spans="2:2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4" t="s">
        <v>65</v>
      </c>
      <c r="N6" s="12"/>
      <c r="O6" s="12"/>
      <c r="P6" s="10"/>
      <c r="Q6" s="7"/>
      <c r="R6" s="1"/>
      <c r="S6" s="1"/>
      <c r="T6" s="1"/>
    </row>
    <row r="7" spans="2:25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/>
      <c r="K7" s="64"/>
      <c r="L7" s="65"/>
      <c r="M7" s="66" t="s">
        <v>25</v>
      </c>
      <c r="N7" s="67" t="s">
        <v>26</v>
      </c>
      <c r="O7" s="68"/>
      <c r="P7" s="68"/>
      <c r="Q7" s="69"/>
      <c r="R7" s="75" t="s">
        <v>27</v>
      </c>
      <c r="S7" s="75"/>
      <c r="T7" s="75"/>
      <c r="U7" s="75"/>
    </row>
    <row r="8" spans="2:25">
      <c r="B8" s="55"/>
      <c r="C8" s="58"/>
      <c r="D8" s="59"/>
      <c r="E8" s="18" t="s">
        <v>28</v>
      </c>
      <c r="F8" s="18" t="s">
        <v>29</v>
      </c>
      <c r="G8" s="18" t="s">
        <v>30</v>
      </c>
      <c r="H8" s="76" t="s">
        <v>31</v>
      </c>
      <c r="I8" s="62"/>
      <c r="J8" s="4" t="s">
        <v>32</v>
      </c>
      <c r="K8" s="77" t="s">
        <v>33</v>
      </c>
      <c r="L8" s="65"/>
      <c r="M8" s="66"/>
      <c r="N8" s="5" t="s">
        <v>28</v>
      </c>
      <c r="O8" s="5" t="s">
        <v>29</v>
      </c>
      <c r="P8" s="78" t="s">
        <v>31</v>
      </c>
      <c r="Q8" s="69"/>
      <c r="R8" s="75" t="s">
        <v>34</v>
      </c>
      <c r="S8" s="75"/>
      <c r="T8" s="75" t="s">
        <v>32</v>
      </c>
      <c r="U8" s="75"/>
      <c r="Y8" t="s">
        <v>57</v>
      </c>
    </row>
    <row r="9" spans="2:25">
      <c r="B9" s="40">
        <v>1</v>
      </c>
      <c r="C9" s="48">
        <f>L2</f>
        <v>100000</v>
      </c>
      <c r="D9" s="48"/>
      <c r="E9" s="45">
        <v>2017</v>
      </c>
      <c r="F9" s="8">
        <v>43524</v>
      </c>
      <c r="G9" s="45" t="s">
        <v>3</v>
      </c>
      <c r="H9" s="49">
        <v>1.2403</v>
      </c>
      <c r="I9" s="49"/>
      <c r="J9" s="45">
        <v>65</v>
      </c>
      <c r="K9" s="48">
        <f>IF(J9="","",C9*0.03)</f>
        <v>3000</v>
      </c>
      <c r="L9" s="48"/>
      <c r="M9" s="6">
        <f>IF(J9="","",(K9/J9)/LOOKUP(RIGHT($D$2,3),定数!$A$6:$A$13,定数!$B$6:$B$13))</f>
        <v>0.38461538461538464</v>
      </c>
      <c r="N9" s="45">
        <v>2017</v>
      </c>
      <c r="O9" s="8">
        <v>43488</v>
      </c>
      <c r="P9" s="49">
        <v>1.23</v>
      </c>
      <c r="Q9" s="49"/>
      <c r="R9" s="52">
        <f>IF(P9="","",T9*M9*LOOKUP(RIGHT($D$2,3),定数!$A$6:$A$13,定数!$B$6:$B$13))</f>
        <v>4753.8461538461434</v>
      </c>
      <c r="S9" s="52"/>
      <c r="T9" s="53">
        <f>IF(P9="","",IF(G9="買",(P9-H9),(H9-P9))*IF(RIGHT($D$2,3)="JPY",100,10000))</f>
        <v>102.99999999999976</v>
      </c>
      <c r="U9" s="53"/>
      <c r="V9" s="1">
        <f>IF(T9&lt;&gt;"",IF(T9&gt;0,1+V8,0),"")</f>
        <v>1</v>
      </c>
      <c r="W9">
        <f>IF(T9&lt;&gt;"",IF(T9&lt;0,1+W8,0),"")</f>
        <v>0</v>
      </c>
    </row>
    <row r="10" spans="2:25">
      <c r="B10" s="40">
        <v>2</v>
      </c>
      <c r="C10" s="48">
        <f t="shared" ref="C10:C73" si="0">IF(R9="","",C9+R9)</f>
        <v>104753.84615384614</v>
      </c>
      <c r="D10" s="48"/>
      <c r="E10" s="45">
        <v>2017</v>
      </c>
      <c r="F10" s="8">
        <v>43527</v>
      </c>
      <c r="G10" s="45" t="s">
        <v>3</v>
      </c>
      <c r="H10" s="49">
        <v>1.2255</v>
      </c>
      <c r="I10" s="49"/>
      <c r="J10" s="45">
        <v>25</v>
      </c>
      <c r="K10" s="50">
        <f>IF(J10="","",C10*0.03)</f>
        <v>3142.6153846153843</v>
      </c>
      <c r="L10" s="51"/>
      <c r="M10" s="6">
        <f>IF(J10="","",(K10/J10)/LOOKUP(RIGHT($D$2,3),定数!$A$6:$A$13,定数!$B$6:$B$13))</f>
        <v>1.0475384615384613</v>
      </c>
      <c r="N10" s="45">
        <v>2017</v>
      </c>
      <c r="O10" s="8">
        <v>43527</v>
      </c>
      <c r="P10" s="49">
        <v>1.2216</v>
      </c>
      <c r="Q10" s="49"/>
      <c r="R10" s="52">
        <f>IF(P10="","",T10*M10*LOOKUP(RIGHT($D$2,3),定数!$A$6:$A$13,定数!$B$6:$B$13))</f>
        <v>4902.4800000000168</v>
      </c>
      <c r="S10" s="52"/>
      <c r="T10" s="53">
        <f>IF(P10="","",IF(G10="買",(P10-H10),(H10-P10))*IF(RIGHT($D$2,3)="JPY",100,10000))</f>
        <v>39.000000000000142</v>
      </c>
      <c r="U10" s="53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41">
        <f>IF(C10&lt;&gt;"",MAX(C10,C9),"")</f>
        <v>104753.84615384614</v>
      </c>
    </row>
    <row r="11" spans="2:25">
      <c r="B11" s="40">
        <v>3</v>
      </c>
      <c r="C11" s="48">
        <f t="shared" si="0"/>
        <v>109656.32615384615</v>
      </c>
      <c r="D11" s="48"/>
      <c r="E11" s="45">
        <v>2017</v>
      </c>
      <c r="F11" s="8">
        <v>43602</v>
      </c>
      <c r="G11" s="45" t="s">
        <v>4</v>
      </c>
      <c r="H11" s="49">
        <v>1.2950999999999999</v>
      </c>
      <c r="I11" s="49"/>
      <c r="J11" s="45">
        <v>44</v>
      </c>
      <c r="K11" s="50">
        <f t="shared" ref="K11:K63" si="3">IF(J11="","",C11*0.03)</f>
        <v>3289.6897846153843</v>
      </c>
      <c r="L11" s="51"/>
      <c r="M11" s="6">
        <f>IF(J11="","",(K11/J11)/LOOKUP(RIGHT($D$2,3),定数!$A$6:$A$13,定数!$B$6:$B$13))</f>
        <v>0.62304730769230754</v>
      </c>
      <c r="N11" s="45">
        <v>2017</v>
      </c>
      <c r="O11" s="8">
        <v>43603</v>
      </c>
      <c r="P11" s="49">
        <v>1.3018000000000001</v>
      </c>
      <c r="Q11" s="49"/>
      <c r="R11" s="52">
        <f>IF(P11="","",T11*M11*LOOKUP(RIGHT($D$2,3),定数!$A$6:$A$13,定数!$B$6:$B$13))</f>
        <v>5009.3003538462654</v>
      </c>
      <c r="S11" s="52"/>
      <c r="T11" s="53">
        <f>IF(P11="","",IF(G11="買",(P11-H11),(H11-P11))*IF(RIGHT($D$2,3)="JPY",100,10000))</f>
        <v>67.000000000001506</v>
      </c>
      <c r="U11" s="53"/>
      <c r="V11" s="22">
        <f t="shared" si="1"/>
        <v>3</v>
      </c>
      <c r="W11">
        <f t="shared" si="2"/>
        <v>0</v>
      </c>
      <c r="X11" s="41">
        <f>IF(C11&lt;&gt;"",MAX(X10,C11),"")</f>
        <v>109656.32615384615</v>
      </c>
      <c r="Y11" s="42">
        <f>IF(X11&lt;&gt;"",1-(C11/X11),"")</f>
        <v>0</v>
      </c>
    </row>
    <row r="12" spans="2:25">
      <c r="B12" s="40">
        <v>4</v>
      </c>
      <c r="C12" s="48">
        <f t="shared" si="0"/>
        <v>114665.62650769242</v>
      </c>
      <c r="D12" s="48"/>
      <c r="E12" s="45">
        <v>2017</v>
      </c>
      <c r="F12" s="8">
        <v>43607</v>
      </c>
      <c r="G12" s="45" t="s">
        <v>4</v>
      </c>
      <c r="H12" s="49">
        <v>1.3004</v>
      </c>
      <c r="I12" s="49"/>
      <c r="J12" s="45">
        <v>38</v>
      </c>
      <c r="K12" s="50">
        <f t="shared" si="3"/>
        <v>3439.9687952307722</v>
      </c>
      <c r="L12" s="51"/>
      <c r="M12" s="6">
        <f>IF(J12="","",(K12/J12)/LOOKUP(RIGHT($D$2,3),定数!$A$6:$A$13,定数!$B$6:$B$13))</f>
        <v>0.75437912176113431</v>
      </c>
      <c r="N12" s="45">
        <v>2017</v>
      </c>
      <c r="O12" s="8">
        <v>43608</v>
      </c>
      <c r="P12" s="49">
        <v>1.2964</v>
      </c>
      <c r="Q12" s="49"/>
      <c r="R12" s="52">
        <f>IF(P12="","",T12*M12*LOOKUP(RIGHT($D$2,3),定数!$A$6:$A$13,定数!$B$6:$B$13))</f>
        <v>-3621.0197844534478</v>
      </c>
      <c r="S12" s="52"/>
      <c r="T12" s="53">
        <f t="shared" ref="T12:T75" si="4">IF(P12="","",IF(G12="買",(P12-H12),(H12-P12))*IF(RIGHT($D$2,3)="JPY",100,10000))</f>
        <v>-40.000000000000036</v>
      </c>
      <c r="U12" s="53"/>
      <c r="V12" s="22">
        <f t="shared" si="1"/>
        <v>0</v>
      </c>
      <c r="W12">
        <f t="shared" si="2"/>
        <v>1</v>
      </c>
      <c r="X12" s="41">
        <f t="shared" ref="X12:X75" si="5">IF(C12&lt;&gt;"",MAX(X11,C12),"")</f>
        <v>114665.62650769242</v>
      </c>
      <c r="Y12" s="42">
        <f t="shared" ref="Y12:Y75" si="6">IF(X12&lt;&gt;"",1-(C12/X12),"")</f>
        <v>0</v>
      </c>
    </row>
    <row r="13" spans="2:25">
      <c r="B13" s="40">
        <v>5</v>
      </c>
      <c r="C13" s="48">
        <f t="shared" si="0"/>
        <v>111044.60672323898</v>
      </c>
      <c r="D13" s="48"/>
      <c r="E13" s="45">
        <v>2017</v>
      </c>
      <c r="F13" s="8">
        <v>43608</v>
      </c>
      <c r="G13" s="45" t="s">
        <v>3</v>
      </c>
      <c r="H13" s="49">
        <v>1.2963</v>
      </c>
      <c r="I13" s="49"/>
      <c r="J13" s="45">
        <v>67</v>
      </c>
      <c r="K13" s="50">
        <f t="shared" si="3"/>
        <v>3331.3382016971691</v>
      </c>
      <c r="L13" s="51"/>
      <c r="M13" s="6">
        <f>IF(J13="","",(K13/J13)/LOOKUP(RIGHT($D$2,3),定数!$A$6:$A$13,定数!$B$6:$B$13))</f>
        <v>0.41434554747477226</v>
      </c>
      <c r="N13" s="45">
        <v>2017</v>
      </c>
      <c r="O13" s="8">
        <v>43611</v>
      </c>
      <c r="P13" s="49">
        <v>1.2861</v>
      </c>
      <c r="Q13" s="49"/>
      <c r="R13" s="52">
        <f>IF(P13="","",T13*M13*LOOKUP(RIGHT($D$2,3),定数!$A$6:$A$13,定数!$B$6:$B$13))</f>
        <v>5071.5895010912063</v>
      </c>
      <c r="S13" s="52"/>
      <c r="T13" s="53">
        <f t="shared" si="4"/>
        <v>101.99999999999987</v>
      </c>
      <c r="U13" s="53"/>
      <c r="V13" s="22">
        <f t="shared" si="1"/>
        <v>1</v>
      </c>
      <c r="W13">
        <f t="shared" si="2"/>
        <v>0</v>
      </c>
      <c r="X13" s="41">
        <f t="shared" si="5"/>
        <v>114665.62650769242</v>
      </c>
      <c r="Y13" s="42">
        <f t="shared" si="6"/>
        <v>3.157894736842104E-2</v>
      </c>
    </row>
    <row r="14" spans="2:25">
      <c r="B14" s="40">
        <v>6</v>
      </c>
      <c r="C14" s="48">
        <f t="shared" si="0"/>
        <v>116116.19622433018</v>
      </c>
      <c r="D14" s="48"/>
      <c r="E14" s="45">
        <v>2017</v>
      </c>
      <c r="F14" s="8">
        <v>43617</v>
      </c>
      <c r="G14" s="45" t="s">
        <v>4</v>
      </c>
      <c r="H14" s="49">
        <v>1.2879</v>
      </c>
      <c r="I14" s="49"/>
      <c r="J14" s="45">
        <v>49</v>
      </c>
      <c r="K14" s="50">
        <f t="shared" si="3"/>
        <v>3483.4858867299054</v>
      </c>
      <c r="L14" s="51"/>
      <c r="M14" s="6">
        <f>IF(J14="","",(K14/J14)/LOOKUP(RIGHT($D$2,3),定数!$A$6:$A$13,定数!$B$6:$B$13))</f>
        <v>0.59242957257311313</v>
      </c>
      <c r="N14" s="45">
        <v>2017</v>
      </c>
      <c r="O14" s="8">
        <v>43622</v>
      </c>
      <c r="P14" s="49">
        <v>1.2952999999999999</v>
      </c>
      <c r="Q14" s="49"/>
      <c r="R14" s="52">
        <f>IF(P14="","",T14*M14*LOOKUP(RIGHT($D$2,3),定数!$A$6:$A$13,定数!$B$6:$B$13))</f>
        <v>5260.7746044491387</v>
      </c>
      <c r="S14" s="52"/>
      <c r="T14" s="53">
        <f t="shared" si="4"/>
        <v>73.999999999998508</v>
      </c>
      <c r="U14" s="53"/>
      <c r="V14" s="22">
        <f t="shared" si="1"/>
        <v>2</v>
      </c>
      <c r="W14">
        <f t="shared" si="2"/>
        <v>0</v>
      </c>
      <c r="X14" s="41">
        <f t="shared" si="5"/>
        <v>116116.19622433018</v>
      </c>
      <c r="Y14" s="42">
        <f t="shared" si="6"/>
        <v>0</v>
      </c>
    </row>
    <row r="15" spans="2:25">
      <c r="B15" s="40">
        <v>7</v>
      </c>
      <c r="C15" s="48">
        <f t="shared" si="0"/>
        <v>121376.97082877932</v>
      </c>
      <c r="D15" s="48"/>
      <c r="E15" s="45">
        <v>2017</v>
      </c>
      <c r="F15" s="8">
        <v>43618</v>
      </c>
      <c r="G15" s="45" t="s">
        <v>4</v>
      </c>
      <c r="H15" s="49">
        <v>1.2903</v>
      </c>
      <c r="I15" s="49"/>
      <c r="J15" s="45">
        <v>49</v>
      </c>
      <c r="K15" s="50">
        <f t="shared" si="3"/>
        <v>3641.3091248633796</v>
      </c>
      <c r="L15" s="51"/>
      <c r="M15" s="6">
        <f>IF(J15="","",(K15/J15)/LOOKUP(RIGHT($D$2,3),定数!$A$6:$A$13,定数!$B$6:$B$13))</f>
        <v>0.61927025933050672</v>
      </c>
      <c r="N15" s="45">
        <v>2017</v>
      </c>
      <c r="O15" s="8">
        <v>43624</v>
      </c>
      <c r="P15" s="49">
        <v>1.2976000000000001</v>
      </c>
      <c r="Q15" s="49"/>
      <c r="R15" s="52">
        <f>IF(P15="","",T15*M15*LOOKUP(RIGHT($D$2,3),定数!$A$6:$A$13,定数!$B$6:$B$13))</f>
        <v>5424.8074717353011</v>
      </c>
      <c r="S15" s="52"/>
      <c r="T15" s="53">
        <f t="shared" si="4"/>
        <v>73.000000000000838</v>
      </c>
      <c r="U15" s="53"/>
      <c r="V15" s="22">
        <f t="shared" si="1"/>
        <v>3</v>
      </c>
      <c r="W15">
        <f t="shared" si="2"/>
        <v>0</v>
      </c>
      <c r="X15" s="41">
        <f t="shared" si="5"/>
        <v>121376.97082877932</v>
      </c>
      <c r="Y15" s="42">
        <f t="shared" si="6"/>
        <v>0</v>
      </c>
    </row>
    <row r="16" spans="2:25">
      <c r="B16" s="40">
        <v>8</v>
      </c>
      <c r="C16" s="48">
        <f t="shared" si="0"/>
        <v>126801.77830051462</v>
      </c>
      <c r="D16" s="48"/>
      <c r="E16" s="45">
        <v>2017</v>
      </c>
      <c r="F16" s="8">
        <v>43665</v>
      </c>
      <c r="G16" s="45" t="s">
        <v>3</v>
      </c>
      <c r="H16" s="49">
        <v>1.3019000000000001</v>
      </c>
      <c r="I16" s="49"/>
      <c r="J16" s="45">
        <v>31</v>
      </c>
      <c r="K16" s="50">
        <f t="shared" si="3"/>
        <v>3804.0533490154385</v>
      </c>
      <c r="L16" s="51"/>
      <c r="M16" s="6">
        <f>IF(J16="","",(K16/J16)/LOOKUP(RIGHT($D$2,3),定数!$A$6:$A$13,定数!$B$6:$B$13))</f>
        <v>1.0225949862944728</v>
      </c>
      <c r="N16" s="45">
        <v>2017</v>
      </c>
      <c r="O16" s="8">
        <v>43666</v>
      </c>
      <c r="P16" s="49">
        <v>1.2971999999999999</v>
      </c>
      <c r="Q16" s="49"/>
      <c r="R16" s="52">
        <f>IF(P16="","",T16*M16*LOOKUP(RIGHT($D$2,3),定数!$A$6:$A$13,定数!$B$6:$B$13))</f>
        <v>5767.4357227010087</v>
      </c>
      <c r="S16" s="52"/>
      <c r="T16" s="53">
        <f t="shared" si="4"/>
        <v>47.000000000001485</v>
      </c>
      <c r="U16" s="53"/>
      <c r="V16" s="22">
        <f t="shared" si="1"/>
        <v>4</v>
      </c>
      <c r="W16">
        <f t="shared" si="2"/>
        <v>0</v>
      </c>
      <c r="X16" s="41">
        <f t="shared" si="5"/>
        <v>126801.77830051462</v>
      </c>
      <c r="Y16" s="42">
        <f t="shared" si="6"/>
        <v>0</v>
      </c>
    </row>
    <row r="17" spans="2:25">
      <c r="B17" s="40">
        <v>9</v>
      </c>
      <c r="C17" s="48">
        <f t="shared" si="0"/>
        <v>132569.21402321564</v>
      </c>
      <c r="D17" s="48"/>
      <c r="E17" s="45">
        <v>2017</v>
      </c>
      <c r="F17" s="8">
        <v>43680</v>
      </c>
      <c r="G17" s="45" t="s">
        <v>4</v>
      </c>
      <c r="H17" s="49">
        <v>1.3223</v>
      </c>
      <c r="I17" s="49"/>
      <c r="J17" s="45">
        <v>13</v>
      </c>
      <c r="K17" s="50">
        <f t="shared" si="3"/>
        <v>3977.0764206964691</v>
      </c>
      <c r="L17" s="51"/>
      <c r="M17" s="6">
        <f>IF(J17="","",(K17/J17)/LOOKUP(RIGHT($D$2,3),定数!$A$6:$A$13,定数!$B$6:$B$13))</f>
        <v>2.5494079619849161</v>
      </c>
      <c r="N17" s="45">
        <v>2017</v>
      </c>
      <c r="O17" s="8">
        <v>43680</v>
      </c>
      <c r="P17" s="49">
        <v>1.3243</v>
      </c>
      <c r="Q17" s="49"/>
      <c r="R17" s="52">
        <f>IF(P17="","",T17*M17*LOOKUP(RIGHT($D$2,3),定数!$A$6:$A$13,定数!$B$6:$B$13))</f>
        <v>6118.5791087638045</v>
      </c>
      <c r="S17" s="52"/>
      <c r="T17" s="53">
        <f t="shared" si="4"/>
        <v>20.000000000000018</v>
      </c>
      <c r="U17" s="53"/>
      <c r="V17" s="22">
        <f t="shared" si="1"/>
        <v>5</v>
      </c>
      <c r="W17">
        <f t="shared" si="2"/>
        <v>0</v>
      </c>
      <c r="X17" s="41">
        <f t="shared" si="5"/>
        <v>132569.21402321564</v>
      </c>
      <c r="Y17" s="42">
        <f t="shared" si="6"/>
        <v>0</v>
      </c>
    </row>
    <row r="18" spans="2:25">
      <c r="B18" s="40">
        <v>10</v>
      </c>
      <c r="C18" s="48">
        <f t="shared" si="0"/>
        <v>138687.79313197944</v>
      </c>
      <c r="D18" s="48"/>
      <c r="E18" s="45">
        <v>2017</v>
      </c>
      <c r="F18" s="8">
        <v>43688</v>
      </c>
      <c r="G18" s="45" t="s">
        <v>3</v>
      </c>
      <c r="H18" s="49">
        <v>1.2949999999999999</v>
      </c>
      <c r="I18" s="49"/>
      <c r="J18" s="45">
        <v>56</v>
      </c>
      <c r="K18" s="50">
        <f t="shared" si="3"/>
        <v>4160.6337939593832</v>
      </c>
      <c r="L18" s="51"/>
      <c r="M18" s="6">
        <f>IF(J18="","",(K18/J18)/LOOKUP(RIGHT($D$2,3),定数!$A$6:$A$13,定数!$B$6:$B$13))</f>
        <v>0.61914193362490821</v>
      </c>
      <c r="N18" s="45">
        <v>2017</v>
      </c>
      <c r="O18" s="8">
        <v>43688</v>
      </c>
      <c r="P18" s="49">
        <v>1.3008999999999999</v>
      </c>
      <c r="Q18" s="49"/>
      <c r="R18" s="52">
        <f>IF(P18="","",T18*M18*LOOKUP(RIGHT($D$2,3),定数!$A$6:$A$13,定数!$B$6:$B$13))</f>
        <v>-4383.5248900643619</v>
      </c>
      <c r="S18" s="52"/>
      <c r="T18" s="53">
        <f t="shared" si="4"/>
        <v>-59.000000000000163</v>
      </c>
      <c r="U18" s="53"/>
      <c r="V18" s="22">
        <f t="shared" si="1"/>
        <v>0</v>
      </c>
      <c r="W18">
        <f t="shared" si="2"/>
        <v>1</v>
      </c>
      <c r="X18" s="41">
        <f t="shared" si="5"/>
        <v>138687.79313197944</v>
      </c>
      <c r="Y18" s="42">
        <f t="shared" si="6"/>
        <v>0</v>
      </c>
    </row>
    <row r="19" spans="2:25">
      <c r="B19" s="40">
        <v>11</v>
      </c>
      <c r="C19" s="48">
        <f t="shared" si="0"/>
        <v>134304.2682419151</v>
      </c>
      <c r="D19" s="48"/>
      <c r="E19" s="45">
        <v>2017</v>
      </c>
      <c r="F19" s="8">
        <v>43694</v>
      </c>
      <c r="G19" s="45" t="s">
        <v>3</v>
      </c>
      <c r="H19" s="49">
        <v>1.2870999999999999</v>
      </c>
      <c r="I19" s="49"/>
      <c r="J19" s="45">
        <v>25</v>
      </c>
      <c r="K19" s="50">
        <f t="shared" si="3"/>
        <v>4029.1280472574526</v>
      </c>
      <c r="L19" s="51"/>
      <c r="M19" s="6">
        <f>IF(J19="","",(K19/J19)/LOOKUP(RIGHT($D$2,3),定数!$A$6:$A$13,定数!$B$6:$B$13))</f>
        <v>1.3430426824191508</v>
      </c>
      <c r="N19" s="45">
        <v>2017</v>
      </c>
      <c r="O19" s="8">
        <v>43695</v>
      </c>
      <c r="P19" s="49">
        <v>1.2898000000000001</v>
      </c>
      <c r="Q19" s="49"/>
      <c r="R19" s="52">
        <f>IF(P19="","",T19*M19*LOOKUP(RIGHT($D$2,3),定数!$A$6:$A$13,定数!$B$6:$B$13))</f>
        <v>-4351.4582910382851</v>
      </c>
      <c r="S19" s="52"/>
      <c r="T19" s="53">
        <f t="shared" si="4"/>
        <v>-27.000000000001467</v>
      </c>
      <c r="U19" s="53"/>
      <c r="V19" s="22">
        <f t="shared" si="1"/>
        <v>0</v>
      </c>
      <c r="W19">
        <f t="shared" si="2"/>
        <v>2</v>
      </c>
      <c r="X19" s="41">
        <f t="shared" si="5"/>
        <v>138687.79313197944</v>
      </c>
      <c r="Y19" s="42">
        <f t="shared" si="6"/>
        <v>3.1607142857142834E-2</v>
      </c>
    </row>
    <row r="20" spans="2:25">
      <c r="B20" s="40">
        <v>12</v>
      </c>
      <c r="C20" s="48">
        <f t="shared" si="0"/>
        <v>129952.80995087681</v>
      </c>
      <c r="D20" s="48"/>
      <c r="E20" s="45">
        <v>2017</v>
      </c>
      <c r="F20" s="8">
        <v>43734</v>
      </c>
      <c r="G20" s="45" t="s">
        <v>3</v>
      </c>
      <c r="H20" s="49">
        <v>1.3463000000000001</v>
      </c>
      <c r="I20" s="49"/>
      <c r="J20" s="45">
        <v>48</v>
      </c>
      <c r="K20" s="50">
        <f t="shared" si="3"/>
        <v>3898.5842985263039</v>
      </c>
      <c r="L20" s="51"/>
      <c r="M20" s="6">
        <f>IF(J20="","",(K20/J20)/LOOKUP(RIGHT($D$2,3),定数!$A$6:$A$13,定数!$B$6:$B$13))</f>
        <v>0.6768375518274834</v>
      </c>
      <c r="N20" s="45">
        <v>2017</v>
      </c>
      <c r="O20" s="8">
        <v>43735</v>
      </c>
      <c r="P20" s="49">
        <v>1.339</v>
      </c>
      <c r="Q20" s="49"/>
      <c r="R20" s="52">
        <f>IF(P20="","",T20*M20*LOOKUP(RIGHT($D$2,3),定数!$A$6:$A$13,定数!$B$6:$B$13))</f>
        <v>5929.0969540088226</v>
      </c>
      <c r="S20" s="52"/>
      <c r="T20" s="53">
        <f t="shared" si="4"/>
        <v>73.000000000000838</v>
      </c>
      <c r="U20" s="53"/>
      <c r="V20" s="22">
        <f t="shared" si="1"/>
        <v>1</v>
      </c>
      <c r="W20">
        <f t="shared" si="2"/>
        <v>0</v>
      </c>
      <c r="X20" s="41">
        <f t="shared" si="5"/>
        <v>138687.79313197944</v>
      </c>
      <c r="Y20" s="42">
        <f t="shared" si="6"/>
        <v>6.2983071428573179E-2</v>
      </c>
    </row>
    <row r="21" spans="2:25">
      <c r="B21" s="40">
        <v>13</v>
      </c>
      <c r="C21" s="48">
        <f t="shared" si="0"/>
        <v>135881.90690488563</v>
      </c>
      <c r="D21" s="48"/>
      <c r="E21" s="45">
        <v>2017</v>
      </c>
      <c r="F21" s="8">
        <v>43737</v>
      </c>
      <c r="G21" s="45" t="s">
        <v>3</v>
      </c>
      <c r="H21" s="49">
        <v>1.3349</v>
      </c>
      <c r="I21" s="49"/>
      <c r="J21" s="45">
        <v>73</v>
      </c>
      <c r="K21" s="50">
        <f t="shared" si="3"/>
        <v>4076.4572071465686</v>
      </c>
      <c r="L21" s="51"/>
      <c r="M21" s="6">
        <f>IF(J21="","",(K21/J21)/LOOKUP(RIGHT($D$2,3),定数!$A$6:$A$13,定数!$B$6:$B$13))</f>
        <v>0.46534899624960829</v>
      </c>
      <c r="N21" s="45">
        <v>2017</v>
      </c>
      <c r="O21" s="8">
        <v>43741</v>
      </c>
      <c r="P21" s="49">
        <v>1.3238000000000001</v>
      </c>
      <c r="Q21" s="49"/>
      <c r="R21" s="52">
        <f>IF(P21="","",T21*M21*LOOKUP(RIGHT($D$2,3),定数!$A$6:$A$13,定数!$B$6:$B$13))</f>
        <v>6198.4486300447206</v>
      </c>
      <c r="S21" s="52"/>
      <c r="T21" s="53">
        <f t="shared" si="4"/>
        <v>110.99999999999888</v>
      </c>
      <c r="U21" s="53"/>
      <c r="V21" s="22">
        <f t="shared" si="1"/>
        <v>2</v>
      </c>
      <c r="W21">
        <f t="shared" si="2"/>
        <v>0</v>
      </c>
      <c r="X21" s="41">
        <f t="shared" si="5"/>
        <v>138687.79313197944</v>
      </c>
      <c r="Y21" s="42">
        <f t="shared" si="6"/>
        <v>2.0231674062501259E-2</v>
      </c>
    </row>
    <row r="22" spans="2:25">
      <c r="B22" s="40">
        <v>14</v>
      </c>
      <c r="C22" s="48">
        <f t="shared" si="0"/>
        <v>142080.35553493036</v>
      </c>
      <c r="D22" s="48"/>
      <c r="E22" s="45">
        <v>2017</v>
      </c>
      <c r="F22" s="8">
        <v>43738</v>
      </c>
      <c r="G22" s="45" t="s">
        <v>3</v>
      </c>
      <c r="H22" s="49">
        <v>1.3385</v>
      </c>
      <c r="I22" s="49"/>
      <c r="J22" s="45">
        <v>51</v>
      </c>
      <c r="K22" s="50">
        <f t="shared" si="3"/>
        <v>4262.410666047911</v>
      </c>
      <c r="L22" s="51"/>
      <c r="M22" s="6">
        <f>IF(J22="","",(K22/J22)/LOOKUP(RIGHT($D$2,3),定数!$A$6:$A$13,定数!$B$6:$B$13))</f>
        <v>0.69647233105358031</v>
      </c>
      <c r="N22" s="45">
        <v>2017</v>
      </c>
      <c r="O22" s="8">
        <v>43740</v>
      </c>
      <c r="P22" s="49">
        <v>1.3307</v>
      </c>
      <c r="Q22" s="49"/>
      <c r="R22" s="52">
        <f>IF(P22="","",T22*M22*LOOKUP(RIGHT($D$2,3),定数!$A$6:$A$13,定数!$B$6:$B$13))</f>
        <v>6518.9810186615359</v>
      </c>
      <c r="S22" s="52"/>
      <c r="T22" s="53">
        <f t="shared" si="4"/>
        <v>78.000000000000284</v>
      </c>
      <c r="U22" s="53"/>
      <c r="V22" s="22">
        <f t="shared" si="1"/>
        <v>3</v>
      </c>
      <c r="W22">
        <f t="shared" si="2"/>
        <v>0</v>
      </c>
      <c r="X22" s="41">
        <f t="shared" si="5"/>
        <v>142080.35553493036</v>
      </c>
      <c r="Y22" s="42">
        <f t="shared" si="6"/>
        <v>0</v>
      </c>
    </row>
    <row r="23" spans="2:25">
      <c r="B23" s="40">
        <v>15</v>
      </c>
      <c r="C23" s="48">
        <f t="shared" si="0"/>
        <v>148599.33655359189</v>
      </c>
      <c r="D23" s="48"/>
      <c r="E23" s="45">
        <v>2017</v>
      </c>
      <c r="F23" s="8">
        <v>43749</v>
      </c>
      <c r="G23" s="45" t="s">
        <v>4</v>
      </c>
      <c r="H23" s="49">
        <v>1.3217000000000001</v>
      </c>
      <c r="I23" s="49"/>
      <c r="J23" s="45">
        <v>42</v>
      </c>
      <c r="K23" s="50">
        <f t="shared" si="3"/>
        <v>4457.9800966077564</v>
      </c>
      <c r="L23" s="51"/>
      <c r="M23" s="6">
        <f>IF(J23="","",(K23/J23)/LOOKUP(RIGHT($D$2,3),定数!$A$6:$A$13,定数!$B$6:$B$13))</f>
        <v>0.88451986043804687</v>
      </c>
      <c r="N23" s="45">
        <v>2017</v>
      </c>
      <c r="O23" s="8">
        <v>43750</v>
      </c>
      <c r="P23" s="49">
        <v>1.3172999999999999</v>
      </c>
      <c r="Q23" s="49"/>
      <c r="R23" s="52">
        <f>IF(P23="","",T23*M23*LOOKUP(RIGHT($D$2,3),定数!$A$6:$A$13,定数!$B$6:$B$13))</f>
        <v>-4670.2648631130805</v>
      </c>
      <c r="S23" s="52"/>
      <c r="T23" s="53">
        <f t="shared" si="4"/>
        <v>-44.000000000001819</v>
      </c>
      <c r="U23" s="53"/>
      <c r="V23" t="str">
        <f t="shared" ref="V23:W74" si="7">IF(S23&lt;&gt;"",IF(S23&lt;0,1+V22,0),"")</f>
        <v/>
      </c>
      <c r="W23">
        <f t="shared" si="2"/>
        <v>1</v>
      </c>
      <c r="X23" s="41">
        <f t="shared" si="5"/>
        <v>148599.33655359189</v>
      </c>
      <c r="Y23" s="42">
        <f t="shared" si="6"/>
        <v>0</v>
      </c>
    </row>
    <row r="24" spans="2:25">
      <c r="B24" s="40">
        <v>16</v>
      </c>
      <c r="C24" s="48">
        <f t="shared" si="0"/>
        <v>143929.0716904788</v>
      </c>
      <c r="D24" s="48"/>
      <c r="E24" s="45">
        <v>2017</v>
      </c>
      <c r="F24" s="8">
        <v>43751</v>
      </c>
      <c r="G24" s="45" t="s">
        <v>4</v>
      </c>
      <c r="H24" s="49">
        <v>1.3323</v>
      </c>
      <c r="I24" s="49"/>
      <c r="J24" s="45">
        <v>75</v>
      </c>
      <c r="K24" s="50">
        <f t="shared" si="3"/>
        <v>4317.8721507143637</v>
      </c>
      <c r="L24" s="51"/>
      <c r="M24" s="6">
        <f>IF(J24="","",(K24/J24)/LOOKUP(RIGHT($D$2,3),定数!$A$6:$A$13,定数!$B$6:$B$13))</f>
        <v>0.47976357230159594</v>
      </c>
      <c r="N24" s="45">
        <v>2017</v>
      </c>
      <c r="O24" s="8">
        <v>43755</v>
      </c>
      <c r="P24" s="49">
        <v>1.3245</v>
      </c>
      <c r="Q24" s="49"/>
      <c r="R24" s="52">
        <f>IF(P24="","",T24*M24*LOOKUP(RIGHT($D$2,3),定数!$A$6:$A$13,定数!$B$6:$B$13))</f>
        <v>-4490.5870367429543</v>
      </c>
      <c r="S24" s="52"/>
      <c r="T24" s="53">
        <f t="shared" si="4"/>
        <v>-78.000000000000284</v>
      </c>
      <c r="U24" s="53"/>
      <c r="V24" t="str">
        <f t="shared" si="7"/>
        <v/>
      </c>
      <c r="W24">
        <f t="shared" si="2"/>
        <v>2</v>
      </c>
      <c r="X24" s="41">
        <f t="shared" si="5"/>
        <v>148599.33655359189</v>
      </c>
      <c r="Y24" s="42">
        <f t="shared" si="6"/>
        <v>3.1428571428572805E-2</v>
      </c>
    </row>
    <row r="25" spans="2:25">
      <c r="B25" s="40">
        <v>17</v>
      </c>
      <c r="C25" s="48">
        <f t="shared" si="0"/>
        <v>139438.48465373585</v>
      </c>
      <c r="D25" s="48"/>
      <c r="E25" s="45">
        <v>2017</v>
      </c>
      <c r="F25" s="8">
        <v>43757</v>
      </c>
      <c r="G25" s="45" t="s">
        <v>3</v>
      </c>
      <c r="H25" s="49">
        <v>1.3152999999999999</v>
      </c>
      <c r="I25" s="49"/>
      <c r="J25" s="45">
        <v>53</v>
      </c>
      <c r="K25" s="50">
        <f t="shared" si="3"/>
        <v>4183.1545396120755</v>
      </c>
      <c r="L25" s="51"/>
      <c r="M25" s="6">
        <f>IF(J25="","",(K25/J25)/LOOKUP(RIGHT($D$2,3),定数!$A$6:$A$13,定数!$B$6:$B$13))</f>
        <v>0.65772870119686722</v>
      </c>
      <c r="N25" s="45">
        <v>2017</v>
      </c>
      <c r="O25" s="8">
        <v>43761</v>
      </c>
      <c r="P25" s="49">
        <v>1.3209</v>
      </c>
      <c r="Q25" s="49"/>
      <c r="R25" s="52">
        <f>IF(P25="","",T25*M25*LOOKUP(RIGHT($D$2,3),定数!$A$6:$A$13,定数!$B$6:$B$13))</f>
        <v>-4419.9368720429866</v>
      </c>
      <c r="S25" s="52"/>
      <c r="T25" s="53">
        <f t="shared" si="4"/>
        <v>-56.000000000000497</v>
      </c>
      <c r="U25" s="53"/>
      <c r="V25" t="str">
        <f t="shared" si="7"/>
        <v/>
      </c>
      <c r="W25">
        <f t="shared" si="2"/>
        <v>3</v>
      </c>
      <c r="X25" s="41">
        <f t="shared" si="5"/>
        <v>148599.33655359189</v>
      </c>
      <c r="Y25" s="42">
        <f t="shared" si="6"/>
        <v>6.1648000000001368E-2</v>
      </c>
    </row>
    <row r="26" spans="2:25">
      <c r="B26" s="40">
        <v>18</v>
      </c>
      <c r="C26" s="48">
        <f t="shared" si="0"/>
        <v>135018.54778169288</v>
      </c>
      <c r="D26" s="48"/>
      <c r="E26" s="45">
        <v>2017</v>
      </c>
      <c r="F26" s="8">
        <v>43785</v>
      </c>
      <c r="G26" s="45" t="s">
        <v>4</v>
      </c>
      <c r="H26" s="49">
        <v>1.3188</v>
      </c>
      <c r="I26" s="49"/>
      <c r="J26" s="45">
        <v>52</v>
      </c>
      <c r="K26" s="50">
        <f t="shared" si="3"/>
        <v>4050.5564334507862</v>
      </c>
      <c r="L26" s="51"/>
      <c r="M26" s="6">
        <f>IF(J26="","",(K26/J26)/LOOKUP(RIGHT($D$2,3),定数!$A$6:$A$13,定数!$B$6:$B$13))</f>
        <v>0.64912763356583114</v>
      </c>
      <c r="N26" s="45">
        <v>2017</v>
      </c>
      <c r="O26" s="8">
        <v>43789</v>
      </c>
      <c r="P26" s="49">
        <v>1.3266</v>
      </c>
      <c r="Q26" s="49"/>
      <c r="R26" s="52">
        <f>IF(P26="","",T26*M26*LOOKUP(RIGHT($D$2,3),定数!$A$6:$A$13,定数!$B$6:$B$13))</f>
        <v>6075.8346501762016</v>
      </c>
      <c r="S26" s="52"/>
      <c r="T26" s="53">
        <f t="shared" si="4"/>
        <v>78.000000000000284</v>
      </c>
      <c r="U26" s="53"/>
      <c r="V26" t="str">
        <f t="shared" si="7"/>
        <v/>
      </c>
      <c r="W26">
        <f t="shared" si="2"/>
        <v>0</v>
      </c>
      <c r="X26" s="41">
        <f t="shared" si="5"/>
        <v>148599.33655359189</v>
      </c>
      <c r="Y26" s="42">
        <f t="shared" si="6"/>
        <v>9.1391987924529849E-2</v>
      </c>
    </row>
    <row r="27" spans="2:25">
      <c r="B27" s="40">
        <v>19</v>
      </c>
      <c r="C27" s="48">
        <f t="shared" si="0"/>
        <v>141094.38243186907</v>
      </c>
      <c r="D27" s="48"/>
      <c r="E27" s="45">
        <v>2017</v>
      </c>
      <c r="F27" s="8">
        <v>43790</v>
      </c>
      <c r="G27" s="45" t="s">
        <v>4</v>
      </c>
      <c r="H27" s="49">
        <v>1.3254999999999999</v>
      </c>
      <c r="I27" s="49"/>
      <c r="J27" s="45">
        <v>44</v>
      </c>
      <c r="K27" s="50">
        <f t="shared" si="3"/>
        <v>4232.8314729560725</v>
      </c>
      <c r="L27" s="51"/>
      <c r="M27" s="6">
        <f>IF(J27="","",(K27/J27)/LOOKUP(RIGHT($D$2,3),定数!$A$6:$A$13,定数!$B$6:$B$13))</f>
        <v>0.80167262745380152</v>
      </c>
      <c r="N27" s="45">
        <v>2017</v>
      </c>
      <c r="O27" s="8">
        <v>43792</v>
      </c>
      <c r="P27" s="49">
        <v>1.3322000000000001</v>
      </c>
      <c r="Q27" s="49"/>
      <c r="R27" s="52">
        <f>IF(P27="","",T27*M27*LOOKUP(RIGHT($D$2,3),定数!$A$6:$A$13,定数!$B$6:$B$13))</f>
        <v>6445.447924728709</v>
      </c>
      <c r="S27" s="52"/>
      <c r="T27" s="53">
        <f t="shared" si="4"/>
        <v>67.000000000001506</v>
      </c>
      <c r="U27" s="53"/>
      <c r="V27" t="str">
        <f t="shared" si="7"/>
        <v/>
      </c>
      <c r="W27">
        <f t="shared" si="2"/>
        <v>0</v>
      </c>
      <c r="X27" s="41">
        <f t="shared" si="5"/>
        <v>148599.33655359189</v>
      </c>
      <c r="Y27" s="42">
        <f t="shared" si="6"/>
        <v>5.0504627381133482E-2</v>
      </c>
    </row>
    <row r="28" spans="2:25">
      <c r="B28" s="40">
        <v>20</v>
      </c>
      <c r="C28" s="48">
        <f t="shared" si="0"/>
        <v>147539.83035659778</v>
      </c>
      <c r="D28" s="48"/>
      <c r="E28" s="45">
        <v>2017</v>
      </c>
      <c r="F28" s="8">
        <v>43791</v>
      </c>
      <c r="G28" s="45" t="s">
        <v>4</v>
      </c>
      <c r="H28" s="49">
        <v>1.3271999999999999</v>
      </c>
      <c r="I28" s="49"/>
      <c r="J28" s="45">
        <v>57</v>
      </c>
      <c r="K28" s="50">
        <f t="shared" si="3"/>
        <v>4426.1949106979337</v>
      </c>
      <c r="L28" s="51"/>
      <c r="M28" s="6">
        <f>IF(J28="","",(K28/J28)/LOOKUP(RIGHT($D$2,3),定数!$A$6:$A$13,定数!$B$6:$B$13))</f>
        <v>0.64710451910788502</v>
      </c>
      <c r="N28" s="45">
        <v>2017</v>
      </c>
      <c r="O28" s="8">
        <v>43796</v>
      </c>
      <c r="P28" s="49">
        <v>1.3357000000000001</v>
      </c>
      <c r="Q28" s="49"/>
      <c r="R28" s="52">
        <f>IF(P28="","",T28*M28*LOOKUP(RIGHT($D$2,3),定数!$A$6:$A$13,定数!$B$6:$B$13))</f>
        <v>6600.466094900562</v>
      </c>
      <c r="S28" s="52"/>
      <c r="T28" s="53">
        <f t="shared" si="4"/>
        <v>85.000000000001734</v>
      </c>
      <c r="U28" s="53"/>
      <c r="V28" t="str">
        <f t="shared" si="7"/>
        <v/>
      </c>
      <c r="W28">
        <f t="shared" si="2"/>
        <v>0</v>
      </c>
      <c r="X28" s="41">
        <f t="shared" si="5"/>
        <v>148599.33655359189</v>
      </c>
      <c r="Y28" s="42">
        <f t="shared" si="6"/>
        <v>7.1299524046797291E-3</v>
      </c>
    </row>
    <row r="29" spans="2:25">
      <c r="B29" s="40">
        <v>21</v>
      </c>
      <c r="C29" s="48">
        <f t="shared" si="0"/>
        <v>154140.29645149835</v>
      </c>
      <c r="D29" s="48"/>
      <c r="E29" s="45">
        <v>2017</v>
      </c>
      <c r="F29" s="8">
        <v>43811</v>
      </c>
      <c r="G29" s="45" t="s">
        <v>3</v>
      </c>
      <c r="H29" s="49">
        <v>1.3335999999999999</v>
      </c>
      <c r="I29" s="49"/>
      <c r="J29" s="45">
        <v>41</v>
      </c>
      <c r="K29" s="50">
        <f t="shared" si="3"/>
        <v>4624.2088935449501</v>
      </c>
      <c r="L29" s="51"/>
      <c r="M29" s="6">
        <f>IF(J29="","",(K29/J29)/LOOKUP(RIGHT($D$2,3),定数!$A$6:$A$13,定数!$B$6:$B$13))</f>
        <v>0.93987985641157523</v>
      </c>
      <c r="N29" s="45">
        <v>2017</v>
      </c>
      <c r="O29" s="8">
        <v>43813</v>
      </c>
      <c r="P29" s="49">
        <v>1.3380000000000001</v>
      </c>
      <c r="Q29" s="49"/>
      <c r="R29" s="52">
        <f>IF(P29="","",T29*M29*LOOKUP(RIGHT($D$2,3),定数!$A$6:$A$13,定数!$B$6:$B$13))</f>
        <v>-4962.5656418533226</v>
      </c>
      <c r="S29" s="52"/>
      <c r="T29" s="53">
        <f t="shared" si="4"/>
        <v>-44.000000000001819</v>
      </c>
      <c r="U29" s="53"/>
      <c r="V29" t="str">
        <f t="shared" si="7"/>
        <v/>
      </c>
      <c r="W29">
        <f t="shared" si="2"/>
        <v>1</v>
      </c>
      <c r="X29" s="41">
        <f t="shared" si="5"/>
        <v>154140.29645149835</v>
      </c>
      <c r="Y29" s="42">
        <f t="shared" si="6"/>
        <v>0</v>
      </c>
    </row>
    <row r="30" spans="2:25">
      <c r="B30" s="40">
        <v>22</v>
      </c>
      <c r="C30" s="48">
        <f t="shared" si="0"/>
        <v>149177.73080964503</v>
      </c>
      <c r="D30" s="48"/>
      <c r="E30" s="45">
        <v>2017</v>
      </c>
      <c r="F30" s="8">
        <v>43828</v>
      </c>
      <c r="G30" s="45" t="s">
        <v>4</v>
      </c>
      <c r="H30" s="49">
        <v>1.3452999999999999</v>
      </c>
      <c r="I30" s="49"/>
      <c r="J30" s="45">
        <v>26</v>
      </c>
      <c r="K30" s="50">
        <f t="shared" si="3"/>
        <v>4475.3319242893504</v>
      </c>
      <c r="L30" s="51"/>
      <c r="M30" s="6">
        <f>IF(J30="","",(K30/J30)/LOOKUP(RIGHT($D$2,3),定数!$A$6:$A$13,定数!$B$6:$B$13))</f>
        <v>1.4344012577850482</v>
      </c>
      <c r="N30" s="45">
        <v>2017</v>
      </c>
      <c r="O30" s="8">
        <v>43828</v>
      </c>
      <c r="P30" s="49">
        <v>1.3492</v>
      </c>
      <c r="Q30" s="49"/>
      <c r="R30" s="52">
        <f>IF(P30="","",T30*M30*LOOKUP(RIGHT($D$2,3),定数!$A$6:$A$13,定数!$B$6:$B$13))</f>
        <v>6712.9978864340501</v>
      </c>
      <c r="S30" s="52"/>
      <c r="T30" s="53">
        <f t="shared" si="4"/>
        <v>39.000000000000142</v>
      </c>
      <c r="U30" s="53"/>
      <c r="V30" t="str">
        <f t="shared" si="7"/>
        <v/>
      </c>
      <c r="W30">
        <f t="shared" si="2"/>
        <v>0</v>
      </c>
      <c r="X30" s="41">
        <f t="shared" si="5"/>
        <v>154140.29645149835</v>
      </c>
      <c r="Y30" s="42">
        <f t="shared" si="6"/>
        <v>3.2195121951220762E-2</v>
      </c>
    </row>
    <row r="31" spans="2:25">
      <c r="B31" s="40">
        <v>23</v>
      </c>
      <c r="C31" s="48">
        <f t="shared" si="0"/>
        <v>155890.72869607908</v>
      </c>
      <c r="D31" s="48"/>
      <c r="E31" s="46">
        <v>2018</v>
      </c>
      <c r="F31" s="8">
        <v>43483</v>
      </c>
      <c r="G31" s="46" t="s">
        <v>4</v>
      </c>
      <c r="H31" s="49">
        <v>1.3847</v>
      </c>
      <c r="I31" s="49"/>
      <c r="J31" s="46">
        <v>41</v>
      </c>
      <c r="K31" s="50">
        <f t="shared" si="3"/>
        <v>4676.7218608823723</v>
      </c>
      <c r="L31" s="51"/>
      <c r="M31" s="6">
        <f>IF(J31="","",(K31/J31)/LOOKUP(RIGHT($D$2,3),定数!$A$6:$A$13,定数!$B$6:$B$13))</f>
        <v>0.9505532237565798</v>
      </c>
      <c r="N31" s="46">
        <v>2018</v>
      </c>
      <c r="O31" s="8">
        <v>43483</v>
      </c>
      <c r="P31" s="49">
        <v>1.3908</v>
      </c>
      <c r="Q31" s="49"/>
      <c r="R31" s="52">
        <f>IF(P31="","",T31*M31*LOOKUP(RIGHT($D$2,3),定数!$A$6:$A$13,定数!$B$6:$B$13))</f>
        <v>6958.049597898158</v>
      </c>
      <c r="S31" s="52"/>
      <c r="T31" s="53">
        <f t="shared" si="4"/>
        <v>60.999999999999943</v>
      </c>
      <c r="U31" s="53"/>
      <c r="V31" t="str">
        <f t="shared" si="7"/>
        <v/>
      </c>
      <c r="W31">
        <f t="shared" si="2"/>
        <v>0</v>
      </c>
      <c r="X31" s="41">
        <f t="shared" si="5"/>
        <v>155890.72869607908</v>
      </c>
      <c r="Y31" s="42">
        <f t="shared" si="6"/>
        <v>0</v>
      </c>
    </row>
    <row r="32" spans="2:25">
      <c r="B32" s="40">
        <v>24</v>
      </c>
      <c r="C32" s="48">
        <f t="shared" si="0"/>
        <v>162848.77829397723</v>
      </c>
      <c r="D32" s="48"/>
      <c r="E32" s="46">
        <v>2018</v>
      </c>
      <c r="F32" s="8">
        <v>43488</v>
      </c>
      <c r="G32" s="46" t="s">
        <v>4</v>
      </c>
      <c r="H32" s="49">
        <v>1.3967000000000001</v>
      </c>
      <c r="I32" s="49"/>
      <c r="J32" s="46">
        <v>50</v>
      </c>
      <c r="K32" s="50">
        <f t="shared" si="3"/>
        <v>4885.4633488193167</v>
      </c>
      <c r="L32" s="51"/>
      <c r="M32" s="6">
        <f>IF(J32="","",(K32/J32)/LOOKUP(RIGHT($D$2,3),定数!$A$6:$A$13,定数!$B$6:$B$13))</f>
        <v>0.81424389146988607</v>
      </c>
      <c r="N32" s="46">
        <v>2018</v>
      </c>
      <c r="O32" s="8">
        <v>43489</v>
      </c>
      <c r="P32" s="49">
        <v>1.4041999999999999</v>
      </c>
      <c r="Q32" s="49"/>
      <c r="R32" s="52">
        <f>IF(P32="","",T32*M32*LOOKUP(RIGHT($D$2,3),定数!$A$6:$A$13,定数!$B$6:$B$13))</f>
        <v>7328.1950232288191</v>
      </c>
      <c r="S32" s="52"/>
      <c r="T32" s="53">
        <f t="shared" si="4"/>
        <v>74.999999999998408</v>
      </c>
      <c r="U32" s="53"/>
      <c r="V32" t="str">
        <f t="shared" si="7"/>
        <v/>
      </c>
      <c r="W32">
        <f t="shared" si="2"/>
        <v>0</v>
      </c>
      <c r="X32" s="41">
        <f t="shared" si="5"/>
        <v>162848.77829397723</v>
      </c>
      <c r="Y32" s="42">
        <f t="shared" si="6"/>
        <v>0</v>
      </c>
    </row>
    <row r="33" spans="2:25">
      <c r="B33" s="40">
        <v>25</v>
      </c>
      <c r="C33" s="48">
        <f t="shared" si="0"/>
        <v>170176.97331720605</v>
      </c>
      <c r="D33" s="48"/>
      <c r="E33" s="46">
        <v>2018</v>
      </c>
      <c r="F33" s="8">
        <v>43517</v>
      </c>
      <c r="G33" s="46" t="s">
        <v>3</v>
      </c>
      <c r="H33" s="49">
        <v>1.3927</v>
      </c>
      <c r="I33" s="49"/>
      <c r="J33" s="46">
        <v>71</v>
      </c>
      <c r="K33" s="50">
        <f t="shared" si="3"/>
        <v>5105.3091995161813</v>
      </c>
      <c r="L33" s="51"/>
      <c r="M33" s="6">
        <f>IF(J33="","",(K33/J33)/LOOKUP(RIGHT($D$2,3),定数!$A$6:$A$13,定数!$B$6:$B$13))</f>
        <v>0.59921469477889444</v>
      </c>
      <c r="N33" s="46">
        <v>2018</v>
      </c>
      <c r="O33" s="8">
        <v>43518</v>
      </c>
      <c r="P33" s="49">
        <v>1.4</v>
      </c>
      <c r="Q33" s="49"/>
      <c r="R33" s="52">
        <f>IF(P33="","",T33*M33*LOOKUP(RIGHT($D$2,3),定数!$A$6:$A$13,定数!$B$6:$B$13))</f>
        <v>-5249.120726263016</v>
      </c>
      <c r="S33" s="52"/>
      <c r="T33" s="53">
        <f t="shared" si="4"/>
        <v>-72.999999999998622</v>
      </c>
      <c r="U33" s="53"/>
      <c r="V33" t="str">
        <f t="shared" si="7"/>
        <v/>
      </c>
      <c r="W33">
        <f t="shared" si="2"/>
        <v>1</v>
      </c>
      <c r="X33" s="41">
        <f t="shared" si="5"/>
        <v>170176.97331720605</v>
      </c>
      <c r="Y33" s="42">
        <f t="shared" si="6"/>
        <v>0</v>
      </c>
    </row>
    <row r="34" spans="2:25">
      <c r="B34" s="40">
        <v>26</v>
      </c>
      <c r="C34" s="48">
        <f t="shared" si="0"/>
        <v>164927.85259094305</v>
      </c>
      <c r="D34" s="48"/>
      <c r="E34" s="46">
        <v>2018</v>
      </c>
      <c r="F34" s="8">
        <v>43530</v>
      </c>
      <c r="G34" s="46" t="s">
        <v>4</v>
      </c>
      <c r="H34" s="49">
        <v>1.3854</v>
      </c>
      <c r="I34" s="49"/>
      <c r="J34" s="46">
        <v>36</v>
      </c>
      <c r="K34" s="50">
        <f t="shared" si="3"/>
        <v>4947.8355777282914</v>
      </c>
      <c r="L34" s="51"/>
      <c r="M34" s="6">
        <f>IF(J34="","",(K34/J34)/LOOKUP(RIGHT($D$2,3),定数!$A$6:$A$13,定数!$B$6:$B$13))</f>
        <v>1.1453323096593266</v>
      </c>
      <c r="N34" s="46">
        <v>2018</v>
      </c>
      <c r="O34" s="8">
        <v>43530</v>
      </c>
      <c r="P34" s="49">
        <v>1.3908</v>
      </c>
      <c r="Q34" s="49"/>
      <c r="R34" s="52">
        <f>IF(P34="","",T34*M34*LOOKUP(RIGHT($D$2,3),定数!$A$6:$A$13,定数!$B$6:$B$13))</f>
        <v>7421.7533665925339</v>
      </c>
      <c r="S34" s="52"/>
      <c r="T34" s="53">
        <f t="shared" si="4"/>
        <v>54.000000000000711</v>
      </c>
      <c r="U34" s="53"/>
      <c r="V34" t="str">
        <f t="shared" si="7"/>
        <v/>
      </c>
      <c r="W34">
        <f t="shared" si="2"/>
        <v>0</v>
      </c>
      <c r="X34" s="41">
        <f t="shared" si="5"/>
        <v>170176.97331720605</v>
      </c>
      <c r="Y34" s="42">
        <f t="shared" si="6"/>
        <v>3.0845070422534593E-2</v>
      </c>
    </row>
    <row r="35" spans="2:25">
      <c r="B35" s="40">
        <v>27</v>
      </c>
      <c r="C35" s="48">
        <f t="shared" si="0"/>
        <v>172349.60595753559</v>
      </c>
      <c r="D35" s="48"/>
      <c r="E35" s="46">
        <v>2018</v>
      </c>
      <c r="F35" s="8">
        <v>43558</v>
      </c>
      <c r="G35" s="46" t="s">
        <v>4</v>
      </c>
      <c r="H35" s="49">
        <v>1.4085000000000001</v>
      </c>
      <c r="I35" s="49"/>
      <c r="J35" s="46">
        <v>63</v>
      </c>
      <c r="K35" s="50">
        <f t="shared" si="3"/>
        <v>5170.4881787260674</v>
      </c>
      <c r="L35" s="51"/>
      <c r="M35" s="6">
        <f>IF(J35="","",(K35/J35)/LOOKUP(RIGHT($D$2,3),定数!$A$6:$A$13,定数!$B$6:$B$13))</f>
        <v>0.68392700776799831</v>
      </c>
      <c r="N35" s="46">
        <v>2018</v>
      </c>
      <c r="O35" s="8">
        <v>43559</v>
      </c>
      <c r="P35" s="49">
        <v>1.4060999999999999</v>
      </c>
      <c r="Q35" s="49"/>
      <c r="R35" s="52">
        <f>IF(P35="","",T35*M35*LOOKUP(RIGHT($D$2,3),定数!$A$6:$A$13,定数!$B$6:$B$13))</f>
        <v>-1969.7097823719826</v>
      </c>
      <c r="S35" s="52"/>
      <c r="T35" s="53">
        <f t="shared" si="4"/>
        <v>-24.000000000001798</v>
      </c>
      <c r="U35" s="53"/>
      <c r="V35" t="str">
        <f t="shared" si="7"/>
        <v/>
      </c>
      <c r="W35">
        <f t="shared" si="2"/>
        <v>1</v>
      </c>
      <c r="X35" s="41">
        <f t="shared" si="5"/>
        <v>172349.60595753559</v>
      </c>
      <c r="Y35" s="42">
        <f t="shared" si="6"/>
        <v>0</v>
      </c>
    </row>
    <row r="36" spans="2:25">
      <c r="B36" s="40">
        <v>28</v>
      </c>
      <c r="C36" s="48">
        <f t="shared" si="0"/>
        <v>170379.89617516359</v>
      </c>
      <c r="D36" s="48"/>
      <c r="E36" s="46">
        <v>2018</v>
      </c>
      <c r="F36" s="8">
        <v>43559</v>
      </c>
      <c r="G36" s="46" t="s">
        <v>4</v>
      </c>
      <c r="H36" s="49">
        <v>1.4079999999999999</v>
      </c>
      <c r="I36" s="49"/>
      <c r="J36" s="46">
        <v>68</v>
      </c>
      <c r="K36" s="50">
        <f t="shared" si="3"/>
        <v>5111.3968852549078</v>
      </c>
      <c r="L36" s="51"/>
      <c r="M36" s="6">
        <f>IF(J36="","",(K36/J36)/LOOKUP(RIGHT($D$2,3),定数!$A$6:$A$13,定数!$B$6:$B$13))</f>
        <v>0.62639667711457203</v>
      </c>
      <c r="N36" s="46">
        <v>2018</v>
      </c>
      <c r="O36" s="8">
        <v>43560</v>
      </c>
      <c r="P36" s="49">
        <v>1.4009</v>
      </c>
      <c r="Q36" s="49"/>
      <c r="R36" s="52">
        <f>IF(P36="","",T36*M36*LOOKUP(RIGHT($D$2,3),定数!$A$6:$A$13,定数!$B$6:$B$13))</f>
        <v>-5336.8996890160661</v>
      </c>
      <c r="S36" s="52"/>
      <c r="T36" s="53">
        <f t="shared" si="4"/>
        <v>-70.999999999998835</v>
      </c>
      <c r="U36" s="53"/>
      <c r="V36" t="str">
        <f t="shared" si="7"/>
        <v/>
      </c>
      <c r="W36">
        <f t="shared" si="2"/>
        <v>2</v>
      </c>
      <c r="X36" s="41">
        <f t="shared" si="5"/>
        <v>172349.60595753559</v>
      </c>
      <c r="Y36" s="42">
        <f t="shared" si="6"/>
        <v>1.1428571428572343E-2</v>
      </c>
    </row>
    <row r="37" spans="2:25">
      <c r="B37" s="40">
        <v>29</v>
      </c>
      <c r="C37" s="48">
        <f t="shared" si="0"/>
        <v>165042.99648614752</v>
      </c>
      <c r="D37" s="48"/>
      <c r="E37" s="46">
        <v>2018</v>
      </c>
      <c r="F37" s="8">
        <v>43560</v>
      </c>
      <c r="G37" s="46" t="s">
        <v>4</v>
      </c>
      <c r="H37" s="49">
        <v>1.4083000000000001</v>
      </c>
      <c r="I37" s="49"/>
      <c r="J37" s="46">
        <v>15</v>
      </c>
      <c r="K37" s="50">
        <f t="shared" si="3"/>
        <v>4951.2898945844254</v>
      </c>
      <c r="L37" s="51"/>
      <c r="M37" s="6">
        <f>IF(J37="","",(K37/J37)/LOOKUP(RIGHT($D$2,3),定数!$A$6:$A$13,定数!$B$6:$B$13))</f>
        <v>2.7507166081024583</v>
      </c>
      <c r="N37" s="46">
        <v>2018</v>
      </c>
      <c r="O37" s="8">
        <v>43560</v>
      </c>
      <c r="P37" s="49">
        <v>1.4066000000000001</v>
      </c>
      <c r="Q37" s="49"/>
      <c r="R37" s="52">
        <f>IF(P37="","",T37*M37*LOOKUP(RIGHT($D$2,3),定数!$A$6:$A$13,定数!$B$6:$B$13))</f>
        <v>-5611.4618805291302</v>
      </c>
      <c r="S37" s="52"/>
      <c r="T37" s="53">
        <f t="shared" si="4"/>
        <v>-17.000000000000348</v>
      </c>
      <c r="U37" s="53"/>
      <c r="V37" t="str">
        <f t="shared" si="7"/>
        <v/>
      </c>
      <c r="W37">
        <f t="shared" si="2"/>
        <v>3</v>
      </c>
      <c r="X37" s="41">
        <f t="shared" si="5"/>
        <v>172349.60595753559</v>
      </c>
      <c r="Y37" s="42">
        <f t="shared" si="6"/>
        <v>4.2394117647059248E-2</v>
      </c>
    </row>
    <row r="38" spans="2:25">
      <c r="B38" s="40">
        <v>30</v>
      </c>
      <c r="C38" s="48">
        <f t="shared" si="0"/>
        <v>159431.53460561839</v>
      </c>
      <c r="D38" s="48"/>
      <c r="E38" s="46">
        <v>2018</v>
      </c>
      <c r="F38" s="8">
        <v>43588</v>
      </c>
      <c r="G38" s="46" t="s">
        <v>3</v>
      </c>
      <c r="H38" s="49">
        <v>1.3572</v>
      </c>
      <c r="I38" s="49"/>
      <c r="J38" s="46">
        <v>45</v>
      </c>
      <c r="K38" s="50">
        <f t="shared" si="3"/>
        <v>4782.9460381685512</v>
      </c>
      <c r="L38" s="51"/>
      <c r="M38" s="6">
        <f>IF(J38="","",(K38/J38)/LOOKUP(RIGHT($D$2,3),定数!$A$6:$A$13,定数!$B$6:$B$13))</f>
        <v>0.88573074780899097</v>
      </c>
      <c r="N38" s="46">
        <v>2018</v>
      </c>
      <c r="O38" s="8">
        <v>43589</v>
      </c>
      <c r="P38" s="49">
        <v>1.3504</v>
      </c>
      <c r="Q38" s="49"/>
      <c r="R38" s="52">
        <f>IF(P38="","",T38*M38*LOOKUP(RIGHT($D$2,3),定数!$A$6:$A$13,定数!$B$6:$B$13))</f>
        <v>7227.562902121279</v>
      </c>
      <c r="S38" s="52"/>
      <c r="T38" s="53">
        <f t="shared" si="4"/>
        <v>67.999999999999176</v>
      </c>
      <c r="U38" s="53"/>
      <c r="V38" t="str">
        <f t="shared" si="7"/>
        <v/>
      </c>
      <c r="W38">
        <f t="shared" si="2"/>
        <v>0</v>
      </c>
      <c r="X38" s="41">
        <f t="shared" si="5"/>
        <v>172349.60595753559</v>
      </c>
      <c r="Y38" s="42">
        <f t="shared" si="6"/>
        <v>7.4952717647059908E-2</v>
      </c>
    </row>
    <row r="39" spans="2:25">
      <c r="B39" s="40">
        <v>31</v>
      </c>
      <c r="C39" s="48">
        <f t="shared" si="0"/>
        <v>166659.09750773967</v>
      </c>
      <c r="D39" s="48"/>
      <c r="E39" s="46">
        <v>2018</v>
      </c>
      <c r="F39" s="8">
        <v>43621</v>
      </c>
      <c r="G39" s="46" t="s">
        <v>4</v>
      </c>
      <c r="H39" s="49">
        <v>1.3388</v>
      </c>
      <c r="I39" s="49"/>
      <c r="J39" s="46">
        <v>54</v>
      </c>
      <c r="K39" s="50">
        <f t="shared" si="3"/>
        <v>4999.7729252321897</v>
      </c>
      <c r="L39" s="51"/>
      <c r="M39" s="6">
        <f>IF(J39="","",(K39/J39)/LOOKUP(RIGHT($D$2,3),定数!$A$6:$A$13,定数!$B$6:$B$13))</f>
        <v>0.77156989586916502</v>
      </c>
      <c r="N39" s="46">
        <v>2018</v>
      </c>
      <c r="O39" s="8">
        <v>43623</v>
      </c>
      <c r="P39" s="49">
        <v>1.3469</v>
      </c>
      <c r="Q39" s="49"/>
      <c r="R39" s="52">
        <f>IF(P39="","",T39*M39*LOOKUP(RIGHT($D$2,3),定数!$A$6:$A$13,定数!$B$6:$B$13))</f>
        <v>7499.6593878482799</v>
      </c>
      <c r="S39" s="52"/>
      <c r="T39" s="53">
        <f t="shared" si="4"/>
        <v>80.999999999999957</v>
      </c>
      <c r="U39" s="53"/>
      <c r="V39" t="str">
        <f t="shared" si="7"/>
        <v/>
      </c>
      <c r="W39">
        <f t="shared" si="2"/>
        <v>0</v>
      </c>
      <c r="X39" s="41">
        <f t="shared" si="5"/>
        <v>172349.60595753559</v>
      </c>
      <c r="Y39" s="42">
        <f t="shared" si="6"/>
        <v>3.3017240847060481E-2</v>
      </c>
    </row>
    <row r="40" spans="2:25">
      <c r="B40" s="40">
        <v>32</v>
      </c>
      <c r="C40" s="48">
        <f t="shared" si="0"/>
        <v>174158.75689558795</v>
      </c>
      <c r="D40" s="48"/>
      <c r="E40" s="46">
        <v>2018</v>
      </c>
      <c r="F40" s="8">
        <v>43623</v>
      </c>
      <c r="G40" s="46" t="s">
        <v>4</v>
      </c>
      <c r="H40" s="49">
        <v>1.3415999999999999</v>
      </c>
      <c r="I40" s="49"/>
      <c r="J40" s="46">
        <v>17</v>
      </c>
      <c r="K40" s="50">
        <f t="shared" si="3"/>
        <v>5224.7627068676384</v>
      </c>
      <c r="L40" s="51"/>
      <c r="M40" s="6">
        <f>IF(J40="","",(K40/J40)/LOOKUP(RIGHT($D$2,3),定数!$A$6:$A$13,定数!$B$6:$B$13))</f>
        <v>2.5611581896409992</v>
      </c>
      <c r="N40" s="46">
        <v>2018</v>
      </c>
      <c r="O40" s="8">
        <v>43623</v>
      </c>
      <c r="P40" s="49">
        <v>1.3441000000000001</v>
      </c>
      <c r="Q40" s="49"/>
      <c r="R40" s="52">
        <f>IF(P40="","",T40*M40*LOOKUP(RIGHT($D$2,3),定数!$A$6:$A$13,定数!$B$6:$B$13))</f>
        <v>7683.4745689235151</v>
      </c>
      <c r="S40" s="52"/>
      <c r="T40" s="53">
        <f t="shared" si="4"/>
        <v>25.000000000001688</v>
      </c>
      <c r="U40" s="53"/>
      <c r="V40" t="str">
        <f t="shared" si="7"/>
        <v/>
      </c>
      <c r="W40">
        <f t="shared" si="2"/>
        <v>0</v>
      </c>
      <c r="X40" s="41">
        <f t="shared" si="5"/>
        <v>174158.75689558795</v>
      </c>
      <c r="Y40" s="42">
        <f t="shared" si="6"/>
        <v>0</v>
      </c>
    </row>
    <row r="41" spans="2:25">
      <c r="B41" s="40">
        <v>33</v>
      </c>
      <c r="C41" s="48">
        <f t="shared" si="0"/>
        <v>181842.23146451148</v>
      </c>
      <c r="D41" s="48"/>
      <c r="E41" s="46">
        <v>2018</v>
      </c>
      <c r="F41" s="8">
        <v>43650</v>
      </c>
      <c r="G41" s="46" t="s">
        <v>4</v>
      </c>
      <c r="H41" s="49">
        <v>1.3227</v>
      </c>
      <c r="I41" s="49"/>
      <c r="J41" s="46">
        <v>57</v>
      </c>
      <c r="K41" s="50">
        <f t="shared" si="3"/>
        <v>5455.266943935344</v>
      </c>
      <c r="L41" s="51"/>
      <c r="M41" s="6">
        <f>IF(J41="","",(K41/J41)/LOOKUP(RIGHT($D$2,3),定数!$A$6:$A$13,定数!$B$6:$B$13))</f>
        <v>0.79755364677417306</v>
      </c>
      <c r="N41" s="46">
        <v>2018</v>
      </c>
      <c r="O41" s="8">
        <v>43655</v>
      </c>
      <c r="P41" s="49">
        <v>1.3311999999999999</v>
      </c>
      <c r="Q41" s="49"/>
      <c r="R41" s="52">
        <f>IF(P41="","",T41*M41*LOOKUP(RIGHT($D$2,3),定数!$A$6:$A$13,定数!$B$6:$B$13))</f>
        <v>8135.0471970965182</v>
      </c>
      <c r="S41" s="52"/>
      <c r="T41" s="53">
        <f t="shared" si="4"/>
        <v>84.999999999999517</v>
      </c>
      <c r="U41" s="53"/>
      <c r="V41" t="str">
        <f t="shared" si="7"/>
        <v/>
      </c>
      <c r="W41">
        <f t="shared" si="2"/>
        <v>0</v>
      </c>
      <c r="X41" s="41">
        <f t="shared" si="5"/>
        <v>181842.23146451148</v>
      </c>
      <c r="Y41" s="42">
        <f t="shared" si="6"/>
        <v>0</v>
      </c>
    </row>
    <row r="42" spans="2:25">
      <c r="B42" s="40">
        <v>34</v>
      </c>
      <c r="C42" s="48">
        <f t="shared" si="0"/>
        <v>189977.278661608</v>
      </c>
      <c r="D42" s="48"/>
      <c r="E42" s="46">
        <v>2018</v>
      </c>
      <c r="F42" s="8">
        <v>43652</v>
      </c>
      <c r="G42" s="46" t="s">
        <v>4</v>
      </c>
      <c r="H42" s="49">
        <v>1.3269</v>
      </c>
      <c r="I42" s="49"/>
      <c r="J42" s="46">
        <v>52</v>
      </c>
      <c r="K42" s="50">
        <f t="shared" si="3"/>
        <v>5699.3183598482401</v>
      </c>
      <c r="L42" s="51"/>
      <c r="M42" s="6">
        <f>IF(J42="","",(K42/J42)/LOOKUP(RIGHT($D$2,3),定数!$A$6:$A$13,定数!$B$6:$B$13))</f>
        <v>0.91335230125773081</v>
      </c>
      <c r="N42" s="46">
        <v>2018</v>
      </c>
      <c r="O42" s="8">
        <v>43655</v>
      </c>
      <c r="P42" s="49">
        <v>1.3347</v>
      </c>
      <c r="Q42" s="49"/>
      <c r="R42" s="52">
        <f>IF(P42="","",T42*M42*LOOKUP(RIGHT($D$2,3),定数!$A$6:$A$13,定数!$B$6:$B$13))</f>
        <v>8548.9775397723915</v>
      </c>
      <c r="S42" s="52"/>
      <c r="T42" s="53">
        <f t="shared" si="4"/>
        <v>78.000000000000284</v>
      </c>
      <c r="U42" s="53"/>
      <c r="V42" t="str">
        <f t="shared" si="7"/>
        <v/>
      </c>
      <c r="W42">
        <f t="shared" si="2"/>
        <v>0</v>
      </c>
      <c r="X42" s="41">
        <f t="shared" si="5"/>
        <v>189977.278661608</v>
      </c>
      <c r="Y42" s="42">
        <f t="shared" si="6"/>
        <v>0</v>
      </c>
    </row>
    <row r="43" spans="2:25">
      <c r="B43" s="40">
        <v>35</v>
      </c>
      <c r="C43" s="48">
        <f t="shared" si="0"/>
        <v>198526.2562013804</v>
      </c>
      <c r="D43" s="48"/>
      <c r="E43" s="47">
        <v>2018</v>
      </c>
      <c r="F43" s="8">
        <v>43657</v>
      </c>
      <c r="G43" s="47" t="s">
        <v>3</v>
      </c>
      <c r="H43" s="49">
        <v>1.325</v>
      </c>
      <c r="I43" s="49"/>
      <c r="J43" s="47">
        <v>32</v>
      </c>
      <c r="K43" s="50">
        <f t="shared" si="3"/>
        <v>5955.7876860414117</v>
      </c>
      <c r="L43" s="51"/>
      <c r="M43" s="6">
        <f>IF(J43="","",(K43/J43)/LOOKUP(RIGHT($D$2,3),定数!$A$6:$A$13,定数!$B$6:$B$13))</f>
        <v>1.5509863765732843</v>
      </c>
      <c r="N43" s="47">
        <v>2018</v>
      </c>
      <c r="O43" s="8">
        <v>43658</v>
      </c>
      <c r="P43" s="49">
        <v>1.32</v>
      </c>
      <c r="Q43" s="49"/>
      <c r="R43" s="52">
        <f>IF(P43="","",T43*M43*LOOKUP(RIGHT($D$2,3),定数!$A$6:$A$13,定数!$B$6:$B$13))</f>
        <v>9305.9182594395079</v>
      </c>
      <c r="S43" s="52"/>
      <c r="T43" s="53">
        <f t="shared" si="4"/>
        <v>49.999999999998934</v>
      </c>
      <c r="U43" s="53"/>
      <c r="V43" t="str">
        <f t="shared" si="7"/>
        <v/>
      </c>
      <c r="W43">
        <f t="shared" si="2"/>
        <v>0</v>
      </c>
      <c r="X43" s="41">
        <f t="shared" si="5"/>
        <v>198526.2562013804</v>
      </c>
      <c r="Y43" s="42">
        <f t="shared" si="6"/>
        <v>0</v>
      </c>
    </row>
    <row r="44" spans="2:25">
      <c r="B44" s="40">
        <v>36</v>
      </c>
      <c r="C44" s="48">
        <f t="shared" si="0"/>
        <v>207832.17446081989</v>
      </c>
      <c r="D44" s="48"/>
      <c r="E44" s="47">
        <v>2018</v>
      </c>
      <c r="F44" s="8">
        <v>43693</v>
      </c>
      <c r="G44" s="47" t="s">
        <v>3</v>
      </c>
      <c r="H44" s="49">
        <v>1.2697000000000001</v>
      </c>
      <c r="I44" s="49"/>
      <c r="J44" s="47">
        <v>55</v>
      </c>
      <c r="K44" s="50">
        <f t="shared" si="3"/>
        <v>6234.9652338245969</v>
      </c>
      <c r="L44" s="51"/>
      <c r="M44" s="6">
        <f>IF(J44="","",(K44/J44)/LOOKUP(RIGHT($D$2,3),定数!$A$6:$A$13,定数!$B$6:$B$13))</f>
        <v>0.94469170209463582</v>
      </c>
      <c r="N44" s="47">
        <v>2018</v>
      </c>
      <c r="O44" s="8">
        <v>43697</v>
      </c>
      <c r="P44" s="49">
        <v>1.2755000000000001</v>
      </c>
      <c r="Q44" s="49"/>
      <c r="R44" s="52">
        <f>IF(P44="","",T44*M44*LOOKUP(RIGHT($D$2,3),定数!$A$6:$A$13,定数!$B$6:$B$13))</f>
        <v>-6575.0542465786957</v>
      </c>
      <c r="S44" s="52"/>
      <c r="T44" s="53">
        <f t="shared" si="4"/>
        <v>-58.00000000000027</v>
      </c>
      <c r="U44" s="53"/>
      <c r="V44" t="str">
        <f t="shared" si="7"/>
        <v/>
      </c>
      <c r="W44">
        <f t="shared" si="2"/>
        <v>1</v>
      </c>
      <c r="X44" s="41">
        <f t="shared" si="5"/>
        <v>207832.17446081989</v>
      </c>
      <c r="Y44" s="42">
        <f t="shared" si="6"/>
        <v>0</v>
      </c>
    </row>
    <row r="45" spans="2:25">
      <c r="B45" s="40">
        <v>37</v>
      </c>
      <c r="C45" s="48">
        <f t="shared" si="0"/>
        <v>201257.12021424121</v>
      </c>
      <c r="D45" s="48"/>
      <c r="E45" s="47">
        <v>2018</v>
      </c>
      <c r="F45" s="8">
        <v>43697</v>
      </c>
      <c r="G45" s="47" t="s">
        <v>4</v>
      </c>
      <c r="H45" s="49">
        <v>1.2746999999999999</v>
      </c>
      <c r="I45" s="49"/>
      <c r="J45" s="47">
        <v>18</v>
      </c>
      <c r="K45" s="50">
        <f t="shared" si="3"/>
        <v>6037.7136064272363</v>
      </c>
      <c r="L45" s="51"/>
      <c r="M45" s="6">
        <f>IF(J45="","",(K45/J45)/LOOKUP(RIGHT($D$2,3),定数!$A$6:$A$13,定数!$B$6:$B$13))</f>
        <v>2.7952377807533497</v>
      </c>
      <c r="N45" s="47">
        <v>2018</v>
      </c>
      <c r="O45" s="8">
        <v>43697</v>
      </c>
      <c r="P45" s="49">
        <v>1.2774000000000001</v>
      </c>
      <c r="Q45" s="49"/>
      <c r="R45" s="52">
        <f>IF(P45="","",T45*M45*LOOKUP(RIGHT($D$2,3),定数!$A$6:$A$13,定数!$B$6:$B$13))</f>
        <v>9056.5704096413447</v>
      </c>
      <c r="S45" s="52"/>
      <c r="T45" s="53">
        <f t="shared" si="4"/>
        <v>27.000000000001467</v>
      </c>
      <c r="U45" s="53"/>
      <c r="V45" t="str">
        <f t="shared" si="7"/>
        <v/>
      </c>
      <c r="W45">
        <f t="shared" si="2"/>
        <v>0</v>
      </c>
      <c r="X45" s="41">
        <f t="shared" si="5"/>
        <v>207832.17446081989</v>
      </c>
      <c r="Y45" s="42">
        <f t="shared" si="6"/>
        <v>3.1636363636363685E-2</v>
      </c>
    </row>
    <row r="46" spans="2:25">
      <c r="B46" s="40">
        <v>38</v>
      </c>
      <c r="C46" s="48">
        <f t="shared" si="0"/>
        <v>210313.69062388255</v>
      </c>
      <c r="D46" s="48"/>
      <c r="E46" s="47">
        <v>2018</v>
      </c>
      <c r="F46" s="8">
        <v>43713</v>
      </c>
      <c r="G46" s="47" t="s">
        <v>3</v>
      </c>
      <c r="H46" s="49">
        <v>1.2842</v>
      </c>
      <c r="I46" s="49"/>
      <c r="J46" s="47">
        <v>26</v>
      </c>
      <c r="K46" s="50">
        <f t="shared" si="3"/>
        <v>6309.4107187164764</v>
      </c>
      <c r="L46" s="51"/>
      <c r="M46" s="6">
        <f>IF(J46="","",(K46/J46)/LOOKUP(RIGHT($D$2,3),定数!$A$6:$A$13,定数!$B$6:$B$13))</f>
        <v>2.0222470252296398</v>
      </c>
      <c r="N46" s="47">
        <v>2018</v>
      </c>
      <c r="O46" s="8">
        <v>43713</v>
      </c>
      <c r="P46" s="49">
        <v>1.2802</v>
      </c>
      <c r="Q46" s="49"/>
      <c r="R46" s="52">
        <f>IF(P46="","",T46*M46*LOOKUP(RIGHT($D$2,3),定数!$A$6:$A$13,定数!$B$6:$B$13))</f>
        <v>9706.7857211022801</v>
      </c>
      <c r="S46" s="52"/>
      <c r="T46" s="53">
        <f t="shared" si="4"/>
        <v>40.000000000000036</v>
      </c>
      <c r="U46" s="53"/>
      <c r="V46" t="str">
        <f t="shared" si="7"/>
        <v/>
      </c>
      <c r="W46">
        <f t="shared" si="2"/>
        <v>0</v>
      </c>
      <c r="X46" s="41">
        <f t="shared" si="5"/>
        <v>210313.69062388255</v>
      </c>
      <c r="Y46" s="42">
        <f t="shared" si="6"/>
        <v>0</v>
      </c>
    </row>
    <row r="47" spans="2:25">
      <c r="B47" s="40">
        <v>39</v>
      </c>
      <c r="C47" s="48">
        <f t="shared" si="0"/>
        <v>220020.47634498484</v>
      </c>
      <c r="D47" s="48"/>
      <c r="E47" s="47">
        <v>2018</v>
      </c>
      <c r="F47" s="8">
        <v>43721</v>
      </c>
      <c r="G47" s="47" t="s">
        <v>4</v>
      </c>
      <c r="H47" s="49">
        <v>1.3048</v>
      </c>
      <c r="I47" s="49"/>
      <c r="J47" s="47">
        <v>21</v>
      </c>
      <c r="K47" s="50">
        <f t="shared" si="3"/>
        <v>6600.6142903495447</v>
      </c>
      <c r="L47" s="51"/>
      <c r="M47" s="6">
        <f>IF(J47="","",(K47/J47)/LOOKUP(RIGHT($D$2,3),定数!$A$6:$A$13,定数!$B$6:$B$13))</f>
        <v>2.6192913850593431</v>
      </c>
      <c r="N47" s="47">
        <v>2018</v>
      </c>
      <c r="O47" s="8">
        <v>43721</v>
      </c>
      <c r="P47" s="49">
        <v>1.3080000000000001</v>
      </c>
      <c r="Q47" s="49"/>
      <c r="R47" s="52">
        <f>IF(P47="","",T47*M47*LOOKUP(RIGHT($D$2,3),定数!$A$6:$A$13,定数!$B$6:$B$13))</f>
        <v>10058.078918628165</v>
      </c>
      <c r="S47" s="52"/>
      <c r="T47" s="53">
        <f t="shared" si="4"/>
        <v>32.000000000000917</v>
      </c>
      <c r="U47" s="53"/>
      <c r="V47" t="str">
        <f t="shared" si="7"/>
        <v/>
      </c>
      <c r="W47">
        <f t="shared" si="2"/>
        <v>0</v>
      </c>
      <c r="X47" s="41">
        <f t="shared" si="5"/>
        <v>220020.47634498484</v>
      </c>
      <c r="Y47" s="42">
        <f t="shared" si="6"/>
        <v>0</v>
      </c>
    </row>
    <row r="48" spans="2:25">
      <c r="B48" s="40">
        <v>40</v>
      </c>
      <c r="C48" s="48">
        <f t="shared" si="0"/>
        <v>230078.555263613</v>
      </c>
      <c r="D48" s="48"/>
      <c r="E48" s="47">
        <v>2018</v>
      </c>
      <c r="F48" s="8">
        <v>43734</v>
      </c>
      <c r="G48" s="47" t="s">
        <v>4</v>
      </c>
      <c r="H48" s="49">
        <v>1.3177000000000001</v>
      </c>
      <c r="I48" s="49"/>
      <c r="J48" s="47">
        <v>38</v>
      </c>
      <c r="K48" s="50">
        <f t="shared" si="3"/>
        <v>6902.3566579083899</v>
      </c>
      <c r="L48" s="51"/>
      <c r="M48" s="6">
        <f>IF(J48="","",(K48/J48)/LOOKUP(RIGHT($D$2,3),定数!$A$6:$A$13,定数!$B$6:$B$13))</f>
        <v>1.5136747056816646</v>
      </c>
      <c r="N48" s="47">
        <v>2018</v>
      </c>
      <c r="O48" s="8">
        <v>43735</v>
      </c>
      <c r="P48" s="49">
        <v>1.3137000000000001</v>
      </c>
      <c r="Q48" s="49"/>
      <c r="R48" s="52">
        <f>IF(P48="","",T48*M48*LOOKUP(RIGHT($D$2,3),定数!$A$6:$A$13,定数!$B$6:$B$13))</f>
        <v>-7265.6385872719966</v>
      </c>
      <c r="S48" s="52"/>
      <c r="T48" s="53">
        <f t="shared" si="4"/>
        <v>-40.000000000000036</v>
      </c>
      <c r="U48" s="53"/>
      <c r="V48" t="str">
        <f t="shared" si="7"/>
        <v/>
      </c>
      <c r="W48">
        <f t="shared" si="2"/>
        <v>1</v>
      </c>
      <c r="X48" s="41">
        <f t="shared" si="5"/>
        <v>230078.555263613</v>
      </c>
      <c r="Y48" s="42">
        <f t="shared" si="6"/>
        <v>0</v>
      </c>
    </row>
    <row r="49" spans="2:25">
      <c r="B49" s="40">
        <v>41</v>
      </c>
      <c r="C49" s="48">
        <f t="shared" si="0"/>
        <v>222812.916676341</v>
      </c>
      <c r="D49" s="48"/>
      <c r="E49" s="47">
        <v>2018</v>
      </c>
      <c r="F49" s="8">
        <v>43740</v>
      </c>
      <c r="G49" s="47" t="s">
        <v>3</v>
      </c>
      <c r="H49" s="49">
        <v>1.3030999999999999</v>
      </c>
      <c r="I49" s="49"/>
      <c r="J49" s="47">
        <v>16</v>
      </c>
      <c r="K49" s="50">
        <f t="shared" si="3"/>
        <v>6684.3875002902296</v>
      </c>
      <c r="L49" s="51"/>
      <c r="M49" s="6">
        <f>IF(J49="","",(K49/J49)/LOOKUP(RIGHT($D$2,3),定数!$A$6:$A$13,定数!$B$6:$B$13))</f>
        <v>3.481451823067828</v>
      </c>
      <c r="N49" s="47">
        <v>2018</v>
      </c>
      <c r="O49" s="8">
        <v>43740</v>
      </c>
      <c r="P49" s="49">
        <v>1.3007</v>
      </c>
      <c r="Q49" s="49"/>
      <c r="R49" s="52">
        <f>IF(P49="","",T49*M49*LOOKUP(RIGHT($D$2,3),定数!$A$6:$A$13,定数!$B$6:$B$13))</f>
        <v>10026.581250435169</v>
      </c>
      <c r="S49" s="52"/>
      <c r="T49" s="53">
        <f t="shared" si="4"/>
        <v>23.999999999999577</v>
      </c>
      <c r="U49" s="53"/>
      <c r="V49" t="str">
        <f t="shared" si="7"/>
        <v/>
      </c>
      <c r="W49">
        <f t="shared" si="2"/>
        <v>0</v>
      </c>
      <c r="X49" s="41">
        <f t="shared" si="5"/>
        <v>230078.555263613</v>
      </c>
      <c r="Y49" s="42">
        <f t="shared" si="6"/>
        <v>3.157894736842104E-2</v>
      </c>
    </row>
    <row r="50" spans="2:25">
      <c r="B50" s="40">
        <v>42</v>
      </c>
      <c r="C50" s="48">
        <f t="shared" si="0"/>
        <v>232839.49792677618</v>
      </c>
      <c r="D50" s="48"/>
      <c r="E50" s="47">
        <v>2018</v>
      </c>
      <c r="F50" s="8">
        <v>43741</v>
      </c>
      <c r="G50" s="47" t="s">
        <v>3</v>
      </c>
      <c r="H50" s="49">
        <v>1.2982</v>
      </c>
      <c r="I50" s="49"/>
      <c r="J50" s="47">
        <v>38</v>
      </c>
      <c r="K50" s="50">
        <f t="shared" si="3"/>
        <v>6985.1849378032848</v>
      </c>
      <c r="L50" s="51"/>
      <c r="M50" s="6">
        <f>IF(J50="","",(K50/J50)/LOOKUP(RIGHT($D$2,3),定数!$A$6:$A$13,定数!$B$6:$B$13))</f>
        <v>1.531838802149843</v>
      </c>
      <c r="N50" s="47">
        <v>2018</v>
      </c>
      <c r="O50" s="8">
        <v>43742</v>
      </c>
      <c r="P50" s="49">
        <v>1.2924</v>
      </c>
      <c r="Q50" s="49"/>
      <c r="R50" s="52">
        <f>IF(P50="","",T50*M50*LOOKUP(RIGHT($D$2,3),定数!$A$6:$A$13,定数!$B$6:$B$13))</f>
        <v>10661.598062962958</v>
      </c>
      <c r="S50" s="52"/>
      <c r="T50" s="53">
        <f t="shared" si="4"/>
        <v>58.00000000000027</v>
      </c>
      <c r="U50" s="53"/>
      <c r="V50" t="str">
        <f t="shared" si="7"/>
        <v/>
      </c>
      <c r="W50">
        <f t="shared" si="2"/>
        <v>0</v>
      </c>
      <c r="X50" s="41">
        <f t="shared" si="5"/>
        <v>232839.49792677618</v>
      </c>
      <c r="Y50" s="42">
        <f t="shared" si="6"/>
        <v>0</v>
      </c>
    </row>
    <row r="51" spans="2:25">
      <c r="B51" s="40">
        <v>43</v>
      </c>
      <c r="C51" s="48">
        <f t="shared" si="0"/>
        <v>243501.09598973914</v>
      </c>
      <c r="D51" s="48"/>
      <c r="E51" s="47">
        <v>2018</v>
      </c>
      <c r="F51" s="8">
        <v>43753</v>
      </c>
      <c r="G51" s="47" t="s">
        <v>3</v>
      </c>
      <c r="H51" s="49">
        <v>1.3136000000000001</v>
      </c>
      <c r="I51" s="49"/>
      <c r="J51" s="47">
        <v>43</v>
      </c>
      <c r="K51" s="50">
        <f t="shared" si="3"/>
        <v>7305.032879692174</v>
      </c>
      <c r="L51" s="51"/>
      <c r="M51" s="6">
        <f>IF(J51="","",(K51/J51)/LOOKUP(RIGHT($D$2,3),定数!$A$6:$A$13,定数!$B$6:$B$13))</f>
        <v>1.4157040464519717</v>
      </c>
      <c r="N51" s="47">
        <v>2018</v>
      </c>
      <c r="O51" s="8">
        <v>43754</v>
      </c>
      <c r="P51" s="49">
        <v>1.3181</v>
      </c>
      <c r="Q51" s="49"/>
      <c r="R51" s="52">
        <f>IF(P51="","",T51*M51*LOOKUP(RIGHT($D$2,3),定数!$A$6:$A$13,定数!$B$6:$B$13))</f>
        <v>-7644.8018508405603</v>
      </c>
      <c r="S51" s="52"/>
      <c r="T51" s="53">
        <f t="shared" si="4"/>
        <v>-44.999999999999488</v>
      </c>
      <c r="U51" s="53"/>
      <c r="V51" t="str">
        <f t="shared" si="7"/>
        <v/>
      </c>
      <c r="W51">
        <f t="shared" si="2"/>
        <v>1</v>
      </c>
      <c r="X51" s="41">
        <f t="shared" si="5"/>
        <v>243501.09598973914</v>
      </c>
      <c r="Y51" s="42">
        <f t="shared" si="6"/>
        <v>0</v>
      </c>
    </row>
    <row r="52" spans="2:25">
      <c r="B52" s="40">
        <v>44</v>
      </c>
      <c r="C52" s="48">
        <f t="shared" si="0"/>
        <v>235856.29413889858</v>
      </c>
      <c r="D52" s="48"/>
      <c r="E52" s="47">
        <v>2018</v>
      </c>
      <c r="F52" s="8">
        <v>43756</v>
      </c>
      <c r="G52" s="47" t="s">
        <v>3</v>
      </c>
      <c r="H52" s="49">
        <v>1.3091999999999999</v>
      </c>
      <c r="I52" s="49"/>
      <c r="J52" s="47">
        <v>37</v>
      </c>
      <c r="K52" s="50">
        <f t="shared" si="3"/>
        <v>7075.6888241669567</v>
      </c>
      <c r="L52" s="51"/>
      <c r="M52" s="6">
        <f>IF(J52="","",(K52/J52)/LOOKUP(RIGHT($D$2,3),定数!$A$6:$A$13,定数!$B$6:$B$13))</f>
        <v>1.593623609046612</v>
      </c>
      <c r="N52" s="47">
        <v>2018</v>
      </c>
      <c r="O52" s="8">
        <v>43757</v>
      </c>
      <c r="P52" s="49">
        <v>1.3035000000000001</v>
      </c>
      <c r="Q52" s="49"/>
      <c r="R52" s="52">
        <f>IF(P52="","",T52*M52*LOOKUP(RIGHT($D$2,3),定数!$A$6:$A$13,定数!$B$6:$B$13))</f>
        <v>10900.385485878476</v>
      </c>
      <c r="S52" s="52"/>
      <c r="T52" s="53">
        <f t="shared" si="4"/>
        <v>56.999999999998167</v>
      </c>
      <c r="U52" s="53"/>
      <c r="V52" t="str">
        <f t="shared" si="7"/>
        <v/>
      </c>
      <c r="W52">
        <f t="shared" si="2"/>
        <v>0</v>
      </c>
      <c r="X52" s="41">
        <f t="shared" si="5"/>
        <v>243501.09598973914</v>
      </c>
      <c r="Y52" s="42">
        <f t="shared" si="6"/>
        <v>3.1395348837208958E-2</v>
      </c>
    </row>
    <row r="53" spans="2:25">
      <c r="B53" s="40">
        <v>45</v>
      </c>
      <c r="C53" s="48">
        <f t="shared" si="0"/>
        <v>246756.67962477705</v>
      </c>
      <c r="D53" s="48"/>
      <c r="E53" s="47">
        <v>2018</v>
      </c>
      <c r="F53" s="8">
        <v>43762</v>
      </c>
      <c r="G53" s="47" t="s">
        <v>3</v>
      </c>
      <c r="H53" s="49">
        <v>1.2975000000000001</v>
      </c>
      <c r="I53" s="49"/>
      <c r="J53" s="47">
        <v>13</v>
      </c>
      <c r="K53" s="50">
        <f t="shared" si="3"/>
        <v>7402.7003887433111</v>
      </c>
      <c r="L53" s="51"/>
      <c r="M53" s="6">
        <f>IF(J53="","",(K53/J53)/LOOKUP(RIGHT($D$2,3),定数!$A$6:$A$13,定数!$B$6:$B$13))</f>
        <v>4.7453207620149431</v>
      </c>
      <c r="N53" s="47">
        <v>2018</v>
      </c>
      <c r="O53" s="8">
        <v>43762</v>
      </c>
      <c r="P53" s="49">
        <v>1.2954000000000001</v>
      </c>
      <c r="Q53" s="49"/>
      <c r="R53" s="52">
        <f>IF(P53="","",T53*M53*LOOKUP(RIGHT($D$2,3),定数!$A$6:$A$13,定数!$B$6:$B$13))</f>
        <v>11958.208320277605</v>
      </c>
      <c r="S53" s="52"/>
      <c r="T53" s="53">
        <f t="shared" si="4"/>
        <v>20.999999999999908</v>
      </c>
      <c r="U53" s="53"/>
      <c r="V53" t="str">
        <f t="shared" si="7"/>
        <v/>
      </c>
      <c r="W53">
        <f t="shared" si="2"/>
        <v>0</v>
      </c>
      <c r="X53" s="41">
        <f t="shared" si="5"/>
        <v>246756.67962477705</v>
      </c>
      <c r="Y53" s="42">
        <f t="shared" si="6"/>
        <v>0</v>
      </c>
    </row>
    <row r="54" spans="2:25">
      <c r="B54" s="40">
        <v>46</v>
      </c>
      <c r="C54" s="48">
        <f t="shared" si="0"/>
        <v>258714.88794505465</v>
      </c>
      <c r="D54" s="48"/>
      <c r="E54" s="47">
        <v>2018</v>
      </c>
      <c r="F54" s="8">
        <v>43765</v>
      </c>
      <c r="G54" s="47" t="s">
        <v>3</v>
      </c>
      <c r="H54" s="49">
        <v>1.2824</v>
      </c>
      <c r="I54" s="49"/>
      <c r="J54" s="47">
        <v>12</v>
      </c>
      <c r="K54" s="50">
        <f t="shared" si="3"/>
        <v>7761.4466383516392</v>
      </c>
      <c r="L54" s="51"/>
      <c r="M54" s="6">
        <f>IF(J54="","",(K54/J54)/LOOKUP(RIGHT($D$2,3),定数!$A$6:$A$13,定数!$B$6:$B$13))</f>
        <v>5.3898934988553044</v>
      </c>
      <c r="N54" s="47">
        <v>2018</v>
      </c>
      <c r="O54" s="8">
        <v>43767</v>
      </c>
      <c r="P54" s="49">
        <v>1.2804</v>
      </c>
      <c r="Q54" s="49"/>
      <c r="R54" s="52">
        <f>IF(P54="","",T54*M54*LOOKUP(RIGHT($D$2,3),定数!$A$6:$A$13,定数!$B$6:$B$13))</f>
        <v>12935.744397252744</v>
      </c>
      <c r="S54" s="52"/>
      <c r="T54" s="53">
        <f t="shared" si="4"/>
        <v>20.000000000000018</v>
      </c>
      <c r="U54" s="53"/>
      <c r="V54" t="str">
        <f t="shared" si="7"/>
        <v/>
      </c>
      <c r="W54">
        <f t="shared" si="2"/>
        <v>0</v>
      </c>
      <c r="X54" s="41">
        <f t="shared" si="5"/>
        <v>258714.88794505465</v>
      </c>
      <c r="Y54" s="42">
        <f t="shared" si="6"/>
        <v>0</v>
      </c>
    </row>
    <row r="55" spans="2:25">
      <c r="B55" s="40">
        <v>47</v>
      </c>
      <c r="C55" s="48">
        <f t="shared" si="0"/>
        <v>271650.63234230742</v>
      </c>
      <c r="D55" s="48"/>
      <c r="E55" s="47">
        <v>2018</v>
      </c>
      <c r="F55" s="8">
        <v>43767</v>
      </c>
      <c r="G55" s="47" t="s">
        <v>3</v>
      </c>
      <c r="H55" s="49">
        <v>1.2810999999999999</v>
      </c>
      <c r="I55" s="49"/>
      <c r="J55" s="47">
        <v>39</v>
      </c>
      <c r="K55" s="50">
        <f t="shared" si="3"/>
        <v>8149.5189702692223</v>
      </c>
      <c r="L55" s="51"/>
      <c r="M55" s="6">
        <f>IF(J55="","",(K55/J55)/LOOKUP(RIGHT($D$2,3),定数!$A$6:$A$13,定数!$B$6:$B$13))</f>
        <v>1.7413502073224834</v>
      </c>
      <c r="N55" s="47">
        <v>2018</v>
      </c>
      <c r="O55" s="8">
        <v>43768</v>
      </c>
      <c r="P55" s="49">
        <v>1.2750999999999999</v>
      </c>
      <c r="Q55" s="49"/>
      <c r="R55" s="52">
        <f>IF(P55="","",T55*M55*LOOKUP(RIGHT($D$2,3),定数!$A$6:$A$13,定数!$B$6:$B$13))</f>
        <v>12537.721492721892</v>
      </c>
      <c r="S55" s="52"/>
      <c r="T55" s="53">
        <f t="shared" si="4"/>
        <v>60.000000000000057</v>
      </c>
      <c r="U55" s="53"/>
      <c r="V55" t="str">
        <f t="shared" si="7"/>
        <v/>
      </c>
      <c r="W55">
        <f t="shared" si="2"/>
        <v>0</v>
      </c>
      <c r="X55" s="41">
        <f t="shared" si="5"/>
        <v>271650.63234230742</v>
      </c>
      <c r="Y55" s="42">
        <f t="shared" si="6"/>
        <v>0</v>
      </c>
    </row>
    <row r="56" spans="2:25">
      <c r="B56" s="40">
        <v>48</v>
      </c>
      <c r="C56" s="48">
        <f t="shared" si="0"/>
        <v>284188.35383502929</v>
      </c>
      <c r="D56" s="48"/>
      <c r="E56" s="47">
        <v>2018</v>
      </c>
      <c r="F56" s="8">
        <v>43774</v>
      </c>
      <c r="G56" s="47" t="s">
        <v>4</v>
      </c>
      <c r="H56" s="49">
        <v>1.3028</v>
      </c>
      <c r="I56" s="49"/>
      <c r="J56" s="47">
        <v>62</v>
      </c>
      <c r="K56" s="50">
        <f t="shared" si="3"/>
        <v>8525.6506150508794</v>
      </c>
      <c r="L56" s="51"/>
      <c r="M56" s="6">
        <f>IF(J56="","",(K56/J56)/LOOKUP(RIGHT($D$2,3),定数!$A$6:$A$13,定数!$B$6:$B$13))</f>
        <v>1.14592078159286</v>
      </c>
      <c r="N56" s="47">
        <v>2018</v>
      </c>
      <c r="O56" s="8">
        <v>43776</v>
      </c>
      <c r="P56" s="49">
        <v>1.3121</v>
      </c>
      <c r="Q56" s="49"/>
      <c r="R56" s="52">
        <f>IF(P56="","",T56*M56*LOOKUP(RIGHT($D$2,3),定数!$A$6:$A$13,定数!$B$6:$B$13))</f>
        <v>12788.475922576436</v>
      </c>
      <c r="S56" s="52"/>
      <c r="T56" s="53">
        <f t="shared" si="4"/>
        <v>93.000000000000853</v>
      </c>
      <c r="U56" s="53"/>
      <c r="V56" t="str">
        <f t="shared" si="7"/>
        <v/>
      </c>
      <c r="W56">
        <f t="shared" si="2"/>
        <v>0</v>
      </c>
      <c r="X56" s="41">
        <f t="shared" si="5"/>
        <v>284188.35383502929</v>
      </c>
      <c r="Y56" s="42">
        <f t="shared" si="6"/>
        <v>0</v>
      </c>
    </row>
    <row r="57" spans="2:25">
      <c r="B57" s="40">
        <v>49</v>
      </c>
      <c r="C57" s="48">
        <f t="shared" si="0"/>
        <v>296976.82975760574</v>
      </c>
      <c r="D57" s="48"/>
      <c r="E57" s="47">
        <v>2018</v>
      </c>
      <c r="F57" s="8">
        <v>43819</v>
      </c>
      <c r="G57" s="47" t="s">
        <v>4</v>
      </c>
      <c r="H57" s="49">
        <v>1.2681</v>
      </c>
      <c r="I57" s="49"/>
      <c r="J57" s="47">
        <v>55</v>
      </c>
      <c r="K57" s="50">
        <f t="shared" si="3"/>
        <v>8909.3048927281725</v>
      </c>
      <c r="L57" s="51"/>
      <c r="M57" s="6">
        <f>IF(J57="","",(K57/J57)/LOOKUP(RIGHT($D$2,3),定数!$A$6:$A$13,定数!$B$6:$B$13))</f>
        <v>1.3498946807163896</v>
      </c>
      <c r="N57" s="47">
        <v>2018</v>
      </c>
      <c r="O57" s="8">
        <v>43821</v>
      </c>
      <c r="P57" s="49">
        <v>1.2624</v>
      </c>
      <c r="Q57" s="49"/>
      <c r="R57" s="52">
        <f>IF(P57="","",T57*M57*LOOKUP(RIGHT($D$2,3),定数!$A$6:$A$13,定数!$B$6:$B$13))</f>
        <v>-9233.2796161001679</v>
      </c>
      <c r="S57" s="52"/>
      <c r="T57" s="53">
        <f t="shared" si="4"/>
        <v>-57.000000000000384</v>
      </c>
      <c r="U57" s="53"/>
      <c r="V57" t="str">
        <f t="shared" si="7"/>
        <v/>
      </c>
      <c r="W57">
        <f t="shared" si="2"/>
        <v>1</v>
      </c>
      <c r="X57" s="41">
        <f t="shared" si="5"/>
        <v>296976.82975760574</v>
      </c>
      <c r="Y57" s="42">
        <f t="shared" si="6"/>
        <v>0</v>
      </c>
    </row>
    <row r="58" spans="2:25">
      <c r="B58" s="40">
        <v>50</v>
      </c>
      <c r="C58" s="48">
        <f t="shared" si="0"/>
        <v>287743.55014150555</v>
      </c>
      <c r="D58" s="48"/>
      <c r="E58" s="47">
        <v>2019</v>
      </c>
      <c r="F58" s="8">
        <v>43482</v>
      </c>
      <c r="G58" s="47" t="s">
        <v>4</v>
      </c>
      <c r="H58" s="49">
        <v>1.2885</v>
      </c>
      <c r="I58" s="49"/>
      <c r="J58" s="47">
        <v>51</v>
      </c>
      <c r="K58" s="50">
        <f t="shared" si="3"/>
        <v>8632.3065042451653</v>
      </c>
      <c r="L58" s="51"/>
      <c r="M58" s="6">
        <f>IF(J58="","",(K58/J58)/LOOKUP(RIGHT($D$2,3),定数!$A$6:$A$13,定数!$B$6:$B$13))</f>
        <v>1.4105075987328701</v>
      </c>
      <c r="N58" s="47">
        <v>2019</v>
      </c>
      <c r="O58" s="8">
        <v>43482</v>
      </c>
      <c r="P58" s="49">
        <v>1.2961</v>
      </c>
      <c r="Q58" s="49"/>
      <c r="R58" s="52">
        <f>IF(P58="","",T58*M58*LOOKUP(RIGHT($D$2,3),定数!$A$6:$A$13,定数!$B$6:$B$13))</f>
        <v>12863.829300443864</v>
      </c>
      <c r="S58" s="52"/>
      <c r="T58" s="53">
        <f t="shared" si="4"/>
        <v>76.000000000000512</v>
      </c>
      <c r="U58" s="53"/>
      <c r="V58" t="str">
        <f t="shared" si="7"/>
        <v/>
      </c>
      <c r="W58">
        <f t="shared" si="2"/>
        <v>0</v>
      </c>
      <c r="X58" s="41">
        <f t="shared" si="5"/>
        <v>296976.82975760574</v>
      </c>
      <c r="Y58" s="42">
        <f t="shared" si="6"/>
        <v>3.1090909090909391E-2</v>
      </c>
    </row>
    <row r="59" spans="2:25">
      <c r="B59" s="40">
        <v>51</v>
      </c>
      <c r="C59" s="48">
        <f t="shared" si="0"/>
        <v>300607.37944194942</v>
      </c>
      <c r="D59" s="48"/>
      <c r="E59" s="47">
        <v>2019</v>
      </c>
      <c r="F59" s="8">
        <v>43500</v>
      </c>
      <c r="G59" s="47" t="s">
        <v>3</v>
      </c>
      <c r="H59" s="49">
        <v>1.3038000000000001</v>
      </c>
      <c r="I59" s="49"/>
      <c r="J59" s="47">
        <v>63</v>
      </c>
      <c r="K59" s="50">
        <f t="shared" si="3"/>
        <v>9018.2213832584821</v>
      </c>
      <c r="L59" s="51"/>
      <c r="M59" s="6">
        <f>IF(J59="","",(K59/J59)/LOOKUP(RIGHT($D$2,3),定数!$A$6:$A$13,定数!$B$6:$B$13))</f>
        <v>1.1928864263569421</v>
      </c>
      <c r="N59" s="47">
        <v>2019</v>
      </c>
      <c r="O59" s="8">
        <v>43501</v>
      </c>
      <c r="P59" s="49">
        <v>1.2943</v>
      </c>
      <c r="Q59" s="49"/>
      <c r="R59" s="52">
        <f>IF(P59="","",T59*M59*LOOKUP(RIGHT($D$2,3),定数!$A$6:$A$13,定数!$B$6:$B$13))</f>
        <v>13598.905260469232</v>
      </c>
      <c r="S59" s="52"/>
      <c r="T59" s="53">
        <f t="shared" si="4"/>
        <v>95.000000000000639</v>
      </c>
      <c r="U59" s="53"/>
      <c r="V59" t="str">
        <f t="shared" si="7"/>
        <v/>
      </c>
      <c r="W59">
        <f t="shared" si="2"/>
        <v>0</v>
      </c>
      <c r="X59" s="41">
        <f t="shared" si="5"/>
        <v>300607.37944194942</v>
      </c>
      <c r="Y59" s="42">
        <f t="shared" si="6"/>
        <v>0</v>
      </c>
    </row>
    <row r="60" spans="2:25">
      <c r="B60" s="40">
        <v>52</v>
      </c>
      <c r="C60" s="48">
        <f t="shared" si="0"/>
        <v>314206.28470241866</v>
      </c>
      <c r="D60" s="48"/>
      <c r="E60" s="47">
        <v>2019</v>
      </c>
      <c r="F60" s="8">
        <v>43507</v>
      </c>
      <c r="G60" s="47" t="s">
        <v>3</v>
      </c>
      <c r="H60" s="49">
        <v>1.2882</v>
      </c>
      <c r="I60" s="49"/>
      <c r="J60" s="47">
        <v>54</v>
      </c>
      <c r="K60" s="50">
        <f t="shared" si="3"/>
        <v>9426.188541072559</v>
      </c>
      <c r="L60" s="51"/>
      <c r="M60" s="6">
        <f>IF(J60="","",(K60/J60)/LOOKUP(RIGHT($D$2,3),定数!$A$6:$A$13,定数!$B$6:$B$13))</f>
        <v>1.4546587254741603</v>
      </c>
      <c r="N60" s="47">
        <v>2019</v>
      </c>
      <c r="O60" s="8">
        <v>43509</v>
      </c>
      <c r="P60" s="49">
        <v>1.2938000000000001</v>
      </c>
      <c r="Q60" s="49"/>
      <c r="R60" s="52">
        <f>IF(P60="","",T60*M60*LOOKUP(RIGHT($D$2,3),定数!$A$6:$A$13,定数!$B$6:$B$13))</f>
        <v>-9775.3066351864436</v>
      </c>
      <c r="S60" s="52"/>
      <c r="T60" s="53">
        <f t="shared" si="4"/>
        <v>-56.000000000000497</v>
      </c>
      <c r="U60" s="53"/>
      <c r="V60" t="str">
        <f t="shared" si="7"/>
        <v/>
      </c>
      <c r="W60">
        <f t="shared" si="2"/>
        <v>1</v>
      </c>
      <c r="X60" s="41">
        <f t="shared" si="5"/>
        <v>314206.28470241866</v>
      </c>
      <c r="Y60" s="42">
        <f t="shared" si="6"/>
        <v>0</v>
      </c>
    </row>
    <row r="61" spans="2:25">
      <c r="B61" s="40">
        <v>53</v>
      </c>
      <c r="C61" s="48">
        <f t="shared" si="0"/>
        <v>304430.97806723224</v>
      </c>
      <c r="D61" s="48"/>
      <c r="E61" s="47">
        <v>2019</v>
      </c>
      <c r="F61" s="8">
        <v>43524</v>
      </c>
      <c r="G61" s="47" t="s">
        <v>4</v>
      </c>
      <c r="H61" s="49">
        <v>1.3311999999999999</v>
      </c>
      <c r="I61" s="49"/>
      <c r="J61" s="47">
        <v>38</v>
      </c>
      <c r="K61" s="50">
        <f t="shared" si="3"/>
        <v>9132.929342016967</v>
      </c>
      <c r="L61" s="51"/>
      <c r="M61" s="6">
        <f>IF(J61="","",(K61/J61)/LOOKUP(RIGHT($D$2,3),定数!$A$6:$A$13,定数!$B$6:$B$13))</f>
        <v>2.0028353820212645</v>
      </c>
      <c r="N61" s="47">
        <v>2019</v>
      </c>
      <c r="O61" s="8">
        <v>43524</v>
      </c>
      <c r="P61" s="49">
        <v>1.3270999999999999</v>
      </c>
      <c r="Q61" s="49"/>
      <c r="R61" s="52">
        <f>IF(P61="","",T61*M61*LOOKUP(RIGHT($D$2,3),定数!$A$6:$A$13,定数!$B$6:$B$13))</f>
        <v>-9853.9500795446056</v>
      </c>
      <c r="S61" s="52"/>
      <c r="T61" s="53">
        <f t="shared" si="4"/>
        <v>-40.999999999999929</v>
      </c>
      <c r="U61" s="53"/>
      <c r="V61" t="str">
        <f t="shared" si="7"/>
        <v/>
      </c>
      <c r="W61">
        <f t="shared" si="2"/>
        <v>2</v>
      </c>
      <c r="X61" s="41">
        <f t="shared" si="5"/>
        <v>314206.28470241866</v>
      </c>
      <c r="Y61" s="42">
        <f t="shared" si="6"/>
        <v>3.1111111111111311E-2</v>
      </c>
    </row>
    <row r="62" spans="2:25">
      <c r="B62" s="40">
        <v>54</v>
      </c>
      <c r="C62" s="48">
        <f t="shared" si="0"/>
        <v>294577.02798768762</v>
      </c>
      <c r="D62" s="48"/>
      <c r="E62" s="47">
        <v>2019</v>
      </c>
      <c r="F62" s="8">
        <v>43545</v>
      </c>
      <c r="G62" s="47" t="s">
        <v>3</v>
      </c>
      <c r="H62" s="49">
        <v>1.3162</v>
      </c>
      <c r="I62" s="49"/>
      <c r="J62" s="47">
        <v>85</v>
      </c>
      <c r="K62" s="50">
        <f t="shared" si="3"/>
        <v>8837.3108396306288</v>
      </c>
      <c r="L62" s="51"/>
      <c r="M62" s="6">
        <f>IF(J62="","",(K62/J62)/LOOKUP(RIGHT($D$2,3),定数!$A$6:$A$13,定数!$B$6:$B$13))</f>
        <v>0.86640302349319886</v>
      </c>
      <c r="N62" s="47">
        <v>2019</v>
      </c>
      <c r="O62" s="8">
        <v>43545</v>
      </c>
      <c r="P62" s="49">
        <v>1.3032999999999999</v>
      </c>
      <c r="Q62" s="49"/>
      <c r="R62" s="52">
        <f>IF(P62="","",T62*M62*LOOKUP(RIGHT($D$2,3),定数!$A$6:$A$13,定数!$B$6:$B$13))</f>
        <v>13411.918803674856</v>
      </c>
      <c r="S62" s="52"/>
      <c r="T62" s="53">
        <f t="shared" si="4"/>
        <v>129.00000000000134</v>
      </c>
      <c r="U62" s="53"/>
      <c r="V62" t="str">
        <f t="shared" si="7"/>
        <v/>
      </c>
      <c r="W62">
        <f t="shared" si="2"/>
        <v>0</v>
      </c>
      <c r="X62" s="41">
        <f t="shared" si="5"/>
        <v>314206.28470241866</v>
      </c>
      <c r="Y62" s="42">
        <f t="shared" si="6"/>
        <v>6.2472514619883235E-2</v>
      </c>
    </row>
    <row r="63" spans="2:25">
      <c r="B63" s="40">
        <v>55</v>
      </c>
      <c r="C63" s="48">
        <f t="shared" si="0"/>
        <v>307988.94679136248</v>
      </c>
      <c r="D63" s="48"/>
      <c r="E63" s="47">
        <v>2019</v>
      </c>
      <c r="F63" s="8">
        <v>43572</v>
      </c>
      <c r="G63" s="47" t="s">
        <v>3</v>
      </c>
      <c r="H63" s="49">
        <v>1.3027</v>
      </c>
      <c r="I63" s="49"/>
      <c r="J63" s="47">
        <v>26</v>
      </c>
      <c r="K63" s="50">
        <f t="shared" si="3"/>
        <v>9239.6684037408741</v>
      </c>
      <c r="L63" s="51"/>
      <c r="M63" s="6">
        <f>IF(J63="","",(K63/J63)/LOOKUP(RIGHT($D$2,3),定数!$A$6:$A$13,定数!$B$6:$B$13))</f>
        <v>2.9614321806861779</v>
      </c>
      <c r="N63" s="47">
        <v>2019</v>
      </c>
      <c r="O63" s="8">
        <v>43573</v>
      </c>
      <c r="P63" s="49">
        <v>1.2987</v>
      </c>
      <c r="Q63" s="49"/>
      <c r="R63" s="52">
        <f>IF(P63="","",T63*M63*LOOKUP(RIGHT($D$2,3),定数!$A$6:$A$13,定数!$B$6:$B$13))</f>
        <v>14214.874467293666</v>
      </c>
      <c r="S63" s="52"/>
      <c r="T63" s="53">
        <f t="shared" si="4"/>
        <v>40.000000000000036</v>
      </c>
      <c r="U63" s="53"/>
      <c r="V63" t="str">
        <f t="shared" si="7"/>
        <v/>
      </c>
      <c r="W63">
        <f t="shared" si="2"/>
        <v>0</v>
      </c>
      <c r="X63" s="41">
        <f t="shared" si="5"/>
        <v>314206.28470241866</v>
      </c>
      <c r="Y63" s="42">
        <f t="shared" si="6"/>
        <v>1.9787439697282139E-2</v>
      </c>
    </row>
    <row r="64" spans="2:25">
      <c r="B64" s="40">
        <v>56</v>
      </c>
      <c r="C64" s="48">
        <f t="shared" si="0"/>
        <v>322203.82125865616</v>
      </c>
      <c r="D64" s="48"/>
      <c r="E64" s="40"/>
      <c r="F64" s="8"/>
      <c r="G64" s="40"/>
      <c r="H64" s="49"/>
      <c r="I64" s="49"/>
      <c r="J64" s="40"/>
      <c r="K64" s="50" t="str">
        <f t="shared" ref="K43:K74" si="8">IF(J64="","",C64*0.03)</f>
        <v/>
      </c>
      <c r="L64" s="51"/>
      <c r="M64" s="6" t="str">
        <f>IF(J64="","",(K64/J64)/LOOKUP(RIGHT($D$2,3),定数!$A$6:$A$13,定数!$B$6:$B$13))</f>
        <v/>
      </c>
      <c r="N64" s="40"/>
      <c r="O64" s="8"/>
      <c r="P64" s="49"/>
      <c r="Q64" s="49"/>
      <c r="R64" s="52" t="str">
        <f>IF(P64="","",T64*M64*LOOKUP(RIGHT($D$2,3),定数!$A$6:$A$13,定数!$B$6:$B$13))</f>
        <v/>
      </c>
      <c r="S64" s="52"/>
      <c r="T64" s="53" t="str">
        <f t="shared" si="4"/>
        <v/>
      </c>
      <c r="U64" s="53"/>
      <c r="V64" t="str">
        <f t="shared" si="7"/>
        <v/>
      </c>
      <c r="W64" t="str">
        <f t="shared" si="2"/>
        <v/>
      </c>
      <c r="X64" s="41">
        <f t="shared" si="5"/>
        <v>322203.82125865616</v>
      </c>
      <c r="Y64" s="42">
        <f t="shared" si="6"/>
        <v>0</v>
      </c>
    </row>
    <row r="65" spans="2:25">
      <c r="B65" s="40">
        <v>57</v>
      </c>
      <c r="C65" s="48" t="str">
        <f t="shared" si="0"/>
        <v/>
      </c>
      <c r="D65" s="48"/>
      <c r="E65" s="40"/>
      <c r="F65" s="8"/>
      <c r="G65" s="40"/>
      <c r="H65" s="49"/>
      <c r="I65" s="49"/>
      <c r="J65" s="40"/>
      <c r="K65" s="50" t="str">
        <f t="shared" si="8"/>
        <v/>
      </c>
      <c r="L65" s="51"/>
      <c r="M65" s="6" t="str">
        <f>IF(J65="","",(K65/J65)/LOOKUP(RIGHT($D$2,3),定数!$A$6:$A$13,定数!$B$6:$B$13))</f>
        <v/>
      </c>
      <c r="N65" s="40"/>
      <c r="O65" s="8"/>
      <c r="P65" s="49"/>
      <c r="Q65" s="49"/>
      <c r="R65" s="52" t="str">
        <f>IF(P65="","",T65*M65*LOOKUP(RIGHT($D$2,3),定数!$A$6:$A$13,定数!$B$6:$B$13))</f>
        <v/>
      </c>
      <c r="S65" s="52"/>
      <c r="T65" s="53" t="str">
        <f t="shared" si="4"/>
        <v/>
      </c>
      <c r="U65" s="53"/>
      <c r="V65" t="str">
        <f t="shared" si="7"/>
        <v/>
      </c>
      <c r="W65" t="str">
        <f t="shared" si="2"/>
        <v/>
      </c>
      <c r="X65" s="41" t="str">
        <f t="shared" si="5"/>
        <v/>
      </c>
      <c r="Y65" s="42" t="str">
        <f t="shared" si="6"/>
        <v/>
      </c>
    </row>
    <row r="66" spans="2:25">
      <c r="B66" s="40">
        <v>58</v>
      </c>
      <c r="C66" s="48" t="str">
        <f t="shared" si="0"/>
        <v/>
      </c>
      <c r="D66" s="48"/>
      <c r="E66" s="40"/>
      <c r="F66" s="8"/>
      <c r="G66" s="40"/>
      <c r="H66" s="49"/>
      <c r="I66" s="49"/>
      <c r="J66" s="40"/>
      <c r="K66" s="50" t="str">
        <f t="shared" si="8"/>
        <v/>
      </c>
      <c r="L66" s="51"/>
      <c r="M66" s="6" t="str">
        <f>IF(J66="","",(K66/J66)/LOOKUP(RIGHT($D$2,3),定数!$A$6:$A$13,定数!$B$6:$B$13))</f>
        <v/>
      </c>
      <c r="N66" s="40"/>
      <c r="O66" s="8"/>
      <c r="P66" s="49"/>
      <c r="Q66" s="49"/>
      <c r="R66" s="52" t="str">
        <f>IF(P66="","",T66*M66*LOOKUP(RIGHT($D$2,3),定数!$A$6:$A$13,定数!$B$6:$B$13))</f>
        <v/>
      </c>
      <c r="S66" s="52"/>
      <c r="T66" s="53" t="str">
        <f t="shared" si="4"/>
        <v/>
      </c>
      <c r="U66" s="53"/>
      <c r="V66" t="str">
        <f t="shared" si="7"/>
        <v/>
      </c>
      <c r="W66" t="str">
        <f t="shared" si="2"/>
        <v/>
      </c>
      <c r="X66" s="41" t="str">
        <f t="shared" si="5"/>
        <v/>
      </c>
      <c r="Y66" s="42" t="str">
        <f t="shared" si="6"/>
        <v/>
      </c>
    </row>
    <row r="67" spans="2:25">
      <c r="B67" s="40">
        <v>59</v>
      </c>
      <c r="C67" s="48" t="str">
        <f t="shared" si="0"/>
        <v/>
      </c>
      <c r="D67" s="48"/>
      <c r="E67" s="40"/>
      <c r="F67" s="8"/>
      <c r="G67" s="40"/>
      <c r="H67" s="49"/>
      <c r="I67" s="49"/>
      <c r="J67" s="40"/>
      <c r="K67" s="50" t="str">
        <f t="shared" si="8"/>
        <v/>
      </c>
      <c r="L67" s="51"/>
      <c r="M67" s="6" t="str">
        <f>IF(J67="","",(K67/J67)/LOOKUP(RIGHT($D$2,3),定数!$A$6:$A$13,定数!$B$6:$B$13))</f>
        <v/>
      </c>
      <c r="N67" s="40"/>
      <c r="O67" s="8"/>
      <c r="P67" s="49"/>
      <c r="Q67" s="49"/>
      <c r="R67" s="52" t="str">
        <f>IF(P67="","",T67*M67*LOOKUP(RIGHT($D$2,3),定数!$A$6:$A$13,定数!$B$6:$B$13))</f>
        <v/>
      </c>
      <c r="S67" s="52"/>
      <c r="T67" s="53" t="str">
        <f t="shared" si="4"/>
        <v/>
      </c>
      <c r="U67" s="53"/>
      <c r="V67" t="str">
        <f t="shared" si="7"/>
        <v/>
      </c>
      <c r="W67" t="str">
        <f t="shared" si="2"/>
        <v/>
      </c>
      <c r="X67" s="41" t="str">
        <f t="shared" si="5"/>
        <v/>
      </c>
      <c r="Y67" s="42" t="str">
        <f t="shared" si="6"/>
        <v/>
      </c>
    </row>
    <row r="68" spans="2:25">
      <c r="B68" s="40">
        <v>60</v>
      </c>
      <c r="C68" s="48" t="str">
        <f t="shared" si="0"/>
        <v/>
      </c>
      <c r="D68" s="48"/>
      <c r="E68" s="40"/>
      <c r="F68" s="8"/>
      <c r="G68" s="40"/>
      <c r="H68" s="49"/>
      <c r="I68" s="49"/>
      <c r="J68" s="40"/>
      <c r="K68" s="50" t="str">
        <f t="shared" si="8"/>
        <v/>
      </c>
      <c r="L68" s="51"/>
      <c r="M68" s="6" t="str">
        <f>IF(J68="","",(K68/J68)/LOOKUP(RIGHT($D$2,3),定数!$A$6:$A$13,定数!$B$6:$B$13))</f>
        <v/>
      </c>
      <c r="N68" s="40"/>
      <c r="O68" s="8"/>
      <c r="P68" s="49"/>
      <c r="Q68" s="49"/>
      <c r="R68" s="52" t="str">
        <f>IF(P68="","",T68*M68*LOOKUP(RIGHT($D$2,3),定数!$A$6:$A$13,定数!$B$6:$B$13))</f>
        <v/>
      </c>
      <c r="S68" s="52"/>
      <c r="T68" s="53" t="str">
        <f t="shared" si="4"/>
        <v/>
      </c>
      <c r="U68" s="53"/>
      <c r="V68" t="str">
        <f t="shared" si="7"/>
        <v/>
      </c>
      <c r="W68" t="str">
        <f t="shared" si="2"/>
        <v/>
      </c>
      <c r="X68" s="41" t="str">
        <f t="shared" si="5"/>
        <v/>
      </c>
      <c r="Y68" s="42" t="str">
        <f t="shared" si="6"/>
        <v/>
      </c>
    </row>
    <row r="69" spans="2:25">
      <c r="B69" s="40">
        <v>61</v>
      </c>
      <c r="C69" s="48" t="str">
        <f t="shared" si="0"/>
        <v/>
      </c>
      <c r="D69" s="48"/>
      <c r="E69" s="40"/>
      <c r="F69" s="8"/>
      <c r="G69" s="40"/>
      <c r="H69" s="49"/>
      <c r="I69" s="49"/>
      <c r="J69" s="40"/>
      <c r="K69" s="50" t="str">
        <f t="shared" si="8"/>
        <v/>
      </c>
      <c r="L69" s="51"/>
      <c r="M69" s="6" t="str">
        <f>IF(J69="","",(K69/J69)/LOOKUP(RIGHT($D$2,3),定数!$A$6:$A$13,定数!$B$6:$B$13))</f>
        <v/>
      </c>
      <c r="N69" s="40"/>
      <c r="O69" s="8"/>
      <c r="P69" s="49"/>
      <c r="Q69" s="49"/>
      <c r="R69" s="52" t="str">
        <f>IF(P69="","",T69*M69*LOOKUP(RIGHT($D$2,3),定数!$A$6:$A$13,定数!$B$6:$B$13))</f>
        <v/>
      </c>
      <c r="S69" s="52"/>
      <c r="T69" s="53" t="str">
        <f t="shared" si="4"/>
        <v/>
      </c>
      <c r="U69" s="53"/>
      <c r="V69" t="str">
        <f t="shared" si="7"/>
        <v/>
      </c>
      <c r="W69" t="str">
        <f t="shared" si="2"/>
        <v/>
      </c>
      <c r="X69" s="41" t="str">
        <f t="shared" si="5"/>
        <v/>
      </c>
      <c r="Y69" s="42" t="str">
        <f t="shared" si="6"/>
        <v/>
      </c>
    </row>
    <row r="70" spans="2:25">
      <c r="B70" s="40">
        <v>62</v>
      </c>
      <c r="C70" s="48" t="str">
        <f t="shared" si="0"/>
        <v/>
      </c>
      <c r="D70" s="48"/>
      <c r="E70" s="40"/>
      <c r="F70" s="8"/>
      <c r="G70" s="40"/>
      <c r="H70" s="49"/>
      <c r="I70" s="49"/>
      <c r="J70" s="40"/>
      <c r="K70" s="50" t="str">
        <f t="shared" si="8"/>
        <v/>
      </c>
      <c r="L70" s="51"/>
      <c r="M70" s="6" t="str">
        <f>IF(J70="","",(K70/J70)/LOOKUP(RIGHT($D$2,3),定数!$A$6:$A$13,定数!$B$6:$B$13))</f>
        <v/>
      </c>
      <c r="N70" s="40"/>
      <c r="O70" s="8"/>
      <c r="P70" s="49"/>
      <c r="Q70" s="49"/>
      <c r="R70" s="52" t="str">
        <f>IF(P70="","",T70*M70*LOOKUP(RIGHT($D$2,3),定数!$A$6:$A$13,定数!$B$6:$B$13))</f>
        <v/>
      </c>
      <c r="S70" s="52"/>
      <c r="T70" s="53" t="str">
        <f t="shared" si="4"/>
        <v/>
      </c>
      <c r="U70" s="53"/>
      <c r="V70" t="str">
        <f t="shared" si="7"/>
        <v/>
      </c>
      <c r="W70" t="str">
        <f t="shared" si="2"/>
        <v/>
      </c>
      <c r="X70" s="41" t="str">
        <f t="shared" si="5"/>
        <v/>
      </c>
      <c r="Y70" s="42" t="str">
        <f t="shared" si="6"/>
        <v/>
      </c>
    </row>
    <row r="71" spans="2:25">
      <c r="B71" s="40">
        <v>63</v>
      </c>
      <c r="C71" s="48" t="str">
        <f t="shared" si="0"/>
        <v/>
      </c>
      <c r="D71" s="48"/>
      <c r="E71" s="40"/>
      <c r="F71" s="8"/>
      <c r="G71" s="40"/>
      <c r="H71" s="49"/>
      <c r="I71" s="49"/>
      <c r="J71" s="40"/>
      <c r="K71" s="50" t="str">
        <f t="shared" si="8"/>
        <v/>
      </c>
      <c r="L71" s="51"/>
      <c r="M71" s="6" t="str">
        <f>IF(J71="","",(K71/J71)/LOOKUP(RIGHT($D$2,3),定数!$A$6:$A$13,定数!$B$6:$B$13))</f>
        <v/>
      </c>
      <c r="N71" s="40"/>
      <c r="O71" s="8"/>
      <c r="P71" s="49"/>
      <c r="Q71" s="49"/>
      <c r="R71" s="52" t="str">
        <f>IF(P71="","",T71*M71*LOOKUP(RIGHT($D$2,3),定数!$A$6:$A$13,定数!$B$6:$B$13))</f>
        <v/>
      </c>
      <c r="S71" s="52"/>
      <c r="T71" s="53" t="str">
        <f t="shared" si="4"/>
        <v/>
      </c>
      <c r="U71" s="53"/>
      <c r="V71" t="str">
        <f t="shared" si="7"/>
        <v/>
      </c>
      <c r="W71" t="str">
        <f t="shared" si="2"/>
        <v/>
      </c>
      <c r="X71" s="41" t="str">
        <f t="shared" si="5"/>
        <v/>
      </c>
      <c r="Y71" s="42" t="str">
        <f t="shared" si="6"/>
        <v/>
      </c>
    </row>
    <row r="72" spans="2:25">
      <c r="B72" s="40">
        <v>64</v>
      </c>
      <c r="C72" s="48" t="str">
        <f t="shared" si="0"/>
        <v/>
      </c>
      <c r="D72" s="48"/>
      <c r="E72" s="40"/>
      <c r="F72" s="8"/>
      <c r="G72" s="40"/>
      <c r="H72" s="49"/>
      <c r="I72" s="49"/>
      <c r="J72" s="40"/>
      <c r="K72" s="50" t="str">
        <f t="shared" si="8"/>
        <v/>
      </c>
      <c r="L72" s="51"/>
      <c r="M72" s="6" t="str">
        <f>IF(J72="","",(K72/J72)/LOOKUP(RIGHT($D$2,3),定数!$A$6:$A$13,定数!$B$6:$B$13))</f>
        <v/>
      </c>
      <c r="N72" s="40"/>
      <c r="O72" s="8"/>
      <c r="P72" s="49"/>
      <c r="Q72" s="49"/>
      <c r="R72" s="52" t="str">
        <f>IF(P72="","",T72*M72*LOOKUP(RIGHT($D$2,3),定数!$A$6:$A$13,定数!$B$6:$B$13))</f>
        <v/>
      </c>
      <c r="S72" s="52"/>
      <c r="T72" s="53" t="str">
        <f t="shared" si="4"/>
        <v/>
      </c>
      <c r="U72" s="53"/>
      <c r="V72" t="str">
        <f t="shared" si="7"/>
        <v/>
      </c>
      <c r="W72" t="str">
        <f t="shared" si="2"/>
        <v/>
      </c>
      <c r="X72" s="41" t="str">
        <f t="shared" si="5"/>
        <v/>
      </c>
      <c r="Y72" s="42" t="str">
        <f t="shared" si="6"/>
        <v/>
      </c>
    </row>
    <row r="73" spans="2:25">
      <c r="B73" s="40">
        <v>65</v>
      </c>
      <c r="C73" s="48" t="str">
        <f t="shared" si="0"/>
        <v/>
      </c>
      <c r="D73" s="48"/>
      <c r="E73" s="40"/>
      <c r="F73" s="8"/>
      <c r="G73" s="40"/>
      <c r="H73" s="49"/>
      <c r="I73" s="49"/>
      <c r="J73" s="40"/>
      <c r="K73" s="50" t="str">
        <f t="shared" si="8"/>
        <v/>
      </c>
      <c r="L73" s="51"/>
      <c r="M73" s="6" t="str">
        <f>IF(J73="","",(K73/J73)/LOOKUP(RIGHT($D$2,3),定数!$A$6:$A$13,定数!$B$6:$B$13))</f>
        <v/>
      </c>
      <c r="N73" s="40"/>
      <c r="O73" s="8"/>
      <c r="P73" s="49"/>
      <c r="Q73" s="49"/>
      <c r="R73" s="52" t="str">
        <f>IF(P73="","",T73*M73*LOOKUP(RIGHT($D$2,3),定数!$A$6:$A$13,定数!$B$6:$B$13))</f>
        <v/>
      </c>
      <c r="S73" s="52"/>
      <c r="T73" s="53" t="str">
        <f t="shared" si="4"/>
        <v/>
      </c>
      <c r="U73" s="53"/>
      <c r="V73" t="str">
        <f t="shared" si="7"/>
        <v/>
      </c>
      <c r="W73" t="str">
        <f t="shared" si="2"/>
        <v/>
      </c>
      <c r="X73" s="41" t="str">
        <f t="shared" si="5"/>
        <v/>
      </c>
      <c r="Y73" s="42" t="str">
        <f t="shared" si="6"/>
        <v/>
      </c>
    </row>
    <row r="74" spans="2:25">
      <c r="B74" s="40">
        <v>66</v>
      </c>
      <c r="C74" s="48" t="str">
        <f t="shared" ref="C74:C108" si="9">IF(R73="","",C73+R73)</f>
        <v/>
      </c>
      <c r="D74" s="48"/>
      <c r="E74" s="40"/>
      <c r="F74" s="8"/>
      <c r="G74" s="40"/>
      <c r="H74" s="49"/>
      <c r="I74" s="49"/>
      <c r="J74" s="40"/>
      <c r="K74" s="50" t="str">
        <f t="shared" si="8"/>
        <v/>
      </c>
      <c r="L74" s="51"/>
      <c r="M74" s="6" t="str">
        <f>IF(J74="","",(K74/J74)/LOOKUP(RIGHT($D$2,3),定数!$A$6:$A$13,定数!$B$6:$B$13))</f>
        <v/>
      </c>
      <c r="N74" s="40"/>
      <c r="O74" s="8"/>
      <c r="P74" s="49"/>
      <c r="Q74" s="49"/>
      <c r="R74" s="52" t="str">
        <f>IF(P74="","",T74*M74*LOOKUP(RIGHT($D$2,3),定数!$A$6:$A$13,定数!$B$6:$B$13))</f>
        <v/>
      </c>
      <c r="S74" s="52"/>
      <c r="T74" s="53" t="str">
        <f t="shared" si="4"/>
        <v/>
      </c>
      <c r="U74" s="53"/>
      <c r="V74" t="str">
        <f t="shared" si="7"/>
        <v/>
      </c>
      <c r="W74" t="str">
        <f t="shared" si="7"/>
        <v/>
      </c>
      <c r="X74" s="41" t="str">
        <f t="shared" si="5"/>
        <v/>
      </c>
      <c r="Y74" s="42" t="str">
        <f t="shared" si="6"/>
        <v/>
      </c>
    </row>
    <row r="75" spans="2:25">
      <c r="B75" s="40">
        <v>67</v>
      </c>
      <c r="C75" s="48" t="str">
        <f t="shared" si="9"/>
        <v/>
      </c>
      <c r="D75" s="48"/>
      <c r="E75" s="40"/>
      <c r="F75" s="8"/>
      <c r="G75" s="40"/>
      <c r="H75" s="49"/>
      <c r="I75" s="49"/>
      <c r="J75" s="40"/>
      <c r="K75" s="50" t="str">
        <f t="shared" ref="K75:K108" si="10">IF(J75="","",C75*0.03)</f>
        <v/>
      </c>
      <c r="L75" s="51"/>
      <c r="M75" s="6" t="str">
        <f>IF(J75="","",(K75/J75)/LOOKUP(RIGHT($D$2,3),定数!$A$6:$A$13,定数!$B$6:$B$13))</f>
        <v/>
      </c>
      <c r="N75" s="40"/>
      <c r="O75" s="8"/>
      <c r="P75" s="49"/>
      <c r="Q75" s="49"/>
      <c r="R75" s="52" t="str">
        <f>IF(P75="","",T75*M75*LOOKUP(RIGHT($D$2,3),定数!$A$6:$A$13,定数!$B$6:$B$13))</f>
        <v/>
      </c>
      <c r="S75" s="52"/>
      <c r="T75" s="53" t="str">
        <f t="shared" si="4"/>
        <v/>
      </c>
      <c r="U75" s="53"/>
      <c r="V75" t="str">
        <f t="shared" ref="V75:W90" si="11">IF(S75&lt;&gt;"",IF(S75&lt;0,1+V74,0),"")</f>
        <v/>
      </c>
      <c r="W75" t="str">
        <f t="shared" si="11"/>
        <v/>
      </c>
      <c r="X75" s="41" t="str">
        <f t="shared" si="5"/>
        <v/>
      </c>
      <c r="Y75" s="42" t="str">
        <f t="shared" si="6"/>
        <v/>
      </c>
    </row>
    <row r="76" spans="2:25">
      <c r="B76" s="40">
        <v>68</v>
      </c>
      <c r="C76" s="48" t="str">
        <f t="shared" si="9"/>
        <v/>
      </c>
      <c r="D76" s="48"/>
      <c r="E76" s="40"/>
      <c r="F76" s="8"/>
      <c r="G76" s="40"/>
      <c r="H76" s="49"/>
      <c r="I76" s="49"/>
      <c r="J76" s="40"/>
      <c r="K76" s="50" t="str">
        <f t="shared" si="10"/>
        <v/>
      </c>
      <c r="L76" s="51"/>
      <c r="M76" s="6" t="str">
        <f>IF(J76="","",(K76/J76)/LOOKUP(RIGHT($D$2,3),定数!$A$6:$A$13,定数!$B$6:$B$13))</f>
        <v/>
      </c>
      <c r="N76" s="40"/>
      <c r="O76" s="8"/>
      <c r="P76" s="49"/>
      <c r="Q76" s="49"/>
      <c r="R76" s="52" t="str">
        <f>IF(P76="","",T76*M76*LOOKUP(RIGHT($D$2,3),定数!$A$6:$A$13,定数!$B$6:$B$13))</f>
        <v/>
      </c>
      <c r="S76" s="52"/>
      <c r="T76" s="53" t="str">
        <f t="shared" ref="T76:T108" si="12">IF(P76="","",IF(G76="買",(P76-H76),(H76-P76))*IF(RIGHT($D$2,3)="JPY",100,10000))</f>
        <v/>
      </c>
      <c r="U76" s="53"/>
      <c r="V76" t="str">
        <f t="shared" si="11"/>
        <v/>
      </c>
      <c r="W76" t="str">
        <f t="shared" si="11"/>
        <v/>
      </c>
      <c r="X76" s="41" t="str">
        <f t="shared" ref="X76:X108" si="13">IF(C76&lt;&gt;"",MAX(X75,C76),"")</f>
        <v/>
      </c>
      <c r="Y76" s="42" t="str">
        <f t="shared" ref="Y76:Y108" si="14">IF(X76&lt;&gt;"",1-(C76/X76),"")</f>
        <v/>
      </c>
    </row>
    <row r="77" spans="2:25">
      <c r="B77" s="40">
        <v>69</v>
      </c>
      <c r="C77" s="48" t="str">
        <f t="shared" si="9"/>
        <v/>
      </c>
      <c r="D77" s="48"/>
      <c r="E77" s="40"/>
      <c r="F77" s="8"/>
      <c r="G77" s="40"/>
      <c r="H77" s="49"/>
      <c r="I77" s="49"/>
      <c r="J77" s="40"/>
      <c r="K77" s="50" t="str">
        <f t="shared" si="10"/>
        <v/>
      </c>
      <c r="L77" s="51"/>
      <c r="M77" s="6" t="str">
        <f>IF(J77="","",(K77/J77)/LOOKUP(RIGHT($D$2,3),定数!$A$6:$A$13,定数!$B$6:$B$13))</f>
        <v/>
      </c>
      <c r="N77" s="40"/>
      <c r="O77" s="8"/>
      <c r="P77" s="49"/>
      <c r="Q77" s="49"/>
      <c r="R77" s="52" t="str">
        <f>IF(P77="","",T77*M77*LOOKUP(RIGHT($D$2,3),定数!$A$6:$A$13,定数!$B$6:$B$13))</f>
        <v/>
      </c>
      <c r="S77" s="52"/>
      <c r="T77" s="53" t="str">
        <f t="shared" si="12"/>
        <v/>
      </c>
      <c r="U77" s="53"/>
      <c r="V77" t="str">
        <f t="shared" si="11"/>
        <v/>
      </c>
      <c r="W77" t="str">
        <f t="shared" si="11"/>
        <v/>
      </c>
      <c r="X77" s="41" t="str">
        <f t="shared" si="13"/>
        <v/>
      </c>
      <c r="Y77" s="42" t="str">
        <f t="shared" si="14"/>
        <v/>
      </c>
    </row>
    <row r="78" spans="2:25">
      <c r="B78" s="40">
        <v>70</v>
      </c>
      <c r="C78" s="48" t="str">
        <f t="shared" si="9"/>
        <v/>
      </c>
      <c r="D78" s="48"/>
      <c r="E78" s="40"/>
      <c r="F78" s="8"/>
      <c r="G78" s="40"/>
      <c r="H78" s="49"/>
      <c r="I78" s="49"/>
      <c r="J78" s="40"/>
      <c r="K78" s="50" t="str">
        <f t="shared" si="10"/>
        <v/>
      </c>
      <c r="L78" s="51"/>
      <c r="M78" s="6" t="str">
        <f>IF(J78="","",(K78/J78)/LOOKUP(RIGHT($D$2,3),定数!$A$6:$A$13,定数!$B$6:$B$13))</f>
        <v/>
      </c>
      <c r="N78" s="40"/>
      <c r="O78" s="8"/>
      <c r="P78" s="49"/>
      <c r="Q78" s="49"/>
      <c r="R78" s="52" t="str">
        <f>IF(P78="","",T78*M78*LOOKUP(RIGHT($D$2,3),定数!$A$6:$A$13,定数!$B$6:$B$13))</f>
        <v/>
      </c>
      <c r="S78" s="52"/>
      <c r="T78" s="53" t="str">
        <f t="shared" si="12"/>
        <v/>
      </c>
      <c r="U78" s="53"/>
      <c r="V78" t="str">
        <f t="shared" si="11"/>
        <v/>
      </c>
      <c r="W78" t="str">
        <f t="shared" si="11"/>
        <v/>
      </c>
      <c r="X78" s="41" t="str">
        <f t="shared" si="13"/>
        <v/>
      </c>
      <c r="Y78" s="42" t="str">
        <f t="shared" si="14"/>
        <v/>
      </c>
    </row>
    <row r="79" spans="2:25">
      <c r="B79" s="40">
        <v>71</v>
      </c>
      <c r="C79" s="48" t="str">
        <f t="shared" si="9"/>
        <v/>
      </c>
      <c r="D79" s="48"/>
      <c r="E79" s="40"/>
      <c r="F79" s="8"/>
      <c r="G79" s="40"/>
      <c r="H79" s="49"/>
      <c r="I79" s="49"/>
      <c r="J79" s="40"/>
      <c r="K79" s="50" t="str">
        <f t="shared" si="10"/>
        <v/>
      </c>
      <c r="L79" s="51"/>
      <c r="M79" s="6" t="str">
        <f>IF(J79="","",(K79/J79)/LOOKUP(RIGHT($D$2,3),定数!$A$6:$A$13,定数!$B$6:$B$13))</f>
        <v/>
      </c>
      <c r="N79" s="40"/>
      <c r="O79" s="8"/>
      <c r="P79" s="49"/>
      <c r="Q79" s="49"/>
      <c r="R79" s="52" t="str">
        <f>IF(P79="","",T79*M79*LOOKUP(RIGHT($D$2,3),定数!$A$6:$A$13,定数!$B$6:$B$13))</f>
        <v/>
      </c>
      <c r="S79" s="52"/>
      <c r="T79" s="53" t="str">
        <f t="shared" si="12"/>
        <v/>
      </c>
      <c r="U79" s="53"/>
      <c r="V79" t="str">
        <f t="shared" si="11"/>
        <v/>
      </c>
      <c r="W79" t="str">
        <f t="shared" si="11"/>
        <v/>
      </c>
      <c r="X79" s="41" t="str">
        <f t="shared" si="13"/>
        <v/>
      </c>
      <c r="Y79" s="42" t="str">
        <f t="shared" si="14"/>
        <v/>
      </c>
    </row>
    <row r="80" spans="2:25">
      <c r="B80" s="40">
        <v>72</v>
      </c>
      <c r="C80" s="48" t="str">
        <f t="shared" si="9"/>
        <v/>
      </c>
      <c r="D80" s="48"/>
      <c r="E80" s="40"/>
      <c r="F80" s="8"/>
      <c r="G80" s="40"/>
      <c r="H80" s="49"/>
      <c r="I80" s="49"/>
      <c r="J80" s="40"/>
      <c r="K80" s="50" t="str">
        <f t="shared" si="10"/>
        <v/>
      </c>
      <c r="L80" s="51"/>
      <c r="M80" s="6" t="str">
        <f>IF(J80="","",(K80/J80)/LOOKUP(RIGHT($D$2,3),定数!$A$6:$A$13,定数!$B$6:$B$13))</f>
        <v/>
      </c>
      <c r="N80" s="40"/>
      <c r="O80" s="8"/>
      <c r="P80" s="49"/>
      <c r="Q80" s="49"/>
      <c r="R80" s="52" t="str">
        <f>IF(P80="","",T80*M80*LOOKUP(RIGHT($D$2,3),定数!$A$6:$A$13,定数!$B$6:$B$13))</f>
        <v/>
      </c>
      <c r="S80" s="52"/>
      <c r="T80" s="53" t="str">
        <f t="shared" si="12"/>
        <v/>
      </c>
      <c r="U80" s="53"/>
      <c r="V80" t="str">
        <f t="shared" si="11"/>
        <v/>
      </c>
      <c r="W80" t="str">
        <f t="shared" si="11"/>
        <v/>
      </c>
      <c r="X80" s="41" t="str">
        <f t="shared" si="13"/>
        <v/>
      </c>
      <c r="Y80" s="42" t="str">
        <f t="shared" si="14"/>
        <v/>
      </c>
    </row>
    <row r="81" spans="2:25">
      <c r="B81" s="40">
        <v>73</v>
      </c>
      <c r="C81" s="48" t="str">
        <f t="shared" si="9"/>
        <v/>
      </c>
      <c r="D81" s="48"/>
      <c r="E81" s="40"/>
      <c r="F81" s="8"/>
      <c r="G81" s="40"/>
      <c r="H81" s="49"/>
      <c r="I81" s="49"/>
      <c r="J81" s="40"/>
      <c r="K81" s="50" t="str">
        <f t="shared" si="10"/>
        <v/>
      </c>
      <c r="L81" s="51"/>
      <c r="M81" s="6" t="str">
        <f>IF(J81="","",(K81/J81)/LOOKUP(RIGHT($D$2,3),定数!$A$6:$A$13,定数!$B$6:$B$13))</f>
        <v/>
      </c>
      <c r="N81" s="40"/>
      <c r="O81" s="8"/>
      <c r="P81" s="49"/>
      <c r="Q81" s="49"/>
      <c r="R81" s="52" t="str">
        <f>IF(P81="","",T81*M81*LOOKUP(RIGHT($D$2,3),定数!$A$6:$A$13,定数!$B$6:$B$13))</f>
        <v/>
      </c>
      <c r="S81" s="52"/>
      <c r="T81" s="53" t="str">
        <f t="shared" si="12"/>
        <v/>
      </c>
      <c r="U81" s="53"/>
      <c r="V81" t="str">
        <f t="shared" si="11"/>
        <v/>
      </c>
      <c r="W81" t="str">
        <f t="shared" si="11"/>
        <v/>
      </c>
      <c r="X81" s="41" t="str">
        <f t="shared" si="13"/>
        <v/>
      </c>
      <c r="Y81" s="42" t="str">
        <f t="shared" si="14"/>
        <v/>
      </c>
    </row>
    <row r="82" spans="2:25">
      <c r="B82" s="40">
        <v>74</v>
      </c>
      <c r="C82" s="48" t="str">
        <f t="shared" si="9"/>
        <v/>
      </c>
      <c r="D82" s="48"/>
      <c r="E82" s="40"/>
      <c r="F82" s="8"/>
      <c r="G82" s="40"/>
      <c r="H82" s="49"/>
      <c r="I82" s="49"/>
      <c r="J82" s="40"/>
      <c r="K82" s="50" t="str">
        <f t="shared" si="10"/>
        <v/>
      </c>
      <c r="L82" s="51"/>
      <c r="M82" s="6" t="str">
        <f>IF(J82="","",(K82/J82)/LOOKUP(RIGHT($D$2,3),定数!$A$6:$A$13,定数!$B$6:$B$13))</f>
        <v/>
      </c>
      <c r="N82" s="40"/>
      <c r="O82" s="8"/>
      <c r="P82" s="49"/>
      <c r="Q82" s="49"/>
      <c r="R82" s="52" t="str">
        <f>IF(P82="","",T82*M82*LOOKUP(RIGHT($D$2,3),定数!$A$6:$A$13,定数!$B$6:$B$13))</f>
        <v/>
      </c>
      <c r="S82" s="52"/>
      <c r="T82" s="53" t="str">
        <f t="shared" si="12"/>
        <v/>
      </c>
      <c r="U82" s="53"/>
      <c r="V82" t="str">
        <f t="shared" si="11"/>
        <v/>
      </c>
      <c r="W82" t="str">
        <f t="shared" si="11"/>
        <v/>
      </c>
      <c r="X82" s="41" t="str">
        <f t="shared" si="13"/>
        <v/>
      </c>
      <c r="Y82" s="42" t="str">
        <f t="shared" si="14"/>
        <v/>
      </c>
    </row>
    <row r="83" spans="2:25">
      <c r="B83" s="40">
        <v>75</v>
      </c>
      <c r="C83" s="48" t="str">
        <f t="shared" si="9"/>
        <v/>
      </c>
      <c r="D83" s="48"/>
      <c r="E83" s="40"/>
      <c r="F83" s="8"/>
      <c r="G83" s="40"/>
      <c r="H83" s="49"/>
      <c r="I83" s="49"/>
      <c r="J83" s="40"/>
      <c r="K83" s="50" t="str">
        <f t="shared" si="10"/>
        <v/>
      </c>
      <c r="L83" s="51"/>
      <c r="M83" s="6" t="str">
        <f>IF(J83="","",(K83/J83)/LOOKUP(RIGHT($D$2,3),定数!$A$6:$A$13,定数!$B$6:$B$13))</f>
        <v/>
      </c>
      <c r="N83" s="40"/>
      <c r="O83" s="8"/>
      <c r="P83" s="49"/>
      <c r="Q83" s="49"/>
      <c r="R83" s="52" t="str">
        <f>IF(P83="","",T83*M83*LOOKUP(RIGHT($D$2,3),定数!$A$6:$A$13,定数!$B$6:$B$13))</f>
        <v/>
      </c>
      <c r="S83" s="52"/>
      <c r="T83" s="53" t="str">
        <f t="shared" si="12"/>
        <v/>
      </c>
      <c r="U83" s="53"/>
      <c r="V83" t="str">
        <f t="shared" si="11"/>
        <v/>
      </c>
      <c r="W83" t="str">
        <f t="shared" si="11"/>
        <v/>
      </c>
      <c r="X83" s="41" t="str">
        <f t="shared" si="13"/>
        <v/>
      </c>
      <c r="Y83" s="42" t="str">
        <f t="shared" si="14"/>
        <v/>
      </c>
    </row>
    <row r="84" spans="2:25">
      <c r="B84" s="40">
        <v>76</v>
      </c>
      <c r="C84" s="48" t="str">
        <f t="shared" si="9"/>
        <v/>
      </c>
      <c r="D84" s="48"/>
      <c r="E84" s="40"/>
      <c r="F84" s="8"/>
      <c r="G84" s="40"/>
      <c r="H84" s="49"/>
      <c r="I84" s="49"/>
      <c r="J84" s="40"/>
      <c r="K84" s="50" t="str">
        <f t="shared" si="10"/>
        <v/>
      </c>
      <c r="L84" s="51"/>
      <c r="M84" s="6" t="str">
        <f>IF(J84="","",(K84/J84)/LOOKUP(RIGHT($D$2,3),定数!$A$6:$A$13,定数!$B$6:$B$13))</f>
        <v/>
      </c>
      <c r="N84" s="40"/>
      <c r="O84" s="8"/>
      <c r="P84" s="49"/>
      <c r="Q84" s="49"/>
      <c r="R84" s="52" t="str">
        <f>IF(P84="","",T84*M84*LOOKUP(RIGHT($D$2,3),定数!$A$6:$A$13,定数!$B$6:$B$13))</f>
        <v/>
      </c>
      <c r="S84" s="52"/>
      <c r="T84" s="53" t="str">
        <f t="shared" si="12"/>
        <v/>
      </c>
      <c r="U84" s="53"/>
      <c r="V84" t="str">
        <f t="shared" si="11"/>
        <v/>
      </c>
      <c r="W84" t="str">
        <f t="shared" si="11"/>
        <v/>
      </c>
      <c r="X84" s="41" t="str">
        <f t="shared" si="13"/>
        <v/>
      </c>
      <c r="Y84" s="42" t="str">
        <f t="shared" si="14"/>
        <v/>
      </c>
    </row>
    <row r="85" spans="2:25">
      <c r="B85" s="40">
        <v>77</v>
      </c>
      <c r="C85" s="48" t="str">
        <f t="shared" si="9"/>
        <v/>
      </c>
      <c r="D85" s="48"/>
      <c r="E85" s="40"/>
      <c r="F85" s="8"/>
      <c r="G85" s="40"/>
      <c r="H85" s="49"/>
      <c r="I85" s="49"/>
      <c r="J85" s="40"/>
      <c r="K85" s="50" t="str">
        <f t="shared" si="10"/>
        <v/>
      </c>
      <c r="L85" s="51"/>
      <c r="M85" s="6" t="str">
        <f>IF(J85="","",(K85/J85)/LOOKUP(RIGHT($D$2,3),定数!$A$6:$A$13,定数!$B$6:$B$13))</f>
        <v/>
      </c>
      <c r="N85" s="40"/>
      <c r="O85" s="8"/>
      <c r="P85" s="49"/>
      <c r="Q85" s="49"/>
      <c r="R85" s="52" t="str">
        <f>IF(P85="","",T85*M85*LOOKUP(RIGHT($D$2,3),定数!$A$6:$A$13,定数!$B$6:$B$13))</f>
        <v/>
      </c>
      <c r="S85" s="52"/>
      <c r="T85" s="53" t="str">
        <f t="shared" si="12"/>
        <v/>
      </c>
      <c r="U85" s="53"/>
      <c r="V85" t="str">
        <f t="shared" si="11"/>
        <v/>
      </c>
      <c r="W85" t="str">
        <f t="shared" si="11"/>
        <v/>
      </c>
      <c r="X85" s="41" t="str">
        <f t="shared" si="13"/>
        <v/>
      </c>
      <c r="Y85" s="42" t="str">
        <f t="shared" si="14"/>
        <v/>
      </c>
    </row>
    <row r="86" spans="2:25">
      <c r="B86" s="40">
        <v>78</v>
      </c>
      <c r="C86" s="48" t="str">
        <f t="shared" si="9"/>
        <v/>
      </c>
      <c r="D86" s="48"/>
      <c r="E86" s="40"/>
      <c r="F86" s="8"/>
      <c r="G86" s="40"/>
      <c r="H86" s="49"/>
      <c r="I86" s="49"/>
      <c r="J86" s="40"/>
      <c r="K86" s="50" t="str">
        <f t="shared" si="10"/>
        <v/>
      </c>
      <c r="L86" s="51"/>
      <c r="M86" s="6" t="str">
        <f>IF(J86="","",(K86/J86)/LOOKUP(RIGHT($D$2,3),定数!$A$6:$A$13,定数!$B$6:$B$13))</f>
        <v/>
      </c>
      <c r="N86" s="40"/>
      <c r="O86" s="8"/>
      <c r="P86" s="49"/>
      <c r="Q86" s="49"/>
      <c r="R86" s="52" t="str">
        <f>IF(P86="","",T86*M86*LOOKUP(RIGHT($D$2,3),定数!$A$6:$A$13,定数!$B$6:$B$13))</f>
        <v/>
      </c>
      <c r="S86" s="52"/>
      <c r="T86" s="53" t="str">
        <f t="shared" si="12"/>
        <v/>
      </c>
      <c r="U86" s="53"/>
      <c r="V86" t="str">
        <f t="shared" si="11"/>
        <v/>
      </c>
      <c r="W86" t="str">
        <f t="shared" si="11"/>
        <v/>
      </c>
      <c r="X86" s="41" t="str">
        <f t="shared" si="13"/>
        <v/>
      </c>
      <c r="Y86" s="42" t="str">
        <f t="shared" si="14"/>
        <v/>
      </c>
    </row>
    <row r="87" spans="2:25">
      <c r="B87" s="40">
        <v>79</v>
      </c>
      <c r="C87" s="48" t="str">
        <f t="shared" si="9"/>
        <v/>
      </c>
      <c r="D87" s="48"/>
      <c r="E87" s="40"/>
      <c r="F87" s="8"/>
      <c r="G87" s="40"/>
      <c r="H87" s="49"/>
      <c r="I87" s="49"/>
      <c r="J87" s="40"/>
      <c r="K87" s="50" t="str">
        <f t="shared" si="10"/>
        <v/>
      </c>
      <c r="L87" s="51"/>
      <c r="M87" s="6" t="str">
        <f>IF(J87="","",(K87/J87)/LOOKUP(RIGHT($D$2,3),定数!$A$6:$A$13,定数!$B$6:$B$13))</f>
        <v/>
      </c>
      <c r="N87" s="40"/>
      <c r="O87" s="8"/>
      <c r="P87" s="49"/>
      <c r="Q87" s="49"/>
      <c r="R87" s="52" t="str">
        <f>IF(P87="","",T87*M87*LOOKUP(RIGHT($D$2,3),定数!$A$6:$A$13,定数!$B$6:$B$13))</f>
        <v/>
      </c>
      <c r="S87" s="52"/>
      <c r="T87" s="53" t="str">
        <f t="shared" si="12"/>
        <v/>
      </c>
      <c r="U87" s="53"/>
      <c r="V87" t="str">
        <f t="shared" si="11"/>
        <v/>
      </c>
      <c r="W87" t="str">
        <f t="shared" si="11"/>
        <v/>
      </c>
      <c r="X87" s="41" t="str">
        <f t="shared" si="13"/>
        <v/>
      </c>
      <c r="Y87" s="42" t="str">
        <f t="shared" si="14"/>
        <v/>
      </c>
    </row>
    <row r="88" spans="2:25">
      <c r="B88" s="40">
        <v>80</v>
      </c>
      <c r="C88" s="48" t="str">
        <f t="shared" si="9"/>
        <v/>
      </c>
      <c r="D88" s="48"/>
      <c r="E88" s="40"/>
      <c r="F88" s="8"/>
      <c r="G88" s="40"/>
      <c r="H88" s="49"/>
      <c r="I88" s="49"/>
      <c r="J88" s="40"/>
      <c r="K88" s="50" t="str">
        <f t="shared" si="10"/>
        <v/>
      </c>
      <c r="L88" s="51"/>
      <c r="M88" s="6" t="str">
        <f>IF(J88="","",(K88/J88)/LOOKUP(RIGHT($D$2,3),定数!$A$6:$A$13,定数!$B$6:$B$13))</f>
        <v/>
      </c>
      <c r="N88" s="40"/>
      <c r="O88" s="8"/>
      <c r="P88" s="49"/>
      <c r="Q88" s="49"/>
      <c r="R88" s="52" t="str">
        <f>IF(P88="","",T88*M88*LOOKUP(RIGHT($D$2,3),定数!$A$6:$A$13,定数!$B$6:$B$13))</f>
        <v/>
      </c>
      <c r="S88" s="52"/>
      <c r="T88" s="53" t="str">
        <f t="shared" si="12"/>
        <v/>
      </c>
      <c r="U88" s="53"/>
      <c r="V88" t="str">
        <f t="shared" si="11"/>
        <v/>
      </c>
      <c r="W88" t="str">
        <f t="shared" si="11"/>
        <v/>
      </c>
      <c r="X88" s="41" t="str">
        <f t="shared" si="13"/>
        <v/>
      </c>
      <c r="Y88" s="42" t="str">
        <f t="shared" si="14"/>
        <v/>
      </c>
    </row>
    <row r="89" spans="2:25">
      <c r="B89" s="40">
        <v>81</v>
      </c>
      <c r="C89" s="48" t="str">
        <f t="shared" si="9"/>
        <v/>
      </c>
      <c r="D89" s="48"/>
      <c r="E89" s="40"/>
      <c r="F89" s="8"/>
      <c r="G89" s="40"/>
      <c r="H89" s="49"/>
      <c r="I89" s="49"/>
      <c r="J89" s="40"/>
      <c r="K89" s="50" t="str">
        <f t="shared" si="10"/>
        <v/>
      </c>
      <c r="L89" s="51"/>
      <c r="M89" s="6" t="str">
        <f>IF(J89="","",(K89/J89)/LOOKUP(RIGHT($D$2,3),定数!$A$6:$A$13,定数!$B$6:$B$13))</f>
        <v/>
      </c>
      <c r="N89" s="40"/>
      <c r="O89" s="8"/>
      <c r="P89" s="49"/>
      <c r="Q89" s="49"/>
      <c r="R89" s="52" t="str">
        <f>IF(P89="","",T89*M89*LOOKUP(RIGHT($D$2,3),定数!$A$6:$A$13,定数!$B$6:$B$13))</f>
        <v/>
      </c>
      <c r="S89" s="52"/>
      <c r="T89" s="53" t="str">
        <f t="shared" si="12"/>
        <v/>
      </c>
      <c r="U89" s="53"/>
      <c r="V89" t="str">
        <f t="shared" si="11"/>
        <v/>
      </c>
      <c r="W89" t="str">
        <f t="shared" si="11"/>
        <v/>
      </c>
      <c r="X89" s="41" t="str">
        <f t="shared" si="13"/>
        <v/>
      </c>
      <c r="Y89" s="42" t="str">
        <f t="shared" si="14"/>
        <v/>
      </c>
    </row>
    <row r="90" spans="2:25">
      <c r="B90" s="40">
        <v>82</v>
      </c>
      <c r="C90" s="48" t="str">
        <f t="shared" si="9"/>
        <v/>
      </c>
      <c r="D90" s="48"/>
      <c r="E90" s="40"/>
      <c r="F90" s="8"/>
      <c r="G90" s="40"/>
      <c r="H90" s="49"/>
      <c r="I90" s="49"/>
      <c r="J90" s="40"/>
      <c r="K90" s="50" t="str">
        <f t="shared" si="10"/>
        <v/>
      </c>
      <c r="L90" s="51"/>
      <c r="M90" s="6" t="str">
        <f>IF(J90="","",(K90/J90)/LOOKUP(RIGHT($D$2,3),定数!$A$6:$A$13,定数!$B$6:$B$13))</f>
        <v/>
      </c>
      <c r="N90" s="40"/>
      <c r="O90" s="8"/>
      <c r="P90" s="49"/>
      <c r="Q90" s="49"/>
      <c r="R90" s="52" t="str">
        <f>IF(P90="","",T90*M90*LOOKUP(RIGHT($D$2,3),定数!$A$6:$A$13,定数!$B$6:$B$13))</f>
        <v/>
      </c>
      <c r="S90" s="52"/>
      <c r="T90" s="53" t="str">
        <f t="shared" si="12"/>
        <v/>
      </c>
      <c r="U90" s="53"/>
      <c r="V90" t="str">
        <f t="shared" si="11"/>
        <v/>
      </c>
      <c r="W90" t="str">
        <f t="shared" si="11"/>
        <v/>
      </c>
      <c r="X90" s="41" t="str">
        <f t="shared" si="13"/>
        <v/>
      </c>
      <c r="Y90" s="42" t="str">
        <f t="shared" si="14"/>
        <v/>
      </c>
    </row>
    <row r="91" spans="2:25">
      <c r="B91" s="40">
        <v>83</v>
      </c>
      <c r="C91" s="48" t="str">
        <f t="shared" si="9"/>
        <v/>
      </c>
      <c r="D91" s="48"/>
      <c r="E91" s="40"/>
      <c r="F91" s="8"/>
      <c r="G91" s="40"/>
      <c r="H91" s="49"/>
      <c r="I91" s="49"/>
      <c r="J91" s="40"/>
      <c r="K91" s="50" t="str">
        <f t="shared" si="10"/>
        <v/>
      </c>
      <c r="L91" s="51"/>
      <c r="M91" s="6" t="str">
        <f>IF(J91="","",(K91/J91)/LOOKUP(RIGHT($D$2,3),定数!$A$6:$A$13,定数!$B$6:$B$13))</f>
        <v/>
      </c>
      <c r="N91" s="40"/>
      <c r="O91" s="8"/>
      <c r="P91" s="49"/>
      <c r="Q91" s="49"/>
      <c r="R91" s="52" t="str">
        <f>IF(P91="","",T91*M91*LOOKUP(RIGHT($D$2,3),定数!$A$6:$A$13,定数!$B$6:$B$13))</f>
        <v/>
      </c>
      <c r="S91" s="52"/>
      <c r="T91" s="53" t="str">
        <f t="shared" si="12"/>
        <v/>
      </c>
      <c r="U91" s="53"/>
      <c r="V91" t="str">
        <f t="shared" ref="V91:W106" si="15">IF(S91&lt;&gt;"",IF(S91&lt;0,1+V90,0),"")</f>
        <v/>
      </c>
      <c r="W91" t="str">
        <f t="shared" si="15"/>
        <v/>
      </c>
      <c r="X91" s="41" t="str">
        <f t="shared" si="13"/>
        <v/>
      </c>
      <c r="Y91" s="42" t="str">
        <f t="shared" si="14"/>
        <v/>
      </c>
    </row>
    <row r="92" spans="2:25">
      <c r="B92" s="40">
        <v>84</v>
      </c>
      <c r="C92" s="48" t="str">
        <f t="shared" si="9"/>
        <v/>
      </c>
      <c r="D92" s="48"/>
      <c r="E92" s="40"/>
      <c r="F92" s="8"/>
      <c r="G92" s="40"/>
      <c r="H92" s="49"/>
      <c r="I92" s="49"/>
      <c r="J92" s="40"/>
      <c r="K92" s="50" t="str">
        <f t="shared" si="10"/>
        <v/>
      </c>
      <c r="L92" s="51"/>
      <c r="M92" s="6" t="str">
        <f>IF(J92="","",(K92/J92)/LOOKUP(RIGHT($D$2,3),定数!$A$6:$A$13,定数!$B$6:$B$13))</f>
        <v/>
      </c>
      <c r="N92" s="40"/>
      <c r="O92" s="8"/>
      <c r="P92" s="49"/>
      <c r="Q92" s="49"/>
      <c r="R92" s="52" t="str">
        <f>IF(P92="","",T92*M92*LOOKUP(RIGHT($D$2,3),定数!$A$6:$A$13,定数!$B$6:$B$13))</f>
        <v/>
      </c>
      <c r="S92" s="52"/>
      <c r="T92" s="53" t="str">
        <f t="shared" si="12"/>
        <v/>
      </c>
      <c r="U92" s="53"/>
      <c r="V92" t="str">
        <f t="shared" si="15"/>
        <v/>
      </c>
      <c r="W92" t="str">
        <f t="shared" si="15"/>
        <v/>
      </c>
      <c r="X92" s="41" t="str">
        <f t="shared" si="13"/>
        <v/>
      </c>
      <c r="Y92" s="42" t="str">
        <f t="shared" si="14"/>
        <v/>
      </c>
    </row>
    <row r="93" spans="2:25">
      <c r="B93" s="40">
        <v>85</v>
      </c>
      <c r="C93" s="48" t="str">
        <f t="shared" si="9"/>
        <v/>
      </c>
      <c r="D93" s="48"/>
      <c r="E93" s="40"/>
      <c r="F93" s="8"/>
      <c r="G93" s="40"/>
      <c r="H93" s="49"/>
      <c r="I93" s="49"/>
      <c r="J93" s="40"/>
      <c r="K93" s="50" t="str">
        <f t="shared" si="10"/>
        <v/>
      </c>
      <c r="L93" s="51"/>
      <c r="M93" s="6" t="str">
        <f>IF(J93="","",(K93/J93)/LOOKUP(RIGHT($D$2,3),定数!$A$6:$A$13,定数!$B$6:$B$13))</f>
        <v/>
      </c>
      <c r="N93" s="40"/>
      <c r="O93" s="8"/>
      <c r="P93" s="49"/>
      <c r="Q93" s="49"/>
      <c r="R93" s="52" t="str">
        <f>IF(P93="","",T93*M93*LOOKUP(RIGHT($D$2,3),定数!$A$6:$A$13,定数!$B$6:$B$13))</f>
        <v/>
      </c>
      <c r="S93" s="52"/>
      <c r="T93" s="53" t="str">
        <f t="shared" si="12"/>
        <v/>
      </c>
      <c r="U93" s="53"/>
      <c r="V93" t="str">
        <f t="shared" si="15"/>
        <v/>
      </c>
      <c r="W93" t="str">
        <f t="shared" si="15"/>
        <v/>
      </c>
      <c r="X93" s="41" t="str">
        <f t="shared" si="13"/>
        <v/>
      </c>
      <c r="Y93" s="42" t="str">
        <f t="shared" si="14"/>
        <v/>
      </c>
    </row>
    <row r="94" spans="2:25">
      <c r="B94" s="40">
        <v>86</v>
      </c>
      <c r="C94" s="48" t="str">
        <f t="shared" si="9"/>
        <v/>
      </c>
      <c r="D94" s="48"/>
      <c r="E94" s="40"/>
      <c r="F94" s="8"/>
      <c r="G94" s="40"/>
      <c r="H94" s="49"/>
      <c r="I94" s="49"/>
      <c r="J94" s="40"/>
      <c r="K94" s="50" t="str">
        <f t="shared" si="10"/>
        <v/>
      </c>
      <c r="L94" s="51"/>
      <c r="M94" s="6" t="str">
        <f>IF(J94="","",(K94/J94)/LOOKUP(RIGHT($D$2,3),定数!$A$6:$A$13,定数!$B$6:$B$13))</f>
        <v/>
      </c>
      <c r="N94" s="40"/>
      <c r="O94" s="8"/>
      <c r="P94" s="49"/>
      <c r="Q94" s="49"/>
      <c r="R94" s="52" t="str">
        <f>IF(P94="","",T94*M94*LOOKUP(RIGHT($D$2,3),定数!$A$6:$A$13,定数!$B$6:$B$13))</f>
        <v/>
      </c>
      <c r="S94" s="52"/>
      <c r="T94" s="53" t="str">
        <f t="shared" si="12"/>
        <v/>
      </c>
      <c r="U94" s="53"/>
      <c r="V94" t="str">
        <f t="shared" si="15"/>
        <v/>
      </c>
      <c r="W94" t="str">
        <f t="shared" si="15"/>
        <v/>
      </c>
      <c r="X94" s="41" t="str">
        <f t="shared" si="13"/>
        <v/>
      </c>
      <c r="Y94" s="42" t="str">
        <f t="shared" si="14"/>
        <v/>
      </c>
    </row>
    <row r="95" spans="2:25">
      <c r="B95" s="40">
        <v>87</v>
      </c>
      <c r="C95" s="48" t="str">
        <f t="shared" si="9"/>
        <v/>
      </c>
      <c r="D95" s="48"/>
      <c r="E95" s="40"/>
      <c r="F95" s="8"/>
      <c r="G95" s="40"/>
      <c r="H95" s="49"/>
      <c r="I95" s="49"/>
      <c r="J95" s="40"/>
      <c r="K95" s="50" t="str">
        <f t="shared" si="10"/>
        <v/>
      </c>
      <c r="L95" s="51"/>
      <c r="M95" s="6" t="str">
        <f>IF(J95="","",(K95/J95)/LOOKUP(RIGHT($D$2,3),定数!$A$6:$A$13,定数!$B$6:$B$13))</f>
        <v/>
      </c>
      <c r="N95" s="40"/>
      <c r="O95" s="8"/>
      <c r="P95" s="49"/>
      <c r="Q95" s="49"/>
      <c r="R95" s="52" t="str">
        <f>IF(P95="","",T95*M95*LOOKUP(RIGHT($D$2,3),定数!$A$6:$A$13,定数!$B$6:$B$13))</f>
        <v/>
      </c>
      <c r="S95" s="52"/>
      <c r="T95" s="53" t="str">
        <f t="shared" si="12"/>
        <v/>
      </c>
      <c r="U95" s="53"/>
      <c r="V95" t="str">
        <f t="shared" si="15"/>
        <v/>
      </c>
      <c r="W95" t="str">
        <f t="shared" si="15"/>
        <v/>
      </c>
      <c r="X95" s="41" t="str">
        <f t="shared" si="13"/>
        <v/>
      </c>
      <c r="Y95" s="42" t="str">
        <f t="shared" si="14"/>
        <v/>
      </c>
    </row>
    <row r="96" spans="2:25">
      <c r="B96" s="40">
        <v>88</v>
      </c>
      <c r="C96" s="48" t="str">
        <f t="shared" si="9"/>
        <v/>
      </c>
      <c r="D96" s="48"/>
      <c r="E96" s="40"/>
      <c r="F96" s="8"/>
      <c r="G96" s="40"/>
      <c r="H96" s="49"/>
      <c r="I96" s="49"/>
      <c r="J96" s="40"/>
      <c r="K96" s="50" t="str">
        <f t="shared" si="10"/>
        <v/>
      </c>
      <c r="L96" s="51"/>
      <c r="M96" s="6" t="str">
        <f>IF(J96="","",(K96/J96)/LOOKUP(RIGHT($D$2,3),定数!$A$6:$A$13,定数!$B$6:$B$13))</f>
        <v/>
      </c>
      <c r="N96" s="40"/>
      <c r="O96" s="8"/>
      <c r="P96" s="49"/>
      <c r="Q96" s="49"/>
      <c r="R96" s="52" t="str">
        <f>IF(P96="","",T96*M96*LOOKUP(RIGHT($D$2,3),定数!$A$6:$A$13,定数!$B$6:$B$13))</f>
        <v/>
      </c>
      <c r="S96" s="52"/>
      <c r="T96" s="53" t="str">
        <f t="shared" si="12"/>
        <v/>
      </c>
      <c r="U96" s="53"/>
      <c r="V96" t="str">
        <f t="shared" si="15"/>
        <v/>
      </c>
      <c r="W96" t="str">
        <f t="shared" si="15"/>
        <v/>
      </c>
      <c r="X96" s="41" t="str">
        <f t="shared" si="13"/>
        <v/>
      </c>
      <c r="Y96" s="42" t="str">
        <f t="shared" si="14"/>
        <v/>
      </c>
    </row>
    <row r="97" spans="2:25">
      <c r="B97" s="40">
        <v>89</v>
      </c>
      <c r="C97" s="48" t="str">
        <f t="shared" si="9"/>
        <v/>
      </c>
      <c r="D97" s="48"/>
      <c r="E97" s="40"/>
      <c r="F97" s="8"/>
      <c r="G97" s="40"/>
      <c r="H97" s="49"/>
      <c r="I97" s="49"/>
      <c r="J97" s="40"/>
      <c r="K97" s="50" t="str">
        <f t="shared" si="10"/>
        <v/>
      </c>
      <c r="L97" s="51"/>
      <c r="M97" s="6" t="str">
        <f>IF(J97="","",(K97/J97)/LOOKUP(RIGHT($D$2,3),定数!$A$6:$A$13,定数!$B$6:$B$13))</f>
        <v/>
      </c>
      <c r="N97" s="40"/>
      <c r="O97" s="8"/>
      <c r="P97" s="49"/>
      <c r="Q97" s="49"/>
      <c r="R97" s="52" t="str">
        <f>IF(P97="","",T97*M97*LOOKUP(RIGHT($D$2,3),定数!$A$6:$A$13,定数!$B$6:$B$13))</f>
        <v/>
      </c>
      <c r="S97" s="52"/>
      <c r="T97" s="53" t="str">
        <f t="shared" si="12"/>
        <v/>
      </c>
      <c r="U97" s="53"/>
      <c r="V97" t="str">
        <f t="shared" si="15"/>
        <v/>
      </c>
      <c r="W97" t="str">
        <f t="shared" si="15"/>
        <v/>
      </c>
      <c r="X97" s="41" t="str">
        <f t="shared" si="13"/>
        <v/>
      </c>
      <c r="Y97" s="42" t="str">
        <f t="shared" si="14"/>
        <v/>
      </c>
    </row>
    <row r="98" spans="2:25">
      <c r="B98" s="40">
        <v>90</v>
      </c>
      <c r="C98" s="48" t="str">
        <f t="shared" si="9"/>
        <v/>
      </c>
      <c r="D98" s="48"/>
      <c r="E98" s="40"/>
      <c r="F98" s="8"/>
      <c r="G98" s="40"/>
      <c r="H98" s="49"/>
      <c r="I98" s="49"/>
      <c r="J98" s="40"/>
      <c r="K98" s="50" t="str">
        <f t="shared" si="10"/>
        <v/>
      </c>
      <c r="L98" s="51"/>
      <c r="M98" s="6" t="str">
        <f>IF(J98="","",(K98/J98)/LOOKUP(RIGHT($D$2,3),定数!$A$6:$A$13,定数!$B$6:$B$13))</f>
        <v/>
      </c>
      <c r="N98" s="40"/>
      <c r="O98" s="8"/>
      <c r="P98" s="49"/>
      <c r="Q98" s="49"/>
      <c r="R98" s="52" t="str">
        <f>IF(P98="","",T98*M98*LOOKUP(RIGHT($D$2,3),定数!$A$6:$A$13,定数!$B$6:$B$13))</f>
        <v/>
      </c>
      <c r="S98" s="52"/>
      <c r="T98" s="53" t="str">
        <f t="shared" si="12"/>
        <v/>
      </c>
      <c r="U98" s="53"/>
      <c r="V98" t="str">
        <f t="shared" si="15"/>
        <v/>
      </c>
      <c r="W98" t="str">
        <f t="shared" si="15"/>
        <v/>
      </c>
      <c r="X98" s="41" t="str">
        <f t="shared" si="13"/>
        <v/>
      </c>
      <c r="Y98" s="42" t="str">
        <f t="shared" si="14"/>
        <v/>
      </c>
    </row>
    <row r="99" spans="2:25">
      <c r="B99" s="40">
        <v>91</v>
      </c>
      <c r="C99" s="48" t="str">
        <f t="shared" si="9"/>
        <v/>
      </c>
      <c r="D99" s="48"/>
      <c r="E99" s="40"/>
      <c r="F99" s="8"/>
      <c r="G99" s="40"/>
      <c r="H99" s="49"/>
      <c r="I99" s="49"/>
      <c r="J99" s="40"/>
      <c r="K99" s="50" t="str">
        <f t="shared" si="10"/>
        <v/>
      </c>
      <c r="L99" s="51"/>
      <c r="M99" s="6" t="str">
        <f>IF(J99="","",(K99/J99)/LOOKUP(RIGHT($D$2,3),定数!$A$6:$A$13,定数!$B$6:$B$13))</f>
        <v/>
      </c>
      <c r="N99" s="40"/>
      <c r="O99" s="8"/>
      <c r="P99" s="49"/>
      <c r="Q99" s="49"/>
      <c r="R99" s="52" t="str">
        <f>IF(P99="","",T99*M99*LOOKUP(RIGHT($D$2,3),定数!$A$6:$A$13,定数!$B$6:$B$13))</f>
        <v/>
      </c>
      <c r="S99" s="52"/>
      <c r="T99" s="53" t="str">
        <f t="shared" si="12"/>
        <v/>
      </c>
      <c r="U99" s="53"/>
      <c r="V99" t="str">
        <f t="shared" si="15"/>
        <v/>
      </c>
      <c r="W99" t="str">
        <f t="shared" si="15"/>
        <v/>
      </c>
      <c r="X99" s="41" t="str">
        <f t="shared" si="13"/>
        <v/>
      </c>
      <c r="Y99" s="42" t="str">
        <f t="shared" si="14"/>
        <v/>
      </c>
    </row>
    <row r="100" spans="2:25">
      <c r="B100" s="40">
        <v>92</v>
      </c>
      <c r="C100" s="48" t="str">
        <f t="shared" si="9"/>
        <v/>
      </c>
      <c r="D100" s="48"/>
      <c r="E100" s="40"/>
      <c r="F100" s="8"/>
      <c r="G100" s="40"/>
      <c r="H100" s="49"/>
      <c r="I100" s="49"/>
      <c r="J100" s="40"/>
      <c r="K100" s="50" t="str">
        <f t="shared" si="10"/>
        <v/>
      </c>
      <c r="L100" s="51"/>
      <c r="M100" s="6" t="str">
        <f>IF(J100="","",(K100/J100)/LOOKUP(RIGHT($D$2,3),定数!$A$6:$A$13,定数!$B$6:$B$13))</f>
        <v/>
      </c>
      <c r="N100" s="40"/>
      <c r="O100" s="8"/>
      <c r="P100" s="49"/>
      <c r="Q100" s="49"/>
      <c r="R100" s="52" t="str">
        <f>IF(P100="","",T100*M100*LOOKUP(RIGHT($D$2,3),定数!$A$6:$A$13,定数!$B$6:$B$13))</f>
        <v/>
      </c>
      <c r="S100" s="52"/>
      <c r="T100" s="53" t="str">
        <f t="shared" si="12"/>
        <v/>
      </c>
      <c r="U100" s="53"/>
      <c r="V100" t="str">
        <f t="shared" si="15"/>
        <v/>
      </c>
      <c r="W100" t="str">
        <f t="shared" si="15"/>
        <v/>
      </c>
      <c r="X100" s="41" t="str">
        <f t="shared" si="13"/>
        <v/>
      </c>
      <c r="Y100" s="42" t="str">
        <f t="shared" si="14"/>
        <v/>
      </c>
    </row>
    <row r="101" spans="2:25">
      <c r="B101" s="40">
        <v>93</v>
      </c>
      <c r="C101" s="48" t="str">
        <f t="shared" si="9"/>
        <v/>
      </c>
      <c r="D101" s="48"/>
      <c r="E101" s="40"/>
      <c r="F101" s="8"/>
      <c r="G101" s="40"/>
      <c r="H101" s="49"/>
      <c r="I101" s="49"/>
      <c r="J101" s="40"/>
      <c r="K101" s="50" t="str">
        <f t="shared" si="10"/>
        <v/>
      </c>
      <c r="L101" s="51"/>
      <c r="M101" s="6" t="str">
        <f>IF(J101="","",(K101/J101)/LOOKUP(RIGHT($D$2,3),定数!$A$6:$A$13,定数!$B$6:$B$13))</f>
        <v/>
      </c>
      <c r="N101" s="40"/>
      <c r="O101" s="8"/>
      <c r="P101" s="49"/>
      <c r="Q101" s="49"/>
      <c r="R101" s="52" t="str">
        <f>IF(P101="","",T101*M101*LOOKUP(RIGHT($D$2,3),定数!$A$6:$A$13,定数!$B$6:$B$13))</f>
        <v/>
      </c>
      <c r="S101" s="52"/>
      <c r="T101" s="53" t="str">
        <f t="shared" si="12"/>
        <v/>
      </c>
      <c r="U101" s="53"/>
      <c r="V101" t="str">
        <f t="shared" si="15"/>
        <v/>
      </c>
      <c r="W101" t="str">
        <f t="shared" si="15"/>
        <v/>
      </c>
      <c r="X101" s="41" t="str">
        <f t="shared" si="13"/>
        <v/>
      </c>
      <c r="Y101" s="42" t="str">
        <f t="shared" si="14"/>
        <v/>
      </c>
    </row>
    <row r="102" spans="2:25">
      <c r="B102" s="40">
        <v>94</v>
      </c>
      <c r="C102" s="48" t="str">
        <f t="shared" si="9"/>
        <v/>
      </c>
      <c r="D102" s="48"/>
      <c r="E102" s="40"/>
      <c r="F102" s="8"/>
      <c r="G102" s="40"/>
      <c r="H102" s="49"/>
      <c r="I102" s="49"/>
      <c r="J102" s="40"/>
      <c r="K102" s="50" t="str">
        <f t="shared" si="10"/>
        <v/>
      </c>
      <c r="L102" s="51"/>
      <c r="M102" s="6" t="str">
        <f>IF(J102="","",(K102/J102)/LOOKUP(RIGHT($D$2,3),定数!$A$6:$A$13,定数!$B$6:$B$13))</f>
        <v/>
      </c>
      <c r="N102" s="40"/>
      <c r="O102" s="8"/>
      <c r="P102" s="49"/>
      <c r="Q102" s="49"/>
      <c r="R102" s="52" t="str">
        <f>IF(P102="","",T102*M102*LOOKUP(RIGHT($D$2,3),定数!$A$6:$A$13,定数!$B$6:$B$13))</f>
        <v/>
      </c>
      <c r="S102" s="52"/>
      <c r="T102" s="53" t="str">
        <f t="shared" si="12"/>
        <v/>
      </c>
      <c r="U102" s="53"/>
      <c r="V102" t="str">
        <f t="shared" si="15"/>
        <v/>
      </c>
      <c r="W102" t="str">
        <f t="shared" si="15"/>
        <v/>
      </c>
      <c r="X102" s="41" t="str">
        <f t="shared" si="13"/>
        <v/>
      </c>
      <c r="Y102" s="42" t="str">
        <f t="shared" si="14"/>
        <v/>
      </c>
    </row>
    <row r="103" spans="2:25">
      <c r="B103" s="40">
        <v>95</v>
      </c>
      <c r="C103" s="48" t="str">
        <f t="shared" si="9"/>
        <v/>
      </c>
      <c r="D103" s="48"/>
      <c r="E103" s="40"/>
      <c r="F103" s="8"/>
      <c r="G103" s="40"/>
      <c r="H103" s="49"/>
      <c r="I103" s="49"/>
      <c r="J103" s="40"/>
      <c r="K103" s="50" t="str">
        <f t="shared" si="10"/>
        <v/>
      </c>
      <c r="L103" s="51"/>
      <c r="M103" s="6" t="str">
        <f>IF(J103="","",(K103/J103)/LOOKUP(RIGHT($D$2,3),定数!$A$6:$A$13,定数!$B$6:$B$13))</f>
        <v/>
      </c>
      <c r="N103" s="40"/>
      <c r="O103" s="8"/>
      <c r="P103" s="49"/>
      <c r="Q103" s="49"/>
      <c r="R103" s="52" t="str">
        <f>IF(P103="","",T103*M103*LOOKUP(RIGHT($D$2,3),定数!$A$6:$A$13,定数!$B$6:$B$13))</f>
        <v/>
      </c>
      <c r="S103" s="52"/>
      <c r="T103" s="53" t="str">
        <f t="shared" si="12"/>
        <v/>
      </c>
      <c r="U103" s="53"/>
      <c r="V103" t="str">
        <f t="shared" si="15"/>
        <v/>
      </c>
      <c r="W103" t="str">
        <f t="shared" si="15"/>
        <v/>
      </c>
      <c r="X103" s="41" t="str">
        <f t="shared" si="13"/>
        <v/>
      </c>
      <c r="Y103" s="42" t="str">
        <f t="shared" si="14"/>
        <v/>
      </c>
    </row>
    <row r="104" spans="2:25">
      <c r="B104" s="40">
        <v>96</v>
      </c>
      <c r="C104" s="48" t="str">
        <f t="shared" si="9"/>
        <v/>
      </c>
      <c r="D104" s="48"/>
      <c r="E104" s="40"/>
      <c r="F104" s="8"/>
      <c r="G104" s="40"/>
      <c r="H104" s="49"/>
      <c r="I104" s="49"/>
      <c r="J104" s="40"/>
      <c r="K104" s="50" t="str">
        <f t="shared" si="10"/>
        <v/>
      </c>
      <c r="L104" s="51"/>
      <c r="M104" s="6" t="str">
        <f>IF(J104="","",(K104/J104)/LOOKUP(RIGHT($D$2,3),定数!$A$6:$A$13,定数!$B$6:$B$13))</f>
        <v/>
      </c>
      <c r="N104" s="40"/>
      <c r="O104" s="8"/>
      <c r="P104" s="49"/>
      <c r="Q104" s="49"/>
      <c r="R104" s="52" t="str">
        <f>IF(P104="","",T104*M104*LOOKUP(RIGHT($D$2,3),定数!$A$6:$A$13,定数!$B$6:$B$13))</f>
        <v/>
      </c>
      <c r="S104" s="52"/>
      <c r="T104" s="53" t="str">
        <f t="shared" si="12"/>
        <v/>
      </c>
      <c r="U104" s="53"/>
      <c r="V104" t="str">
        <f t="shared" si="15"/>
        <v/>
      </c>
      <c r="W104" t="str">
        <f t="shared" si="15"/>
        <v/>
      </c>
      <c r="X104" s="41" t="str">
        <f t="shared" si="13"/>
        <v/>
      </c>
      <c r="Y104" s="42" t="str">
        <f t="shared" si="14"/>
        <v/>
      </c>
    </row>
    <row r="105" spans="2:25">
      <c r="B105" s="40">
        <v>97</v>
      </c>
      <c r="C105" s="48" t="str">
        <f t="shared" si="9"/>
        <v/>
      </c>
      <c r="D105" s="48"/>
      <c r="E105" s="40"/>
      <c r="F105" s="8"/>
      <c r="G105" s="40"/>
      <c r="H105" s="49"/>
      <c r="I105" s="49"/>
      <c r="J105" s="40"/>
      <c r="K105" s="50" t="str">
        <f t="shared" si="10"/>
        <v/>
      </c>
      <c r="L105" s="51"/>
      <c r="M105" s="6" t="str">
        <f>IF(J105="","",(K105/J105)/LOOKUP(RIGHT($D$2,3),定数!$A$6:$A$13,定数!$B$6:$B$13))</f>
        <v/>
      </c>
      <c r="N105" s="40"/>
      <c r="O105" s="8"/>
      <c r="P105" s="49"/>
      <c r="Q105" s="49"/>
      <c r="R105" s="52" t="str">
        <f>IF(P105="","",T105*M105*LOOKUP(RIGHT($D$2,3),定数!$A$6:$A$13,定数!$B$6:$B$13))</f>
        <v/>
      </c>
      <c r="S105" s="52"/>
      <c r="T105" s="53" t="str">
        <f t="shared" si="12"/>
        <v/>
      </c>
      <c r="U105" s="53"/>
      <c r="V105" t="str">
        <f t="shared" si="15"/>
        <v/>
      </c>
      <c r="W105" t="str">
        <f t="shared" si="15"/>
        <v/>
      </c>
      <c r="X105" s="41" t="str">
        <f t="shared" si="13"/>
        <v/>
      </c>
      <c r="Y105" s="42" t="str">
        <f t="shared" si="14"/>
        <v/>
      </c>
    </row>
    <row r="106" spans="2:25">
      <c r="B106" s="40">
        <v>98</v>
      </c>
      <c r="C106" s="48" t="str">
        <f t="shared" si="9"/>
        <v/>
      </c>
      <c r="D106" s="48"/>
      <c r="E106" s="40"/>
      <c r="F106" s="8"/>
      <c r="G106" s="40"/>
      <c r="H106" s="49"/>
      <c r="I106" s="49"/>
      <c r="J106" s="40"/>
      <c r="K106" s="50" t="str">
        <f t="shared" si="10"/>
        <v/>
      </c>
      <c r="L106" s="51"/>
      <c r="M106" s="6" t="str">
        <f>IF(J106="","",(K106/J106)/LOOKUP(RIGHT($D$2,3),定数!$A$6:$A$13,定数!$B$6:$B$13))</f>
        <v/>
      </c>
      <c r="N106" s="40"/>
      <c r="O106" s="8"/>
      <c r="P106" s="49"/>
      <c r="Q106" s="49"/>
      <c r="R106" s="52" t="str">
        <f>IF(P106="","",T106*M106*LOOKUP(RIGHT($D$2,3),定数!$A$6:$A$13,定数!$B$6:$B$13))</f>
        <v/>
      </c>
      <c r="S106" s="52"/>
      <c r="T106" s="53" t="str">
        <f t="shared" si="12"/>
        <v/>
      </c>
      <c r="U106" s="53"/>
      <c r="V106" t="str">
        <f t="shared" si="15"/>
        <v/>
      </c>
      <c r="W106" t="str">
        <f t="shared" si="15"/>
        <v/>
      </c>
      <c r="X106" s="41" t="str">
        <f t="shared" si="13"/>
        <v/>
      </c>
      <c r="Y106" s="42" t="str">
        <f t="shared" si="14"/>
        <v/>
      </c>
    </row>
    <row r="107" spans="2:25">
      <c r="B107" s="40">
        <v>99</v>
      </c>
      <c r="C107" s="48" t="str">
        <f t="shared" si="9"/>
        <v/>
      </c>
      <c r="D107" s="48"/>
      <c r="E107" s="40"/>
      <c r="F107" s="8"/>
      <c r="G107" s="40"/>
      <c r="H107" s="49"/>
      <c r="I107" s="49"/>
      <c r="J107" s="40"/>
      <c r="K107" s="50" t="str">
        <f t="shared" si="10"/>
        <v/>
      </c>
      <c r="L107" s="51"/>
      <c r="M107" s="6" t="str">
        <f>IF(J107="","",(K107/J107)/LOOKUP(RIGHT($D$2,3),定数!$A$6:$A$13,定数!$B$6:$B$13))</f>
        <v/>
      </c>
      <c r="N107" s="40"/>
      <c r="O107" s="8"/>
      <c r="P107" s="49"/>
      <c r="Q107" s="49"/>
      <c r="R107" s="52" t="str">
        <f>IF(P107="","",T107*M107*LOOKUP(RIGHT($D$2,3),定数!$A$6:$A$13,定数!$B$6:$B$13))</f>
        <v/>
      </c>
      <c r="S107" s="52"/>
      <c r="T107" s="53" t="str">
        <f t="shared" si="12"/>
        <v/>
      </c>
      <c r="U107" s="53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3"/>
        <v/>
      </c>
      <c r="Y107" s="42" t="str">
        <f t="shared" si="14"/>
        <v/>
      </c>
    </row>
    <row r="108" spans="2:25">
      <c r="B108" s="40">
        <v>100</v>
      </c>
      <c r="C108" s="48" t="str">
        <f t="shared" si="9"/>
        <v/>
      </c>
      <c r="D108" s="48"/>
      <c r="E108" s="40"/>
      <c r="F108" s="8"/>
      <c r="G108" s="40"/>
      <c r="H108" s="49"/>
      <c r="I108" s="49"/>
      <c r="J108" s="40"/>
      <c r="K108" s="50" t="str">
        <f t="shared" si="10"/>
        <v/>
      </c>
      <c r="L108" s="51"/>
      <c r="M108" s="6" t="str">
        <f>IF(J108="","",(K108/J108)/LOOKUP(RIGHT($D$2,3),定数!$A$6:$A$13,定数!$B$6:$B$13))</f>
        <v/>
      </c>
      <c r="N108" s="40"/>
      <c r="O108" s="8"/>
      <c r="P108" s="49"/>
      <c r="Q108" s="49"/>
      <c r="R108" s="52" t="str">
        <f>IF(P108="","",T108*M108*LOOKUP(RIGHT($D$2,3),定数!$A$6:$A$13,定数!$B$6:$B$13))</f>
        <v/>
      </c>
      <c r="S108" s="52"/>
      <c r="T108" s="53" t="str">
        <f t="shared" si="12"/>
        <v/>
      </c>
      <c r="U108" s="53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3"/>
        <v/>
      </c>
      <c r="Y108" s="42" t="str">
        <f t="shared" si="14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273" priority="115" stopIfTrue="1" operator="equal">
      <formula>"買"</formula>
    </cfRule>
    <cfRule type="cellIs" dxfId="272" priority="116" stopIfTrue="1" operator="equal">
      <formula>"売"</formula>
    </cfRule>
  </conditionalFormatting>
  <conditionalFormatting sqref="G9:G11 G14:G45 G47:G108">
    <cfRule type="cellIs" dxfId="271" priority="117" stopIfTrue="1" operator="equal">
      <formula>"買"</formula>
    </cfRule>
    <cfRule type="cellIs" dxfId="270" priority="118" stopIfTrue="1" operator="equal">
      <formula>"売"</formula>
    </cfRule>
  </conditionalFormatting>
  <conditionalFormatting sqref="G12">
    <cfRule type="cellIs" dxfId="269" priority="113" stopIfTrue="1" operator="equal">
      <formula>"買"</formula>
    </cfRule>
    <cfRule type="cellIs" dxfId="268" priority="114" stopIfTrue="1" operator="equal">
      <formula>"売"</formula>
    </cfRule>
  </conditionalFormatting>
  <conditionalFormatting sqref="G13">
    <cfRule type="cellIs" dxfId="267" priority="111" stopIfTrue="1" operator="equal">
      <formula>"買"</formula>
    </cfRule>
    <cfRule type="cellIs" dxfId="266" priority="112" stopIfTrue="1" operator="equal">
      <formula>"売"</formula>
    </cfRule>
  </conditionalFormatting>
  <conditionalFormatting sqref="G9">
    <cfRule type="cellIs" dxfId="265" priority="109" stopIfTrue="1" operator="equal">
      <formula>"買"</formula>
    </cfRule>
    <cfRule type="cellIs" dxfId="264" priority="110" stopIfTrue="1" operator="equal">
      <formula>"売"</formula>
    </cfRule>
  </conditionalFormatting>
  <conditionalFormatting sqref="G10">
    <cfRule type="cellIs" dxfId="263" priority="107" stopIfTrue="1" operator="equal">
      <formula>"買"</formula>
    </cfRule>
    <cfRule type="cellIs" dxfId="262" priority="108" stopIfTrue="1" operator="equal">
      <formula>"売"</formula>
    </cfRule>
  </conditionalFormatting>
  <conditionalFormatting sqref="G11">
    <cfRule type="cellIs" dxfId="261" priority="105" stopIfTrue="1" operator="equal">
      <formula>"買"</formula>
    </cfRule>
    <cfRule type="cellIs" dxfId="260" priority="106" stopIfTrue="1" operator="equal">
      <formula>"売"</formula>
    </cfRule>
  </conditionalFormatting>
  <conditionalFormatting sqref="G12">
    <cfRule type="cellIs" dxfId="259" priority="103" stopIfTrue="1" operator="equal">
      <formula>"買"</formula>
    </cfRule>
    <cfRule type="cellIs" dxfId="258" priority="104" stopIfTrue="1" operator="equal">
      <formula>"売"</formula>
    </cfRule>
  </conditionalFormatting>
  <conditionalFormatting sqref="G13">
    <cfRule type="cellIs" dxfId="257" priority="101" stopIfTrue="1" operator="equal">
      <formula>"買"</formula>
    </cfRule>
    <cfRule type="cellIs" dxfId="256" priority="102" stopIfTrue="1" operator="equal">
      <formula>"売"</formula>
    </cfRule>
  </conditionalFormatting>
  <conditionalFormatting sqref="G14">
    <cfRule type="cellIs" dxfId="255" priority="99" stopIfTrue="1" operator="equal">
      <formula>"買"</formula>
    </cfRule>
    <cfRule type="cellIs" dxfId="254" priority="100" stopIfTrue="1" operator="equal">
      <formula>"売"</formula>
    </cfRule>
  </conditionalFormatting>
  <conditionalFormatting sqref="G15">
    <cfRule type="cellIs" dxfId="253" priority="97" stopIfTrue="1" operator="equal">
      <formula>"買"</formula>
    </cfRule>
    <cfRule type="cellIs" dxfId="252" priority="98" stopIfTrue="1" operator="equal">
      <formula>"売"</formula>
    </cfRule>
  </conditionalFormatting>
  <conditionalFormatting sqref="G16">
    <cfRule type="cellIs" dxfId="251" priority="95" stopIfTrue="1" operator="equal">
      <formula>"買"</formula>
    </cfRule>
    <cfRule type="cellIs" dxfId="250" priority="96" stopIfTrue="1" operator="equal">
      <formula>"売"</formula>
    </cfRule>
  </conditionalFormatting>
  <conditionalFormatting sqref="G17">
    <cfRule type="cellIs" dxfId="249" priority="93" stopIfTrue="1" operator="equal">
      <formula>"買"</formula>
    </cfRule>
    <cfRule type="cellIs" dxfId="248" priority="94" stopIfTrue="1" operator="equal">
      <formula>"売"</formula>
    </cfRule>
  </conditionalFormatting>
  <conditionalFormatting sqref="G18">
    <cfRule type="cellIs" dxfId="247" priority="91" stopIfTrue="1" operator="equal">
      <formula>"買"</formula>
    </cfRule>
    <cfRule type="cellIs" dxfId="246" priority="92" stopIfTrue="1" operator="equal">
      <formula>"売"</formula>
    </cfRule>
  </conditionalFormatting>
  <conditionalFormatting sqref="G19">
    <cfRule type="cellIs" dxfId="245" priority="89" stopIfTrue="1" operator="equal">
      <formula>"買"</formula>
    </cfRule>
    <cfRule type="cellIs" dxfId="244" priority="90" stopIfTrue="1" operator="equal">
      <formula>"売"</formula>
    </cfRule>
  </conditionalFormatting>
  <conditionalFormatting sqref="G20">
    <cfRule type="cellIs" dxfId="243" priority="87" stopIfTrue="1" operator="equal">
      <formula>"買"</formula>
    </cfRule>
    <cfRule type="cellIs" dxfId="242" priority="88" stopIfTrue="1" operator="equal">
      <formula>"売"</formula>
    </cfRule>
  </conditionalFormatting>
  <conditionalFormatting sqref="G21">
    <cfRule type="cellIs" dxfId="241" priority="85" stopIfTrue="1" operator="equal">
      <formula>"買"</formula>
    </cfRule>
    <cfRule type="cellIs" dxfId="240" priority="86" stopIfTrue="1" operator="equal">
      <formula>"売"</formula>
    </cfRule>
  </conditionalFormatting>
  <conditionalFormatting sqref="G22">
    <cfRule type="cellIs" dxfId="239" priority="83" stopIfTrue="1" operator="equal">
      <formula>"買"</formula>
    </cfRule>
    <cfRule type="cellIs" dxfId="238" priority="84" stopIfTrue="1" operator="equal">
      <formula>"売"</formula>
    </cfRule>
  </conditionalFormatting>
  <conditionalFormatting sqref="G23">
    <cfRule type="cellIs" dxfId="237" priority="81" stopIfTrue="1" operator="equal">
      <formula>"買"</formula>
    </cfRule>
    <cfRule type="cellIs" dxfId="236" priority="82" stopIfTrue="1" operator="equal">
      <formula>"売"</formula>
    </cfRule>
  </conditionalFormatting>
  <conditionalFormatting sqref="G24">
    <cfRule type="cellIs" dxfId="235" priority="79" stopIfTrue="1" operator="equal">
      <formula>"買"</formula>
    </cfRule>
    <cfRule type="cellIs" dxfId="234" priority="80" stopIfTrue="1" operator="equal">
      <formula>"売"</formula>
    </cfRule>
  </conditionalFormatting>
  <conditionalFormatting sqref="G25">
    <cfRule type="cellIs" dxfId="233" priority="77" stopIfTrue="1" operator="equal">
      <formula>"買"</formula>
    </cfRule>
    <cfRule type="cellIs" dxfId="232" priority="78" stopIfTrue="1" operator="equal">
      <formula>"売"</formula>
    </cfRule>
  </conditionalFormatting>
  <conditionalFormatting sqref="G26">
    <cfRule type="cellIs" dxfId="231" priority="75" stopIfTrue="1" operator="equal">
      <formula>"買"</formula>
    </cfRule>
    <cfRule type="cellIs" dxfId="230" priority="76" stopIfTrue="1" operator="equal">
      <formula>"売"</formula>
    </cfRule>
  </conditionalFormatting>
  <conditionalFormatting sqref="G27">
    <cfRule type="cellIs" dxfId="229" priority="73" stopIfTrue="1" operator="equal">
      <formula>"買"</formula>
    </cfRule>
    <cfRule type="cellIs" dxfId="228" priority="74" stopIfTrue="1" operator="equal">
      <formula>"売"</formula>
    </cfRule>
  </conditionalFormatting>
  <conditionalFormatting sqref="G28">
    <cfRule type="cellIs" dxfId="227" priority="71" stopIfTrue="1" operator="equal">
      <formula>"買"</formula>
    </cfRule>
    <cfRule type="cellIs" dxfId="226" priority="72" stopIfTrue="1" operator="equal">
      <formula>"売"</formula>
    </cfRule>
  </conditionalFormatting>
  <conditionalFormatting sqref="G29">
    <cfRule type="cellIs" dxfId="225" priority="69" stopIfTrue="1" operator="equal">
      <formula>"買"</formula>
    </cfRule>
    <cfRule type="cellIs" dxfId="224" priority="70" stopIfTrue="1" operator="equal">
      <formula>"売"</formula>
    </cfRule>
  </conditionalFormatting>
  <conditionalFormatting sqref="G30">
    <cfRule type="cellIs" dxfId="223" priority="67" stopIfTrue="1" operator="equal">
      <formula>"買"</formula>
    </cfRule>
    <cfRule type="cellIs" dxfId="222" priority="68" stopIfTrue="1" operator="equal">
      <formula>"売"</formula>
    </cfRule>
  </conditionalFormatting>
  <conditionalFormatting sqref="G31">
    <cfRule type="cellIs" dxfId="221" priority="65" stopIfTrue="1" operator="equal">
      <formula>"買"</formula>
    </cfRule>
    <cfRule type="cellIs" dxfId="220" priority="66" stopIfTrue="1" operator="equal">
      <formula>"売"</formula>
    </cfRule>
  </conditionalFormatting>
  <conditionalFormatting sqref="G32">
    <cfRule type="cellIs" dxfId="219" priority="63" stopIfTrue="1" operator="equal">
      <formula>"買"</formula>
    </cfRule>
    <cfRule type="cellIs" dxfId="218" priority="64" stopIfTrue="1" operator="equal">
      <formula>"売"</formula>
    </cfRule>
  </conditionalFormatting>
  <conditionalFormatting sqref="G33">
    <cfRule type="cellIs" dxfId="217" priority="61" stopIfTrue="1" operator="equal">
      <formula>"買"</formula>
    </cfRule>
    <cfRule type="cellIs" dxfId="216" priority="62" stopIfTrue="1" operator="equal">
      <formula>"売"</formula>
    </cfRule>
  </conditionalFormatting>
  <conditionalFormatting sqref="G34">
    <cfRule type="cellIs" dxfId="215" priority="59" stopIfTrue="1" operator="equal">
      <formula>"買"</formula>
    </cfRule>
    <cfRule type="cellIs" dxfId="214" priority="60" stopIfTrue="1" operator="equal">
      <formula>"売"</formula>
    </cfRule>
  </conditionalFormatting>
  <conditionalFormatting sqref="G35">
    <cfRule type="cellIs" dxfId="213" priority="57" stopIfTrue="1" operator="equal">
      <formula>"買"</formula>
    </cfRule>
    <cfRule type="cellIs" dxfId="212" priority="58" stopIfTrue="1" operator="equal">
      <formula>"売"</formula>
    </cfRule>
  </conditionalFormatting>
  <conditionalFormatting sqref="G36">
    <cfRule type="cellIs" dxfId="211" priority="55" stopIfTrue="1" operator="equal">
      <formula>"買"</formula>
    </cfRule>
    <cfRule type="cellIs" dxfId="210" priority="56" stopIfTrue="1" operator="equal">
      <formula>"売"</formula>
    </cfRule>
  </conditionalFormatting>
  <conditionalFormatting sqref="G37">
    <cfRule type="cellIs" dxfId="209" priority="53" stopIfTrue="1" operator="equal">
      <formula>"買"</formula>
    </cfRule>
    <cfRule type="cellIs" dxfId="208" priority="54" stopIfTrue="1" operator="equal">
      <formula>"売"</formula>
    </cfRule>
  </conditionalFormatting>
  <conditionalFormatting sqref="G38">
    <cfRule type="cellIs" dxfId="207" priority="51" stopIfTrue="1" operator="equal">
      <formula>"買"</formula>
    </cfRule>
    <cfRule type="cellIs" dxfId="206" priority="52" stopIfTrue="1" operator="equal">
      <formula>"売"</formula>
    </cfRule>
  </conditionalFormatting>
  <conditionalFormatting sqref="G39">
    <cfRule type="cellIs" dxfId="205" priority="49" stopIfTrue="1" operator="equal">
      <formula>"買"</formula>
    </cfRule>
    <cfRule type="cellIs" dxfId="204" priority="50" stopIfTrue="1" operator="equal">
      <formula>"売"</formula>
    </cfRule>
  </conditionalFormatting>
  <conditionalFormatting sqref="G40">
    <cfRule type="cellIs" dxfId="203" priority="47" stopIfTrue="1" operator="equal">
      <formula>"買"</formula>
    </cfRule>
    <cfRule type="cellIs" dxfId="202" priority="48" stopIfTrue="1" operator="equal">
      <formula>"売"</formula>
    </cfRule>
  </conditionalFormatting>
  <conditionalFormatting sqref="G41">
    <cfRule type="cellIs" dxfId="201" priority="45" stopIfTrue="1" operator="equal">
      <formula>"買"</formula>
    </cfRule>
    <cfRule type="cellIs" dxfId="200" priority="46" stopIfTrue="1" operator="equal">
      <formula>"売"</formula>
    </cfRule>
  </conditionalFormatting>
  <conditionalFormatting sqref="G42">
    <cfRule type="cellIs" dxfId="199" priority="43" stopIfTrue="1" operator="equal">
      <formula>"買"</formula>
    </cfRule>
    <cfRule type="cellIs" dxfId="198" priority="44" stopIfTrue="1" operator="equal">
      <formula>"売"</formula>
    </cfRule>
  </conditionalFormatting>
  <conditionalFormatting sqref="G43">
    <cfRule type="cellIs" dxfId="115" priority="41" stopIfTrue="1" operator="equal">
      <formula>"買"</formula>
    </cfRule>
    <cfRule type="cellIs" dxfId="114" priority="42" stopIfTrue="1" operator="equal">
      <formula>"売"</formula>
    </cfRule>
  </conditionalFormatting>
  <conditionalFormatting sqref="G44">
    <cfRule type="cellIs" dxfId="111" priority="39" stopIfTrue="1" operator="equal">
      <formula>"買"</formula>
    </cfRule>
    <cfRule type="cellIs" dxfId="110" priority="40" stopIfTrue="1" operator="equal">
      <formula>"売"</formula>
    </cfRule>
  </conditionalFormatting>
  <conditionalFormatting sqref="G45">
    <cfRule type="cellIs" dxfId="107" priority="37" stopIfTrue="1" operator="equal">
      <formula>"買"</formula>
    </cfRule>
    <cfRule type="cellIs" dxfId="106" priority="38" stopIfTrue="1" operator="equal">
      <formula>"売"</formula>
    </cfRule>
  </conditionalFormatting>
  <conditionalFormatting sqref="G46">
    <cfRule type="cellIs" dxfId="103" priority="35" stopIfTrue="1" operator="equal">
      <formula>"買"</formula>
    </cfRule>
    <cfRule type="cellIs" dxfId="102" priority="36" stopIfTrue="1" operator="equal">
      <formula>"売"</formula>
    </cfRule>
  </conditionalFormatting>
  <conditionalFormatting sqref="G47">
    <cfRule type="cellIs" dxfId="99" priority="33" stopIfTrue="1" operator="equal">
      <formula>"買"</formula>
    </cfRule>
    <cfRule type="cellIs" dxfId="98" priority="34" stopIfTrue="1" operator="equal">
      <formula>"売"</formula>
    </cfRule>
  </conditionalFormatting>
  <conditionalFormatting sqref="G48">
    <cfRule type="cellIs" dxfId="95" priority="31" stopIfTrue="1" operator="equal">
      <formula>"買"</formula>
    </cfRule>
    <cfRule type="cellIs" dxfId="94" priority="32" stopIfTrue="1" operator="equal">
      <formula>"売"</formula>
    </cfRule>
  </conditionalFormatting>
  <conditionalFormatting sqref="G49">
    <cfRule type="cellIs" dxfId="91" priority="29" stopIfTrue="1" operator="equal">
      <formula>"買"</formula>
    </cfRule>
    <cfRule type="cellIs" dxfId="90" priority="30" stopIfTrue="1" operator="equal">
      <formula>"売"</formula>
    </cfRule>
  </conditionalFormatting>
  <conditionalFormatting sqref="G50">
    <cfRule type="cellIs" dxfId="87" priority="27" stopIfTrue="1" operator="equal">
      <formula>"買"</formula>
    </cfRule>
    <cfRule type="cellIs" dxfId="86" priority="28" stopIfTrue="1" operator="equal">
      <formula>"売"</formula>
    </cfRule>
  </conditionalFormatting>
  <conditionalFormatting sqref="G51">
    <cfRule type="cellIs" dxfId="83" priority="25" stopIfTrue="1" operator="equal">
      <formula>"買"</formula>
    </cfRule>
    <cfRule type="cellIs" dxfId="82" priority="26" stopIfTrue="1" operator="equal">
      <formula>"売"</formula>
    </cfRule>
  </conditionalFormatting>
  <conditionalFormatting sqref="G52">
    <cfRule type="cellIs" dxfId="79" priority="23" stopIfTrue="1" operator="equal">
      <formula>"買"</formula>
    </cfRule>
    <cfRule type="cellIs" dxfId="78" priority="24" stopIfTrue="1" operator="equal">
      <formula>"売"</formula>
    </cfRule>
  </conditionalFormatting>
  <conditionalFormatting sqref="G53">
    <cfRule type="cellIs" dxfId="75" priority="21" stopIfTrue="1" operator="equal">
      <formula>"買"</formula>
    </cfRule>
    <cfRule type="cellIs" dxfId="74" priority="22" stopIfTrue="1" operator="equal">
      <formula>"売"</formula>
    </cfRule>
  </conditionalFormatting>
  <conditionalFormatting sqref="G54">
    <cfRule type="cellIs" dxfId="71" priority="19" stopIfTrue="1" operator="equal">
      <formula>"買"</formula>
    </cfRule>
    <cfRule type="cellIs" dxfId="70" priority="20" stopIfTrue="1" operator="equal">
      <formula>"売"</formula>
    </cfRule>
  </conditionalFormatting>
  <conditionalFormatting sqref="G55">
    <cfRule type="cellIs" dxfId="67" priority="17" stopIfTrue="1" operator="equal">
      <formula>"買"</formula>
    </cfRule>
    <cfRule type="cellIs" dxfId="66" priority="18" stopIfTrue="1" operator="equal">
      <formula>"売"</formula>
    </cfRule>
  </conditionalFormatting>
  <conditionalFormatting sqref="G56">
    <cfRule type="cellIs" dxfId="63" priority="15" stopIfTrue="1" operator="equal">
      <formula>"買"</formula>
    </cfRule>
    <cfRule type="cellIs" dxfId="62" priority="16" stopIfTrue="1" operator="equal">
      <formula>"売"</formula>
    </cfRule>
  </conditionalFormatting>
  <conditionalFormatting sqref="G57">
    <cfRule type="cellIs" dxfId="59" priority="13" stopIfTrue="1" operator="equal">
      <formula>"買"</formula>
    </cfRule>
    <cfRule type="cellIs" dxfId="58" priority="14" stopIfTrue="1" operator="equal">
      <formula>"売"</formula>
    </cfRule>
  </conditionalFormatting>
  <conditionalFormatting sqref="G58">
    <cfRule type="cellIs" dxfId="51" priority="11" stopIfTrue="1" operator="equal">
      <formula>"買"</formula>
    </cfRule>
    <cfRule type="cellIs" dxfId="50" priority="12" stopIfTrue="1" operator="equal">
      <formula>"売"</formula>
    </cfRule>
  </conditionalFormatting>
  <conditionalFormatting sqref="G59">
    <cfRule type="cellIs" dxfId="43" priority="9" stopIfTrue="1" operator="equal">
      <formula>"買"</formula>
    </cfRule>
    <cfRule type="cellIs" dxfId="42" priority="10" stopIfTrue="1" operator="equal">
      <formula>"売"</formula>
    </cfRule>
  </conditionalFormatting>
  <conditionalFormatting sqref="G60">
    <cfRule type="cellIs" dxfId="35" priority="7" stopIfTrue="1" operator="equal">
      <formula>"買"</formula>
    </cfRule>
    <cfRule type="cellIs" dxfId="34" priority="8" stopIfTrue="1" operator="equal">
      <formula>"売"</formula>
    </cfRule>
  </conditionalFormatting>
  <conditionalFormatting sqref="G61">
    <cfRule type="cellIs" dxfId="27" priority="5" stopIfTrue="1" operator="equal">
      <formula>"買"</formula>
    </cfRule>
    <cfRule type="cellIs" dxfId="26" priority="6" stopIfTrue="1" operator="equal">
      <formula>"売"</formula>
    </cfRule>
  </conditionalFormatting>
  <conditionalFormatting sqref="G62">
    <cfRule type="cellIs" dxfId="15" priority="3" stopIfTrue="1" operator="equal">
      <formula>"買"</formula>
    </cfRule>
    <cfRule type="cellIs" dxfId="14" priority="4" stopIfTrue="1" operator="equal">
      <formula>"売"</formula>
    </cfRule>
  </conditionalFormatting>
  <conditionalFormatting sqref="G63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Y109"/>
  <sheetViews>
    <sheetView zoomScale="115" zoomScaleNormal="115" workbookViewId="0">
      <pane ySplit="8" topLeftCell="A60" activePane="bottomLeft" state="frozen"/>
      <selection pane="bottomLeft" activeCell="O64" sqref="O64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71" t="s">
        <v>5</v>
      </c>
      <c r="C2" s="71"/>
      <c r="D2" s="82" t="s">
        <v>66</v>
      </c>
      <c r="E2" s="82"/>
      <c r="F2" s="71" t="s">
        <v>6</v>
      </c>
      <c r="G2" s="71"/>
      <c r="H2" s="74" t="s">
        <v>67</v>
      </c>
      <c r="I2" s="74"/>
      <c r="J2" s="71" t="s">
        <v>7</v>
      </c>
      <c r="K2" s="71"/>
      <c r="L2" s="81">
        <v>100000</v>
      </c>
      <c r="M2" s="82"/>
      <c r="N2" s="71" t="s">
        <v>8</v>
      </c>
      <c r="O2" s="71"/>
      <c r="P2" s="83">
        <f>SUM(L2,D4)</f>
        <v>266754.77857561852</v>
      </c>
      <c r="Q2" s="74"/>
      <c r="R2" s="1"/>
      <c r="S2" s="1"/>
      <c r="T2" s="1"/>
    </row>
    <row r="3" spans="2:25" ht="57" customHeight="1">
      <c r="B3" s="71" t="s">
        <v>9</v>
      </c>
      <c r="C3" s="71"/>
      <c r="D3" s="84" t="s">
        <v>38</v>
      </c>
      <c r="E3" s="84"/>
      <c r="F3" s="84"/>
      <c r="G3" s="84"/>
      <c r="H3" s="84"/>
      <c r="I3" s="84"/>
      <c r="J3" s="71" t="s">
        <v>10</v>
      </c>
      <c r="K3" s="71"/>
      <c r="L3" s="84" t="s">
        <v>62</v>
      </c>
      <c r="M3" s="85"/>
      <c r="N3" s="85"/>
      <c r="O3" s="85"/>
      <c r="P3" s="85"/>
      <c r="Q3" s="85"/>
      <c r="R3" s="1"/>
      <c r="S3" s="1"/>
    </row>
    <row r="4" spans="2:25">
      <c r="B4" s="71" t="s">
        <v>11</v>
      </c>
      <c r="C4" s="71"/>
      <c r="D4" s="79">
        <f>SUM($R$9:$S$993)</f>
        <v>166754.77857561852</v>
      </c>
      <c r="E4" s="79"/>
      <c r="F4" s="71" t="s">
        <v>12</v>
      </c>
      <c r="G4" s="71"/>
      <c r="H4" s="80">
        <f>SUM($T$9:$U$108)</f>
        <v>1256.0999999999935</v>
      </c>
      <c r="I4" s="74"/>
      <c r="J4" s="86" t="s">
        <v>59</v>
      </c>
      <c r="K4" s="86"/>
      <c r="L4" s="83">
        <f>MAX($C$9:$D$990)-C9</f>
        <v>176727.57321179484</v>
      </c>
      <c r="M4" s="83"/>
      <c r="N4" s="86" t="s">
        <v>58</v>
      </c>
      <c r="O4" s="86"/>
      <c r="P4" s="87">
        <f>MAX(Y:Y)</f>
        <v>9.1591015342277093E-2</v>
      </c>
      <c r="Q4" s="87"/>
      <c r="R4" s="1"/>
      <c r="S4" s="1"/>
      <c r="T4" s="1"/>
    </row>
    <row r="5" spans="2:25">
      <c r="B5" s="36" t="s">
        <v>15</v>
      </c>
      <c r="C5" s="2">
        <f>COUNTIF($R$9:$R$990,"&gt;0")</f>
        <v>30</v>
      </c>
      <c r="D5" s="37" t="s">
        <v>16</v>
      </c>
      <c r="E5" s="15">
        <f>COUNTIF($R$9:$R$990,"&lt;0")</f>
        <v>25</v>
      </c>
      <c r="F5" s="37" t="s">
        <v>17</v>
      </c>
      <c r="G5" s="2">
        <f>COUNTIF($R$9:$R$990,"=0")</f>
        <v>0</v>
      </c>
      <c r="H5" s="37" t="s">
        <v>18</v>
      </c>
      <c r="I5" s="3">
        <f>C5/SUM(C5,E5,G5)</f>
        <v>0.54545454545454541</v>
      </c>
      <c r="J5" s="70" t="s">
        <v>19</v>
      </c>
      <c r="K5" s="71"/>
      <c r="L5" s="72">
        <f>MAX(V9:V993)</f>
        <v>3</v>
      </c>
      <c r="M5" s="73"/>
      <c r="N5" s="17" t="s">
        <v>20</v>
      </c>
      <c r="O5" s="9"/>
      <c r="P5" s="72">
        <f>MAX(W9:W993)</f>
        <v>3</v>
      </c>
      <c r="Q5" s="73"/>
      <c r="R5" s="1"/>
      <c r="S5" s="1"/>
      <c r="T5" s="1"/>
    </row>
    <row r="6" spans="2:2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4" t="s">
        <v>63</v>
      </c>
      <c r="N6" s="12"/>
      <c r="O6" s="12"/>
      <c r="P6" s="10"/>
      <c r="Q6" s="7"/>
      <c r="R6" s="1"/>
      <c r="S6" s="1"/>
      <c r="T6" s="1"/>
    </row>
    <row r="7" spans="2:25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67" t="s">
        <v>26</v>
      </c>
      <c r="O7" s="68"/>
      <c r="P7" s="68"/>
      <c r="Q7" s="69"/>
      <c r="R7" s="75" t="s">
        <v>27</v>
      </c>
      <c r="S7" s="75"/>
      <c r="T7" s="75"/>
      <c r="U7" s="75"/>
    </row>
    <row r="8" spans="2:25">
      <c r="B8" s="55"/>
      <c r="C8" s="58"/>
      <c r="D8" s="59"/>
      <c r="E8" s="18" t="s">
        <v>28</v>
      </c>
      <c r="F8" s="18" t="s">
        <v>29</v>
      </c>
      <c r="G8" s="18" t="s">
        <v>30</v>
      </c>
      <c r="H8" s="76" t="s">
        <v>31</v>
      </c>
      <c r="I8" s="62"/>
      <c r="J8" s="4" t="s">
        <v>32</v>
      </c>
      <c r="K8" s="77" t="s">
        <v>33</v>
      </c>
      <c r="L8" s="65"/>
      <c r="M8" s="66"/>
      <c r="N8" s="5" t="s">
        <v>28</v>
      </c>
      <c r="O8" s="5" t="s">
        <v>29</v>
      </c>
      <c r="P8" s="78" t="s">
        <v>31</v>
      </c>
      <c r="Q8" s="69"/>
      <c r="R8" s="75" t="s">
        <v>34</v>
      </c>
      <c r="S8" s="75"/>
      <c r="T8" s="75" t="s">
        <v>32</v>
      </c>
      <c r="U8" s="75"/>
      <c r="Y8" t="s">
        <v>57</v>
      </c>
    </row>
    <row r="9" spans="2:25">
      <c r="B9" s="35">
        <v>1</v>
      </c>
      <c r="C9" s="48">
        <f>L2</f>
        <v>100000</v>
      </c>
      <c r="D9" s="48"/>
      <c r="E9" s="45">
        <v>2017</v>
      </c>
      <c r="F9" s="8">
        <v>43524</v>
      </c>
      <c r="G9" s="45" t="s">
        <v>3</v>
      </c>
      <c r="H9" s="49">
        <v>1.2403</v>
      </c>
      <c r="I9" s="49"/>
      <c r="J9" s="45">
        <v>65</v>
      </c>
      <c r="K9" s="48">
        <f>IF(J9="","",C9*0.03)</f>
        <v>3000</v>
      </c>
      <c r="L9" s="48"/>
      <c r="M9" s="6">
        <f>IF(J9="","",(K9/J9)/LOOKUP(RIGHT($D$2,3),定数!$A$6:$A$13,定数!$B$6:$B$13))</f>
        <v>0.38461538461538464</v>
      </c>
      <c r="N9" s="45">
        <v>2017</v>
      </c>
      <c r="O9" s="8">
        <v>43488</v>
      </c>
      <c r="P9" s="49">
        <v>1.2270000000000001</v>
      </c>
      <c r="Q9" s="49"/>
      <c r="R9" s="52">
        <f>IF(P9="","",T9*M9*LOOKUP(RIGHT($D$2,3),定数!$A$6:$A$13,定数!$B$6:$B$13))</f>
        <v>6138.4615384614772</v>
      </c>
      <c r="S9" s="52"/>
      <c r="T9" s="53">
        <f>IF(P9="","",IF(G9="買",(P9-H9),(H9-P9))*IF(RIGHT($D$2,3)="JPY",100,10000))</f>
        <v>132.99999999999866</v>
      </c>
      <c r="U9" s="53"/>
      <c r="V9" s="1">
        <f>IF(T9&lt;&gt;"",IF(T9&gt;0,1+V8,0),"")</f>
        <v>1</v>
      </c>
      <c r="W9">
        <f>IF(T9&lt;&gt;"",IF(T9&lt;0,1+W8,0),"")</f>
        <v>0</v>
      </c>
    </row>
    <row r="10" spans="2:25">
      <c r="B10" s="35">
        <v>2</v>
      </c>
      <c r="C10" s="48">
        <f t="shared" ref="C10:C73" si="0">IF(R9="","",C9+R9)</f>
        <v>106138.46153846147</v>
      </c>
      <c r="D10" s="48"/>
      <c r="E10" s="45">
        <v>2017</v>
      </c>
      <c r="F10" s="8">
        <v>43527</v>
      </c>
      <c r="G10" s="45" t="s">
        <v>3</v>
      </c>
      <c r="H10" s="49">
        <v>1.2255</v>
      </c>
      <c r="I10" s="49"/>
      <c r="J10" s="45">
        <v>25</v>
      </c>
      <c r="K10" s="50">
        <f>IF(J10="","",C10*0.03)</f>
        <v>3184.1538461538439</v>
      </c>
      <c r="L10" s="51"/>
      <c r="M10" s="6">
        <f>IF(J10="","",(K10/J10)/LOOKUP(RIGHT($D$2,3),定数!$A$6:$A$13,定数!$B$6:$B$13))</f>
        <v>1.0613846153846145</v>
      </c>
      <c r="N10" s="45">
        <v>2017</v>
      </c>
      <c r="O10" s="8">
        <v>43528</v>
      </c>
      <c r="P10" s="49">
        <v>1.2282999999999999</v>
      </c>
      <c r="Q10" s="49"/>
      <c r="R10" s="52">
        <f>IF(P10="","",T10*M10*LOOKUP(RIGHT($D$2,3),定数!$A$6:$A$13,定数!$B$6:$B$13))</f>
        <v>-3566.2523076921943</v>
      </c>
      <c r="S10" s="52"/>
      <c r="T10" s="53">
        <f>IF(P10="","",IF(G10="買",(P10-H10),(H10-P10))*IF(RIGHT($D$2,3)="JPY",100,10000))</f>
        <v>-27.999999999999137</v>
      </c>
      <c r="U10" s="53"/>
      <c r="V10" s="22">
        <f t="shared" ref="V10:V22" si="1">IF(T10&lt;&gt;"",IF(T10&gt;0,1+V9,0),"")</f>
        <v>0</v>
      </c>
      <c r="W10">
        <f t="shared" ref="W10:W73" si="2">IF(T10&lt;&gt;"",IF(T10&lt;0,1+W9,0),"")</f>
        <v>1</v>
      </c>
      <c r="X10" s="41">
        <f>IF(C10&lt;&gt;"",MAX(C10,C9),"")</f>
        <v>106138.46153846147</v>
      </c>
    </row>
    <row r="11" spans="2:25">
      <c r="B11" s="35">
        <v>3</v>
      </c>
      <c r="C11" s="48">
        <f t="shared" ref="C11:C16" si="3">IF(R10="","",C10+R10)</f>
        <v>102572.20923076928</v>
      </c>
      <c r="D11" s="48"/>
      <c r="E11" s="45">
        <v>2017</v>
      </c>
      <c r="F11" s="8">
        <v>43602</v>
      </c>
      <c r="G11" s="45" t="s">
        <v>4</v>
      </c>
      <c r="H11" s="49">
        <v>1.2950999999999999</v>
      </c>
      <c r="I11" s="49"/>
      <c r="J11" s="45">
        <v>44</v>
      </c>
      <c r="K11" s="50">
        <f t="shared" ref="K11:K39" si="4">IF(J11="","",C11*0.03)</f>
        <v>3077.1662769230784</v>
      </c>
      <c r="L11" s="51"/>
      <c r="M11" s="6">
        <f>IF(J11="","",(K11/J11)/LOOKUP(RIGHT($D$2,3),定数!$A$6:$A$13,定数!$B$6:$B$13))</f>
        <v>0.58279664335664372</v>
      </c>
      <c r="N11" s="45">
        <v>2017</v>
      </c>
      <c r="O11" s="8">
        <v>43603</v>
      </c>
      <c r="P11" s="49">
        <v>1.304</v>
      </c>
      <c r="Q11" s="49"/>
      <c r="R11" s="52">
        <f>IF(P11="","",T11*M11*LOOKUP(RIGHT($D$2,3),定数!$A$6:$A$13,定数!$B$6:$B$13))</f>
        <v>6224.2681510490465</v>
      </c>
      <c r="S11" s="52"/>
      <c r="T11" s="53">
        <f>IF(P11="","",IF(G11="買",(P11-H11),(H11-P11))*IF(RIGHT($D$2,3)="JPY",100,10000))</f>
        <v>89.000000000001307</v>
      </c>
      <c r="U11" s="53"/>
      <c r="V11" s="22">
        <f t="shared" si="1"/>
        <v>1</v>
      </c>
      <c r="W11">
        <f t="shared" si="2"/>
        <v>0</v>
      </c>
      <c r="X11" s="41">
        <f>IF(C11&lt;&gt;"",MAX(X10,C11),"")</f>
        <v>106138.46153846147</v>
      </c>
      <c r="Y11" s="42">
        <f>IF(X11&lt;&gt;"",1-(C11/X11),"")</f>
        <v>3.3599999999998964E-2</v>
      </c>
    </row>
    <row r="12" spans="2:25">
      <c r="B12" s="35">
        <v>4</v>
      </c>
      <c r="C12" s="48">
        <f t="shared" si="3"/>
        <v>108796.47738181833</v>
      </c>
      <c r="D12" s="48"/>
      <c r="E12" s="45">
        <v>2017</v>
      </c>
      <c r="F12" s="8">
        <v>43607</v>
      </c>
      <c r="G12" s="45" t="s">
        <v>4</v>
      </c>
      <c r="H12" s="49">
        <v>1.3004</v>
      </c>
      <c r="I12" s="49"/>
      <c r="J12" s="45">
        <v>38</v>
      </c>
      <c r="K12" s="50">
        <f t="shared" si="4"/>
        <v>3263.8943214545498</v>
      </c>
      <c r="L12" s="51"/>
      <c r="M12" s="6">
        <f>IF(J12="","",(K12/J12)/LOOKUP(RIGHT($D$2,3),定数!$A$6:$A$13,定数!$B$6:$B$13))</f>
        <v>0.71576629856459417</v>
      </c>
      <c r="N12" s="45">
        <v>2017</v>
      </c>
      <c r="O12" s="8">
        <v>43608</v>
      </c>
      <c r="P12" s="49">
        <v>1.2964</v>
      </c>
      <c r="Q12" s="49"/>
      <c r="R12" s="52">
        <f>IF(P12="","",T12*M12*LOOKUP(RIGHT($D$2,3),定数!$A$6:$A$13,定数!$B$6:$B$13))</f>
        <v>-3435.6782331100553</v>
      </c>
      <c r="S12" s="52"/>
      <c r="T12" s="53">
        <f t="shared" ref="T12:T75" si="5">IF(P12="","",IF(G12="買",(P12-H12),(H12-P12))*IF(RIGHT($D$2,3)="JPY",100,10000))</f>
        <v>-40.000000000000036</v>
      </c>
      <c r="U12" s="53"/>
      <c r="V12" s="22">
        <f t="shared" si="1"/>
        <v>0</v>
      </c>
      <c r="W12">
        <f t="shared" si="2"/>
        <v>1</v>
      </c>
      <c r="X12" s="41">
        <f t="shared" ref="X12:X75" si="6">IF(C12&lt;&gt;"",MAX(X11,C12),"")</f>
        <v>108796.47738181833</v>
      </c>
      <c r="Y12" s="42">
        <f t="shared" ref="Y12:Y75" si="7">IF(X12&lt;&gt;"",1-(C12/X12),"")</f>
        <v>0</v>
      </c>
    </row>
    <row r="13" spans="2:25">
      <c r="B13" s="35">
        <v>5</v>
      </c>
      <c r="C13" s="48">
        <f t="shared" si="3"/>
        <v>105360.79914870828</v>
      </c>
      <c r="D13" s="48"/>
      <c r="E13" s="45">
        <v>2017</v>
      </c>
      <c r="F13" s="8">
        <v>43608</v>
      </c>
      <c r="G13" s="45" t="s">
        <v>3</v>
      </c>
      <c r="H13" s="49">
        <v>1.2963</v>
      </c>
      <c r="I13" s="49"/>
      <c r="J13" s="45">
        <v>67</v>
      </c>
      <c r="K13" s="50">
        <f t="shared" si="4"/>
        <v>3160.8239744612483</v>
      </c>
      <c r="L13" s="51"/>
      <c r="M13" s="6">
        <f>IF(J13="","",(K13/J13)/LOOKUP(RIGHT($D$2,3),定数!$A$6:$A$13,定数!$B$6:$B$13))</f>
        <v>0.39313731025637416</v>
      </c>
      <c r="N13" s="45">
        <v>2017</v>
      </c>
      <c r="O13" s="8">
        <v>43611</v>
      </c>
      <c r="P13" s="49">
        <v>1.2827</v>
      </c>
      <c r="Q13" s="49"/>
      <c r="R13" s="52">
        <f>IF(P13="","",T13*M13*LOOKUP(RIGHT($D$2,3),定数!$A$6:$A$13,定数!$B$6:$B$13))</f>
        <v>6416.0009033840533</v>
      </c>
      <c r="S13" s="52"/>
      <c r="T13" s="53">
        <f t="shared" si="5"/>
        <v>136.00000000000057</v>
      </c>
      <c r="U13" s="53"/>
      <c r="V13" s="22">
        <f t="shared" si="1"/>
        <v>1</v>
      </c>
      <c r="W13">
        <f t="shared" si="2"/>
        <v>0</v>
      </c>
      <c r="X13" s="41">
        <f t="shared" si="6"/>
        <v>108796.47738181833</v>
      </c>
      <c r="Y13" s="42">
        <f t="shared" si="7"/>
        <v>3.157894736842104E-2</v>
      </c>
    </row>
    <row r="14" spans="2:25">
      <c r="B14" s="35">
        <v>6</v>
      </c>
      <c r="C14" s="48">
        <f t="shared" si="3"/>
        <v>111776.80005209232</v>
      </c>
      <c r="D14" s="48"/>
      <c r="E14" s="45">
        <v>2017</v>
      </c>
      <c r="F14" s="8">
        <v>43617</v>
      </c>
      <c r="G14" s="45" t="s">
        <v>4</v>
      </c>
      <c r="H14" s="49">
        <v>1.2879</v>
      </c>
      <c r="I14" s="49"/>
      <c r="J14" s="45">
        <v>49</v>
      </c>
      <c r="K14" s="50">
        <f t="shared" si="4"/>
        <v>3353.3040015627694</v>
      </c>
      <c r="L14" s="51"/>
      <c r="M14" s="6">
        <f>IF(J14="","",(K14/J14)/LOOKUP(RIGHT($D$2,3),定数!$A$6:$A$13,定数!$B$6:$B$13))</f>
        <v>0.57028979618414444</v>
      </c>
      <c r="N14" s="45">
        <v>2017</v>
      </c>
      <c r="O14" s="8">
        <v>43625</v>
      </c>
      <c r="P14" s="49">
        <v>1.2827999999999999</v>
      </c>
      <c r="Q14" s="49"/>
      <c r="R14" s="52">
        <f>IF(P14="","",T14*M14*LOOKUP(RIGHT($D$2,3),定数!$A$6:$A$13,定数!$B$6:$B$13))</f>
        <v>-3490.1735526470352</v>
      </c>
      <c r="S14" s="52"/>
      <c r="T14" s="53">
        <f t="shared" si="5"/>
        <v>-51.000000000001044</v>
      </c>
      <c r="U14" s="53"/>
      <c r="V14" s="22">
        <f t="shared" si="1"/>
        <v>0</v>
      </c>
      <c r="W14">
        <f t="shared" si="2"/>
        <v>1</v>
      </c>
      <c r="X14" s="41">
        <f t="shared" si="6"/>
        <v>111776.80005209232</v>
      </c>
      <c r="Y14" s="42">
        <f t="shared" si="7"/>
        <v>0</v>
      </c>
    </row>
    <row r="15" spans="2:25">
      <c r="B15" s="35">
        <v>7</v>
      </c>
      <c r="C15" s="48">
        <f t="shared" si="3"/>
        <v>108286.62649944529</v>
      </c>
      <c r="D15" s="48"/>
      <c r="E15" s="45">
        <v>2017</v>
      </c>
      <c r="F15" s="8">
        <v>43618</v>
      </c>
      <c r="G15" s="45" t="s">
        <v>4</v>
      </c>
      <c r="H15" s="49">
        <v>1.2903</v>
      </c>
      <c r="I15" s="49"/>
      <c r="J15" s="45">
        <v>49</v>
      </c>
      <c r="K15" s="50">
        <f t="shared" si="4"/>
        <v>3248.5987949833589</v>
      </c>
      <c r="L15" s="51"/>
      <c r="M15" s="6">
        <f>IF(J15="","",(K15/J15)/LOOKUP(RIGHT($D$2,3),定数!$A$6:$A$13,定数!$B$6:$B$13))</f>
        <v>0.55248278826247599</v>
      </c>
      <c r="N15" s="45">
        <v>2017</v>
      </c>
      <c r="O15" s="8">
        <v>43623</v>
      </c>
      <c r="P15" s="49">
        <v>1.2851999999999999</v>
      </c>
      <c r="Q15" s="49"/>
      <c r="R15" s="52">
        <f>IF(P15="","",T15*M15*LOOKUP(RIGHT($D$2,3),定数!$A$6:$A$13,定数!$B$6:$B$13))</f>
        <v>-3381.1946641664222</v>
      </c>
      <c r="S15" s="52"/>
      <c r="T15" s="53">
        <f t="shared" si="5"/>
        <v>-51.000000000001044</v>
      </c>
      <c r="U15" s="53"/>
      <c r="V15" s="22">
        <f t="shared" si="1"/>
        <v>0</v>
      </c>
      <c r="W15">
        <f t="shared" si="2"/>
        <v>2</v>
      </c>
      <c r="X15" s="41">
        <f t="shared" si="6"/>
        <v>111776.80005209232</v>
      </c>
      <c r="Y15" s="42">
        <f t="shared" si="7"/>
        <v>3.1224489795918964E-2</v>
      </c>
    </row>
    <row r="16" spans="2:25">
      <c r="B16" s="35">
        <v>8</v>
      </c>
      <c r="C16" s="48">
        <f t="shared" si="3"/>
        <v>104905.43183527887</v>
      </c>
      <c r="D16" s="48"/>
      <c r="E16" s="45">
        <v>2017</v>
      </c>
      <c r="F16" s="8">
        <v>43665</v>
      </c>
      <c r="G16" s="45" t="s">
        <v>3</v>
      </c>
      <c r="H16" s="49">
        <v>1.3019000000000001</v>
      </c>
      <c r="I16" s="49"/>
      <c r="J16" s="45">
        <v>31</v>
      </c>
      <c r="K16" s="50">
        <f t="shared" si="4"/>
        <v>3147.1629550583662</v>
      </c>
      <c r="L16" s="51"/>
      <c r="M16" s="6">
        <f>IF(J16="","",(K16/J16)/LOOKUP(RIGHT($D$2,3),定数!$A$6:$A$13,定数!$B$6:$B$13))</f>
        <v>0.84601154705870063</v>
      </c>
      <c r="N16" s="45">
        <v>2017</v>
      </c>
      <c r="O16" s="8">
        <v>43666</v>
      </c>
      <c r="P16" s="49">
        <v>1.2956000000000001</v>
      </c>
      <c r="Q16" s="49"/>
      <c r="R16" s="52">
        <f>IF(P16="","",T16*M16*LOOKUP(RIGHT($D$2,3),定数!$A$6:$A$13,定数!$B$6:$B$13))</f>
        <v>6395.8472957637487</v>
      </c>
      <c r="S16" s="52"/>
      <c r="T16" s="53">
        <f t="shared" si="5"/>
        <v>62.999999999999723</v>
      </c>
      <c r="U16" s="53"/>
      <c r="V16" s="22">
        <f t="shared" si="1"/>
        <v>1</v>
      </c>
      <c r="W16">
        <f t="shared" si="2"/>
        <v>0</v>
      </c>
      <c r="X16" s="41">
        <f t="shared" si="6"/>
        <v>111776.80005209232</v>
      </c>
      <c r="Y16" s="42">
        <f t="shared" si="7"/>
        <v>6.1474010828822534E-2</v>
      </c>
    </row>
    <row r="17" spans="2:25">
      <c r="B17" s="35">
        <v>9</v>
      </c>
      <c r="C17" s="48">
        <f t="shared" si="0"/>
        <v>111301.27913104261</v>
      </c>
      <c r="D17" s="48"/>
      <c r="E17" s="45">
        <v>2017</v>
      </c>
      <c r="F17" s="8">
        <v>43680</v>
      </c>
      <c r="G17" s="45" t="s">
        <v>4</v>
      </c>
      <c r="H17" s="49">
        <v>1.3223</v>
      </c>
      <c r="I17" s="49"/>
      <c r="J17" s="45">
        <v>13</v>
      </c>
      <c r="K17" s="50">
        <f t="shared" si="4"/>
        <v>3339.0383739312783</v>
      </c>
      <c r="L17" s="51"/>
      <c r="M17" s="6">
        <f>IF(J17="","",(K17/J17)/LOOKUP(RIGHT($D$2,3),定数!$A$6:$A$13,定数!$B$6:$B$13))</f>
        <v>2.1404092140585118</v>
      </c>
      <c r="N17" s="45">
        <v>2017</v>
      </c>
      <c r="O17" s="8">
        <v>43680</v>
      </c>
      <c r="P17" s="49">
        <v>1.325</v>
      </c>
      <c r="Q17" s="49"/>
      <c r="R17" s="52">
        <f>IF(P17="","",T17*M17*LOOKUP(RIGHT($D$2,3),定数!$A$6:$A$13,定数!$B$6:$B$13))</f>
        <v>6934.9258535493846</v>
      </c>
      <c r="S17" s="52"/>
      <c r="T17" s="53">
        <f t="shared" si="5"/>
        <v>26.999999999999247</v>
      </c>
      <c r="U17" s="53"/>
      <c r="V17" s="22">
        <f t="shared" si="1"/>
        <v>2</v>
      </c>
      <c r="W17">
        <f t="shared" si="2"/>
        <v>0</v>
      </c>
      <c r="X17" s="41">
        <f t="shared" si="6"/>
        <v>111776.80005209232</v>
      </c>
      <c r="Y17" s="42">
        <f t="shared" si="7"/>
        <v>4.2542005212897749E-3</v>
      </c>
    </row>
    <row r="18" spans="2:25">
      <c r="B18" s="35">
        <v>10</v>
      </c>
      <c r="C18" s="48">
        <f t="shared" si="0"/>
        <v>118236.204984592</v>
      </c>
      <c r="D18" s="48"/>
      <c r="E18" s="45">
        <v>2017</v>
      </c>
      <c r="F18" s="8">
        <v>43688</v>
      </c>
      <c r="G18" s="45" t="s">
        <v>3</v>
      </c>
      <c r="H18" s="49">
        <v>1.2949999999999999</v>
      </c>
      <c r="I18" s="49"/>
      <c r="J18" s="45">
        <v>56</v>
      </c>
      <c r="K18" s="50">
        <f t="shared" si="4"/>
        <v>3547.0861495377599</v>
      </c>
      <c r="L18" s="51"/>
      <c r="M18" s="6">
        <f>IF(J18="","",(K18/J18)/LOOKUP(RIGHT($D$2,3),定数!$A$6:$A$13,定数!$B$6:$B$13))</f>
        <v>0.52784020082407135</v>
      </c>
      <c r="N18" s="45">
        <v>2017</v>
      </c>
      <c r="O18" s="8">
        <v>43688</v>
      </c>
      <c r="P18" s="49">
        <v>1.3008999999999999</v>
      </c>
      <c r="Q18" s="49"/>
      <c r="R18" s="52">
        <f>IF(P18="","",T18*M18*LOOKUP(RIGHT($D$2,3),定数!$A$6:$A$13,定数!$B$6:$B$13))</f>
        <v>-3737.1086218344353</v>
      </c>
      <c r="S18" s="52"/>
      <c r="T18" s="53">
        <f t="shared" si="5"/>
        <v>-59.000000000000163</v>
      </c>
      <c r="U18" s="53"/>
      <c r="V18" s="22">
        <f t="shared" si="1"/>
        <v>0</v>
      </c>
      <c r="W18">
        <f t="shared" si="2"/>
        <v>1</v>
      </c>
      <c r="X18" s="41">
        <f t="shared" si="6"/>
        <v>118236.204984592</v>
      </c>
      <c r="Y18" s="42">
        <f t="shared" si="7"/>
        <v>0</v>
      </c>
    </row>
    <row r="19" spans="2:25">
      <c r="B19" s="35">
        <v>11</v>
      </c>
      <c r="C19" s="48">
        <f t="shared" si="0"/>
        <v>114499.09636275755</v>
      </c>
      <c r="D19" s="48"/>
      <c r="E19" s="45">
        <v>2017</v>
      </c>
      <c r="F19" s="8">
        <v>43694</v>
      </c>
      <c r="G19" s="45" t="s">
        <v>3</v>
      </c>
      <c r="H19" s="49">
        <v>1.2870999999999999</v>
      </c>
      <c r="I19" s="49"/>
      <c r="J19" s="45">
        <v>25</v>
      </c>
      <c r="K19" s="50">
        <f t="shared" si="4"/>
        <v>3434.9728908827265</v>
      </c>
      <c r="L19" s="51"/>
      <c r="M19" s="6">
        <f>IF(J19="","",(K19/J19)/LOOKUP(RIGHT($D$2,3),定数!$A$6:$A$13,定数!$B$6:$B$13))</f>
        <v>1.1449909636275755</v>
      </c>
      <c r="N19" s="45">
        <v>2017</v>
      </c>
      <c r="O19" s="8">
        <v>43695</v>
      </c>
      <c r="P19" s="49">
        <v>1.2898000000000001</v>
      </c>
      <c r="Q19" s="49"/>
      <c r="R19" s="52">
        <f>IF(P19="","",T19*M19*LOOKUP(RIGHT($D$2,3),定数!$A$6:$A$13,定数!$B$6:$B$13))</f>
        <v>-3709.7707221535461</v>
      </c>
      <c r="S19" s="52"/>
      <c r="T19" s="53">
        <f t="shared" si="5"/>
        <v>-27.000000000001467</v>
      </c>
      <c r="U19" s="53"/>
      <c r="V19" s="22">
        <f t="shared" si="1"/>
        <v>0</v>
      </c>
      <c r="W19">
        <f t="shared" si="2"/>
        <v>2</v>
      </c>
      <c r="X19" s="41">
        <f t="shared" si="6"/>
        <v>118236.204984592</v>
      </c>
      <c r="Y19" s="42">
        <f t="shared" si="7"/>
        <v>3.1607142857143056E-2</v>
      </c>
    </row>
    <row r="20" spans="2:25">
      <c r="B20" s="35">
        <v>12</v>
      </c>
      <c r="C20" s="48">
        <f t="shared" si="0"/>
        <v>110789.325640604</v>
      </c>
      <c r="D20" s="48"/>
      <c r="E20" s="45">
        <v>2017</v>
      </c>
      <c r="F20" s="8">
        <v>43734</v>
      </c>
      <c r="G20" s="45" t="s">
        <v>3</v>
      </c>
      <c r="H20" s="49">
        <v>1.3463000000000001</v>
      </c>
      <c r="I20" s="49"/>
      <c r="J20" s="45">
        <v>48</v>
      </c>
      <c r="K20" s="50">
        <f t="shared" si="4"/>
        <v>3323.6797692181199</v>
      </c>
      <c r="L20" s="51"/>
      <c r="M20" s="6">
        <f>IF(J20="","",(K20/J20)/LOOKUP(RIGHT($D$2,3),定数!$A$6:$A$13,定数!$B$6:$B$13))</f>
        <v>0.57702773771147908</v>
      </c>
      <c r="N20" s="45">
        <v>2017</v>
      </c>
      <c r="O20" s="8">
        <v>43735</v>
      </c>
      <c r="P20" s="49">
        <v>1.3366</v>
      </c>
      <c r="Q20" s="49"/>
      <c r="R20" s="52">
        <f>IF(P20="","",T20*M20*LOOKUP(RIGHT($D$2,3),定数!$A$6:$A$13,定数!$B$6:$B$13))</f>
        <v>6716.6028669616462</v>
      </c>
      <c r="S20" s="52"/>
      <c r="T20" s="53">
        <f t="shared" si="5"/>
        <v>97.000000000000426</v>
      </c>
      <c r="U20" s="53"/>
      <c r="V20" s="22">
        <f t="shared" si="1"/>
        <v>1</v>
      </c>
      <c r="W20">
        <f t="shared" si="2"/>
        <v>0</v>
      </c>
      <c r="X20" s="41">
        <f t="shared" si="6"/>
        <v>118236.204984592</v>
      </c>
      <c r="Y20" s="42">
        <f t="shared" si="7"/>
        <v>6.298307142857329E-2</v>
      </c>
    </row>
    <row r="21" spans="2:25">
      <c r="B21" s="35">
        <v>13</v>
      </c>
      <c r="C21" s="48">
        <f t="shared" si="0"/>
        <v>117505.92850756565</v>
      </c>
      <c r="D21" s="48"/>
      <c r="E21" s="45">
        <v>2017</v>
      </c>
      <c r="F21" s="8">
        <v>43737</v>
      </c>
      <c r="G21" s="45" t="s">
        <v>3</v>
      </c>
      <c r="H21" s="49">
        <v>1.3349</v>
      </c>
      <c r="I21" s="49"/>
      <c r="J21" s="45">
        <v>73</v>
      </c>
      <c r="K21" s="50">
        <f t="shared" si="4"/>
        <v>3525.1778552269693</v>
      </c>
      <c r="L21" s="51"/>
      <c r="M21" s="6">
        <f>IF(J21="","",(K21/J21)/LOOKUP(RIGHT($D$2,3),定数!$A$6:$A$13,定数!$B$6:$B$13))</f>
        <v>0.40241756338207413</v>
      </c>
      <c r="N21" s="45">
        <v>2017</v>
      </c>
      <c r="O21" s="8">
        <v>43743</v>
      </c>
      <c r="P21" s="49">
        <v>1.3202</v>
      </c>
      <c r="Q21" s="49"/>
      <c r="R21" s="52">
        <f>IF(P21="","",T21*M21*LOOKUP(RIGHT($D$2,3),定数!$A$6:$A$13,定数!$B$6:$B$13))</f>
        <v>7098.6458180597556</v>
      </c>
      <c r="S21" s="52"/>
      <c r="T21" s="53">
        <f t="shared" si="5"/>
        <v>146.99999999999935</v>
      </c>
      <c r="U21" s="53"/>
      <c r="V21" s="22">
        <f t="shared" si="1"/>
        <v>2</v>
      </c>
      <c r="W21">
        <f t="shared" si="2"/>
        <v>0</v>
      </c>
      <c r="X21" s="41">
        <f t="shared" si="6"/>
        <v>118236.204984592</v>
      </c>
      <c r="Y21" s="42">
        <f t="shared" si="7"/>
        <v>6.1764201339302716E-3</v>
      </c>
    </row>
    <row r="22" spans="2:25">
      <c r="B22" s="35">
        <v>14</v>
      </c>
      <c r="C22" s="48">
        <f t="shared" si="0"/>
        <v>124604.57432562541</v>
      </c>
      <c r="D22" s="48"/>
      <c r="E22" s="45">
        <v>2017</v>
      </c>
      <c r="F22" s="8">
        <v>43738</v>
      </c>
      <c r="G22" s="45" t="s">
        <v>3</v>
      </c>
      <c r="H22" s="49">
        <v>1.3385</v>
      </c>
      <c r="I22" s="49"/>
      <c r="J22" s="45">
        <v>51</v>
      </c>
      <c r="K22" s="50">
        <f t="shared" si="4"/>
        <v>3738.1372297687622</v>
      </c>
      <c r="L22" s="51"/>
      <c r="M22" s="6">
        <f>IF(J22="","",(K22/J22)/LOOKUP(RIGHT($D$2,3),定数!$A$6:$A$13,定数!$B$6:$B$13))</f>
        <v>0.61080673689032061</v>
      </c>
      <c r="N22" s="45">
        <v>2017</v>
      </c>
      <c r="O22" s="8">
        <v>43740</v>
      </c>
      <c r="P22" s="49">
        <v>1.3281000000000001</v>
      </c>
      <c r="Q22" s="49"/>
      <c r="R22" s="52">
        <f>IF(P22="","",T22*M22*LOOKUP(RIGHT($D$2,3),定数!$A$6:$A$13,定数!$B$6:$B$13))</f>
        <v>7622.8680763911752</v>
      </c>
      <c r="S22" s="52"/>
      <c r="T22" s="53">
        <f t="shared" si="5"/>
        <v>103.99999999999964</v>
      </c>
      <c r="U22" s="53"/>
      <c r="V22" s="22">
        <f t="shared" si="1"/>
        <v>3</v>
      </c>
      <c r="W22">
        <f t="shared" si="2"/>
        <v>0</v>
      </c>
      <c r="X22" s="41">
        <f t="shared" si="6"/>
        <v>124604.57432562541</v>
      </c>
      <c r="Y22" s="42">
        <f t="shared" si="7"/>
        <v>0</v>
      </c>
    </row>
    <row r="23" spans="2:25">
      <c r="B23" s="35">
        <v>15</v>
      </c>
      <c r="C23" s="48">
        <f t="shared" si="0"/>
        <v>132227.44240201658</v>
      </c>
      <c r="D23" s="48"/>
      <c r="E23" s="45">
        <v>2017</v>
      </c>
      <c r="F23" s="8">
        <v>43749</v>
      </c>
      <c r="G23" s="45" t="s">
        <v>4</v>
      </c>
      <c r="H23" s="49">
        <v>1.3217000000000001</v>
      </c>
      <c r="I23" s="49"/>
      <c r="J23" s="45">
        <v>42</v>
      </c>
      <c r="K23" s="50">
        <f t="shared" si="4"/>
        <v>3966.8232720604969</v>
      </c>
      <c r="L23" s="51"/>
      <c r="M23" s="6">
        <f>IF(J23="","",(K23/J23)/LOOKUP(RIGHT($D$2,3),定数!$A$6:$A$13,定数!$B$6:$B$13))</f>
        <v>0.78706810953581285</v>
      </c>
      <c r="N23" s="45">
        <v>2017</v>
      </c>
      <c r="O23" s="8">
        <v>43750</v>
      </c>
      <c r="P23" s="49">
        <v>1.3172999999999999</v>
      </c>
      <c r="Q23" s="49"/>
      <c r="R23" s="52">
        <f>IF(P23="","",T23*M23*LOOKUP(RIGHT($D$2,3),定数!$A$6:$A$13,定数!$B$6:$B$13))</f>
        <v>-4155.7196183492642</v>
      </c>
      <c r="S23" s="52"/>
      <c r="T23" s="53">
        <f t="shared" si="5"/>
        <v>-44.000000000001819</v>
      </c>
      <c r="U23" s="53"/>
      <c r="V23" t="str">
        <f t="shared" ref="V23:W74" si="8">IF(S23&lt;&gt;"",IF(S23&lt;0,1+V22,0),"")</f>
        <v/>
      </c>
      <c r="W23">
        <f t="shared" si="2"/>
        <v>1</v>
      </c>
      <c r="X23" s="41">
        <f t="shared" si="6"/>
        <v>132227.44240201658</v>
      </c>
      <c r="Y23" s="42">
        <f t="shared" si="7"/>
        <v>0</v>
      </c>
    </row>
    <row r="24" spans="2:25">
      <c r="B24" s="35">
        <v>16</v>
      </c>
      <c r="C24" s="48">
        <f t="shared" si="0"/>
        <v>128071.72278366731</v>
      </c>
      <c r="D24" s="48"/>
      <c r="E24" s="45">
        <v>2017</v>
      </c>
      <c r="F24" s="8">
        <v>43751</v>
      </c>
      <c r="G24" s="45" t="s">
        <v>4</v>
      </c>
      <c r="H24" s="49">
        <v>1.3323</v>
      </c>
      <c r="I24" s="49"/>
      <c r="J24" s="45">
        <v>75</v>
      </c>
      <c r="K24" s="50">
        <f t="shared" si="4"/>
        <v>3842.1516835100192</v>
      </c>
      <c r="L24" s="51"/>
      <c r="M24" s="6">
        <f>IF(J24="","",(K24/J24)/LOOKUP(RIGHT($D$2,3),定数!$A$6:$A$13,定数!$B$6:$B$13))</f>
        <v>0.42690574261222436</v>
      </c>
      <c r="N24" s="45">
        <v>2017</v>
      </c>
      <c r="O24" s="8">
        <v>43755</v>
      </c>
      <c r="P24" s="49">
        <v>1.3245</v>
      </c>
      <c r="Q24" s="49"/>
      <c r="R24" s="52">
        <f>IF(P24="","",T24*M24*LOOKUP(RIGHT($D$2,3),定数!$A$6:$A$13,定数!$B$6:$B$13))</f>
        <v>-3995.8377508504345</v>
      </c>
      <c r="S24" s="52"/>
      <c r="T24" s="53">
        <f t="shared" si="5"/>
        <v>-78.000000000000284</v>
      </c>
      <c r="U24" s="53"/>
      <c r="V24" t="str">
        <f t="shared" si="8"/>
        <v/>
      </c>
      <c r="W24">
        <f t="shared" si="2"/>
        <v>2</v>
      </c>
      <c r="X24" s="41">
        <f t="shared" si="6"/>
        <v>132227.44240201658</v>
      </c>
      <c r="Y24" s="42">
        <f t="shared" si="7"/>
        <v>3.1428571428572694E-2</v>
      </c>
    </row>
    <row r="25" spans="2:25">
      <c r="B25" s="35">
        <v>17</v>
      </c>
      <c r="C25" s="48">
        <f t="shared" si="0"/>
        <v>124075.88503281688</v>
      </c>
      <c r="D25" s="48"/>
      <c r="E25" s="45">
        <v>2017</v>
      </c>
      <c r="F25" s="8">
        <v>43757</v>
      </c>
      <c r="G25" s="45" t="s">
        <v>3</v>
      </c>
      <c r="H25" s="49">
        <v>1.3152999999999999</v>
      </c>
      <c r="I25" s="49"/>
      <c r="J25" s="45">
        <v>53</v>
      </c>
      <c r="K25" s="50">
        <f t="shared" si="4"/>
        <v>3722.2765509845062</v>
      </c>
      <c r="L25" s="51"/>
      <c r="M25" s="6">
        <f>IF(J25="","",(K25/J25)/LOOKUP(RIGHT($D$2,3),定数!$A$6:$A$13,定数!$B$6:$B$13))</f>
        <v>0.58526360864536264</v>
      </c>
      <c r="N25" s="45">
        <v>2017</v>
      </c>
      <c r="O25" s="8">
        <v>43761</v>
      </c>
      <c r="P25" s="49">
        <v>1.3209</v>
      </c>
      <c r="Q25" s="49"/>
      <c r="R25" s="52">
        <f>IF(P25="","",T25*M25*LOOKUP(RIGHT($D$2,3),定数!$A$6:$A$13,定数!$B$6:$B$13))</f>
        <v>-3932.9714500968716</v>
      </c>
      <c r="S25" s="52"/>
      <c r="T25" s="53">
        <f t="shared" si="5"/>
        <v>-56.000000000000497</v>
      </c>
      <c r="U25" s="53"/>
      <c r="V25" t="str">
        <f t="shared" si="8"/>
        <v/>
      </c>
      <c r="W25">
        <f t="shared" si="2"/>
        <v>3</v>
      </c>
      <c r="X25" s="41">
        <f t="shared" si="6"/>
        <v>132227.44240201658</v>
      </c>
      <c r="Y25" s="42">
        <f t="shared" si="7"/>
        <v>6.1648000000001368E-2</v>
      </c>
    </row>
    <row r="26" spans="2:25">
      <c r="B26" s="35">
        <v>18</v>
      </c>
      <c r="C26" s="48">
        <f t="shared" si="0"/>
        <v>120142.91358272001</v>
      </c>
      <c r="D26" s="48"/>
      <c r="E26" s="45">
        <v>2017</v>
      </c>
      <c r="F26" s="8">
        <v>43785</v>
      </c>
      <c r="G26" s="45" t="s">
        <v>4</v>
      </c>
      <c r="H26" s="49">
        <v>1.3188</v>
      </c>
      <c r="I26" s="49"/>
      <c r="J26" s="45">
        <v>52</v>
      </c>
      <c r="K26" s="50">
        <f t="shared" si="4"/>
        <v>3604.2874074816</v>
      </c>
      <c r="L26" s="51"/>
      <c r="M26" s="6">
        <f>IF(J26="","",(K26/J26)/LOOKUP(RIGHT($D$2,3),定数!$A$6:$A$13,定数!$B$6:$B$13))</f>
        <v>0.57761016145538457</v>
      </c>
      <c r="N26" s="45">
        <v>2017</v>
      </c>
      <c r="O26" s="8">
        <v>43791</v>
      </c>
      <c r="P26" s="49">
        <v>1.3292999999999999</v>
      </c>
      <c r="Q26" s="49"/>
      <c r="R26" s="52">
        <f>IF(P26="","",T26*M26*LOOKUP(RIGHT($D$2,3),定数!$A$6:$A$13,定数!$B$6:$B$13))</f>
        <v>7277.8880343378141</v>
      </c>
      <c r="S26" s="52"/>
      <c r="T26" s="53">
        <f t="shared" si="5"/>
        <v>104.99999999999955</v>
      </c>
      <c r="U26" s="53"/>
      <c r="V26" t="str">
        <f t="shared" si="8"/>
        <v/>
      </c>
      <c r="W26">
        <f t="shared" si="2"/>
        <v>0</v>
      </c>
      <c r="X26" s="41">
        <f t="shared" si="6"/>
        <v>132227.44240201658</v>
      </c>
      <c r="Y26" s="42">
        <f t="shared" si="7"/>
        <v>9.1391987924529849E-2</v>
      </c>
    </row>
    <row r="27" spans="2:25">
      <c r="B27" s="35">
        <v>19</v>
      </c>
      <c r="C27" s="48">
        <f t="shared" si="0"/>
        <v>127420.80161705782</v>
      </c>
      <c r="D27" s="48"/>
      <c r="E27" s="45">
        <v>2017</v>
      </c>
      <c r="F27" s="8">
        <v>43790</v>
      </c>
      <c r="G27" s="45" t="s">
        <v>4</v>
      </c>
      <c r="H27" s="49">
        <v>1.3254999999999999</v>
      </c>
      <c r="I27" s="49"/>
      <c r="J27" s="45">
        <v>44</v>
      </c>
      <c r="K27" s="50">
        <f t="shared" si="4"/>
        <v>3822.6240485117346</v>
      </c>
      <c r="L27" s="51"/>
      <c r="M27" s="6">
        <f>IF(J27="","",(K27/J27)/LOOKUP(RIGHT($D$2,3),定数!$A$6:$A$13,定数!$B$6:$B$13))</f>
        <v>0.72398182736964667</v>
      </c>
      <c r="N27" s="45">
        <v>2017</v>
      </c>
      <c r="O27" s="8">
        <v>43793</v>
      </c>
      <c r="P27" s="49">
        <v>1.3344</v>
      </c>
      <c r="Q27" s="49"/>
      <c r="R27" s="52">
        <f>IF(P27="","",T27*M27*LOOKUP(RIGHT($D$2,3),定数!$A$6:$A$13,定数!$B$6:$B$13))</f>
        <v>7732.1259163079394</v>
      </c>
      <c r="S27" s="52"/>
      <c r="T27" s="53">
        <f t="shared" si="5"/>
        <v>89.000000000001307</v>
      </c>
      <c r="U27" s="53"/>
      <c r="V27" t="str">
        <f t="shared" si="8"/>
        <v/>
      </c>
      <c r="W27">
        <f t="shared" si="2"/>
        <v>0</v>
      </c>
      <c r="X27" s="41">
        <f t="shared" si="6"/>
        <v>132227.44240201658</v>
      </c>
      <c r="Y27" s="42">
        <f t="shared" si="7"/>
        <v>3.6351310269958415E-2</v>
      </c>
    </row>
    <row r="28" spans="2:25">
      <c r="B28" s="35">
        <v>20</v>
      </c>
      <c r="C28" s="48">
        <f t="shared" si="0"/>
        <v>135152.92753336576</v>
      </c>
      <c r="D28" s="48"/>
      <c r="E28" s="45">
        <v>2017</v>
      </c>
      <c r="F28" s="8">
        <v>43791</v>
      </c>
      <c r="G28" s="45" t="s">
        <v>4</v>
      </c>
      <c r="H28" s="49">
        <v>1.3271999999999999</v>
      </c>
      <c r="I28" s="49"/>
      <c r="J28" s="45">
        <v>57</v>
      </c>
      <c r="K28" s="50">
        <f t="shared" si="4"/>
        <v>4054.5878260009727</v>
      </c>
      <c r="L28" s="51"/>
      <c r="M28" s="6">
        <f>IF(J28="","",(K28/J28)/LOOKUP(RIGHT($D$2,3),定数!$A$6:$A$13,定数!$B$6:$B$13))</f>
        <v>0.59277599795335856</v>
      </c>
      <c r="N28" s="45">
        <v>2017</v>
      </c>
      <c r="O28" s="8">
        <v>43798</v>
      </c>
      <c r="P28" s="49">
        <v>1.3386</v>
      </c>
      <c r="Q28" s="49"/>
      <c r="R28" s="52">
        <f>IF(P28="","",T28*M28*LOOKUP(RIGHT($D$2,3),定数!$A$6:$A$13,定数!$B$6:$B$13))</f>
        <v>8109.1756520019999</v>
      </c>
      <c r="S28" s="52"/>
      <c r="T28" s="53">
        <f t="shared" si="5"/>
        <v>114.00000000000077</v>
      </c>
      <c r="U28" s="53"/>
      <c r="V28" t="str">
        <f t="shared" si="8"/>
        <v/>
      </c>
      <c r="W28">
        <f t="shared" si="2"/>
        <v>0</v>
      </c>
      <c r="X28" s="41">
        <f t="shared" si="6"/>
        <v>135152.92753336576</v>
      </c>
      <c r="Y28" s="42">
        <f t="shared" si="7"/>
        <v>0</v>
      </c>
    </row>
    <row r="29" spans="2:25">
      <c r="B29" s="35">
        <v>21</v>
      </c>
      <c r="C29" s="48">
        <f t="shared" si="0"/>
        <v>143262.10318536777</v>
      </c>
      <c r="D29" s="48"/>
      <c r="E29" s="45">
        <v>2017</v>
      </c>
      <c r="F29" s="8">
        <v>43811</v>
      </c>
      <c r="G29" s="45" t="s">
        <v>3</v>
      </c>
      <c r="H29" s="49">
        <v>1.3335999999999999</v>
      </c>
      <c r="I29" s="49"/>
      <c r="J29" s="45">
        <v>41</v>
      </c>
      <c r="K29" s="50">
        <f t="shared" si="4"/>
        <v>4297.8630955610333</v>
      </c>
      <c r="L29" s="51"/>
      <c r="M29" s="6">
        <f>IF(J29="","",(K29/J29)/LOOKUP(RIGHT($D$2,3),定数!$A$6:$A$13,定数!$B$6:$B$13))</f>
        <v>0.87354940966687666</v>
      </c>
      <c r="N29" s="45">
        <v>2017</v>
      </c>
      <c r="O29" s="8">
        <v>43813</v>
      </c>
      <c r="P29" s="49">
        <v>1.3380000000000001</v>
      </c>
      <c r="Q29" s="49"/>
      <c r="R29" s="52">
        <f>IF(P29="","",T29*M29*LOOKUP(RIGHT($D$2,3),定数!$A$6:$A$13,定数!$B$6:$B$13))</f>
        <v>-4612.3408830413</v>
      </c>
      <c r="S29" s="52"/>
      <c r="T29" s="53">
        <f t="shared" si="5"/>
        <v>-44.000000000001819</v>
      </c>
      <c r="U29" s="53"/>
      <c r="V29" t="str">
        <f t="shared" si="8"/>
        <v/>
      </c>
      <c r="W29">
        <f t="shared" si="2"/>
        <v>1</v>
      </c>
      <c r="X29" s="41">
        <f t="shared" si="6"/>
        <v>143262.10318536777</v>
      </c>
      <c r="Y29" s="42">
        <f t="shared" si="7"/>
        <v>0</v>
      </c>
    </row>
    <row r="30" spans="2:25">
      <c r="B30" s="35">
        <v>22</v>
      </c>
      <c r="C30" s="48">
        <f t="shared" si="0"/>
        <v>138649.76230232648</v>
      </c>
      <c r="D30" s="48"/>
      <c r="E30" s="45">
        <v>2017</v>
      </c>
      <c r="F30" s="8">
        <v>43828</v>
      </c>
      <c r="G30" s="45" t="s">
        <v>4</v>
      </c>
      <c r="H30" s="49">
        <v>1.3452999999999999</v>
      </c>
      <c r="I30" s="49"/>
      <c r="J30" s="45">
        <v>26</v>
      </c>
      <c r="K30" s="50">
        <f t="shared" si="4"/>
        <v>4159.4928690697943</v>
      </c>
      <c r="L30" s="51"/>
      <c r="M30" s="6">
        <f>IF(J30="","",(K30/J30)/LOOKUP(RIGHT($D$2,3),定数!$A$6:$A$13,定数!$B$6:$B$13))</f>
        <v>1.3331707913685238</v>
      </c>
      <c r="N30" s="45">
        <v>2017</v>
      </c>
      <c r="O30" s="8">
        <v>43828</v>
      </c>
      <c r="P30" s="49">
        <v>1.3506</v>
      </c>
      <c r="Q30" s="49"/>
      <c r="R30" s="52">
        <f>IF(P30="","",T30*M30*LOOKUP(RIGHT($D$2,3),定数!$A$6:$A$13,定数!$B$6:$B$13))</f>
        <v>8478.9662331039435</v>
      </c>
      <c r="S30" s="52"/>
      <c r="T30" s="53">
        <f t="shared" si="5"/>
        <v>53.000000000000824</v>
      </c>
      <c r="U30" s="53"/>
      <c r="V30" t="str">
        <f t="shared" si="8"/>
        <v/>
      </c>
      <c r="W30">
        <f t="shared" si="2"/>
        <v>0</v>
      </c>
      <c r="X30" s="41">
        <f t="shared" si="6"/>
        <v>143262.10318536777</v>
      </c>
      <c r="Y30" s="42">
        <f t="shared" si="7"/>
        <v>3.2195121951220762E-2</v>
      </c>
    </row>
    <row r="31" spans="2:25">
      <c r="B31" s="35">
        <v>23</v>
      </c>
      <c r="C31" s="48">
        <f t="shared" si="0"/>
        <v>147128.72853543042</v>
      </c>
      <c r="D31" s="48"/>
      <c r="E31" s="46">
        <v>2018</v>
      </c>
      <c r="F31" s="8">
        <v>43483</v>
      </c>
      <c r="G31" s="46" t="s">
        <v>4</v>
      </c>
      <c r="H31" s="49">
        <v>1.3847</v>
      </c>
      <c r="I31" s="49"/>
      <c r="J31" s="46">
        <v>41</v>
      </c>
      <c r="K31" s="50">
        <f t="shared" si="4"/>
        <v>4413.861856062912</v>
      </c>
      <c r="L31" s="51"/>
      <c r="M31" s="6">
        <f>IF(J31="","",(K31/J31)/LOOKUP(RIGHT($D$2,3),定数!$A$6:$A$13,定数!$B$6:$B$13))</f>
        <v>0.89712639350872203</v>
      </c>
      <c r="N31" s="46">
        <v>2018</v>
      </c>
      <c r="O31" s="8">
        <v>43484</v>
      </c>
      <c r="P31" s="49">
        <v>1.3929</v>
      </c>
      <c r="Q31" s="49"/>
      <c r="R31" s="52">
        <f>IF(P31="","",T31*M31*LOOKUP(RIGHT($D$2,3),定数!$A$6:$A$13,定数!$B$6:$B$13))</f>
        <v>8827.7237121258095</v>
      </c>
      <c r="S31" s="52"/>
      <c r="T31" s="53">
        <f t="shared" si="5"/>
        <v>81.999999999999858</v>
      </c>
      <c r="U31" s="53"/>
      <c r="V31" t="str">
        <f t="shared" si="8"/>
        <v/>
      </c>
      <c r="W31">
        <f t="shared" si="2"/>
        <v>0</v>
      </c>
      <c r="X31" s="41">
        <f t="shared" si="6"/>
        <v>147128.72853543042</v>
      </c>
      <c r="Y31" s="42">
        <f t="shared" si="7"/>
        <v>0</v>
      </c>
    </row>
    <row r="32" spans="2:25">
      <c r="B32" s="35">
        <v>24</v>
      </c>
      <c r="C32" s="48">
        <f t="shared" si="0"/>
        <v>155956.45224755624</v>
      </c>
      <c r="D32" s="48"/>
      <c r="E32" s="46">
        <v>2018</v>
      </c>
      <c r="F32" s="8">
        <v>43488</v>
      </c>
      <c r="G32" s="46" t="s">
        <v>4</v>
      </c>
      <c r="H32" s="49">
        <v>1.3967000000000001</v>
      </c>
      <c r="I32" s="49"/>
      <c r="J32" s="46">
        <v>50</v>
      </c>
      <c r="K32" s="50">
        <f t="shared" si="4"/>
        <v>4678.693567426687</v>
      </c>
      <c r="L32" s="51"/>
      <c r="M32" s="6">
        <f>IF(J32="","",(K32/J32)/LOOKUP(RIGHT($D$2,3),定数!$A$6:$A$13,定数!$B$6:$B$13))</f>
        <v>0.77978226123778116</v>
      </c>
      <c r="N32" s="46">
        <v>2018</v>
      </c>
      <c r="O32" s="8">
        <v>43489</v>
      </c>
      <c r="P32" s="49">
        <v>1.4067000000000001</v>
      </c>
      <c r="Q32" s="49"/>
      <c r="R32" s="52">
        <f>IF(P32="","",T32*M32*LOOKUP(RIGHT($D$2,3),定数!$A$6:$A$13,定数!$B$6:$B$13))</f>
        <v>9357.387134853383</v>
      </c>
      <c r="S32" s="52"/>
      <c r="T32" s="53">
        <f t="shared" si="5"/>
        <v>100.00000000000009</v>
      </c>
      <c r="U32" s="53"/>
      <c r="V32" t="str">
        <f t="shared" si="8"/>
        <v/>
      </c>
      <c r="W32">
        <f t="shared" si="2"/>
        <v>0</v>
      </c>
      <c r="X32" s="41">
        <f t="shared" si="6"/>
        <v>155956.45224755624</v>
      </c>
      <c r="Y32" s="42">
        <f t="shared" si="7"/>
        <v>0</v>
      </c>
    </row>
    <row r="33" spans="2:25">
      <c r="B33" s="35">
        <v>25</v>
      </c>
      <c r="C33" s="48">
        <f t="shared" si="0"/>
        <v>165313.83938240961</v>
      </c>
      <c r="D33" s="48"/>
      <c r="E33" s="46">
        <v>2018</v>
      </c>
      <c r="F33" s="8">
        <v>43517</v>
      </c>
      <c r="G33" s="46" t="s">
        <v>3</v>
      </c>
      <c r="H33" s="49">
        <v>1.3927</v>
      </c>
      <c r="I33" s="49"/>
      <c r="J33" s="46">
        <v>71</v>
      </c>
      <c r="K33" s="50">
        <f t="shared" si="4"/>
        <v>4959.4151814722882</v>
      </c>
      <c r="L33" s="51"/>
      <c r="M33" s="6">
        <f>IF(J33="","",(K33/J33)/LOOKUP(RIGHT($D$2,3),定数!$A$6:$A$13,定数!$B$6:$B$13))</f>
        <v>0.58209098374087886</v>
      </c>
      <c r="N33" s="46">
        <v>2018</v>
      </c>
      <c r="O33" s="8">
        <v>43518</v>
      </c>
      <c r="P33" s="49">
        <v>1.4</v>
      </c>
      <c r="Q33" s="49"/>
      <c r="R33" s="52">
        <f>IF(P33="","",T33*M33*LOOKUP(RIGHT($D$2,3),定数!$A$6:$A$13,定数!$B$6:$B$13))</f>
        <v>-5099.1170175700026</v>
      </c>
      <c r="S33" s="52"/>
      <c r="T33" s="53">
        <f t="shared" si="5"/>
        <v>-72.999999999998622</v>
      </c>
      <c r="U33" s="53"/>
      <c r="V33" t="str">
        <f t="shared" si="8"/>
        <v/>
      </c>
      <c r="W33">
        <f t="shared" si="2"/>
        <v>1</v>
      </c>
      <c r="X33" s="41">
        <f t="shared" si="6"/>
        <v>165313.83938240961</v>
      </c>
      <c r="Y33" s="42">
        <f t="shared" si="7"/>
        <v>0</v>
      </c>
    </row>
    <row r="34" spans="2:25">
      <c r="B34" s="35">
        <v>26</v>
      </c>
      <c r="C34" s="48">
        <f t="shared" si="0"/>
        <v>160214.7223648396</v>
      </c>
      <c r="D34" s="48"/>
      <c r="E34" s="46">
        <v>2018</v>
      </c>
      <c r="F34" s="8">
        <v>43530</v>
      </c>
      <c r="G34" s="46" t="s">
        <v>4</v>
      </c>
      <c r="H34" s="49">
        <v>1.3854</v>
      </c>
      <c r="I34" s="49"/>
      <c r="J34" s="46">
        <v>36</v>
      </c>
      <c r="K34" s="50">
        <f t="shared" si="4"/>
        <v>4806.441670945188</v>
      </c>
      <c r="L34" s="51"/>
      <c r="M34" s="6">
        <f>IF(J34="","",(K34/J34)/LOOKUP(RIGHT($D$2,3),定数!$A$6:$A$13,定数!$B$6:$B$13))</f>
        <v>1.1126022386447194</v>
      </c>
      <c r="N34" s="46">
        <v>2018</v>
      </c>
      <c r="O34" s="8">
        <v>43530</v>
      </c>
      <c r="P34" s="49">
        <v>1.3927</v>
      </c>
      <c r="Q34" s="49"/>
      <c r="R34" s="52">
        <f>IF(P34="","",T34*M34*LOOKUP(RIGHT($D$2,3),定数!$A$6:$A$13,定数!$B$6:$B$13))</f>
        <v>9746.3956105278539</v>
      </c>
      <c r="S34" s="52"/>
      <c r="T34" s="53">
        <f t="shared" si="5"/>
        <v>73.000000000000838</v>
      </c>
      <c r="U34" s="53"/>
      <c r="V34" t="str">
        <f t="shared" si="8"/>
        <v/>
      </c>
      <c r="W34">
        <f t="shared" si="2"/>
        <v>0</v>
      </c>
      <c r="X34" s="41">
        <f t="shared" si="6"/>
        <v>165313.83938240961</v>
      </c>
      <c r="Y34" s="42">
        <f t="shared" si="7"/>
        <v>3.0845070422534704E-2</v>
      </c>
    </row>
    <row r="35" spans="2:25">
      <c r="B35" s="35">
        <v>27</v>
      </c>
      <c r="C35" s="48">
        <f t="shared" si="0"/>
        <v>169961.11797536747</v>
      </c>
      <c r="D35" s="48"/>
      <c r="E35" s="46">
        <v>2018</v>
      </c>
      <c r="F35" s="8">
        <v>43558</v>
      </c>
      <c r="G35" s="46" t="s">
        <v>4</v>
      </c>
      <c r="H35" s="49">
        <v>1.4085000000000001</v>
      </c>
      <c r="I35" s="49"/>
      <c r="J35" s="46">
        <v>63</v>
      </c>
      <c r="K35" s="50">
        <f t="shared" si="4"/>
        <v>5098.8335392610234</v>
      </c>
      <c r="L35" s="51"/>
      <c r="M35" s="6">
        <f>IF(J35="","",(K35/J35)/LOOKUP(RIGHT($D$2,3),定数!$A$6:$A$13,定数!$B$6:$B$13))</f>
        <v>0.67444888085463262</v>
      </c>
      <c r="N35" s="46">
        <v>2018</v>
      </c>
      <c r="O35" s="8">
        <v>43559</v>
      </c>
      <c r="P35" s="49">
        <v>1.4060999999999999</v>
      </c>
      <c r="Q35" s="49"/>
      <c r="R35" s="52">
        <f>IF(P35="","",T35*M35*LOOKUP(RIGHT($D$2,3),定数!$A$6:$A$13,定数!$B$6:$B$13))</f>
        <v>-1942.4127768614876</v>
      </c>
      <c r="S35" s="52"/>
      <c r="T35" s="53">
        <f t="shared" si="5"/>
        <v>-24.000000000001798</v>
      </c>
      <c r="U35" s="53"/>
      <c r="V35" t="str">
        <f t="shared" si="8"/>
        <v/>
      </c>
      <c r="W35">
        <f t="shared" si="2"/>
        <v>1</v>
      </c>
      <c r="X35" s="41">
        <f t="shared" si="6"/>
        <v>169961.11797536747</v>
      </c>
      <c r="Y35" s="42">
        <f t="shared" si="7"/>
        <v>0</v>
      </c>
    </row>
    <row r="36" spans="2:25">
      <c r="B36" s="35">
        <v>28</v>
      </c>
      <c r="C36" s="48">
        <f t="shared" si="0"/>
        <v>168018.70519850598</v>
      </c>
      <c r="D36" s="48"/>
      <c r="E36" s="46">
        <v>2018</v>
      </c>
      <c r="F36" s="8">
        <v>43559</v>
      </c>
      <c r="G36" s="46" t="s">
        <v>4</v>
      </c>
      <c r="H36" s="49">
        <v>1.4079999999999999</v>
      </c>
      <c r="I36" s="49"/>
      <c r="J36" s="46">
        <v>68</v>
      </c>
      <c r="K36" s="50">
        <f t="shared" si="4"/>
        <v>5040.5611559551789</v>
      </c>
      <c r="L36" s="51"/>
      <c r="M36" s="6">
        <f>IF(J36="","",(K36/J36)/LOOKUP(RIGHT($D$2,3),定数!$A$6:$A$13,定数!$B$6:$B$13))</f>
        <v>0.61771582793568369</v>
      </c>
      <c r="N36" s="46">
        <v>2018</v>
      </c>
      <c r="O36" s="8">
        <v>43560</v>
      </c>
      <c r="P36" s="49">
        <v>1.4009</v>
      </c>
      <c r="Q36" s="49"/>
      <c r="R36" s="52">
        <f>IF(P36="","",T36*M36*LOOKUP(RIGHT($D$2,3),定数!$A$6:$A$13,定数!$B$6:$B$13))</f>
        <v>-5262.938854011938</v>
      </c>
      <c r="S36" s="52"/>
      <c r="T36" s="53">
        <f t="shared" si="5"/>
        <v>-70.999999999998835</v>
      </c>
      <c r="U36" s="53"/>
      <c r="V36" t="str">
        <f t="shared" si="8"/>
        <v/>
      </c>
      <c r="W36">
        <f t="shared" si="2"/>
        <v>2</v>
      </c>
      <c r="X36" s="41">
        <f t="shared" si="6"/>
        <v>169961.11797536747</v>
      </c>
      <c r="Y36" s="42">
        <f t="shared" si="7"/>
        <v>1.1428571428572232E-2</v>
      </c>
    </row>
    <row r="37" spans="2:25">
      <c r="B37" s="35">
        <v>29</v>
      </c>
      <c r="C37" s="48">
        <f t="shared" si="0"/>
        <v>162755.76634449404</v>
      </c>
      <c r="D37" s="48"/>
      <c r="E37" s="46">
        <v>2018</v>
      </c>
      <c r="F37" s="8">
        <v>43560</v>
      </c>
      <c r="G37" s="46" t="s">
        <v>4</v>
      </c>
      <c r="H37" s="49">
        <v>1.4083000000000001</v>
      </c>
      <c r="I37" s="49"/>
      <c r="J37" s="46">
        <v>15</v>
      </c>
      <c r="K37" s="50">
        <f t="shared" si="4"/>
        <v>4882.6729903348214</v>
      </c>
      <c r="L37" s="51"/>
      <c r="M37" s="6">
        <f>IF(J37="","",(K37/J37)/LOOKUP(RIGHT($D$2,3),定数!$A$6:$A$13,定数!$B$6:$B$13))</f>
        <v>2.7125961057415675</v>
      </c>
      <c r="N37" s="46">
        <v>2018</v>
      </c>
      <c r="O37" s="8">
        <v>43560</v>
      </c>
      <c r="P37" s="49">
        <v>1.4066000000000001</v>
      </c>
      <c r="Q37" s="49"/>
      <c r="R37" s="52">
        <f>IF(P37="","",T37*M37*LOOKUP(RIGHT($D$2,3),定数!$A$6:$A$13,定数!$B$6:$B$13))</f>
        <v>-5533.6960557129114</v>
      </c>
      <c r="S37" s="52"/>
      <c r="T37" s="53">
        <f t="shared" si="5"/>
        <v>-17.000000000000348</v>
      </c>
      <c r="U37" s="53"/>
      <c r="V37" t="str">
        <f t="shared" si="8"/>
        <v/>
      </c>
      <c r="W37">
        <f t="shared" si="2"/>
        <v>3</v>
      </c>
      <c r="X37" s="41">
        <f t="shared" si="6"/>
        <v>169961.11797536747</v>
      </c>
      <c r="Y37" s="42">
        <f t="shared" si="7"/>
        <v>4.2394117647059137E-2</v>
      </c>
    </row>
    <row r="38" spans="2:25">
      <c r="B38" s="35">
        <v>30</v>
      </c>
      <c r="C38" s="48">
        <f t="shared" si="0"/>
        <v>157222.07028878113</v>
      </c>
      <c r="D38" s="48"/>
      <c r="E38" s="46">
        <v>2018</v>
      </c>
      <c r="F38" s="8">
        <v>43588</v>
      </c>
      <c r="G38" s="46" t="s">
        <v>3</v>
      </c>
      <c r="H38" s="49">
        <v>1.3572</v>
      </c>
      <c r="I38" s="49"/>
      <c r="J38" s="46">
        <v>45</v>
      </c>
      <c r="K38" s="50">
        <f t="shared" si="4"/>
        <v>4716.6621086634341</v>
      </c>
      <c r="L38" s="51"/>
      <c r="M38" s="6">
        <f>IF(J38="","",(K38/J38)/LOOKUP(RIGHT($D$2,3),定数!$A$6:$A$13,定数!$B$6:$B$13))</f>
        <v>0.87345594604878407</v>
      </c>
      <c r="N38" s="46">
        <v>2018</v>
      </c>
      <c r="O38" s="8">
        <v>43595</v>
      </c>
      <c r="P38" s="49">
        <v>1.3482000000000001</v>
      </c>
      <c r="Q38" s="49"/>
      <c r="R38" s="52">
        <f>IF(P38="","",T38*M38*LOOKUP(RIGHT($D$2,3),定数!$A$6:$A$13,定数!$B$6:$B$13))</f>
        <v>9433.3242173267608</v>
      </c>
      <c r="S38" s="52"/>
      <c r="T38" s="53">
        <f t="shared" si="5"/>
        <v>89.999999999998977</v>
      </c>
      <c r="U38" s="53"/>
      <c r="V38" t="str">
        <f t="shared" si="8"/>
        <v/>
      </c>
      <c r="W38">
        <f t="shared" si="2"/>
        <v>0</v>
      </c>
      <c r="X38" s="41">
        <f t="shared" si="6"/>
        <v>169961.11797536747</v>
      </c>
      <c r="Y38" s="42">
        <f t="shared" si="7"/>
        <v>7.4952717647059797E-2</v>
      </c>
    </row>
    <row r="39" spans="2:25">
      <c r="B39" s="35">
        <v>31</v>
      </c>
      <c r="C39" s="48">
        <f t="shared" si="0"/>
        <v>166655.3945061079</v>
      </c>
      <c r="D39" s="48"/>
      <c r="E39" s="46">
        <v>2018</v>
      </c>
      <c r="F39" s="8">
        <v>43621</v>
      </c>
      <c r="G39" s="46" t="s">
        <v>4</v>
      </c>
      <c r="H39" s="49">
        <v>1.3388</v>
      </c>
      <c r="I39" s="49"/>
      <c r="J39" s="46">
        <v>54</v>
      </c>
      <c r="K39" s="50">
        <f t="shared" si="4"/>
        <v>4999.6618351832367</v>
      </c>
      <c r="L39" s="51"/>
      <c r="M39" s="6">
        <f>IF(J39="","",(K39/J39)/LOOKUP(RIGHT($D$2,3),定数!$A$6:$A$13,定数!$B$6:$B$13))</f>
        <v>0.77155275234309206</v>
      </c>
      <c r="N39" s="46">
        <v>2018</v>
      </c>
      <c r="O39" s="8">
        <v>43629</v>
      </c>
      <c r="P39" s="49">
        <v>1.3331999999999999</v>
      </c>
      <c r="Q39" s="49"/>
      <c r="R39" s="52">
        <f>IF(P39="","",T39*M39*LOOKUP(RIGHT($D$2,3),定数!$A$6:$A$13,定数!$B$6:$B$13))</f>
        <v>-5184.8344957456247</v>
      </c>
      <c r="S39" s="52"/>
      <c r="T39" s="53">
        <f t="shared" si="5"/>
        <v>-56.000000000000497</v>
      </c>
      <c r="U39" s="53"/>
      <c r="V39" t="str">
        <f t="shared" si="8"/>
        <v/>
      </c>
      <c r="W39">
        <f t="shared" si="2"/>
        <v>1</v>
      </c>
      <c r="X39" s="41">
        <f t="shared" si="6"/>
        <v>169961.11797536747</v>
      </c>
      <c r="Y39" s="42">
        <f t="shared" si="7"/>
        <v>1.9449880705883937E-2</v>
      </c>
    </row>
    <row r="40" spans="2:25">
      <c r="B40" s="35">
        <v>32</v>
      </c>
      <c r="C40" s="48">
        <f t="shared" si="0"/>
        <v>161470.56001036227</v>
      </c>
      <c r="D40" s="48"/>
      <c r="E40" s="35">
        <v>2018</v>
      </c>
      <c r="F40" s="8">
        <v>43623</v>
      </c>
      <c r="G40" s="46" t="s">
        <v>4</v>
      </c>
      <c r="H40" s="49">
        <v>1.3415999999999999</v>
      </c>
      <c r="I40" s="49"/>
      <c r="J40" s="35">
        <v>17</v>
      </c>
      <c r="K40" s="50">
        <f t="shared" ref="K40:K74" si="9">IF(J40="","",C40*0.03)</f>
        <v>4844.1168003108678</v>
      </c>
      <c r="L40" s="51"/>
      <c r="M40" s="6">
        <f>IF(J40="","",(K40/J40)/LOOKUP(RIGHT($D$2,3),定数!$A$6:$A$13,定数!$B$6:$B$13))</f>
        <v>2.3745670589759156</v>
      </c>
      <c r="N40" s="35">
        <v>2018</v>
      </c>
      <c r="O40" s="8">
        <v>43623</v>
      </c>
      <c r="P40" s="49">
        <v>1.345</v>
      </c>
      <c r="Q40" s="49"/>
      <c r="R40" s="52">
        <f>IF(P40="","",T40*M40*LOOKUP(RIGHT($D$2,3),定数!$A$6:$A$13,定数!$B$6:$B$13))</f>
        <v>9688.2336006219339</v>
      </c>
      <c r="S40" s="52"/>
      <c r="T40" s="53">
        <f t="shared" si="5"/>
        <v>34.000000000000696</v>
      </c>
      <c r="U40" s="53"/>
      <c r="V40" t="str">
        <f t="shared" si="8"/>
        <v/>
      </c>
      <c r="W40">
        <f t="shared" si="2"/>
        <v>0</v>
      </c>
      <c r="X40" s="41">
        <f t="shared" si="6"/>
        <v>169961.11797536747</v>
      </c>
      <c r="Y40" s="42">
        <f t="shared" si="7"/>
        <v>4.9955884417256735E-2</v>
      </c>
    </row>
    <row r="41" spans="2:25">
      <c r="B41" s="35">
        <v>33</v>
      </c>
      <c r="C41" s="48">
        <f t="shared" si="0"/>
        <v>171158.7936109842</v>
      </c>
      <c r="D41" s="48"/>
      <c r="E41" s="46">
        <v>2018</v>
      </c>
      <c r="F41" s="8">
        <v>43650</v>
      </c>
      <c r="G41" s="46" t="s">
        <v>4</v>
      </c>
      <c r="H41" s="49">
        <v>1.3227</v>
      </c>
      <c r="I41" s="49"/>
      <c r="J41" s="46">
        <v>57</v>
      </c>
      <c r="K41" s="50">
        <f t="shared" si="9"/>
        <v>5134.763808329526</v>
      </c>
      <c r="L41" s="51"/>
      <c r="M41" s="6">
        <f>IF(J41="","",(K41/J41)/LOOKUP(RIGHT($D$2,3),定数!$A$6:$A$13,定数!$B$6:$B$13))</f>
        <v>0.75069646320607097</v>
      </c>
      <c r="N41" s="46">
        <v>2018</v>
      </c>
      <c r="O41" s="8">
        <v>43655</v>
      </c>
      <c r="P41" s="49">
        <v>1.3341000000000001</v>
      </c>
      <c r="Q41" s="49"/>
      <c r="R41" s="52">
        <f>IF(P41="","",T41*M41*LOOKUP(RIGHT($D$2,3),定数!$A$6:$A$13,定数!$B$6:$B$13))</f>
        <v>10269.527616659119</v>
      </c>
      <c r="S41" s="52"/>
      <c r="T41" s="53">
        <f t="shared" si="5"/>
        <v>114.00000000000077</v>
      </c>
      <c r="U41" s="53"/>
      <c r="V41" t="str">
        <f t="shared" si="8"/>
        <v/>
      </c>
      <c r="W41">
        <f t="shared" si="2"/>
        <v>0</v>
      </c>
      <c r="X41" s="41">
        <f t="shared" si="6"/>
        <v>171158.7936109842</v>
      </c>
      <c r="Y41" s="42">
        <f t="shared" si="7"/>
        <v>0</v>
      </c>
    </row>
    <row r="42" spans="2:25">
      <c r="B42" s="35">
        <v>34</v>
      </c>
      <c r="C42" s="48">
        <f t="shared" si="0"/>
        <v>181428.32122764332</v>
      </c>
      <c r="D42" s="48"/>
      <c r="E42" s="46">
        <v>2018</v>
      </c>
      <c r="F42" s="8">
        <v>43652</v>
      </c>
      <c r="G42" s="46" t="s">
        <v>4</v>
      </c>
      <c r="H42" s="49">
        <v>1.3269</v>
      </c>
      <c r="I42" s="49"/>
      <c r="J42" s="46">
        <v>52</v>
      </c>
      <c r="K42" s="50">
        <f t="shared" si="9"/>
        <v>5442.849636829299</v>
      </c>
      <c r="L42" s="51"/>
      <c r="M42" s="6">
        <f>IF(J42="","",(K42/J42)/LOOKUP(RIGHT($D$2,3),定数!$A$6:$A$13,定数!$B$6:$B$13))</f>
        <v>0.8722515443636697</v>
      </c>
      <c r="N42" s="46">
        <v>2018</v>
      </c>
      <c r="O42" s="8">
        <v>43655</v>
      </c>
      <c r="P42" s="49">
        <v>1.3213999999999999</v>
      </c>
      <c r="Q42" s="49"/>
      <c r="R42" s="52">
        <f>IF(P42="","",T42*M42*LOOKUP(RIGHT($D$2,3),定数!$A$6:$A$13,定数!$B$6:$B$13))</f>
        <v>-5756.8601928002836</v>
      </c>
      <c r="S42" s="52"/>
      <c r="T42" s="53">
        <f t="shared" si="5"/>
        <v>-55.000000000000604</v>
      </c>
      <c r="U42" s="53"/>
      <c r="V42" t="str">
        <f t="shared" si="8"/>
        <v/>
      </c>
      <c r="W42">
        <f t="shared" si="2"/>
        <v>1</v>
      </c>
      <c r="X42" s="41">
        <f t="shared" si="6"/>
        <v>181428.32122764332</v>
      </c>
      <c r="Y42" s="42">
        <f t="shared" si="7"/>
        <v>0</v>
      </c>
    </row>
    <row r="43" spans="2:25">
      <c r="B43" s="35">
        <v>35</v>
      </c>
      <c r="C43" s="48">
        <f t="shared" si="0"/>
        <v>175671.46103484303</v>
      </c>
      <c r="D43" s="48"/>
      <c r="E43" s="47">
        <v>2018</v>
      </c>
      <c r="F43" s="8">
        <v>43657</v>
      </c>
      <c r="G43" s="47" t="s">
        <v>3</v>
      </c>
      <c r="H43" s="49">
        <v>1.325</v>
      </c>
      <c r="I43" s="49"/>
      <c r="J43" s="47">
        <v>32</v>
      </c>
      <c r="K43" s="50">
        <f t="shared" si="9"/>
        <v>5270.1438310452904</v>
      </c>
      <c r="L43" s="51"/>
      <c r="M43" s="6">
        <f>IF(J43="","",(K43/J43)/LOOKUP(RIGHT($D$2,3),定数!$A$6:$A$13,定数!$B$6:$B$13))</f>
        <v>1.3724332893347111</v>
      </c>
      <c r="N43" s="47">
        <v>2018</v>
      </c>
      <c r="O43" s="8">
        <v>43658</v>
      </c>
      <c r="P43" s="49">
        <v>1.3184</v>
      </c>
      <c r="Q43" s="49"/>
      <c r="R43" s="52">
        <f>IF(P43="","",T43*M43*LOOKUP(RIGHT($D$2,3),定数!$A$6:$A$13,定数!$B$6:$B$13))</f>
        <v>10869.671651530811</v>
      </c>
      <c r="S43" s="52"/>
      <c r="T43" s="53">
        <f t="shared" si="5"/>
        <v>65.999999999999389</v>
      </c>
      <c r="U43" s="53"/>
      <c r="V43" t="str">
        <f t="shared" si="8"/>
        <v/>
      </c>
      <c r="W43">
        <f t="shared" si="2"/>
        <v>0</v>
      </c>
      <c r="X43" s="41">
        <f t="shared" si="6"/>
        <v>181428.32122764332</v>
      </c>
      <c r="Y43" s="42">
        <f t="shared" si="7"/>
        <v>3.1730769230769562E-2</v>
      </c>
    </row>
    <row r="44" spans="2:25">
      <c r="B44" s="35">
        <v>36</v>
      </c>
      <c r="C44" s="48">
        <f t="shared" si="0"/>
        <v>186541.13268637384</v>
      </c>
      <c r="D44" s="48"/>
      <c r="E44" s="47">
        <v>2018</v>
      </c>
      <c r="F44" s="8">
        <v>43693</v>
      </c>
      <c r="G44" s="47" t="s">
        <v>3</v>
      </c>
      <c r="H44" s="49">
        <v>1.2697000000000001</v>
      </c>
      <c r="I44" s="49"/>
      <c r="J44" s="47">
        <v>55</v>
      </c>
      <c r="K44" s="50">
        <f t="shared" si="9"/>
        <v>5596.2339805912152</v>
      </c>
      <c r="L44" s="51"/>
      <c r="M44" s="6">
        <f>IF(J44="","",(K44/J44)/LOOKUP(RIGHT($D$2,3),定数!$A$6:$A$13,定数!$B$6:$B$13))</f>
        <v>0.84791423948351741</v>
      </c>
      <c r="N44" s="47">
        <v>2018</v>
      </c>
      <c r="O44" s="8">
        <v>43697</v>
      </c>
      <c r="P44" s="49">
        <v>1.2755000000000001</v>
      </c>
      <c r="Q44" s="49"/>
      <c r="R44" s="52">
        <f>IF(P44="","",T44*M44*LOOKUP(RIGHT($D$2,3),定数!$A$6:$A$13,定数!$B$6:$B$13))</f>
        <v>-5901.4831068053081</v>
      </c>
      <c r="S44" s="52"/>
      <c r="T44" s="53">
        <f t="shared" si="5"/>
        <v>-58.00000000000027</v>
      </c>
      <c r="U44" s="53"/>
      <c r="V44" t="str">
        <f t="shared" si="8"/>
        <v/>
      </c>
      <c r="W44">
        <f t="shared" si="2"/>
        <v>1</v>
      </c>
      <c r="X44" s="41">
        <f t="shared" si="6"/>
        <v>186541.13268637384</v>
      </c>
      <c r="Y44" s="42">
        <f t="shared" si="7"/>
        <v>0</v>
      </c>
    </row>
    <row r="45" spans="2:25">
      <c r="B45" s="35">
        <v>37</v>
      </c>
      <c r="C45" s="48">
        <f t="shared" si="0"/>
        <v>180639.64957956853</v>
      </c>
      <c r="D45" s="48"/>
      <c r="E45" s="47">
        <v>2018</v>
      </c>
      <c r="F45" s="8">
        <v>43697</v>
      </c>
      <c r="G45" s="47" t="s">
        <v>4</v>
      </c>
      <c r="H45" s="49">
        <v>1.2746999999999999</v>
      </c>
      <c r="I45" s="49"/>
      <c r="J45" s="47">
        <v>18</v>
      </c>
      <c r="K45" s="50">
        <f t="shared" si="9"/>
        <v>5419.189487387056</v>
      </c>
      <c r="L45" s="51"/>
      <c r="M45" s="6">
        <f>IF(J45="","",(K45/J45)/LOOKUP(RIGHT($D$2,3),定数!$A$6:$A$13,定数!$B$6:$B$13))</f>
        <v>2.5088840219384516</v>
      </c>
      <c r="N45" s="47">
        <v>2018</v>
      </c>
      <c r="O45" s="8">
        <v>43697</v>
      </c>
      <c r="P45" s="49">
        <v>1.2783</v>
      </c>
      <c r="Q45" s="49"/>
      <c r="R45" s="52">
        <f>IF(P45="","",T45*M45*LOOKUP(RIGHT($D$2,3),定数!$A$6:$A$13,定数!$B$6:$B$13))</f>
        <v>10838.378974774256</v>
      </c>
      <c r="S45" s="52"/>
      <c r="T45" s="53">
        <f t="shared" si="5"/>
        <v>36.000000000000476</v>
      </c>
      <c r="U45" s="53"/>
      <c r="V45" t="str">
        <f t="shared" si="8"/>
        <v/>
      </c>
      <c r="W45">
        <f t="shared" si="2"/>
        <v>0</v>
      </c>
      <c r="X45" s="41">
        <f t="shared" si="6"/>
        <v>186541.13268637384</v>
      </c>
      <c r="Y45" s="42">
        <f t="shared" si="7"/>
        <v>3.1636363636363796E-2</v>
      </c>
    </row>
    <row r="46" spans="2:25">
      <c r="B46" s="35">
        <v>38</v>
      </c>
      <c r="C46" s="48">
        <f t="shared" si="0"/>
        <v>191478.0285543428</v>
      </c>
      <c r="D46" s="48"/>
      <c r="E46" s="47">
        <v>2018</v>
      </c>
      <c r="F46" s="8">
        <v>43713</v>
      </c>
      <c r="G46" s="47" t="s">
        <v>3</v>
      </c>
      <c r="H46" s="49">
        <v>1.2842</v>
      </c>
      <c r="I46" s="49"/>
      <c r="J46" s="47">
        <v>26</v>
      </c>
      <c r="K46" s="50">
        <f t="shared" si="9"/>
        <v>5744.3408566302842</v>
      </c>
      <c r="L46" s="51"/>
      <c r="M46" s="6">
        <f>IF(J46="","",(K46/J46)/LOOKUP(RIGHT($D$2,3),定数!$A$6:$A$13,定数!$B$6:$B$13))</f>
        <v>1.8411348899456039</v>
      </c>
      <c r="N46" s="47">
        <v>2018</v>
      </c>
      <c r="O46" s="8">
        <v>43713</v>
      </c>
      <c r="P46" s="49">
        <v>1.2787999999999999</v>
      </c>
      <c r="Q46" s="49"/>
      <c r="R46" s="52">
        <f>IF(P46="","",T46*M46*LOOKUP(RIGHT($D$2,3),定数!$A$6:$A$13,定数!$B$6:$B$13))</f>
        <v>11930.554086847669</v>
      </c>
      <c r="S46" s="52"/>
      <c r="T46" s="53">
        <f t="shared" si="5"/>
        <v>54.000000000000711</v>
      </c>
      <c r="U46" s="53"/>
      <c r="V46" t="str">
        <f t="shared" si="8"/>
        <v/>
      </c>
      <c r="W46">
        <f t="shared" si="2"/>
        <v>0</v>
      </c>
      <c r="X46" s="41">
        <f t="shared" si="6"/>
        <v>191478.0285543428</v>
      </c>
      <c r="Y46" s="42">
        <f t="shared" si="7"/>
        <v>0</v>
      </c>
    </row>
    <row r="47" spans="2:25">
      <c r="B47" s="35">
        <v>39</v>
      </c>
      <c r="C47" s="48">
        <f t="shared" si="0"/>
        <v>203408.58264119047</v>
      </c>
      <c r="D47" s="48"/>
      <c r="E47" s="47">
        <v>2018</v>
      </c>
      <c r="F47" s="8">
        <v>43721</v>
      </c>
      <c r="G47" s="47" t="s">
        <v>4</v>
      </c>
      <c r="H47" s="49">
        <v>1.3048</v>
      </c>
      <c r="I47" s="49"/>
      <c r="J47" s="47">
        <v>21</v>
      </c>
      <c r="K47" s="50">
        <f t="shared" si="9"/>
        <v>6102.2574792357136</v>
      </c>
      <c r="L47" s="51"/>
      <c r="M47" s="6">
        <f>IF(J47="","",(K47/J47)/LOOKUP(RIGHT($D$2,3),定数!$A$6:$A$13,定数!$B$6:$B$13))</f>
        <v>2.4215307457284578</v>
      </c>
      <c r="N47" s="47">
        <v>2018</v>
      </c>
      <c r="O47" s="8">
        <v>43721</v>
      </c>
      <c r="P47" s="49">
        <v>1.3089999999999999</v>
      </c>
      <c r="Q47" s="49"/>
      <c r="R47" s="52">
        <f>IF(P47="","",T47*M47*LOOKUP(RIGHT($D$2,3),定数!$A$6:$A$13,定数!$B$6:$B$13))</f>
        <v>12204.514958471373</v>
      </c>
      <c r="S47" s="52"/>
      <c r="T47" s="53">
        <f t="shared" si="5"/>
        <v>41.999999999999815</v>
      </c>
      <c r="U47" s="53"/>
      <c r="V47" t="str">
        <f t="shared" si="8"/>
        <v/>
      </c>
      <c r="W47">
        <f t="shared" si="2"/>
        <v>0</v>
      </c>
      <c r="X47" s="41">
        <f t="shared" si="6"/>
        <v>203408.58264119047</v>
      </c>
      <c r="Y47" s="42">
        <f t="shared" si="7"/>
        <v>0</v>
      </c>
    </row>
    <row r="48" spans="2:25">
      <c r="B48" s="35">
        <v>40</v>
      </c>
      <c r="C48" s="48">
        <f t="shared" si="0"/>
        <v>215613.09759966185</v>
      </c>
      <c r="D48" s="48"/>
      <c r="E48" s="47">
        <v>2018</v>
      </c>
      <c r="F48" s="8">
        <v>43734</v>
      </c>
      <c r="G48" s="47" t="s">
        <v>4</v>
      </c>
      <c r="H48" s="49">
        <v>1.3177000000000001</v>
      </c>
      <c r="I48" s="49"/>
      <c r="J48" s="47">
        <v>38</v>
      </c>
      <c r="K48" s="50">
        <f t="shared" si="9"/>
        <v>6468.3929279898557</v>
      </c>
      <c r="L48" s="51"/>
      <c r="M48" s="6">
        <f>IF(J48="","",(K48/J48)/LOOKUP(RIGHT($D$2,3),定数!$A$6:$A$13,定数!$B$6:$B$13))</f>
        <v>1.4185072210504071</v>
      </c>
      <c r="N48" s="47">
        <v>2018</v>
      </c>
      <c r="O48" s="8">
        <v>43735</v>
      </c>
      <c r="P48" s="49">
        <v>1.3137000000000001</v>
      </c>
      <c r="Q48" s="49"/>
      <c r="R48" s="52">
        <f>IF(P48="","",T48*M48*LOOKUP(RIGHT($D$2,3),定数!$A$6:$A$13,定数!$B$6:$B$13))</f>
        <v>-6808.8346610419603</v>
      </c>
      <c r="S48" s="52"/>
      <c r="T48" s="53">
        <f t="shared" si="5"/>
        <v>-40.000000000000036</v>
      </c>
      <c r="U48" s="53"/>
      <c r="V48" t="str">
        <f t="shared" si="8"/>
        <v/>
      </c>
      <c r="W48">
        <f t="shared" si="2"/>
        <v>1</v>
      </c>
      <c r="X48" s="41">
        <f t="shared" si="6"/>
        <v>215613.09759966185</v>
      </c>
      <c r="Y48" s="42">
        <f t="shared" si="7"/>
        <v>0</v>
      </c>
    </row>
    <row r="49" spans="2:25">
      <c r="B49" s="35">
        <v>41</v>
      </c>
      <c r="C49" s="48">
        <f t="shared" si="0"/>
        <v>208804.26293861988</v>
      </c>
      <c r="D49" s="48"/>
      <c r="E49" s="47">
        <v>2018</v>
      </c>
      <c r="F49" s="8">
        <v>43740</v>
      </c>
      <c r="G49" s="47" t="s">
        <v>3</v>
      </c>
      <c r="H49" s="49">
        <v>1.3030999999999999</v>
      </c>
      <c r="I49" s="49"/>
      <c r="J49" s="47">
        <v>16</v>
      </c>
      <c r="K49" s="50">
        <f t="shared" si="9"/>
        <v>6264.1278881585959</v>
      </c>
      <c r="L49" s="51"/>
      <c r="M49" s="6">
        <f>IF(J49="","",(K49/J49)/LOOKUP(RIGHT($D$2,3),定数!$A$6:$A$13,定数!$B$6:$B$13))</f>
        <v>3.2625666084159355</v>
      </c>
      <c r="N49" s="47">
        <v>2018</v>
      </c>
      <c r="O49" s="8">
        <v>43740</v>
      </c>
      <c r="P49" s="49">
        <v>1.2999000000000001</v>
      </c>
      <c r="Q49" s="49"/>
      <c r="R49" s="52">
        <f>IF(P49="","",T49*M49*LOOKUP(RIGHT($D$2,3),定数!$A$6:$A$13,定数!$B$6:$B$13))</f>
        <v>12528.255776316682</v>
      </c>
      <c r="S49" s="52"/>
      <c r="T49" s="53">
        <f t="shared" si="5"/>
        <v>31.999999999998696</v>
      </c>
      <c r="U49" s="53"/>
      <c r="V49" t="str">
        <f t="shared" si="8"/>
        <v/>
      </c>
      <c r="W49">
        <f t="shared" si="2"/>
        <v>0</v>
      </c>
      <c r="X49" s="41">
        <f t="shared" si="6"/>
        <v>215613.09759966185</v>
      </c>
      <c r="Y49" s="42">
        <f t="shared" si="7"/>
        <v>3.1578947368421151E-2</v>
      </c>
    </row>
    <row r="50" spans="2:25">
      <c r="B50" s="35">
        <v>42</v>
      </c>
      <c r="C50" s="48">
        <f t="shared" si="0"/>
        <v>221332.51871493657</v>
      </c>
      <c r="D50" s="48"/>
      <c r="E50" s="47">
        <v>2018</v>
      </c>
      <c r="F50" s="8">
        <v>43741</v>
      </c>
      <c r="G50" s="47" t="s">
        <v>3</v>
      </c>
      <c r="H50" s="49">
        <v>1.2982</v>
      </c>
      <c r="I50" s="49"/>
      <c r="J50" s="47">
        <v>38</v>
      </c>
      <c r="K50" s="50">
        <f t="shared" si="9"/>
        <v>6639.9755614480964</v>
      </c>
      <c r="L50" s="51"/>
      <c r="M50" s="6">
        <f>IF(J50="","",(K50/J50)/LOOKUP(RIGHT($D$2,3),定数!$A$6:$A$13,定数!$B$6:$B$13))</f>
        <v>1.4561349915456352</v>
      </c>
      <c r="N50" s="47">
        <v>2018</v>
      </c>
      <c r="O50" s="8">
        <v>43742</v>
      </c>
      <c r="P50" s="49">
        <v>1.30219</v>
      </c>
      <c r="Q50" s="49"/>
      <c r="R50" s="52">
        <f>IF(P50="","",T50*M50*LOOKUP(RIGHT($D$2,3),定数!$A$6:$A$13,定数!$B$6:$B$13))</f>
        <v>-6971.9743395203932</v>
      </c>
      <c r="S50" s="52"/>
      <c r="T50" s="53">
        <f t="shared" si="5"/>
        <v>-39.89999999999938</v>
      </c>
      <c r="U50" s="53"/>
      <c r="V50" t="str">
        <f t="shared" si="8"/>
        <v/>
      </c>
      <c r="W50">
        <f t="shared" si="2"/>
        <v>1</v>
      </c>
      <c r="X50" s="41">
        <f t="shared" si="6"/>
        <v>221332.51871493657</v>
      </c>
      <c r="Y50" s="42">
        <f t="shared" si="7"/>
        <v>0</v>
      </c>
    </row>
    <row r="51" spans="2:25">
      <c r="B51" s="35">
        <v>43</v>
      </c>
      <c r="C51" s="48">
        <f t="shared" si="0"/>
        <v>214360.54437541618</v>
      </c>
      <c r="D51" s="48"/>
      <c r="E51" s="47">
        <v>2018</v>
      </c>
      <c r="F51" s="8">
        <v>43753</v>
      </c>
      <c r="G51" s="47" t="s">
        <v>3</v>
      </c>
      <c r="H51" s="49">
        <v>1.3136000000000001</v>
      </c>
      <c r="I51" s="49"/>
      <c r="J51" s="47">
        <v>43</v>
      </c>
      <c r="K51" s="50">
        <f t="shared" si="9"/>
        <v>6430.8163312624856</v>
      </c>
      <c r="L51" s="51"/>
      <c r="M51" s="6">
        <f>IF(J51="","",(K51/J51)/LOOKUP(RIGHT($D$2,3),定数!$A$6:$A$13,定数!$B$6:$B$13))</f>
        <v>1.2462822347407918</v>
      </c>
      <c r="N51" s="47">
        <v>2018</v>
      </c>
      <c r="O51" s="8">
        <v>43754</v>
      </c>
      <c r="P51" s="49">
        <v>1.3181</v>
      </c>
      <c r="Q51" s="49"/>
      <c r="R51" s="52">
        <f>IF(P51="","",T51*M51*LOOKUP(RIGHT($D$2,3),定数!$A$6:$A$13,定数!$B$6:$B$13))</f>
        <v>-6729.9240676001991</v>
      </c>
      <c r="S51" s="52"/>
      <c r="T51" s="53">
        <f t="shared" si="5"/>
        <v>-44.999999999999488</v>
      </c>
      <c r="U51" s="53"/>
      <c r="V51" t="str">
        <f t="shared" si="8"/>
        <v/>
      </c>
      <c r="W51">
        <f t="shared" si="2"/>
        <v>2</v>
      </c>
      <c r="X51" s="41">
        <f t="shared" si="6"/>
        <v>221332.51871493657</v>
      </c>
      <c r="Y51" s="42">
        <f t="shared" si="7"/>
        <v>3.1499999999999417E-2</v>
      </c>
    </row>
    <row r="52" spans="2:25">
      <c r="B52" s="35">
        <v>44</v>
      </c>
      <c r="C52" s="48">
        <f t="shared" si="0"/>
        <v>207630.62030781599</v>
      </c>
      <c r="D52" s="48"/>
      <c r="E52" s="47">
        <v>2018</v>
      </c>
      <c r="F52" s="8">
        <v>43756</v>
      </c>
      <c r="G52" s="47" t="s">
        <v>3</v>
      </c>
      <c r="H52" s="49">
        <v>1.3091999999999999</v>
      </c>
      <c r="I52" s="49"/>
      <c r="J52" s="47">
        <v>37</v>
      </c>
      <c r="K52" s="50">
        <f t="shared" si="9"/>
        <v>6228.9186092344798</v>
      </c>
      <c r="L52" s="51"/>
      <c r="M52" s="6">
        <f>IF(J52="","",(K52/J52)/LOOKUP(RIGHT($D$2,3),定数!$A$6:$A$13,定数!$B$6:$B$13))</f>
        <v>1.4029095966744325</v>
      </c>
      <c r="N52" s="47">
        <v>2018</v>
      </c>
      <c r="O52" s="8">
        <v>43757</v>
      </c>
      <c r="P52" s="49">
        <v>1.3017000000000001</v>
      </c>
      <c r="Q52" s="49"/>
      <c r="R52" s="52">
        <f>IF(P52="","",T52*M52*LOOKUP(RIGHT($D$2,3),定数!$A$6:$A$13,定数!$B$6:$B$13))</f>
        <v>12626.186370069625</v>
      </c>
      <c r="S52" s="52"/>
      <c r="T52" s="53">
        <f t="shared" si="5"/>
        <v>74.999999999998408</v>
      </c>
      <c r="U52" s="53"/>
      <c r="V52" t="str">
        <f t="shared" si="8"/>
        <v/>
      </c>
      <c r="W52">
        <f t="shared" si="2"/>
        <v>0</v>
      </c>
      <c r="X52" s="41">
        <f t="shared" si="6"/>
        <v>221332.51871493657</v>
      </c>
      <c r="Y52" s="42">
        <f t="shared" si="7"/>
        <v>6.1906395348836352E-2</v>
      </c>
    </row>
    <row r="53" spans="2:25">
      <c r="B53" s="35">
        <v>45</v>
      </c>
      <c r="C53" s="48">
        <f t="shared" si="0"/>
        <v>220256.80667788562</v>
      </c>
      <c r="D53" s="48"/>
      <c r="E53" s="47">
        <v>2018</v>
      </c>
      <c r="F53" s="8">
        <v>43762</v>
      </c>
      <c r="G53" s="47" t="s">
        <v>3</v>
      </c>
      <c r="H53" s="49">
        <v>1.2975000000000001</v>
      </c>
      <c r="I53" s="49"/>
      <c r="J53" s="47">
        <v>13</v>
      </c>
      <c r="K53" s="50">
        <f t="shared" si="9"/>
        <v>6607.7042003365686</v>
      </c>
      <c r="L53" s="51"/>
      <c r="M53" s="6">
        <f>IF(J53="","",(K53/J53)/LOOKUP(RIGHT($D$2,3),定数!$A$6:$A$13,定数!$B$6:$B$13))</f>
        <v>4.2357078207285692</v>
      </c>
      <c r="N53" s="47">
        <v>2018</v>
      </c>
      <c r="O53" s="8">
        <v>43762</v>
      </c>
      <c r="P53" s="49">
        <v>1.2947</v>
      </c>
      <c r="Q53" s="49"/>
      <c r="R53" s="52">
        <f>IF(P53="","",T53*M53*LOOKUP(RIGHT($D$2,3),定数!$A$6:$A$13,定数!$B$6:$B$13))</f>
        <v>14231.978277648683</v>
      </c>
      <c r="S53" s="52"/>
      <c r="T53" s="53">
        <f t="shared" si="5"/>
        <v>28.000000000001357</v>
      </c>
      <c r="U53" s="53"/>
      <c r="V53" t="str">
        <f t="shared" si="8"/>
        <v/>
      </c>
      <c r="W53">
        <f t="shared" si="2"/>
        <v>0</v>
      </c>
      <c r="X53" s="41">
        <f t="shared" si="6"/>
        <v>221332.51871493657</v>
      </c>
      <c r="Y53" s="42">
        <f t="shared" si="7"/>
        <v>4.8601626335640358E-3</v>
      </c>
    </row>
    <row r="54" spans="2:25">
      <c r="B54" s="35">
        <v>46</v>
      </c>
      <c r="C54" s="48">
        <f t="shared" si="0"/>
        <v>234488.7849555343</v>
      </c>
      <c r="D54" s="48"/>
      <c r="E54" s="35">
        <v>2018</v>
      </c>
      <c r="F54" s="8">
        <v>43765</v>
      </c>
      <c r="G54" s="47" t="s">
        <v>3</v>
      </c>
      <c r="H54" s="49">
        <v>1.2824</v>
      </c>
      <c r="I54" s="49"/>
      <c r="J54" s="35">
        <v>12</v>
      </c>
      <c r="K54" s="50">
        <f t="shared" si="9"/>
        <v>7034.6635486660289</v>
      </c>
      <c r="L54" s="51"/>
      <c r="M54" s="6">
        <f>IF(J54="","",(K54/J54)/LOOKUP(RIGHT($D$2,3),定数!$A$6:$A$13,定数!$B$6:$B$13))</f>
        <v>4.8851830199069646</v>
      </c>
      <c r="N54" s="35">
        <v>2018</v>
      </c>
      <c r="O54" s="8">
        <v>43767</v>
      </c>
      <c r="P54" s="49">
        <v>1.2839</v>
      </c>
      <c r="Q54" s="49"/>
      <c r="R54" s="52">
        <f>IF(P54="","",T54*M54*LOOKUP(RIGHT($D$2,3),定数!$A$6:$A$13,定数!$B$6:$B$13))</f>
        <v>-8793.3294358328694</v>
      </c>
      <c r="S54" s="52"/>
      <c r="T54" s="53">
        <f t="shared" si="5"/>
        <v>-15.000000000000568</v>
      </c>
      <c r="U54" s="53"/>
      <c r="V54" t="str">
        <f t="shared" si="8"/>
        <v/>
      </c>
      <c r="W54">
        <f t="shared" si="2"/>
        <v>1</v>
      </c>
      <c r="X54" s="41">
        <f t="shared" si="6"/>
        <v>234488.7849555343</v>
      </c>
      <c r="Y54" s="42">
        <f t="shared" si="7"/>
        <v>0</v>
      </c>
    </row>
    <row r="55" spans="2:25">
      <c r="B55" s="35">
        <v>47</v>
      </c>
      <c r="C55" s="48">
        <f t="shared" si="0"/>
        <v>225695.45551970144</v>
      </c>
      <c r="D55" s="48"/>
      <c r="E55" s="47">
        <v>2018</v>
      </c>
      <c r="F55" s="8">
        <v>43767</v>
      </c>
      <c r="G55" s="47" t="s">
        <v>3</v>
      </c>
      <c r="H55" s="49">
        <v>1.2810999999999999</v>
      </c>
      <c r="I55" s="49"/>
      <c r="J55" s="47">
        <v>39</v>
      </c>
      <c r="K55" s="50">
        <f t="shared" si="9"/>
        <v>6770.8636655910432</v>
      </c>
      <c r="L55" s="51"/>
      <c r="M55" s="6">
        <f>IF(J55="","",(K55/J55)/LOOKUP(RIGHT($D$2,3),定数!$A$6:$A$13,定数!$B$6:$B$13))</f>
        <v>1.4467657405109067</v>
      </c>
      <c r="N55" s="47">
        <v>2018</v>
      </c>
      <c r="O55" s="8">
        <v>43768</v>
      </c>
      <c r="P55" s="49">
        <v>1.2730999999999999</v>
      </c>
      <c r="Q55" s="49"/>
      <c r="R55" s="52">
        <f>IF(P55="","",T55*M55*LOOKUP(RIGHT($D$2,3),定数!$A$6:$A$13,定数!$B$6:$B$13))</f>
        <v>13888.951108904716</v>
      </c>
      <c r="S55" s="52"/>
      <c r="T55" s="53">
        <f t="shared" si="5"/>
        <v>80.000000000000071</v>
      </c>
      <c r="U55" s="53"/>
      <c r="V55" t="str">
        <f t="shared" si="8"/>
        <v/>
      </c>
      <c r="W55">
        <f t="shared" si="2"/>
        <v>0</v>
      </c>
      <c r="X55" s="41">
        <f t="shared" si="6"/>
        <v>234488.7849555343</v>
      </c>
      <c r="Y55" s="42">
        <f t="shared" si="7"/>
        <v>3.7500000000001421E-2</v>
      </c>
    </row>
    <row r="56" spans="2:25">
      <c r="B56" s="35">
        <v>48</v>
      </c>
      <c r="C56" s="48">
        <f t="shared" si="0"/>
        <v>239584.40662860614</v>
      </c>
      <c r="D56" s="48"/>
      <c r="E56" s="47">
        <v>2018</v>
      </c>
      <c r="F56" s="8">
        <v>43774</v>
      </c>
      <c r="G56" s="47" t="s">
        <v>4</v>
      </c>
      <c r="H56" s="49">
        <v>1.3028</v>
      </c>
      <c r="I56" s="49"/>
      <c r="J56" s="47">
        <v>62</v>
      </c>
      <c r="K56" s="50">
        <f t="shared" si="9"/>
        <v>7187.5321988581836</v>
      </c>
      <c r="L56" s="51"/>
      <c r="M56" s="6">
        <f>IF(J56="","",(K56/J56)/LOOKUP(RIGHT($D$2,3),定数!$A$6:$A$13,定数!$B$6:$B$13))</f>
        <v>0.96606615576050847</v>
      </c>
      <c r="N56" s="47">
        <v>2018</v>
      </c>
      <c r="O56" s="8">
        <v>43776</v>
      </c>
      <c r="P56" s="49">
        <v>1.3152999999999999</v>
      </c>
      <c r="Q56" s="49"/>
      <c r="R56" s="52">
        <f>IF(P56="","",T56*M56*LOOKUP(RIGHT($D$2,3),定数!$A$6:$A$13,定数!$B$6:$B$13))</f>
        <v>14490.992336407575</v>
      </c>
      <c r="S56" s="52"/>
      <c r="T56" s="53">
        <f t="shared" si="5"/>
        <v>124.99999999999956</v>
      </c>
      <c r="U56" s="53"/>
      <c r="V56" t="str">
        <f t="shared" si="8"/>
        <v/>
      </c>
      <c r="W56">
        <f t="shared" si="2"/>
        <v>0</v>
      </c>
      <c r="X56" s="41">
        <f t="shared" si="6"/>
        <v>239584.40662860614</v>
      </c>
      <c r="Y56" s="42">
        <f t="shared" si="7"/>
        <v>0</v>
      </c>
    </row>
    <row r="57" spans="2:25">
      <c r="B57" s="35">
        <v>49</v>
      </c>
      <c r="C57" s="48">
        <f t="shared" si="0"/>
        <v>254075.39896501371</v>
      </c>
      <c r="D57" s="48"/>
      <c r="E57" s="47">
        <v>2018</v>
      </c>
      <c r="F57" s="8">
        <v>43819</v>
      </c>
      <c r="G57" s="47" t="s">
        <v>4</v>
      </c>
      <c r="H57" s="49">
        <v>1.2681</v>
      </c>
      <c r="I57" s="49"/>
      <c r="J57" s="47">
        <v>55</v>
      </c>
      <c r="K57" s="50">
        <f t="shared" si="9"/>
        <v>7622.2619689504108</v>
      </c>
      <c r="L57" s="51"/>
      <c r="M57" s="6">
        <f>IF(J57="","",(K57/J57)/LOOKUP(RIGHT($D$2,3),定数!$A$6:$A$13,定数!$B$6:$B$13))</f>
        <v>1.1548881771136985</v>
      </c>
      <c r="N57" s="47">
        <v>2018</v>
      </c>
      <c r="O57" s="8">
        <v>43821</v>
      </c>
      <c r="P57" s="49">
        <v>1.2624</v>
      </c>
      <c r="Q57" s="49"/>
      <c r="R57" s="52">
        <f>IF(P57="","",T57*M57*LOOKUP(RIGHT($D$2,3),定数!$A$6:$A$13,定数!$B$6:$B$13))</f>
        <v>-7899.4351314577507</v>
      </c>
      <c r="S57" s="52"/>
      <c r="T57" s="53">
        <f t="shared" si="5"/>
        <v>-57.000000000000384</v>
      </c>
      <c r="U57" s="53"/>
      <c r="V57" t="str">
        <f t="shared" si="8"/>
        <v/>
      </c>
      <c r="W57">
        <f t="shared" si="2"/>
        <v>1</v>
      </c>
      <c r="X57" s="41">
        <f t="shared" si="6"/>
        <v>254075.39896501371</v>
      </c>
      <c r="Y57" s="42">
        <f t="shared" si="7"/>
        <v>0</v>
      </c>
    </row>
    <row r="58" spans="2:25">
      <c r="B58" s="35">
        <v>50</v>
      </c>
      <c r="C58" s="48">
        <f t="shared" si="0"/>
        <v>246175.96383355596</v>
      </c>
      <c r="D58" s="48"/>
      <c r="E58" s="47">
        <v>2019</v>
      </c>
      <c r="F58" s="8">
        <v>43482</v>
      </c>
      <c r="G58" s="47" t="s">
        <v>4</v>
      </c>
      <c r="H58" s="49">
        <v>1.2885</v>
      </c>
      <c r="I58" s="49"/>
      <c r="J58" s="47">
        <v>51</v>
      </c>
      <c r="K58" s="50">
        <f t="shared" si="9"/>
        <v>7385.2789150066783</v>
      </c>
      <c r="L58" s="51"/>
      <c r="M58" s="6">
        <f>IF(J58="","",(K58/J58)/LOOKUP(RIGHT($D$2,3),定数!$A$6:$A$13,定数!$B$6:$B$13))</f>
        <v>1.2067449207527252</v>
      </c>
      <c r="N58" s="47">
        <v>2019</v>
      </c>
      <c r="O58" s="8">
        <v>43483</v>
      </c>
      <c r="P58" s="49">
        <v>1.2987</v>
      </c>
      <c r="Q58" s="49"/>
      <c r="R58" s="52">
        <f>IF(P58="","",T58*M58*LOOKUP(RIGHT($D$2,3),定数!$A$6:$A$13,定数!$B$6:$B$13))</f>
        <v>14770.557830013338</v>
      </c>
      <c r="S58" s="52"/>
      <c r="T58" s="53">
        <f t="shared" si="5"/>
        <v>101.99999999999987</v>
      </c>
      <c r="U58" s="53"/>
      <c r="V58" t="str">
        <f t="shared" si="8"/>
        <v/>
      </c>
      <c r="W58">
        <f t="shared" si="2"/>
        <v>0</v>
      </c>
      <c r="X58" s="41">
        <f t="shared" si="6"/>
        <v>254075.39896501371</v>
      </c>
      <c r="Y58" s="42">
        <f t="shared" si="7"/>
        <v>3.109090909090928E-2</v>
      </c>
    </row>
    <row r="59" spans="2:25">
      <c r="B59" s="35">
        <v>51</v>
      </c>
      <c r="C59" s="48">
        <f t="shared" si="0"/>
        <v>260946.52166356929</v>
      </c>
      <c r="D59" s="48"/>
      <c r="E59" s="47">
        <v>2019</v>
      </c>
      <c r="F59" s="8">
        <v>43500</v>
      </c>
      <c r="G59" s="47" t="s">
        <v>3</v>
      </c>
      <c r="H59" s="49">
        <v>1.3038000000000001</v>
      </c>
      <c r="I59" s="49"/>
      <c r="J59" s="47">
        <v>63</v>
      </c>
      <c r="K59" s="50">
        <f t="shared" si="9"/>
        <v>7828.3956499070782</v>
      </c>
      <c r="L59" s="51"/>
      <c r="M59" s="6">
        <f>IF(J59="","",(K59/J59)/LOOKUP(RIGHT($D$2,3),定数!$A$6:$A$13,定数!$B$6:$B$13))</f>
        <v>1.0355020700935289</v>
      </c>
      <c r="N59" s="47">
        <v>2019</v>
      </c>
      <c r="O59" s="8">
        <v>43503</v>
      </c>
      <c r="P59" s="49">
        <v>1.2910999999999999</v>
      </c>
      <c r="Q59" s="49"/>
      <c r="R59" s="52">
        <f>IF(P59="","",T59*M59*LOOKUP(RIGHT($D$2,3),定数!$A$6:$A$13,定数!$B$6:$B$13))</f>
        <v>15781.051548225572</v>
      </c>
      <c r="S59" s="52"/>
      <c r="T59" s="53">
        <f t="shared" si="5"/>
        <v>127.00000000000156</v>
      </c>
      <c r="U59" s="53"/>
      <c r="V59" t="str">
        <f t="shared" si="8"/>
        <v/>
      </c>
      <c r="W59">
        <f t="shared" si="2"/>
        <v>0</v>
      </c>
      <c r="X59" s="41">
        <f t="shared" si="6"/>
        <v>260946.52166356929</v>
      </c>
      <c r="Y59" s="42">
        <f t="shared" si="7"/>
        <v>0</v>
      </c>
    </row>
    <row r="60" spans="2:25">
      <c r="B60" s="35">
        <v>52</v>
      </c>
      <c r="C60" s="48">
        <f t="shared" si="0"/>
        <v>276727.57321179484</v>
      </c>
      <c r="D60" s="48"/>
      <c r="E60" s="47">
        <v>2019</v>
      </c>
      <c r="F60" s="8">
        <v>43507</v>
      </c>
      <c r="G60" s="47" t="s">
        <v>3</v>
      </c>
      <c r="H60" s="49">
        <v>1.2882</v>
      </c>
      <c r="I60" s="49"/>
      <c r="J60" s="47">
        <v>54</v>
      </c>
      <c r="K60" s="50">
        <f t="shared" si="9"/>
        <v>8301.8271963538446</v>
      </c>
      <c r="L60" s="51"/>
      <c r="M60" s="6">
        <f>IF(J60="","",(K60/J60)/LOOKUP(RIGHT($D$2,3),定数!$A$6:$A$13,定数!$B$6:$B$13))</f>
        <v>1.2811461722768278</v>
      </c>
      <c r="N60" s="47">
        <v>2019</v>
      </c>
      <c r="O60" s="8">
        <v>43509</v>
      </c>
      <c r="P60" s="49">
        <v>1.2938000000000001</v>
      </c>
      <c r="Q60" s="49"/>
      <c r="R60" s="52">
        <f>IF(P60="","",T60*M60*LOOKUP(RIGHT($D$2,3),定数!$A$6:$A$13,定数!$B$6:$B$13))</f>
        <v>-8609.3022777003589</v>
      </c>
      <c r="S60" s="52"/>
      <c r="T60" s="53">
        <f t="shared" si="5"/>
        <v>-56.000000000000497</v>
      </c>
      <c r="U60" s="53"/>
      <c r="V60" t="str">
        <f t="shared" si="8"/>
        <v/>
      </c>
      <c r="W60">
        <f t="shared" si="2"/>
        <v>1</v>
      </c>
      <c r="X60" s="41">
        <f t="shared" si="6"/>
        <v>276727.57321179484</v>
      </c>
      <c r="Y60" s="42">
        <f t="shared" si="7"/>
        <v>0</v>
      </c>
    </row>
    <row r="61" spans="2:25">
      <c r="B61" s="35">
        <v>53</v>
      </c>
      <c r="C61" s="48">
        <f t="shared" si="0"/>
        <v>268118.2709340945</v>
      </c>
      <c r="D61" s="48"/>
      <c r="E61" s="47">
        <v>2019</v>
      </c>
      <c r="F61" s="8">
        <v>43524</v>
      </c>
      <c r="G61" s="47" t="s">
        <v>4</v>
      </c>
      <c r="H61" s="49">
        <v>1.3311999999999999</v>
      </c>
      <c r="I61" s="49"/>
      <c r="J61" s="47">
        <v>38</v>
      </c>
      <c r="K61" s="50">
        <f t="shared" si="9"/>
        <v>8043.548128022835</v>
      </c>
      <c r="L61" s="51"/>
      <c r="M61" s="6">
        <f>IF(J61="","",(K61/J61)/LOOKUP(RIGHT($D$2,3),定数!$A$6:$A$13,定数!$B$6:$B$13))</f>
        <v>1.7639359929874638</v>
      </c>
      <c r="N61" s="47">
        <v>2019</v>
      </c>
      <c r="O61" s="8">
        <v>43524</v>
      </c>
      <c r="P61" s="49">
        <v>1.3270999999999999</v>
      </c>
      <c r="Q61" s="49"/>
      <c r="R61" s="52">
        <f>IF(P61="","",T61*M61*LOOKUP(RIGHT($D$2,3),定数!$A$6:$A$13,定数!$B$6:$B$13))</f>
        <v>-8678.5650854983069</v>
      </c>
      <c r="S61" s="52"/>
      <c r="T61" s="53">
        <f t="shared" si="5"/>
        <v>-40.999999999999929</v>
      </c>
      <c r="U61" s="53"/>
      <c r="V61" t="str">
        <f t="shared" si="8"/>
        <v/>
      </c>
      <c r="W61">
        <f t="shared" si="2"/>
        <v>2</v>
      </c>
      <c r="X61" s="41">
        <f t="shared" si="6"/>
        <v>276727.57321179484</v>
      </c>
      <c r="Y61" s="42">
        <f t="shared" si="7"/>
        <v>3.1111111111111311E-2</v>
      </c>
    </row>
    <row r="62" spans="2:25">
      <c r="B62" s="35">
        <v>54</v>
      </c>
      <c r="C62" s="48">
        <f t="shared" si="0"/>
        <v>259439.7058485962</v>
      </c>
      <c r="D62" s="48"/>
      <c r="E62" s="47">
        <v>2019</v>
      </c>
      <c r="F62" s="8">
        <v>43545</v>
      </c>
      <c r="G62" s="47" t="s">
        <v>3</v>
      </c>
      <c r="H62" s="49">
        <v>1.3162</v>
      </c>
      <c r="I62" s="49"/>
      <c r="J62" s="47">
        <v>85</v>
      </c>
      <c r="K62" s="50">
        <f t="shared" si="9"/>
        <v>7783.1911754578859</v>
      </c>
      <c r="L62" s="51"/>
      <c r="M62" s="6">
        <f>IF(J62="","",(K62/J62)/LOOKUP(RIGHT($D$2,3),定数!$A$6:$A$13,定数!$B$6:$B$13))</f>
        <v>0.7630579583782241</v>
      </c>
      <c r="N62" s="47">
        <v>2019</v>
      </c>
      <c r="O62" s="8">
        <v>43550</v>
      </c>
      <c r="P62" s="49">
        <v>1.325</v>
      </c>
      <c r="Q62" s="49"/>
      <c r="R62" s="52">
        <f>IF(P62="","",T62*M62*LOOKUP(RIGHT($D$2,3),定数!$A$6:$A$13,定数!$B$6:$B$13))</f>
        <v>-8057.892040473972</v>
      </c>
      <c r="S62" s="52"/>
      <c r="T62" s="53">
        <f t="shared" si="5"/>
        <v>-87.99999999999919</v>
      </c>
      <c r="U62" s="53"/>
      <c r="V62" t="str">
        <f t="shared" si="8"/>
        <v/>
      </c>
      <c r="W62">
        <f t="shared" si="2"/>
        <v>3</v>
      </c>
      <c r="X62" s="41">
        <f t="shared" si="6"/>
        <v>276727.57321179484</v>
      </c>
      <c r="Y62" s="42">
        <f t="shared" si="7"/>
        <v>6.2472514619883124E-2</v>
      </c>
    </row>
    <row r="63" spans="2:25">
      <c r="B63" s="35">
        <v>55</v>
      </c>
      <c r="C63" s="48">
        <f t="shared" si="0"/>
        <v>251381.81380812224</v>
      </c>
      <c r="D63" s="48"/>
      <c r="E63" s="47">
        <v>2019</v>
      </c>
      <c r="F63" s="8">
        <v>43572</v>
      </c>
      <c r="G63" s="47" t="s">
        <v>3</v>
      </c>
      <c r="H63" s="49">
        <v>1.3027</v>
      </c>
      <c r="I63" s="49"/>
      <c r="J63" s="47">
        <v>26</v>
      </c>
      <c r="K63" s="50">
        <f t="shared" si="9"/>
        <v>7541.4544142436671</v>
      </c>
      <c r="L63" s="51"/>
      <c r="M63" s="6">
        <f>IF(J63="","",(K63/J63)/LOOKUP(RIGHT($D$2,3),定数!$A$6:$A$13,定数!$B$6:$B$13))</f>
        <v>2.4171328250780983</v>
      </c>
      <c r="N63" s="47">
        <v>2019</v>
      </c>
      <c r="O63" s="8">
        <v>43577</v>
      </c>
      <c r="P63" s="49">
        <v>1.2974000000000001</v>
      </c>
      <c r="Q63" s="49"/>
      <c r="R63" s="52">
        <f>IF(P63="","",T63*M63*LOOKUP(RIGHT($D$2,3),定数!$A$6:$A$13,定数!$B$6:$B$13))</f>
        <v>15372.964767496302</v>
      </c>
      <c r="S63" s="52"/>
      <c r="T63" s="53">
        <f t="shared" si="5"/>
        <v>52.999999999998607</v>
      </c>
      <c r="U63" s="53"/>
      <c r="V63" t="str">
        <f t="shared" si="8"/>
        <v/>
      </c>
      <c r="W63">
        <f t="shared" si="2"/>
        <v>0</v>
      </c>
      <c r="X63" s="41">
        <f t="shared" si="6"/>
        <v>276727.57321179484</v>
      </c>
      <c r="Y63" s="42">
        <f t="shared" si="7"/>
        <v>9.1591015342277093E-2</v>
      </c>
    </row>
    <row r="64" spans="2:25">
      <c r="B64" s="35">
        <v>56</v>
      </c>
      <c r="C64" s="48">
        <f t="shared" si="0"/>
        <v>266754.77857561852</v>
      </c>
      <c r="D64" s="48"/>
      <c r="E64" s="35"/>
      <c r="F64" s="8"/>
      <c r="G64" s="35"/>
      <c r="H64" s="49"/>
      <c r="I64" s="49"/>
      <c r="J64" s="35"/>
      <c r="K64" s="50" t="str">
        <f t="shared" si="9"/>
        <v/>
      </c>
      <c r="L64" s="51"/>
      <c r="M64" s="6" t="str">
        <f>IF(J64="","",(K64/J64)/LOOKUP(RIGHT($D$2,3),定数!$A$6:$A$13,定数!$B$6:$B$13))</f>
        <v/>
      </c>
      <c r="N64" s="35"/>
      <c r="O64" s="8"/>
      <c r="P64" s="49"/>
      <c r="Q64" s="49"/>
      <c r="R64" s="52" t="str">
        <f>IF(P64="","",T64*M64*LOOKUP(RIGHT($D$2,3),定数!$A$6:$A$13,定数!$B$6:$B$13))</f>
        <v/>
      </c>
      <c r="S64" s="52"/>
      <c r="T64" s="53" t="str">
        <f t="shared" si="5"/>
        <v/>
      </c>
      <c r="U64" s="53"/>
      <c r="V64" t="str">
        <f t="shared" si="8"/>
        <v/>
      </c>
      <c r="W64" t="str">
        <f t="shared" si="2"/>
        <v/>
      </c>
      <c r="X64" s="41">
        <f t="shared" si="6"/>
        <v>276727.57321179484</v>
      </c>
      <c r="Y64" s="42">
        <f t="shared" si="7"/>
        <v>3.6038312049748611E-2</v>
      </c>
    </row>
    <row r="65" spans="2:25">
      <c r="B65" s="35">
        <v>57</v>
      </c>
      <c r="C65" s="48" t="str">
        <f t="shared" si="0"/>
        <v/>
      </c>
      <c r="D65" s="48"/>
      <c r="E65" s="35"/>
      <c r="F65" s="8"/>
      <c r="G65" s="35"/>
      <c r="H65" s="49"/>
      <c r="I65" s="49"/>
      <c r="J65" s="35"/>
      <c r="K65" s="50" t="str">
        <f t="shared" si="9"/>
        <v/>
      </c>
      <c r="L65" s="51"/>
      <c r="M65" s="6" t="str">
        <f>IF(J65="","",(K65/J65)/LOOKUP(RIGHT($D$2,3),定数!$A$6:$A$13,定数!$B$6:$B$13))</f>
        <v/>
      </c>
      <c r="N65" s="35"/>
      <c r="O65" s="8"/>
      <c r="P65" s="49"/>
      <c r="Q65" s="49"/>
      <c r="R65" s="52" t="str">
        <f>IF(P65="","",T65*M65*LOOKUP(RIGHT($D$2,3),定数!$A$6:$A$13,定数!$B$6:$B$13))</f>
        <v/>
      </c>
      <c r="S65" s="52"/>
      <c r="T65" s="53" t="str">
        <f t="shared" si="5"/>
        <v/>
      </c>
      <c r="U65" s="53"/>
      <c r="V65" t="str">
        <f t="shared" si="8"/>
        <v/>
      </c>
      <c r="W65" t="str">
        <f t="shared" si="2"/>
        <v/>
      </c>
      <c r="X65" s="41" t="str">
        <f t="shared" si="6"/>
        <v/>
      </c>
      <c r="Y65" s="42" t="str">
        <f t="shared" si="7"/>
        <v/>
      </c>
    </row>
    <row r="66" spans="2:25">
      <c r="B66" s="35">
        <v>58</v>
      </c>
      <c r="C66" s="48" t="str">
        <f t="shared" si="0"/>
        <v/>
      </c>
      <c r="D66" s="48"/>
      <c r="E66" s="35"/>
      <c r="F66" s="8"/>
      <c r="G66" s="35"/>
      <c r="H66" s="49"/>
      <c r="I66" s="49"/>
      <c r="J66" s="35"/>
      <c r="K66" s="50" t="str">
        <f t="shared" si="9"/>
        <v/>
      </c>
      <c r="L66" s="51"/>
      <c r="M66" s="6" t="str">
        <f>IF(J66="","",(K66/J66)/LOOKUP(RIGHT($D$2,3),定数!$A$6:$A$13,定数!$B$6:$B$13))</f>
        <v/>
      </c>
      <c r="N66" s="35"/>
      <c r="O66" s="8"/>
      <c r="P66" s="49"/>
      <c r="Q66" s="49"/>
      <c r="R66" s="52" t="str">
        <f>IF(P66="","",T66*M66*LOOKUP(RIGHT($D$2,3),定数!$A$6:$A$13,定数!$B$6:$B$13))</f>
        <v/>
      </c>
      <c r="S66" s="52"/>
      <c r="T66" s="53" t="str">
        <f t="shared" si="5"/>
        <v/>
      </c>
      <c r="U66" s="53"/>
      <c r="V66" t="str">
        <f t="shared" si="8"/>
        <v/>
      </c>
      <c r="W66" t="str">
        <f t="shared" si="2"/>
        <v/>
      </c>
      <c r="X66" s="41" t="str">
        <f t="shared" si="6"/>
        <v/>
      </c>
      <c r="Y66" s="42" t="str">
        <f t="shared" si="7"/>
        <v/>
      </c>
    </row>
    <row r="67" spans="2:25">
      <c r="B67" s="35">
        <v>59</v>
      </c>
      <c r="C67" s="48" t="str">
        <f t="shared" si="0"/>
        <v/>
      </c>
      <c r="D67" s="48"/>
      <c r="E67" s="35"/>
      <c r="F67" s="8"/>
      <c r="G67" s="35"/>
      <c r="H67" s="49"/>
      <c r="I67" s="49"/>
      <c r="J67" s="35"/>
      <c r="K67" s="50" t="str">
        <f t="shared" si="9"/>
        <v/>
      </c>
      <c r="L67" s="51"/>
      <c r="M67" s="6" t="str">
        <f>IF(J67="","",(K67/J67)/LOOKUP(RIGHT($D$2,3),定数!$A$6:$A$13,定数!$B$6:$B$13))</f>
        <v/>
      </c>
      <c r="N67" s="35"/>
      <c r="O67" s="8"/>
      <c r="P67" s="49"/>
      <c r="Q67" s="49"/>
      <c r="R67" s="52" t="str">
        <f>IF(P67="","",T67*M67*LOOKUP(RIGHT($D$2,3),定数!$A$6:$A$13,定数!$B$6:$B$13))</f>
        <v/>
      </c>
      <c r="S67" s="52"/>
      <c r="T67" s="53" t="str">
        <f t="shared" si="5"/>
        <v/>
      </c>
      <c r="U67" s="53"/>
      <c r="V67" t="str">
        <f t="shared" si="8"/>
        <v/>
      </c>
      <c r="W67" t="str">
        <f t="shared" si="2"/>
        <v/>
      </c>
      <c r="X67" s="41" t="str">
        <f t="shared" si="6"/>
        <v/>
      </c>
      <c r="Y67" s="42" t="str">
        <f t="shared" si="7"/>
        <v/>
      </c>
    </row>
    <row r="68" spans="2:25">
      <c r="B68" s="35">
        <v>60</v>
      </c>
      <c r="C68" s="48" t="str">
        <f t="shared" si="0"/>
        <v/>
      </c>
      <c r="D68" s="48"/>
      <c r="E68" s="35"/>
      <c r="F68" s="8"/>
      <c r="G68" s="35"/>
      <c r="H68" s="49"/>
      <c r="I68" s="49"/>
      <c r="J68" s="35"/>
      <c r="K68" s="50" t="str">
        <f t="shared" si="9"/>
        <v/>
      </c>
      <c r="L68" s="51"/>
      <c r="M68" s="6" t="str">
        <f>IF(J68="","",(K68/J68)/LOOKUP(RIGHT($D$2,3),定数!$A$6:$A$13,定数!$B$6:$B$13))</f>
        <v/>
      </c>
      <c r="N68" s="35"/>
      <c r="O68" s="8"/>
      <c r="P68" s="49"/>
      <c r="Q68" s="49"/>
      <c r="R68" s="52" t="str">
        <f>IF(P68="","",T68*M68*LOOKUP(RIGHT($D$2,3),定数!$A$6:$A$13,定数!$B$6:$B$13))</f>
        <v/>
      </c>
      <c r="S68" s="52"/>
      <c r="T68" s="53" t="str">
        <f t="shared" si="5"/>
        <v/>
      </c>
      <c r="U68" s="53"/>
      <c r="V68" t="str">
        <f t="shared" si="8"/>
        <v/>
      </c>
      <c r="W68" t="str">
        <f t="shared" si="2"/>
        <v/>
      </c>
      <c r="X68" s="41" t="str">
        <f t="shared" si="6"/>
        <v/>
      </c>
      <c r="Y68" s="42" t="str">
        <f t="shared" si="7"/>
        <v/>
      </c>
    </row>
    <row r="69" spans="2:25">
      <c r="B69" s="35">
        <v>61</v>
      </c>
      <c r="C69" s="48" t="str">
        <f t="shared" si="0"/>
        <v/>
      </c>
      <c r="D69" s="48"/>
      <c r="E69" s="35"/>
      <c r="F69" s="8"/>
      <c r="G69" s="35"/>
      <c r="H69" s="49"/>
      <c r="I69" s="49"/>
      <c r="J69" s="35"/>
      <c r="K69" s="50" t="str">
        <f t="shared" si="9"/>
        <v/>
      </c>
      <c r="L69" s="51"/>
      <c r="M69" s="6" t="str">
        <f>IF(J69="","",(K69/J69)/LOOKUP(RIGHT($D$2,3),定数!$A$6:$A$13,定数!$B$6:$B$13))</f>
        <v/>
      </c>
      <c r="N69" s="35"/>
      <c r="O69" s="8"/>
      <c r="P69" s="49"/>
      <c r="Q69" s="49"/>
      <c r="R69" s="52" t="str">
        <f>IF(P69="","",T69*M69*LOOKUP(RIGHT($D$2,3),定数!$A$6:$A$13,定数!$B$6:$B$13))</f>
        <v/>
      </c>
      <c r="S69" s="52"/>
      <c r="T69" s="53" t="str">
        <f t="shared" si="5"/>
        <v/>
      </c>
      <c r="U69" s="53"/>
      <c r="V69" t="str">
        <f t="shared" si="8"/>
        <v/>
      </c>
      <c r="W69" t="str">
        <f t="shared" si="2"/>
        <v/>
      </c>
      <c r="X69" s="41" t="str">
        <f t="shared" si="6"/>
        <v/>
      </c>
      <c r="Y69" s="42" t="str">
        <f t="shared" si="7"/>
        <v/>
      </c>
    </row>
    <row r="70" spans="2:25">
      <c r="B70" s="35">
        <v>62</v>
      </c>
      <c r="C70" s="48" t="str">
        <f t="shared" si="0"/>
        <v/>
      </c>
      <c r="D70" s="48"/>
      <c r="E70" s="35"/>
      <c r="F70" s="8"/>
      <c r="G70" s="35"/>
      <c r="H70" s="49"/>
      <c r="I70" s="49"/>
      <c r="J70" s="35"/>
      <c r="K70" s="50" t="str">
        <f t="shared" si="9"/>
        <v/>
      </c>
      <c r="L70" s="51"/>
      <c r="M70" s="6" t="str">
        <f>IF(J70="","",(K70/J70)/LOOKUP(RIGHT($D$2,3),定数!$A$6:$A$13,定数!$B$6:$B$13))</f>
        <v/>
      </c>
      <c r="N70" s="35"/>
      <c r="O70" s="8"/>
      <c r="P70" s="49"/>
      <c r="Q70" s="49"/>
      <c r="R70" s="52" t="str">
        <f>IF(P70="","",T70*M70*LOOKUP(RIGHT($D$2,3),定数!$A$6:$A$13,定数!$B$6:$B$13))</f>
        <v/>
      </c>
      <c r="S70" s="52"/>
      <c r="T70" s="53" t="str">
        <f t="shared" si="5"/>
        <v/>
      </c>
      <c r="U70" s="53"/>
      <c r="V70" t="str">
        <f t="shared" si="8"/>
        <v/>
      </c>
      <c r="W70" t="str">
        <f t="shared" si="2"/>
        <v/>
      </c>
      <c r="X70" s="41" t="str">
        <f t="shared" si="6"/>
        <v/>
      </c>
      <c r="Y70" s="42" t="str">
        <f t="shared" si="7"/>
        <v/>
      </c>
    </row>
    <row r="71" spans="2:25">
      <c r="B71" s="35">
        <v>63</v>
      </c>
      <c r="C71" s="48" t="str">
        <f t="shared" si="0"/>
        <v/>
      </c>
      <c r="D71" s="48"/>
      <c r="E71" s="35"/>
      <c r="F71" s="8"/>
      <c r="G71" s="35"/>
      <c r="H71" s="49"/>
      <c r="I71" s="49"/>
      <c r="J71" s="35"/>
      <c r="K71" s="50" t="str">
        <f t="shared" si="9"/>
        <v/>
      </c>
      <c r="L71" s="51"/>
      <c r="M71" s="6" t="str">
        <f>IF(J71="","",(K71/J71)/LOOKUP(RIGHT($D$2,3),定数!$A$6:$A$13,定数!$B$6:$B$13))</f>
        <v/>
      </c>
      <c r="N71" s="35"/>
      <c r="O71" s="8"/>
      <c r="P71" s="49"/>
      <c r="Q71" s="49"/>
      <c r="R71" s="52" t="str">
        <f>IF(P71="","",T71*M71*LOOKUP(RIGHT($D$2,3),定数!$A$6:$A$13,定数!$B$6:$B$13))</f>
        <v/>
      </c>
      <c r="S71" s="52"/>
      <c r="T71" s="53" t="str">
        <f t="shared" si="5"/>
        <v/>
      </c>
      <c r="U71" s="53"/>
      <c r="V71" t="str">
        <f t="shared" si="8"/>
        <v/>
      </c>
      <c r="W71" t="str">
        <f t="shared" si="2"/>
        <v/>
      </c>
      <c r="X71" s="41" t="str">
        <f t="shared" si="6"/>
        <v/>
      </c>
      <c r="Y71" s="42" t="str">
        <f t="shared" si="7"/>
        <v/>
      </c>
    </row>
    <row r="72" spans="2:25">
      <c r="B72" s="35">
        <v>64</v>
      </c>
      <c r="C72" s="48" t="str">
        <f t="shared" si="0"/>
        <v/>
      </c>
      <c r="D72" s="48"/>
      <c r="E72" s="35"/>
      <c r="F72" s="8"/>
      <c r="G72" s="35"/>
      <c r="H72" s="49"/>
      <c r="I72" s="49"/>
      <c r="J72" s="35"/>
      <c r="K72" s="50" t="str">
        <f t="shared" si="9"/>
        <v/>
      </c>
      <c r="L72" s="51"/>
      <c r="M72" s="6" t="str">
        <f>IF(J72="","",(K72/J72)/LOOKUP(RIGHT($D$2,3),定数!$A$6:$A$13,定数!$B$6:$B$13))</f>
        <v/>
      </c>
      <c r="N72" s="35"/>
      <c r="O72" s="8"/>
      <c r="P72" s="49"/>
      <c r="Q72" s="49"/>
      <c r="R72" s="52" t="str">
        <f>IF(P72="","",T72*M72*LOOKUP(RIGHT($D$2,3),定数!$A$6:$A$13,定数!$B$6:$B$13))</f>
        <v/>
      </c>
      <c r="S72" s="52"/>
      <c r="T72" s="53" t="str">
        <f t="shared" si="5"/>
        <v/>
      </c>
      <c r="U72" s="53"/>
      <c r="V72" t="str">
        <f t="shared" si="8"/>
        <v/>
      </c>
      <c r="W72" t="str">
        <f t="shared" si="2"/>
        <v/>
      </c>
      <c r="X72" s="41" t="str">
        <f t="shared" si="6"/>
        <v/>
      </c>
      <c r="Y72" s="42" t="str">
        <f t="shared" si="7"/>
        <v/>
      </c>
    </row>
    <row r="73" spans="2:25">
      <c r="B73" s="35">
        <v>65</v>
      </c>
      <c r="C73" s="48" t="str">
        <f t="shared" si="0"/>
        <v/>
      </c>
      <c r="D73" s="48"/>
      <c r="E73" s="35"/>
      <c r="F73" s="8"/>
      <c r="G73" s="35"/>
      <c r="H73" s="49"/>
      <c r="I73" s="49"/>
      <c r="J73" s="35"/>
      <c r="K73" s="50" t="str">
        <f t="shared" si="9"/>
        <v/>
      </c>
      <c r="L73" s="51"/>
      <c r="M73" s="6" t="str">
        <f>IF(J73="","",(K73/J73)/LOOKUP(RIGHT($D$2,3),定数!$A$6:$A$13,定数!$B$6:$B$13))</f>
        <v/>
      </c>
      <c r="N73" s="35"/>
      <c r="O73" s="8"/>
      <c r="P73" s="49"/>
      <c r="Q73" s="49"/>
      <c r="R73" s="52" t="str">
        <f>IF(P73="","",T73*M73*LOOKUP(RIGHT($D$2,3),定数!$A$6:$A$13,定数!$B$6:$B$13))</f>
        <v/>
      </c>
      <c r="S73" s="52"/>
      <c r="T73" s="53" t="str">
        <f t="shared" si="5"/>
        <v/>
      </c>
      <c r="U73" s="53"/>
      <c r="V73" t="str">
        <f t="shared" si="8"/>
        <v/>
      </c>
      <c r="W73" t="str">
        <f t="shared" si="2"/>
        <v/>
      </c>
      <c r="X73" s="41" t="str">
        <f t="shared" si="6"/>
        <v/>
      </c>
      <c r="Y73" s="42" t="str">
        <f t="shared" si="7"/>
        <v/>
      </c>
    </row>
    <row r="74" spans="2:25">
      <c r="B74" s="35">
        <v>66</v>
      </c>
      <c r="C74" s="48" t="str">
        <f t="shared" ref="C74:C108" si="10">IF(R73="","",C73+R73)</f>
        <v/>
      </c>
      <c r="D74" s="48"/>
      <c r="E74" s="35"/>
      <c r="F74" s="8"/>
      <c r="G74" s="35"/>
      <c r="H74" s="49"/>
      <c r="I74" s="49"/>
      <c r="J74" s="35"/>
      <c r="K74" s="50" t="str">
        <f t="shared" si="9"/>
        <v/>
      </c>
      <c r="L74" s="51"/>
      <c r="M74" s="6" t="str">
        <f>IF(J74="","",(K74/J74)/LOOKUP(RIGHT($D$2,3),定数!$A$6:$A$13,定数!$B$6:$B$13))</f>
        <v/>
      </c>
      <c r="N74" s="35"/>
      <c r="O74" s="8"/>
      <c r="P74" s="49"/>
      <c r="Q74" s="49"/>
      <c r="R74" s="52" t="str">
        <f>IF(P74="","",T74*M74*LOOKUP(RIGHT($D$2,3),定数!$A$6:$A$13,定数!$B$6:$B$13))</f>
        <v/>
      </c>
      <c r="S74" s="52"/>
      <c r="T74" s="53" t="str">
        <f t="shared" si="5"/>
        <v/>
      </c>
      <c r="U74" s="53"/>
      <c r="V74" t="str">
        <f t="shared" si="8"/>
        <v/>
      </c>
      <c r="W74" t="str">
        <f t="shared" si="8"/>
        <v/>
      </c>
      <c r="X74" s="41" t="str">
        <f t="shared" si="6"/>
        <v/>
      </c>
      <c r="Y74" s="42" t="str">
        <f t="shared" si="7"/>
        <v/>
      </c>
    </row>
    <row r="75" spans="2:25">
      <c r="B75" s="35">
        <v>67</v>
      </c>
      <c r="C75" s="48" t="str">
        <f t="shared" si="10"/>
        <v/>
      </c>
      <c r="D75" s="48"/>
      <c r="E75" s="35"/>
      <c r="F75" s="8"/>
      <c r="G75" s="35"/>
      <c r="H75" s="49"/>
      <c r="I75" s="49"/>
      <c r="J75" s="35"/>
      <c r="K75" s="50" t="str">
        <f t="shared" ref="K75:K108" si="11">IF(J75="","",C75*0.03)</f>
        <v/>
      </c>
      <c r="L75" s="51"/>
      <c r="M75" s="6" t="str">
        <f>IF(J75="","",(K75/J75)/LOOKUP(RIGHT($D$2,3),定数!$A$6:$A$13,定数!$B$6:$B$13))</f>
        <v/>
      </c>
      <c r="N75" s="35"/>
      <c r="O75" s="8"/>
      <c r="P75" s="49"/>
      <c r="Q75" s="49"/>
      <c r="R75" s="52" t="str">
        <f>IF(P75="","",T75*M75*LOOKUP(RIGHT($D$2,3),定数!$A$6:$A$13,定数!$B$6:$B$13))</f>
        <v/>
      </c>
      <c r="S75" s="52"/>
      <c r="T75" s="53" t="str">
        <f t="shared" si="5"/>
        <v/>
      </c>
      <c r="U75" s="53"/>
      <c r="V75" t="str">
        <f t="shared" ref="V75:W90" si="12">IF(S75&lt;&gt;"",IF(S75&lt;0,1+V74,0),"")</f>
        <v/>
      </c>
      <c r="W75" t="str">
        <f t="shared" si="12"/>
        <v/>
      </c>
      <c r="X75" s="41" t="str">
        <f t="shared" si="6"/>
        <v/>
      </c>
      <c r="Y75" s="42" t="str">
        <f t="shared" si="7"/>
        <v/>
      </c>
    </row>
    <row r="76" spans="2:25">
      <c r="B76" s="35">
        <v>68</v>
      </c>
      <c r="C76" s="48" t="str">
        <f t="shared" si="10"/>
        <v/>
      </c>
      <c r="D76" s="48"/>
      <c r="E76" s="35"/>
      <c r="F76" s="8"/>
      <c r="G76" s="35"/>
      <c r="H76" s="49"/>
      <c r="I76" s="49"/>
      <c r="J76" s="35"/>
      <c r="K76" s="50" t="str">
        <f t="shared" si="11"/>
        <v/>
      </c>
      <c r="L76" s="51"/>
      <c r="M76" s="6" t="str">
        <f>IF(J76="","",(K76/J76)/LOOKUP(RIGHT($D$2,3),定数!$A$6:$A$13,定数!$B$6:$B$13))</f>
        <v/>
      </c>
      <c r="N76" s="35"/>
      <c r="O76" s="8"/>
      <c r="P76" s="49"/>
      <c r="Q76" s="49"/>
      <c r="R76" s="52" t="str">
        <f>IF(P76="","",T76*M76*LOOKUP(RIGHT($D$2,3),定数!$A$6:$A$13,定数!$B$6:$B$13))</f>
        <v/>
      </c>
      <c r="S76" s="52"/>
      <c r="T76" s="53" t="str">
        <f t="shared" ref="T76:T108" si="13">IF(P76="","",IF(G76="買",(P76-H76),(H76-P76))*IF(RIGHT($D$2,3)="JPY",100,10000))</f>
        <v/>
      </c>
      <c r="U76" s="53"/>
      <c r="V76" t="str">
        <f t="shared" si="12"/>
        <v/>
      </c>
      <c r="W76" t="str">
        <f t="shared" si="12"/>
        <v/>
      </c>
      <c r="X76" s="41" t="str">
        <f t="shared" ref="X76:X108" si="14">IF(C76&lt;&gt;"",MAX(X75,C76),"")</f>
        <v/>
      </c>
      <c r="Y76" s="42" t="str">
        <f t="shared" ref="Y76:Y108" si="15">IF(X76&lt;&gt;"",1-(C76/X76),"")</f>
        <v/>
      </c>
    </row>
    <row r="77" spans="2:25">
      <c r="B77" s="35">
        <v>69</v>
      </c>
      <c r="C77" s="48" t="str">
        <f t="shared" si="10"/>
        <v/>
      </c>
      <c r="D77" s="48"/>
      <c r="E77" s="35"/>
      <c r="F77" s="8"/>
      <c r="G77" s="35"/>
      <c r="H77" s="49"/>
      <c r="I77" s="49"/>
      <c r="J77" s="35"/>
      <c r="K77" s="50" t="str">
        <f t="shared" si="11"/>
        <v/>
      </c>
      <c r="L77" s="51"/>
      <c r="M77" s="6" t="str">
        <f>IF(J77="","",(K77/J77)/LOOKUP(RIGHT($D$2,3),定数!$A$6:$A$13,定数!$B$6:$B$13))</f>
        <v/>
      </c>
      <c r="N77" s="35"/>
      <c r="O77" s="8"/>
      <c r="P77" s="49"/>
      <c r="Q77" s="49"/>
      <c r="R77" s="52" t="str">
        <f>IF(P77="","",T77*M77*LOOKUP(RIGHT($D$2,3),定数!$A$6:$A$13,定数!$B$6:$B$13))</f>
        <v/>
      </c>
      <c r="S77" s="52"/>
      <c r="T77" s="53" t="str">
        <f t="shared" si="13"/>
        <v/>
      </c>
      <c r="U77" s="53"/>
      <c r="V77" t="str">
        <f t="shared" si="12"/>
        <v/>
      </c>
      <c r="W77" t="str">
        <f t="shared" si="12"/>
        <v/>
      </c>
      <c r="X77" s="41" t="str">
        <f t="shared" si="14"/>
        <v/>
      </c>
      <c r="Y77" s="42" t="str">
        <f t="shared" si="15"/>
        <v/>
      </c>
    </row>
    <row r="78" spans="2:25">
      <c r="B78" s="35">
        <v>70</v>
      </c>
      <c r="C78" s="48" t="str">
        <f t="shared" si="10"/>
        <v/>
      </c>
      <c r="D78" s="48"/>
      <c r="E78" s="35"/>
      <c r="F78" s="8"/>
      <c r="G78" s="35"/>
      <c r="H78" s="49"/>
      <c r="I78" s="49"/>
      <c r="J78" s="35"/>
      <c r="K78" s="50" t="str">
        <f t="shared" si="11"/>
        <v/>
      </c>
      <c r="L78" s="51"/>
      <c r="M78" s="6" t="str">
        <f>IF(J78="","",(K78/J78)/LOOKUP(RIGHT($D$2,3),定数!$A$6:$A$13,定数!$B$6:$B$13))</f>
        <v/>
      </c>
      <c r="N78" s="35"/>
      <c r="O78" s="8"/>
      <c r="P78" s="49"/>
      <c r="Q78" s="49"/>
      <c r="R78" s="52" t="str">
        <f>IF(P78="","",T78*M78*LOOKUP(RIGHT($D$2,3),定数!$A$6:$A$13,定数!$B$6:$B$13))</f>
        <v/>
      </c>
      <c r="S78" s="52"/>
      <c r="T78" s="53" t="str">
        <f t="shared" si="13"/>
        <v/>
      </c>
      <c r="U78" s="53"/>
      <c r="V78" t="str">
        <f t="shared" si="12"/>
        <v/>
      </c>
      <c r="W78" t="str">
        <f t="shared" si="12"/>
        <v/>
      </c>
      <c r="X78" s="41" t="str">
        <f t="shared" si="14"/>
        <v/>
      </c>
      <c r="Y78" s="42" t="str">
        <f t="shared" si="15"/>
        <v/>
      </c>
    </row>
    <row r="79" spans="2:25">
      <c r="B79" s="35">
        <v>71</v>
      </c>
      <c r="C79" s="48" t="str">
        <f t="shared" si="10"/>
        <v/>
      </c>
      <c r="D79" s="48"/>
      <c r="E79" s="35"/>
      <c r="F79" s="8"/>
      <c r="G79" s="35"/>
      <c r="H79" s="49"/>
      <c r="I79" s="49"/>
      <c r="J79" s="35"/>
      <c r="K79" s="50" t="str">
        <f t="shared" si="11"/>
        <v/>
      </c>
      <c r="L79" s="51"/>
      <c r="M79" s="6" t="str">
        <f>IF(J79="","",(K79/J79)/LOOKUP(RIGHT($D$2,3),定数!$A$6:$A$13,定数!$B$6:$B$13))</f>
        <v/>
      </c>
      <c r="N79" s="35"/>
      <c r="O79" s="8"/>
      <c r="P79" s="49"/>
      <c r="Q79" s="49"/>
      <c r="R79" s="52" t="str">
        <f>IF(P79="","",T79*M79*LOOKUP(RIGHT($D$2,3),定数!$A$6:$A$13,定数!$B$6:$B$13))</f>
        <v/>
      </c>
      <c r="S79" s="52"/>
      <c r="T79" s="53" t="str">
        <f t="shared" si="13"/>
        <v/>
      </c>
      <c r="U79" s="53"/>
      <c r="V79" t="str">
        <f t="shared" si="12"/>
        <v/>
      </c>
      <c r="W79" t="str">
        <f t="shared" si="12"/>
        <v/>
      </c>
      <c r="X79" s="41" t="str">
        <f t="shared" si="14"/>
        <v/>
      </c>
      <c r="Y79" s="42" t="str">
        <f t="shared" si="15"/>
        <v/>
      </c>
    </row>
    <row r="80" spans="2:25">
      <c r="B80" s="35">
        <v>72</v>
      </c>
      <c r="C80" s="48" t="str">
        <f t="shared" si="10"/>
        <v/>
      </c>
      <c r="D80" s="48"/>
      <c r="E80" s="35"/>
      <c r="F80" s="8"/>
      <c r="G80" s="35"/>
      <c r="H80" s="49"/>
      <c r="I80" s="49"/>
      <c r="J80" s="35"/>
      <c r="K80" s="50" t="str">
        <f t="shared" si="11"/>
        <v/>
      </c>
      <c r="L80" s="51"/>
      <c r="M80" s="6" t="str">
        <f>IF(J80="","",(K80/J80)/LOOKUP(RIGHT($D$2,3),定数!$A$6:$A$13,定数!$B$6:$B$13))</f>
        <v/>
      </c>
      <c r="N80" s="35"/>
      <c r="O80" s="8"/>
      <c r="P80" s="49"/>
      <c r="Q80" s="49"/>
      <c r="R80" s="52" t="str">
        <f>IF(P80="","",T80*M80*LOOKUP(RIGHT($D$2,3),定数!$A$6:$A$13,定数!$B$6:$B$13))</f>
        <v/>
      </c>
      <c r="S80" s="52"/>
      <c r="T80" s="53" t="str">
        <f t="shared" si="13"/>
        <v/>
      </c>
      <c r="U80" s="53"/>
      <c r="V80" t="str">
        <f t="shared" si="12"/>
        <v/>
      </c>
      <c r="W80" t="str">
        <f t="shared" si="12"/>
        <v/>
      </c>
      <c r="X80" s="41" t="str">
        <f t="shared" si="14"/>
        <v/>
      </c>
      <c r="Y80" s="42" t="str">
        <f t="shared" si="15"/>
        <v/>
      </c>
    </row>
    <row r="81" spans="2:25">
      <c r="B81" s="35">
        <v>73</v>
      </c>
      <c r="C81" s="48" t="str">
        <f t="shared" si="10"/>
        <v/>
      </c>
      <c r="D81" s="48"/>
      <c r="E81" s="35"/>
      <c r="F81" s="8"/>
      <c r="G81" s="35"/>
      <c r="H81" s="49"/>
      <c r="I81" s="49"/>
      <c r="J81" s="35"/>
      <c r="K81" s="50" t="str">
        <f t="shared" si="11"/>
        <v/>
      </c>
      <c r="L81" s="51"/>
      <c r="M81" s="6" t="str">
        <f>IF(J81="","",(K81/J81)/LOOKUP(RIGHT($D$2,3),定数!$A$6:$A$13,定数!$B$6:$B$13))</f>
        <v/>
      </c>
      <c r="N81" s="35"/>
      <c r="O81" s="8"/>
      <c r="P81" s="49"/>
      <c r="Q81" s="49"/>
      <c r="R81" s="52" t="str">
        <f>IF(P81="","",T81*M81*LOOKUP(RIGHT($D$2,3),定数!$A$6:$A$13,定数!$B$6:$B$13))</f>
        <v/>
      </c>
      <c r="S81" s="52"/>
      <c r="T81" s="53" t="str">
        <f t="shared" si="13"/>
        <v/>
      </c>
      <c r="U81" s="53"/>
      <c r="V81" t="str">
        <f t="shared" si="12"/>
        <v/>
      </c>
      <c r="W81" t="str">
        <f t="shared" si="12"/>
        <v/>
      </c>
      <c r="X81" s="41" t="str">
        <f t="shared" si="14"/>
        <v/>
      </c>
      <c r="Y81" s="42" t="str">
        <f t="shared" si="15"/>
        <v/>
      </c>
    </row>
    <row r="82" spans="2:25">
      <c r="B82" s="35">
        <v>74</v>
      </c>
      <c r="C82" s="48" t="str">
        <f t="shared" si="10"/>
        <v/>
      </c>
      <c r="D82" s="48"/>
      <c r="E82" s="35"/>
      <c r="F82" s="8"/>
      <c r="G82" s="35"/>
      <c r="H82" s="49"/>
      <c r="I82" s="49"/>
      <c r="J82" s="35"/>
      <c r="K82" s="50" t="str">
        <f t="shared" si="11"/>
        <v/>
      </c>
      <c r="L82" s="51"/>
      <c r="M82" s="6" t="str">
        <f>IF(J82="","",(K82/J82)/LOOKUP(RIGHT($D$2,3),定数!$A$6:$A$13,定数!$B$6:$B$13))</f>
        <v/>
      </c>
      <c r="N82" s="35"/>
      <c r="O82" s="8"/>
      <c r="P82" s="49"/>
      <c r="Q82" s="49"/>
      <c r="R82" s="52" t="str">
        <f>IF(P82="","",T82*M82*LOOKUP(RIGHT($D$2,3),定数!$A$6:$A$13,定数!$B$6:$B$13))</f>
        <v/>
      </c>
      <c r="S82" s="52"/>
      <c r="T82" s="53" t="str">
        <f t="shared" si="13"/>
        <v/>
      </c>
      <c r="U82" s="53"/>
      <c r="V82" t="str">
        <f t="shared" si="12"/>
        <v/>
      </c>
      <c r="W82" t="str">
        <f t="shared" si="12"/>
        <v/>
      </c>
      <c r="X82" s="41" t="str">
        <f t="shared" si="14"/>
        <v/>
      </c>
      <c r="Y82" s="42" t="str">
        <f t="shared" si="15"/>
        <v/>
      </c>
    </row>
    <row r="83" spans="2:25">
      <c r="B83" s="35">
        <v>75</v>
      </c>
      <c r="C83" s="48" t="str">
        <f t="shared" si="10"/>
        <v/>
      </c>
      <c r="D83" s="48"/>
      <c r="E83" s="35"/>
      <c r="F83" s="8"/>
      <c r="G83" s="35"/>
      <c r="H83" s="49"/>
      <c r="I83" s="49"/>
      <c r="J83" s="35"/>
      <c r="K83" s="50" t="str">
        <f t="shared" si="11"/>
        <v/>
      </c>
      <c r="L83" s="51"/>
      <c r="M83" s="6" t="str">
        <f>IF(J83="","",(K83/J83)/LOOKUP(RIGHT($D$2,3),定数!$A$6:$A$13,定数!$B$6:$B$13))</f>
        <v/>
      </c>
      <c r="N83" s="35"/>
      <c r="O83" s="8"/>
      <c r="P83" s="49"/>
      <c r="Q83" s="49"/>
      <c r="R83" s="52" t="str">
        <f>IF(P83="","",T83*M83*LOOKUP(RIGHT($D$2,3),定数!$A$6:$A$13,定数!$B$6:$B$13))</f>
        <v/>
      </c>
      <c r="S83" s="52"/>
      <c r="T83" s="53" t="str">
        <f t="shared" si="13"/>
        <v/>
      </c>
      <c r="U83" s="53"/>
      <c r="V83" t="str">
        <f t="shared" si="12"/>
        <v/>
      </c>
      <c r="W83" t="str">
        <f t="shared" si="12"/>
        <v/>
      </c>
      <c r="X83" s="41" t="str">
        <f t="shared" si="14"/>
        <v/>
      </c>
      <c r="Y83" s="42" t="str">
        <f t="shared" si="15"/>
        <v/>
      </c>
    </row>
    <row r="84" spans="2:25">
      <c r="B84" s="35">
        <v>76</v>
      </c>
      <c r="C84" s="48" t="str">
        <f t="shared" si="10"/>
        <v/>
      </c>
      <c r="D84" s="48"/>
      <c r="E84" s="35"/>
      <c r="F84" s="8"/>
      <c r="G84" s="35"/>
      <c r="H84" s="49"/>
      <c r="I84" s="49"/>
      <c r="J84" s="35"/>
      <c r="K84" s="50" t="str">
        <f t="shared" si="11"/>
        <v/>
      </c>
      <c r="L84" s="51"/>
      <c r="M84" s="6" t="str">
        <f>IF(J84="","",(K84/J84)/LOOKUP(RIGHT($D$2,3),定数!$A$6:$A$13,定数!$B$6:$B$13))</f>
        <v/>
      </c>
      <c r="N84" s="35"/>
      <c r="O84" s="8"/>
      <c r="P84" s="49"/>
      <c r="Q84" s="49"/>
      <c r="R84" s="52" t="str">
        <f>IF(P84="","",T84*M84*LOOKUP(RIGHT($D$2,3),定数!$A$6:$A$13,定数!$B$6:$B$13))</f>
        <v/>
      </c>
      <c r="S84" s="52"/>
      <c r="T84" s="53" t="str">
        <f t="shared" si="13"/>
        <v/>
      </c>
      <c r="U84" s="53"/>
      <c r="V84" t="str">
        <f t="shared" si="12"/>
        <v/>
      </c>
      <c r="W84" t="str">
        <f t="shared" si="12"/>
        <v/>
      </c>
      <c r="X84" s="41" t="str">
        <f t="shared" si="14"/>
        <v/>
      </c>
      <c r="Y84" s="42" t="str">
        <f t="shared" si="15"/>
        <v/>
      </c>
    </row>
    <row r="85" spans="2:25">
      <c r="B85" s="35">
        <v>77</v>
      </c>
      <c r="C85" s="48" t="str">
        <f t="shared" si="10"/>
        <v/>
      </c>
      <c r="D85" s="48"/>
      <c r="E85" s="35"/>
      <c r="F85" s="8"/>
      <c r="G85" s="35"/>
      <c r="H85" s="49"/>
      <c r="I85" s="49"/>
      <c r="J85" s="35"/>
      <c r="K85" s="50" t="str">
        <f t="shared" si="11"/>
        <v/>
      </c>
      <c r="L85" s="51"/>
      <c r="M85" s="6" t="str">
        <f>IF(J85="","",(K85/J85)/LOOKUP(RIGHT($D$2,3),定数!$A$6:$A$13,定数!$B$6:$B$13))</f>
        <v/>
      </c>
      <c r="N85" s="35"/>
      <c r="O85" s="8"/>
      <c r="P85" s="49"/>
      <c r="Q85" s="49"/>
      <c r="R85" s="52" t="str">
        <f>IF(P85="","",T85*M85*LOOKUP(RIGHT($D$2,3),定数!$A$6:$A$13,定数!$B$6:$B$13))</f>
        <v/>
      </c>
      <c r="S85" s="52"/>
      <c r="T85" s="53" t="str">
        <f t="shared" si="13"/>
        <v/>
      </c>
      <c r="U85" s="53"/>
      <c r="V85" t="str">
        <f t="shared" si="12"/>
        <v/>
      </c>
      <c r="W85" t="str">
        <f t="shared" si="12"/>
        <v/>
      </c>
      <c r="X85" s="41" t="str">
        <f t="shared" si="14"/>
        <v/>
      </c>
      <c r="Y85" s="42" t="str">
        <f t="shared" si="15"/>
        <v/>
      </c>
    </row>
    <row r="86" spans="2:25">
      <c r="B86" s="35">
        <v>78</v>
      </c>
      <c r="C86" s="48" t="str">
        <f t="shared" si="10"/>
        <v/>
      </c>
      <c r="D86" s="48"/>
      <c r="E86" s="35"/>
      <c r="F86" s="8"/>
      <c r="G86" s="35"/>
      <c r="H86" s="49"/>
      <c r="I86" s="49"/>
      <c r="J86" s="35"/>
      <c r="K86" s="50" t="str">
        <f t="shared" si="11"/>
        <v/>
      </c>
      <c r="L86" s="51"/>
      <c r="M86" s="6" t="str">
        <f>IF(J86="","",(K86/J86)/LOOKUP(RIGHT($D$2,3),定数!$A$6:$A$13,定数!$B$6:$B$13))</f>
        <v/>
      </c>
      <c r="N86" s="35"/>
      <c r="O86" s="8"/>
      <c r="P86" s="49"/>
      <c r="Q86" s="49"/>
      <c r="R86" s="52" t="str">
        <f>IF(P86="","",T86*M86*LOOKUP(RIGHT($D$2,3),定数!$A$6:$A$13,定数!$B$6:$B$13))</f>
        <v/>
      </c>
      <c r="S86" s="52"/>
      <c r="T86" s="53" t="str">
        <f t="shared" si="13"/>
        <v/>
      </c>
      <c r="U86" s="53"/>
      <c r="V86" t="str">
        <f t="shared" si="12"/>
        <v/>
      </c>
      <c r="W86" t="str">
        <f t="shared" si="12"/>
        <v/>
      </c>
      <c r="X86" s="41" t="str">
        <f t="shared" si="14"/>
        <v/>
      </c>
      <c r="Y86" s="42" t="str">
        <f t="shared" si="15"/>
        <v/>
      </c>
    </row>
    <row r="87" spans="2:25">
      <c r="B87" s="35">
        <v>79</v>
      </c>
      <c r="C87" s="48" t="str">
        <f t="shared" si="10"/>
        <v/>
      </c>
      <c r="D87" s="48"/>
      <c r="E87" s="35"/>
      <c r="F87" s="8"/>
      <c r="G87" s="35"/>
      <c r="H87" s="49"/>
      <c r="I87" s="49"/>
      <c r="J87" s="35"/>
      <c r="K87" s="50" t="str">
        <f t="shared" si="11"/>
        <v/>
      </c>
      <c r="L87" s="51"/>
      <c r="M87" s="6" t="str">
        <f>IF(J87="","",(K87/J87)/LOOKUP(RIGHT($D$2,3),定数!$A$6:$A$13,定数!$B$6:$B$13))</f>
        <v/>
      </c>
      <c r="N87" s="35"/>
      <c r="O87" s="8"/>
      <c r="P87" s="49"/>
      <c r="Q87" s="49"/>
      <c r="R87" s="52" t="str">
        <f>IF(P87="","",T87*M87*LOOKUP(RIGHT($D$2,3),定数!$A$6:$A$13,定数!$B$6:$B$13))</f>
        <v/>
      </c>
      <c r="S87" s="52"/>
      <c r="T87" s="53" t="str">
        <f t="shared" si="13"/>
        <v/>
      </c>
      <c r="U87" s="53"/>
      <c r="V87" t="str">
        <f t="shared" si="12"/>
        <v/>
      </c>
      <c r="W87" t="str">
        <f t="shared" si="12"/>
        <v/>
      </c>
      <c r="X87" s="41" t="str">
        <f t="shared" si="14"/>
        <v/>
      </c>
      <c r="Y87" s="42" t="str">
        <f t="shared" si="15"/>
        <v/>
      </c>
    </row>
    <row r="88" spans="2:25">
      <c r="B88" s="35">
        <v>80</v>
      </c>
      <c r="C88" s="48" t="str">
        <f t="shared" si="10"/>
        <v/>
      </c>
      <c r="D88" s="48"/>
      <c r="E88" s="35"/>
      <c r="F88" s="8"/>
      <c r="G88" s="35"/>
      <c r="H88" s="49"/>
      <c r="I88" s="49"/>
      <c r="J88" s="35"/>
      <c r="K88" s="50" t="str">
        <f t="shared" si="11"/>
        <v/>
      </c>
      <c r="L88" s="51"/>
      <c r="M88" s="6" t="str">
        <f>IF(J88="","",(K88/J88)/LOOKUP(RIGHT($D$2,3),定数!$A$6:$A$13,定数!$B$6:$B$13))</f>
        <v/>
      </c>
      <c r="N88" s="35"/>
      <c r="O88" s="8"/>
      <c r="P88" s="49"/>
      <c r="Q88" s="49"/>
      <c r="R88" s="52" t="str">
        <f>IF(P88="","",T88*M88*LOOKUP(RIGHT($D$2,3),定数!$A$6:$A$13,定数!$B$6:$B$13))</f>
        <v/>
      </c>
      <c r="S88" s="52"/>
      <c r="T88" s="53" t="str">
        <f t="shared" si="13"/>
        <v/>
      </c>
      <c r="U88" s="53"/>
      <c r="V88" t="str">
        <f t="shared" si="12"/>
        <v/>
      </c>
      <c r="W88" t="str">
        <f t="shared" si="12"/>
        <v/>
      </c>
      <c r="X88" s="41" t="str">
        <f t="shared" si="14"/>
        <v/>
      </c>
      <c r="Y88" s="42" t="str">
        <f t="shared" si="15"/>
        <v/>
      </c>
    </row>
    <row r="89" spans="2:25">
      <c r="B89" s="35">
        <v>81</v>
      </c>
      <c r="C89" s="48" t="str">
        <f t="shared" si="10"/>
        <v/>
      </c>
      <c r="D89" s="48"/>
      <c r="E89" s="35"/>
      <c r="F89" s="8"/>
      <c r="G89" s="35"/>
      <c r="H89" s="49"/>
      <c r="I89" s="49"/>
      <c r="J89" s="35"/>
      <c r="K89" s="50" t="str">
        <f t="shared" si="11"/>
        <v/>
      </c>
      <c r="L89" s="51"/>
      <c r="M89" s="6" t="str">
        <f>IF(J89="","",(K89/J89)/LOOKUP(RIGHT($D$2,3),定数!$A$6:$A$13,定数!$B$6:$B$13))</f>
        <v/>
      </c>
      <c r="N89" s="35"/>
      <c r="O89" s="8"/>
      <c r="P89" s="49"/>
      <c r="Q89" s="49"/>
      <c r="R89" s="52" t="str">
        <f>IF(P89="","",T89*M89*LOOKUP(RIGHT($D$2,3),定数!$A$6:$A$13,定数!$B$6:$B$13))</f>
        <v/>
      </c>
      <c r="S89" s="52"/>
      <c r="T89" s="53" t="str">
        <f t="shared" si="13"/>
        <v/>
      </c>
      <c r="U89" s="53"/>
      <c r="V89" t="str">
        <f t="shared" si="12"/>
        <v/>
      </c>
      <c r="W89" t="str">
        <f t="shared" si="12"/>
        <v/>
      </c>
      <c r="X89" s="41" t="str">
        <f t="shared" si="14"/>
        <v/>
      </c>
      <c r="Y89" s="42" t="str">
        <f t="shared" si="15"/>
        <v/>
      </c>
    </row>
    <row r="90" spans="2:25">
      <c r="B90" s="35">
        <v>82</v>
      </c>
      <c r="C90" s="48" t="str">
        <f t="shared" si="10"/>
        <v/>
      </c>
      <c r="D90" s="48"/>
      <c r="E90" s="35"/>
      <c r="F90" s="8"/>
      <c r="G90" s="35"/>
      <c r="H90" s="49"/>
      <c r="I90" s="49"/>
      <c r="J90" s="35"/>
      <c r="K90" s="50" t="str">
        <f t="shared" si="11"/>
        <v/>
      </c>
      <c r="L90" s="51"/>
      <c r="M90" s="6" t="str">
        <f>IF(J90="","",(K90/J90)/LOOKUP(RIGHT($D$2,3),定数!$A$6:$A$13,定数!$B$6:$B$13))</f>
        <v/>
      </c>
      <c r="N90" s="35"/>
      <c r="O90" s="8"/>
      <c r="P90" s="49"/>
      <c r="Q90" s="49"/>
      <c r="R90" s="52" t="str">
        <f>IF(P90="","",T90*M90*LOOKUP(RIGHT($D$2,3),定数!$A$6:$A$13,定数!$B$6:$B$13))</f>
        <v/>
      </c>
      <c r="S90" s="52"/>
      <c r="T90" s="53" t="str">
        <f t="shared" si="13"/>
        <v/>
      </c>
      <c r="U90" s="53"/>
      <c r="V90" t="str">
        <f t="shared" si="12"/>
        <v/>
      </c>
      <c r="W90" t="str">
        <f t="shared" si="12"/>
        <v/>
      </c>
      <c r="X90" s="41" t="str">
        <f t="shared" si="14"/>
        <v/>
      </c>
      <c r="Y90" s="42" t="str">
        <f t="shared" si="15"/>
        <v/>
      </c>
    </row>
    <row r="91" spans="2:25">
      <c r="B91" s="35">
        <v>83</v>
      </c>
      <c r="C91" s="48" t="str">
        <f t="shared" si="10"/>
        <v/>
      </c>
      <c r="D91" s="48"/>
      <c r="E91" s="35"/>
      <c r="F91" s="8"/>
      <c r="G91" s="35"/>
      <c r="H91" s="49"/>
      <c r="I91" s="49"/>
      <c r="J91" s="35"/>
      <c r="K91" s="50" t="str">
        <f t="shared" si="11"/>
        <v/>
      </c>
      <c r="L91" s="51"/>
      <c r="M91" s="6" t="str">
        <f>IF(J91="","",(K91/J91)/LOOKUP(RIGHT($D$2,3),定数!$A$6:$A$13,定数!$B$6:$B$13))</f>
        <v/>
      </c>
      <c r="N91" s="35"/>
      <c r="O91" s="8"/>
      <c r="P91" s="49"/>
      <c r="Q91" s="49"/>
      <c r="R91" s="52" t="str">
        <f>IF(P91="","",T91*M91*LOOKUP(RIGHT($D$2,3),定数!$A$6:$A$13,定数!$B$6:$B$13))</f>
        <v/>
      </c>
      <c r="S91" s="52"/>
      <c r="T91" s="53" t="str">
        <f t="shared" si="13"/>
        <v/>
      </c>
      <c r="U91" s="53"/>
      <c r="V91" t="str">
        <f t="shared" ref="V91:W106" si="16">IF(S91&lt;&gt;"",IF(S91&lt;0,1+V90,0),"")</f>
        <v/>
      </c>
      <c r="W91" t="str">
        <f t="shared" si="16"/>
        <v/>
      </c>
      <c r="X91" s="41" t="str">
        <f t="shared" si="14"/>
        <v/>
      </c>
      <c r="Y91" s="42" t="str">
        <f t="shared" si="15"/>
        <v/>
      </c>
    </row>
    <row r="92" spans="2:25">
      <c r="B92" s="35">
        <v>84</v>
      </c>
      <c r="C92" s="48" t="str">
        <f t="shared" si="10"/>
        <v/>
      </c>
      <c r="D92" s="48"/>
      <c r="E92" s="35"/>
      <c r="F92" s="8"/>
      <c r="G92" s="35"/>
      <c r="H92" s="49"/>
      <c r="I92" s="49"/>
      <c r="J92" s="35"/>
      <c r="K92" s="50" t="str">
        <f t="shared" si="11"/>
        <v/>
      </c>
      <c r="L92" s="51"/>
      <c r="M92" s="6" t="str">
        <f>IF(J92="","",(K92/J92)/LOOKUP(RIGHT($D$2,3),定数!$A$6:$A$13,定数!$B$6:$B$13))</f>
        <v/>
      </c>
      <c r="N92" s="35"/>
      <c r="O92" s="8"/>
      <c r="P92" s="49"/>
      <c r="Q92" s="49"/>
      <c r="R92" s="52" t="str">
        <f>IF(P92="","",T92*M92*LOOKUP(RIGHT($D$2,3),定数!$A$6:$A$13,定数!$B$6:$B$13))</f>
        <v/>
      </c>
      <c r="S92" s="52"/>
      <c r="T92" s="53" t="str">
        <f t="shared" si="13"/>
        <v/>
      </c>
      <c r="U92" s="53"/>
      <c r="V92" t="str">
        <f t="shared" si="16"/>
        <v/>
      </c>
      <c r="W92" t="str">
        <f t="shared" si="16"/>
        <v/>
      </c>
      <c r="X92" s="41" t="str">
        <f t="shared" si="14"/>
        <v/>
      </c>
      <c r="Y92" s="42" t="str">
        <f t="shared" si="15"/>
        <v/>
      </c>
    </row>
    <row r="93" spans="2:25">
      <c r="B93" s="35">
        <v>85</v>
      </c>
      <c r="C93" s="48" t="str">
        <f t="shared" si="10"/>
        <v/>
      </c>
      <c r="D93" s="48"/>
      <c r="E93" s="35"/>
      <c r="F93" s="8"/>
      <c r="G93" s="35"/>
      <c r="H93" s="49"/>
      <c r="I93" s="49"/>
      <c r="J93" s="35"/>
      <c r="K93" s="50" t="str">
        <f t="shared" si="11"/>
        <v/>
      </c>
      <c r="L93" s="51"/>
      <c r="M93" s="6" t="str">
        <f>IF(J93="","",(K93/J93)/LOOKUP(RIGHT($D$2,3),定数!$A$6:$A$13,定数!$B$6:$B$13))</f>
        <v/>
      </c>
      <c r="N93" s="35"/>
      <c r="O93" s="8"/>
      <c r="P93" s="49"/>
      <c r="Q93" s="49"/>
      <c r="R93" s="52" t="str">
        <f>IF(P93="","",T93*M93*LOOKUP(RIGHT($D$2,3),定数!$A$6:$A$13,定数!$B$6:$B$13))</f>
        <v/>
      </c>
      <c r="S93" s="52"/>
      <c r="T93" s="53" t="str">
        <f t="shared" si="13"/>
        <v/>
      </c>
      <c r="U93" s="53"/>
      <c r="V93" t="str">
        <f t="shared" si="16"/>
        <v/>
      </c>
      <c r="W93" t="str">
        <f t="shared" si="16"/>
        <v/>
      </c>
      <c r="X93" s="41" t="str">
        <f t="shared" si="14"/>
        <v/>
      </c>
      <c r="Y93" s="42" t="str">
        <f t="shared" si="15"/>
        <v/>
      </c>
    </row>
    <row r="94" spans="2:25">
      <c r="B94" s="35">
        <v>86</v>
      </c>
      <c r="C94" s="48" t="str">
        <f t="shared" si="10"/>
        <v/>
      </c>
      <c r="D94" s="48"/>
      <c r="E94" s="35"/>
      <c r="F94" s="8"/>
      <c r="G94" s="35"/>
      <c r="H94" s="49"/>
      <c r="I94" s="49"/>
      <c r="J94" s="35"/>
      <c r="K94" s="50" t="str">
        <f t="shared" si="11"/>
        <v/>
      </c>
      <c r="L94" s="51"/>
      <c r="M94" s="6" t="str">
        <f>IF(J94="","",(K94/J94)/LOOKUP(RIGHT($D$2,3),定数!$A$6:$A$13,定数!$B$6:$B$13))</f>
        <v/>
      </c>
      <c r="N94" s="35"/>
      <c r="O94" s="8"/>
      <c r="P94" s="49"/>
      <c r="Q94" s="49"/>
      <c r="R94" s="52" t="str">
        <f>IF(P94="","",T94*M94*LOOKUP(RIGHT($D$2,3),定数!$A$6:$A$13,定数!$B$6:$B$13))</f>
        <v/>
      </c>
      <c r="S94" s="52"/>
      <c r="T94" s="53" t="str">
        <f t="shared" si="13"/>
        <v/>
      </c>
      <c r="U94" s="53"/>
      <c r="V94" t="str">
        <f t="shared" si="16"/>
        <v/>
      </c>
      <c r="W94" t="str">
        <f t="shared" si="16"/>
        <v/>
      </c>
      <c r="X94" s="41" t="str">
        <f t="shared" si="14"/>
        <v/>
      </c>
      <c r="Y94" s="42" t="str">
        <f t="shared" si="15"/>
        <v/>
      </c>
    </row>
    <row r="95" spans="2:25">
      <c r="B95" s="35">
        <v>87</v>
      </c>
      <c r="C95" s="48" t="str">
        <f t="shared" si="10"/>
        <v/>
      </c>
      <c r="D95" s="48"/>
      <c r="E95" s="35"/>
      <c r="F95" s="8"/>
      <c r="G95" s="35"/>
      <c r="H95" s="49"/>
      <c r="I95" s="49"/>
      <c r="J95" s="35"/>
      <c r="K95" s="50" t="str">
        <f t="shared" si="11"/>
        <v/>
      </c>
      <c r="L95" s="51"/>
      <c r="M95" s="6" t="str">
        <f>IF(J95="","",(K95/J95)/LOOKUP(RIGHT($D$2,3),定数!$A$6:$A$13,定数!$B$6:$B$13))</f>
        <v/>
      </c>
      <c r="N95" s="35"/>
      <c r="O95" s="8"/>
      <c r="P95" s="49"/>
      <c r="Q95" s="49"/>
      <c r="R95" s="52" t="str">
        <f>IF(P95="","",T95*M95*LOOKUP(RIGHT($D$2,3),定数!$A$6:$A$13,定数!$B$6:$B$13))</f>
        <v/>
      </c>
      <c r="S95" s="52"/>
      <c r="T95" s="53" t="str">
        <f t="shared" si="13"/>
        <v/>
      </c>
      <c r="U95" s="53"/>
      <c r="V95" t="str">
        <f t="shared" si="16"/>
        <v/>
      </c>
      <c r="W95" t="str">
        <f t="shared" si="16"/>
        <v/>
      </c>
      <c r="X95" s="41" t="str">
        <f t="shared" si="14"/>
        <v/>
      </c>
      <c r="Y95" s="42" t="str">
        <f t="shared" si="15"/>
        <v/>
      </c>
    </row>
    <row r="96" spans="2:25">
      <c r="B96" s="35">
        <v>88</v>
      </c>
      <c r="C96" s="48" t="str">
        <f t="shared" si="10"/>
        <v/>
      </c>
      <c r="D96" s="48"/>
      <c r="E96" s="35"/>
      <c r="F96" s="8"/>
      <c r="G96" s="35"/>
      <c r="H96" s="49"/>
      <c r="I96" s="49"/>
      <c r="J96" s="35"/>
      <c r="K96" s="50" t="str">
        <f t="shared" si="11"/>
        <v/>
      </c>
      <c r="L96" s="51"/>
      <c r="M96" s="6" t="str">
        <f>IF(J96="","",(K96/J96)/LOOKUP(RIGHT($D$2,3),定数!$A$6:$A$13,定数!$B$6:$B$13))</f>
        <v/>
      </c>
      <c r="N96" s="35"/>
      <c r="O96" s="8"/>
      <c r="P96" s="49"/>
      <c r="Q96" s="49"/>
      <c r="R96" s="52" t="str">
        <f>IF(P96="","",T96*M96*LOOKUP(RIGHT($D$2,3),定数!$A$6:$A$13,定数!$B$6:$B$13))</f>
        <v/>
      </c>
      <c r="S96" s="52"/>
      <c r="T96" s="53" t="str">
        <f t="shared" si="13"/>
        <v/>
      </c>
      <c r="U96" s="53"/>
      <c r="V96" t="str">
        <f t="shared" si="16"/>
        <v/>
      </c>
      <c r="W96" t="str">
        <f t="shared" si="16"/>
        <v/>
      </c>
      <c r="X96" s="41" t="str">
        <f t="shared" si="14"/>
        <v/>
      </c>
      <c r="Y96" s="42" t="str">
        <f t="shared" si="15"/>
        <v/>
      </c>
    </row>
    <row r="97" spans="2:25">
      <c r="B97" s="35">
        <v>89</v>
      </c>
      <c r="C97" s="48" t="str">
        <f t="shared" si="10"/>
        <v/>
      </c>
      <c r="D97" s="48"/>
      <c r="E97" s="35"/>
      <c r="F97" s="8"/>
      <c r="G97" s="35"/>
      <c r="H97" s="49"/>
      <c r="I97" s="49"/>
      <c r="J97" s="35"/>
      <c r="K97" s="50" t="str">
        <f t="shared" si="11"/>
        <v/>
      </c>
      <c r="L97" s="51"/>
      <c r="M97" s="6" t="str">
        <f>IF(J97="","",(K97/J97)/LOOKUP(RIGHT($D$2,3),定数!$A$6:$A$13,定数!$B$6:$B$13))</f>
        <v/>
      </c>
      <c r="N97" s="35"/>
      <c r="O97" s="8"/>
      <c r="P97" s="49"/>
      <c r="Q97" s="49"/>
      <c r="R97" s="52" t="str">
        <f>IF(P97="","",T97*M97*LOOKUP(RIGHT($D$2,3),定数!$A$6:$A$13,定数!$B$6:$B$13))</f>
        <v/>
      </c>
      <c r="S97" s="52"/>
      <c r="T97" s="53" t="str">
        <f t="shared" si="13"/>
        <v/>
      </c>
      <c r="U97" s="53"/>
      <c r="V97" t="str">
        <f t="shared" si="16"/>
        <v/>
      </c>
      <c r="W97" t="str">
        <f t="shared" si="16"/>
        <v/>
      </c>
      <c r="X97" s="41" t="str">
        <f t="shared" si="14"/>
        <v/>
      </c>
      <c r="Y97" s="42" t="str">
        <f t="shared" si="15"/>
        <v/>
      </c>
    </row>
    <row r="98" spans="2:25">
      <c r="B98" s="35">
        <v>90</v>
      </c>
      <c r="C98" s="48" t="str">
        <f t="shared" si="10"/>
        <v/>
      </c>
      <c r="D98" s="48"/>
      <c r="E98" s="35"/>
      <c r="F98" s="8"/>
      <c r="G98" s="35"/>
      <c r="H98" s="49"/>
      <c r="I98" s="49"/>
      <c r="J98" s="35"/>
      <c r="K98" s="50" t="str">
        <f t="shared" si="11"/>
        <v/>
      </c>
      <c r="L98" s="51"/>
      <c r="M98" s="6" t="str">
        <f>IF(J98="","",(K98/J98)/LOOKUP(RIGHT($D$2,3),定数!$A$6:$A$13,定数!$B$6:$B$13))</f>
        <v/>
      </c>
      <c r="N98" s="35"/>
      <c r="O98" s="8"/>
      <c r="P98" s="49"/>
      <c r="Q98" s="49"/>
      <c r="R98" s="52" t="str">
        <f>IF(P98="","",T98*M98*LOOKUP(RIGHT($D$2,3),定数!$A$6:$A$13,定数!$B$6:$B$13))</f>
        <v/>
      </c>
      <c r="S98" s="52"/>
      <c r="T98" s="53" t="str">
        <f t="shared" si="13"/>
        <v/>
      </c>
      <c r="U98" s="53"/>
      <c r="V98" t="str">
        <f t="shared" si="16"/>
        <v/>
      </c>
      <c r="W98" t="str">
        <f t="shared" si="16"/>
        <v/>
      </c>
      <c r="X98" s="41" t="str">
        <f t="shared" si="14"/>
        <v/>
      </c>
      <c r="Y98" s="42" t="str">
        <f t="shared" si="15"/>
        <v/>
      </c>
    </row>
    <row r="99" spans="2:25">
      <c r="B99" s="35">
        <v>91</v>
      </c>
      <c r="C99" s="48" t="str">
        <f t="shared" si="10"/>
        <v/>
      </c>
      <c r="D99" s="48"/>
      <c r="E99" s="35"/>
      <c r="F99" s="8"/>
      <c r="G99" s="35"/>
      <c r="H99" s="49"/>
      <c r="I99" s="49"/>
      <c r="J99" s="35"/>
      <c r="K99" s="50" t="str">
        <f t="shared" si="11"/>
        <v/>
      </c>
      <c r="L99" s="51"/>
      <c r="M99" s="6" t="str">
        <f>IF(J99="","",(K99/J99)/LOOKUP(RIGHT($D$2,3),定数!$A$6:$A$13,定数!$B$6:$B$13))</f>
        <v/>
      </c>
      <c r="N99" s="35"/>
      <c r="O99" s="8"/>
      <c r="P99" s="49"/>
      <c r="Q99" s="49"/>
      <c r="R99" s="52" t="str">
        <f>IF(P99="","",T99*M99*LOOKUP(RIGHT($D$2,3),定数!$A$6:$A$13,定数!$B$6:$B$13))</f>
        <v/>
      </c>
      <c r="S99" s="52"/>
      <c r="T99" s="53" t="str">
        <f t="shared" si="13"/>
        <v/>
      </c>
      <c r="U99" s="53"/>
      <c r="V99" t="str">
        <f t="shared" si="16"/>
        <v/>
      </c>
      <c r="W99" t="str">
        <f t="shared" si="16"/>
        <v/>
      </c>
      <c r="X99" s="41" t="str">
        <f t="shared" si="14"/>
        <v/>
      </c>
      <c r="Y99" s="42" t="str">
        <f t="shared" si="15"/>
        <v/>
      </c>
    </row>
    <row r="100" spans="2:25">
      <c r="B100" s="35">
        <v>92</v>
      </c>
      <c r="C100" s="48" t="str">
        <f t="shared" si="10"/>
        <v/>
      </c>
      <c r="D100" s="48"/>
      <c r="E100" s="35"/>
      <c r="F100" s="8"/>
      <c r="G100" s="35"/>
      <c r="H100" s="49"/>
      <c r="I100" s="49"/>
      <c r="J100" s="35"/>
      <c r="K100" s="50" t="str">
        <f t="shared" si="11"/>
        <v/>
      </c>
      <c r="L100" s="51"/>
      <c r="M100" s="6" t="str">
        <f>IF(J100="","",(K100/J100)/LOOKUP(RIGHT($D$2,3),定数!$A$6:$A$13,定数!$B$6:$B$13))</f>
        <v/>
      </c>
      <c r="N100" s="35"/>
      <c r="O100" s="8"/>
      <c r="P100" s="49"/>
      <c r="Q100" s="49"/>
      <c r="R100" s="52" t="str">
        <f>IF(P100="","",T100*M100*LOOKUP(RIGHT($D$2,3),定数!$A$6:$A$13,定数!$B$6:$B$13))</f>
        <v/>
      </c>
      <c r="S100" s="52"/>
      <c r="T100" s="53" t="str">
        <f t="shared" si="13"/>
        <v/>
      </c>
      <c r="U100" s="53"/>
      <c r="V100" t="str">
        <f t="shared" si="16"/>
        <v/>
      </c>
      <c r="W100" t="str">
        <f t="shared" si="16"/>
        <v/>
      </c>
      <c r="X100" s="41" t="str">
        <f t="shared" si="14"/>
        <v/>
      </c>
      <c r="Y100" s="42" t="str">
        <f t="shared" si="15"/>
        <v/>
      </c>
    </row>
    <row r="101" spans="2:25">
      <c r="B101" s="35">
        <v>93</v>
      </c>
      <c r="C101" s="48" t="str">
        <f t="shared" si="10"/>
        <v/>
      </c>
      <c r="D101" s="48"/>
      <c r="E101" s="35"/>
      <c r="F101" s="8"/>
      <c r="G101" s="35"/>
      <c r="H101" s="49"/>
      <c r="I101" s="49"/>
      <c r="J101" s="35"/>
      <c r="K101" s="50" t="str">
        <f t="shared" si="11"/>
        <v/>
      </c>
      <c r="L101" s="51"/>
      <c r="M101" s="6" t="str">
        <f>IF(J101="","",(K101/J101)/LOOKUP(RIGHT($D$2,3),定数!$A$6:$A$13,定数!$B$6:$B$13))</f>
        <v/>
      </c>
      <c r="N101" s="35"/>
      <c r="O101" s="8"/>
      <c r="P101" s="49"/>
      <c r="Q101" s="49"/>
      <c r="R101" s="52" t="str">
        <f>IF(P101="","",T101*M101*LOOKUP(RIGHT($D$2,3),定数!$A$6:$A$13,定数!$B$6:$B$13))</f>
        <v/>
      </c>
      <c r="S101" s="52"/>
      <c r="T101" s="53" t="str">
        <f t="shared" si="13"/>
        <v/>
      </c>
      <c r="U101" s="53"/>
      <c r="V101" t="str">
        <f t="shared" si="16"/>
        <v/>
      </c>
      <c r="W101" t="str">
        <f t="shared" si="16"/>
        <v/>
      </c>
      <c r="X101" s="41" t="str">
        <f t="shared" si="14"/>
        <v/>
      </c>
      <c r="Y101" s="42" t="str">
        <f t="shared" si="15"/>
        <v/>
      </c>
    </row>
    <row r="102" spans="2:25">
      <c r="B102" s="35">
        <v>94</v>
      </c>
      <c r="C102" s="48" t="str">
        <f t="shared" si="10"/>
        <v/>
      </c>
      <c r="D102" s="48"/>
      <c r="E102" s="35"/>
      <c r="F102" s="8"/>
      <c r="G102" s="35"/>
      <c r="H102" s="49"/>
      <c r="I102" s="49"/>
      <c r="J102" s="35"/>
      <c r="K102" s="50" t="str">
        <f t="shared" si="11"/>
        <v/>
      </c>
      <c r="L102" s="51"/>
      <c r="M102" s="6" t="str">
        <f>IF(J102="","",(K102/J102)/LOOKUP(RIGHT($D$2,3),定数!$A$6:$A$13,定数!$B$6:$B$13))</f>
        <v/>
      </c>
      <c r="N102" s="35"/>
      <c r="O102" s="8"/>
      <c r="P102" s="49"/>
      <c r="Q102" s="49"/>
      <c r="R102" s="52" t="str">
        <f>IF(P102="","",T102*M102*LOOKUP(RIGHT($D$2,3),定数!$A$6:$A$13,定数!$B$6:$B$13))</f>
        <v/>
      </c>
      <c r="S102" s="52"/>
      <c r="T102" s="53" t="str">
        <f t="shared" si="13"/>
        <v/>
      </c>
      <c r="U102" s="53"/>
      <c r="V102" t="str">
        <f t="shared" si="16"/>
        <v/>
      </c>
      <c r="W102" t="str">
        <f t="shared" si="16"/>
        <v/>
      </c>
      <c r="X102" s="41" t="str">
        <f t="shared" si="14"/>
        <v/>
      </c>
      <c r="Y102" s="42" t="str">
        <f t="shared" si="15"/>
        <v/>
      </c>
    </row>
    <row r="103" spans="2:25">
      <c r="B103" s="35">
        <v>95</v>
      </c>
      <c r="C103" s="48" t="str">
        <f t="shared" si="10"/>
        <v/>
      </c>
      <c r="D103" s="48"/>
      <c r="E103" s="35"/>
      <c r="F103" s="8"/>
      <c r="G103" s="35"/>
      <c r="H103" s="49"/>
      <c r="I103" s="49"/>
      <c r="J103" s="35"/>
      <c r="K103" s="50" t="str">
        <f t="shared" si="11"/>
        <v/>
      </c>
      <c r="L103" s="51"/>
      <c r="M103" s="6" t="str">
        <f>IF(J103="","",(K103/J103)/LOOKUP(RIGHT($D$2,3),定数!$A$6:$A$13,定数!$B$6:$B$13))</f>
        <v/>
      </c>
      <c r="N103" s="35"/>
      <c r="O103" s="8"/>
      <c r="P103" s="49"/>
      <c r="Q103" s="49"/>
      <c r="R103" s="52" t="str">
        <f>IF(P103="","",T103*M103*LOOKUP(RIGHT($D$2,3),定数!$A$6:$A$13,定数!$B$6:$B$13))</f>
        <v/>
      </c>
      <c r="S103" s="52"/>
      <c r="T103" s="53" t="str">
        <f t="shared" si="13"/>
        <v/>
      </c>
      <c r="U103" s="53"/>
      <c r="V103" t="str">
        <f t="shared" si="16"/>
        <v/>
      </c>
      <c r="W103" t="str">
        <f t="shared" si="16"/>
        <v/>
      </c>
      <c r="X103" s="41" t="str">
        <f t="shared" si="14"/>
        <v/>
      </c>
      <c r="Y103" s="42" t="str">
        <f t="shared" si="15"/>
        <v/>
      </c>
    </row>
    <row r="104" spans="2:25">
      <c r="B104" s="35">
        <v>96</v>
      </c>
      <c r="C104" s="48" t="str">
        <f t="shared" si="10"/>
        <v/>
      </c>
      <c r="D104" s="48"/>
      <c r="E104" s="35"/>
      <c r="F104" s="8"/>
      <c r="G104" s="35"/>
      <c r="H104" s="49"/>
      <c r="I104" s="49"/>
      <c r="J104" s="35"/>
      <c r="K104" s="50" t="str">
        <f t="shared" si="11"/>
        <v/>
      </c>
      <c r="L104" s="51"/>
      <c r="M104" s="6" t="str">
        <f>IF(J104="","",(K104/J104)/LOOKUP(RIGHT($D$2,3),定数!$A$6:$A$13,定数!$B$6:$B$13))</f>
        <v/>
      </c>
      <c r="N104" s="35"/>
      <c r="O104" s="8"/>
      <c r="P104" s="49"/>
      <c r="Q104" s="49"/>
      <c r="R104" s="52" t="str">
        <f>IF(P104="","",T104*M104*LOOKUP(RIGHT($D$2,3),定数!$A$6:$A$13,定数!$B$6:$B$13))</f>
        <v/>
      </c>
      <c r="S104" s="52"/>
      <c r="T104" s="53" t="str">
        <f t="shared" si="13"/>
        <v/>
      </c>
      <c r="U104" s="53"/>
      <c r="V104" t="str">
        <f t="shared" si="16"/>
        <v/>
      </c>
      <c r="W104" t="str">
        <f t="shared" si="16"/>
        <v/>
      </c>
      <c r="X104" s="41" t="str">
        <f t="shared" si="14"/>
        <v/>
      </c>
      <c r="Y104" s="42" t="str">
        <f t="shared" si="15"/>
        <v/>
      </c>
    </row>
    <row r="105" spans="2:25">
      <c r="B105" s="35">
        <v>97</v>
      </c>
      <c r="C105" s="48" t="str">
        <f t="shared" si="10"/>
        <v/>
      </c>
      <c r="D105" s="48"/>
      <c r="E105" s="35"/>
      <c r="F105" s="8"/>
      <c r="G105" s="35"/>
      <c r="H105" s="49"/>
      <c r="I105" s="49"/>
      <c r="J105" s="35"/>
      <c r="K105" s="50" t="str">
        <f t="shared" si="11"/>
        <v/>
      </c>
      <c r="L105" s="51"/>
      <c r="M105" s="6" t="str">
        <f>IF(J105="","",(K105/J105)/LOOKUP(RIGHT($D$2,3),定数!$A$6:$A$13,定数!$B$6:$B$13))</f>
        <v/>
      </c>
      <c r="N105" s="35"/>
      <c r="O105" s="8"/>
      <c r="P105" s="49"/>
      <c r="Q105" s="49"/>
      <c r="R105" s="52" t="str">
        <f>IF(P105="","",T105*M105*LOOKUP(RIGHT($D$2,3),定数!$A$6:$A$13,定数!$B$6:$B$13))</f>
        <v/>
      </c>
      <c r="S105" s="52"/>
      <c r="T105" s="53" t="str">
        <f t="shared" si="13"/>
        <v/>
      </c>
      <c r="U105" s="53"/>
      <c r="V105" t="str">
        <f t="shared" si="16"/>
        <v/>
      </c>
      <c r="W105" t="str">
        <f t="shared" si="16"/>
        <v/>
      </c>
      <c r="X105" s="41" t="str">
        <f t="shared" si="14"/>
        <v/>
      </c>
      <c r="Y105" s="42" t="str">
        <f t="shared" si="15"/>
        <v/>
      </c>
    </row>
    <row r="106" spans="2:25">
      <c r="B106" s="35">
        <v>98</v>
      </c>
      <c r="C106" s="48" t="str">
        <f t="shared" si="10"/>
        <v/>
      </c>
      <c r="D106" s="48"/>
      <c r="E106" s="35"/>
      <c r="F106" s="8"/>
      <c r="G106" s="35"/>
      <c r="H106" s="49"/>
      <c r="I106" s="49"/>
      <c r="J106" s="35"/>
      <c r="K106" s="50" t="str">
        <f t="shared" si="11"/>
        <v/>
      </c>
      <c r="L106" s="51"/>
      <c r="M106" s="6" t="str">
        <f>IF(J106="","",(K106/J106)/LOOKUP(RIGHT($D$2,3),定数!$A$6:$A$13,定数!$B$6:$B$13))</f>
        <v/>
      </c>
      <c r="N106" s="35"/>
      <c r="O106" s="8"/>
      <c r="P106" s="49"/>
      <c r="Q106" s="49"/>
      <c r="R106" s="52" t="str">
        <f>IF(P106="","",T106*M106*LOOKUP(RIGHT($D$2,3),定数!$A$6:$A$13,定数!$B$6:$B$13))</f>
        <v/>
      </c>
      <c r="S106" s="52"/>
      <c r="T106" s="53" t="str">
        <f t="shared" si="13"/>
        <v/>
      </c>
      <c r="U106" s="53"/>
      <c r="V106" t="str">
        <f t="shared" si="16"/>
        <v/>
      </c>
      <c r="W106" t="str">
        <f t="shared" si="16"/>
        <v/>
      </c>
      <c r="X106" s="41" t="str">
        <f t="shared" si="14"/>
        <v/>
      </c>
      <c r="Y106" s="42" t="str">
        <f t="shared" si="15"/>
        <v/>
      </c>
    </row>
    <row r="107" spans="2:25">
      <c r="B107" s="35">
        <v>99</v>
      </c>
      <c r="C107" s="48" t="str">
        <f t="shared" si="10"/>
        <v/>
      </c>
      <c r="D107" s="48"/>
      <c r="E107" s="35"/>
      <c r="F107" s="8"/>
      <c r="G107" s="35"/>
      <c r="H107" s="49"/>
      <c r="I107" s="49"/>
      <c r="J107" s="35"/>
      <c r="K107" s="50" t="str">
        <f t="shared" si="11"/>
        <v/>
      </c>
      <c r="L107" s="51"/>
      <c r="M107" s="6" t="str">
        <f>IF(J107="","",(K107/J107)/LOOKUP(RIGHT($D$2,3),定数!$A$6:$A$13,定数!$B$6:$B$13))</f>
        <v/>
      </c>
      <c r="N107" s="35"/>
      <c r="O107" s="8"/>
      <c r="P107" s="49"/>
      <c r="Q107" s="49"/>
      <c r="R107" s="52" t="str">
        <f>IF(P107="","",T107*M107*LOOKUP(RIGHT($D$2,3),定数!$A$6:$A$13,定数!$B$6:$B$13))</f>
        <v/>
      </c>
      <c r="S107" s="52"/>
      <c r="T107" s="53" t="str">
        <f t="shared" si="13"/>
        <v/>
      </c>
      <c r="U107" s="53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4"/>
        <v/>
      </c>
      <c r="Y107" s="42" t="str">
        <f t="shared" si="15"/>
        <v/>
      </c>
    </row>
    <row r="108" spans="2:25">
      <c r="B108" s="35">
        <v>100</v>
      </c>
      <c r="C108" s="48" t="str">
        <f t="shared" si="10"/>
        <v/>
      </c>
      <c r="D108" s="48"/>
      <c r="E108" s="35"/>
      <c r="F108" s="8"/>
      <c r="G108" s="35"/>
      <c r="H108" s="49"/>
      <c r="I108" s="49"/>
      <c r="J108" s="35"/>
      <c r="K108" s="50" t="str">
        <f t="shared" si="11"/>
        <v/>
      </c>
      <c r="L108" s="51"/>
      <c r="M108" s="6" t="str">
        <f>IF(J108="","",(K108/J108)/LOOKUP(RIGHT($D$2,3),定数!$A$6:$A$13,定数!$B$6:$B$13))</f>
        <v/>
      </c>
      <c r="N108" s="35"/>
      <c r="O108" s="8"/>
      <c r="P108" s="49"/>
      <c r="Q108" s="49"/>
      <c r="R108" s="52" t="str">
        <f>IF(P108="","",T108*M108*LOOKUP(RIGHT($D$2,3),定数!$A$6:$A$13,定数!$B$6:$B$13))</f>
        <v/>
      </c>
      <c r="S108" s="52"/>
      <c r="T108" s="53" t="str">
        <f t="shared" si="13"/>
        <v/>
      </c>
      <c r="U108" s="53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4"/>
        <v/>
      </c>
      <c r="Y108" s="42" t="str">
        <f t="shared" si="15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</mergeCells>
  <phoneticPr fontId="2"/>
  <conditionalFormatting sqref="G46">
    <cfRule type="cellIs" dxfId="197" priority="113" stopIfTrue="1" operator="equal">
      <formula>"買"</formula>
    </cfRule>
    <cfRule type="cellIs" dxfId="196" priority="114" stopIfTrue="1" operator="equal">
      <formula>"売"</formula>
    </cfRule>
  </conditionalFormatting>
  <conditionalFormatting sqref="G9:G11 G14:G45 G47:G108">
    <cfRule type="cellIs" dxfId="195" priority="115" stopIfTrue="1" operator="equal">
      <formula>"買"</formula>
    </cfRule>
    <cfRule type="cellIs" dxfId="194" priority="116" stopIfTrue="1" operator="equal">
      <formula>"売"</formula>
    </cfRule>
  </conditionalFormatting>
  <conditionalFormatting sqref="G12">
    <cfRule type="cellIs" dxfId="193" priority="111" stopIfTrue="1" operator="equal">
      <formula>"買"</formula>
    </cfRule>
    <cfRule type="cellIs" dxfId="192" priority="112" stopIfTrue="1" operator="equal">
      <formula>"売"</formula>
    </cfRule>
  </conditionalFormatting>
  <conditionalFormatting sqref="G13">
    <cfRule type="cellIs" dxfId="191" priority="109" stopIfTrue="1" operator="equal">
      <formula>"買"</formula>
    </cfRule>
    <cfRule type="cellIs" dxfId="190" priority="110" stopIfTrue="1" operator="equal">
      <formula>"売"</formula>
    </cfRule>
  </conditionalFormatting>
  <conditionalFormatting sqref="G9">
    <cfRule type="cellIs" dxfId="189" priority="107" stopIfTrue="1" operator="equal">
      <formula>"買"</formula>
    </cfRule>
    <cfRule type="cellIs" dxfId="188" priority="108" stopIfTrue="1" operator="equal">
      <formula>"売"</formula>
    </cfRule>
  </conditionalFormatting>
  <conditionalFormatting sqref="G10">
    <cfRule type="cellIs" dxfId="187" priority="105" stopIfTrue="1" operator="equal">
      <formula>"買"</formula>
    </cfRule>
    <cfRule type="cellIs" dxfId="186" priority="106" stopIfTrue="1" operator="equal">
      <formula>"売"</formula>
    </cfRule>
  </conditionalFormatting>
  <conditionalFormatting sqref="G11">
    <cfRule type="cellIs" dxfId="185" priority="103" stopIfTrue="1" operator="equal">
      <formula>"買"</formula>
    </cfRule>
    <cfRule type="cellIs" dxfId="184" priority="104" stopIfTrue="1" operator="equal">
      <formula>"売"</formula>
    </cfRule>
  </conditionalFormatting>
  <conditionalFormatting sqref="G12">
    <cfRule type="cellIs" dxfId="183" priority="101" stopIfTrue="1" operator="equal">
      <formula>"買"</formula>
    </cfRule>
    <cfRule type="cellIs" dxfId="182" priority="102" stopIfTrue="1" operator="equal">
      <formula>"売"</formula>
    </cfRule>
  </conditionalFormatting>
  <conditionalFormatting sqref="G13">
    <cfRule type="cellIs" dxfId="181" priority="99" stopIfTrue="1" operator="equal">
      <formula>"買"</formula>
    </cfRule>
    <cfRule type="cellIs" dxfId="180" priority="100" stopIfTrue="1" operator="equal">
      <formula>"売"</formula>
    </cfRule>
  </conditionalFormatting>
  <conditionalFormatting sqref="G14">
    <cfRule type="cellIs" dxfId="179" priority="97" stopIfTrue="1" operator="equal">
      <formula>"買"</formula>
    </cfRule>
    <cfRule type="cellIs" dxfId="178" priority="98" stopIfTrue="1" operator="equal">
      <formula>"売"</formula>
    </cfRule>
  </conditionalFormatting>
  <conditionalFormatting sqref="G15">
    <cfRule type="cellIs" dxfId="177" priority="95" stopIfTrue="1" operator="equal">
      <formula>"買"</formula>
    </cfRule>
    <cfRule type="cellIs" dxfId="176" priority="96" stopIfTrue="1" operator="equal">
      <formula>"売"</formula>
    </cfRule>
  </conditionalFormatting>
  <conditionalFormatting sqref="G16">
    <cfRule type="cellIs" dxfId="175" priority="93" stopIfTrue="1" operator="equal">
      <formula>"買"</formula>
    </cfRule>
    <cfRule type="cellIs" dxfId="174" priority="94" stopIfTrue="1" operator="equal">
      <formula>"売"</formula>
    </cfRule>
  </conditionalFormatting>
  <conditionalFormatting sqref="G17">
    <cfRule type="cellIs" dxfId="173" priority="91" stopIfTrue="1" operator="equal">
      <formula>"買"</formula>
    </cfRule>
    <cfRule type="cellIs" dxfId="172" priority="92" stopIfTrue="1" operator="equal">
      <formula>"売"</formula>
    </cfRule>
  </conditionalFormatting>
  <conditionalFormatting sqref="G18">
    <cfRule type="cellIs" dxfId="171" priority="89" stopIfTrue="1" operator="equal">
      <formula>"買"</formula>
    </cfRule>
    <cfRule type="cellIs" dxfId="170" priority="90" stopIfTrue="1" operator="equal">
      <formula>"売"</formula>
    </cfRule>
  </conditionalFormatting>
  <conditionalFormatting sqref="G19">
    <cfRule type="cellIs" dxfId="169" priority="87" stopIfTrue="1" operator="equal">
      <formula>"買"</formula>
    </cfRule>
    <cfRule type="cellIs" dxfId="168" priority="88" stopIfTrue="1" operator="equal">
      <formula>"売"</formula>
    </cfRule>
  </conditionalFormatting>
  <conditionalFormatting sqref="G20">
    <cfRule type="cellIs" dxfId="167" priority="85" stopIfTrue="1" operator="equal">
      <formula>"買"</formula>
    </cfRule>
    <cfRule type="cellIs" dxfId="166" priority="86" stopIfTrue="1" operator="equal">
      <formula>"売"</formula>
    </cfRule>
  </conditionalFormatting>
  <conditionalFormatting sqref="G21">
    <cfRule type="cellIs" dxfId="165" priority="83" stopIfTrue="1" operator="equal">
      <formula>"買"</formula>
    </cfRule>
    <cfRule type="cellIs" dxfId="164" priority="84" stopIfTrue="1" operator="equal">
      <formula>"売"</formula>
    </cfRule>
  </conditionalFormatting>
  <conditionalFormatting sqref="G22">
    <cfRule type="cellIs" dxfId="163" priority="81" stopIfTrue="1" operator="equal">
      <formula>"買"</formula>
    </cfRule>
    <cfRule type="cellIs" dxfId="162" priority="82" stopIfTrue="1" operator="equal">
      <formula>"売"</formula>
    </cfRule>
  </conditionalFormatting>
  <conditionalFormatting sqref="G23">
    <cfRule type="cellIs" dxfId="161" priority="79" stopIfTrue="1" operator="equal">
      <formula>"買"</formula>
    </cfRule>
    <cfRule type="cellIs" dxfId="160" priority="80" stopIfTrue="1" operator="equal">
      <formula>"売"</formula>
    </cfRule>
  </conditionalFormatting>
  <conditionalFormatting sqref="G24">
    <cfRule type="cellIs" dxfId="159" priority="77" stopIfTrue="1" operator="equal">
      <formula>"買"</formula>
    </cfRule>
    <cfRule type="cellIs" dxfId="158" priority="78" stopIfTrue="1" operator="equal">
      <formula>"売"</formula>
    </cfRule>
  </conditionalFormatting>
  <conditionalFormatting sqref="G25">
    <cfRule type="cellIs" dxfId="157" priority="75" stopIfTrue="1" operator="equal">
      <formula>"買"</formula>
    </cfRule>
    <cfRule type="cellIs" dxfId="156" priority="76" stopIfTrue="1" operator="equal">
      <formula>"売"</formula>
    </cfRule>
  </conditionalFormatting>
  <conditionalFormatting sqref="G26">
    <cfRule type="cellIs" dxfId="155" priority="73" stopIfTrue="1" operator="equal">
      <formula>"買"</formula>
    </cfRule>
    <cfRule type="cellIs" dxfId="154" priority="74" stopIfTrue="1" operator="equal">
      <formula>"売"</formula>
    </cfRule>
  </conditionalFormatting>
  <conditionalFormatting sqref="G27">
    <cfRule type="cellIs" dxfId="153" priority="71" stopIfTrue="1" operator="equal">
      <formula>"買"</formula>
    </cfRule>
    <cfRule type="cellIs" dxfId="152" priority="72" stopIfTrue="1" operator="equal">
      <formula>"売"</formula>
    </cfRule>
  </conditionalFormatting>
  <conditionalFormatting sqref="G28">
    <cfRule type="cellIs" dxfId="151" priority="69" stopIfTrue="1" operator="equal">
      <formula>"買"</formula>
    </cfRule>
    <cfRule type="cellIs" dxfId="150" priority="70" stopIfTrue="1" operator="equal">
      <formula>"売"</formula>
    </cfRule>
  </conditionalFormatting>
  <conditionalFormatting sqref="G29">
    <cfRule type="cellIs" dxfId="149" priority="67" stopIfTrue="1" operator="equal">
      <formula>"買"</formula>
    </cfRule>
    <cfRule type="cellIs" dxfId="148" priority="68" stopIfTrue="1" operator="equal">
      <formula>"売"</formula>
    </cfRule>
  </conditionalFormatting>
  <conditionalFormatting sqref="G30">
    <cfRule type="cellIs" dxfId="147" priority="65" stopIfTrue="1" operator="equal">
      <formula>"買"</formula>
    </cfRule>
    <cfRule type="cellIs" dxfId="146" priority="66" stopIfTrue="1" operator="equal">
      <formula>"売"</formula>
    </cfRule>
  </conditionalFormatting>
  <conditionalFormatting sqref="G31">
    <cfRule type="cellIs" dxfId="145" priority="63" stopIfTrue="1" operator="equal">
      <formula>"買"</formula>
    </cfRule>
    <cfRule type="cellIs" dxfId="144" priority="64" stopIfTrue="1" operator="equal">
      <formula>"売"</formula>
    </cfRule>
  </conditionalFormatting>
  <conditionalFormatting sqref="G32">
    <cfRule type="cellIs" dxfId="143" priority="61" stopIfTrue="1" operator="equal">
      <formula>"買"</formula>
    </cfRule>
    <cfRule type="cellIs" dxfId="142" priority="62" stopIfTrue="1" operator="equal">
      <formula>"売"</formula>
    </cfRule>
  </conditionalFormatting>
  <conditionalFormatting sqref="G33">
    <cfRule type="cellIs" dxfId="141" priority="59" stopIfTrue="1" operator="equal">
      <formula>"買"</formula>
    </cfRule>
    <cfRule type="cellIs" dxfId="140" priority="60" stopIfTrue="1" operator="equal">
      <formula>"売"</formula>
    </cfRule>
  </conditionalFormatting>
  <conditionalFormatting sqref="G34">
    <cfRule type="cellIs" dxfId="139" priority="57" stopIfTrue="1" operator="equal">
      <formula>"買"</formula>
    </cfRule>
    <cfRule type="cellIs" dxfId="138" priority="58" stopIfTrue="1" operator="equal">
      <formula>"売"</formula>
    </cfRule>
  </conditionalFormatting>
  <conditionalFormatting sqref="G35">
    <cfRule type="cellIs" dxfId="137" priority="55" stopIfTrue="1" operator="equal">
      <formula>"買"</formula>
    </cfRule>
    <cfRule type="cellIs" dxfId="136" priority="56" stopIfTrue="1" operator="equal">
      <formula>"売"</formula>
    </cfRule>
  </conditionalFormatting>
  <conditionalFormatting sqref="G36">
    <cfRule type="cellIs" dxfId="135" priority="53" stopIfTrue="1" operator="equal">
      <formula>"買"</formula>
    </cfRule>
    <cfRule type="cellIs" dxfId="134" priority="54" stopIfTrue="1" operator="equal">
      <formula>"売"</formula>
    </cfRule>
  </conditionalFormatting>
  <conditionalFormatting sqref="G37">
    <cfRule type="cellIs" dxfId="133" priority="51" stopIfTrue="1" operator="equal">
      <formula>"買"</formula>
    </cfRule>
    <cfRule type="cellIs" dxfId="132" priority="52" stopIfTrue="1" operator="equal">
      <formula>"売"</formula>
    </cfRule>
  </conditionalFormatting>
  <conditionalFormatting sqref="G38">
    <cfRule type="cellIs" dxfId="131" priority="49" stopIfTrue="1" operator="equal">
      <formula>"買"</formula>
    </cfRule>
    <cfRule type="cellIs" dxfId="130" priority="50" stopIfTrue="1" operator="equal">
      <formula>"売"</formula>
    </cfRule>
  </conditionalFormatting>
  <conditionalFormatting sqref="G39">
    <cfRule type="cellIs" dxfId="129" priority="47" stopIfTrue="1" operator="equal">
      <formula>"買"</formula>
    </cfRule>
    <cfRule type="cellIs" dxfId="128" priority="48" stopIfTrue="1" operator="equal">
      <formula>"売"</formula>
    </cfRule>
  </conditionalFormatting>
  <conditionalFormatting sqref="G41">
    <cfRule type="cellIs" dxfId="127" priority="45" stopIfTrue="1" operator="equal">
      <formula>"買"</formula>
    </cfRule>
    <cfRule type="cellIs" dxfId="126" priority="46" stopIfTrue="1" operator="equal">
      <formula>"売"</formula>
    </cfRule>
  </conditionalFormatting>
  <conditionalFormatting sqref="G42">
    <cfRule type="cellIs" dxfId="125" priority="43" stopIfTrue="1" operator="equal">
      <formula>"買"</formula>
    </cfRule>
    <cfRule type="cellIs" dxfId="124" priority="44" stopIfTrue="1" operator="equal">
      <formula>"売"</formula>
    </cfRule>
  </conditionalFormatting>
  <conditionalFormatting sqref="G43">
    <cfRule type="cellIs" dxfId="113" priority="41" stopIfTrue="1" operator="equal">
      <formula>"買"</formula>
    </cfRule>
    <cfRule type="cellIs" dxfId="112" priority="42" stopIfTrue="1" operator="equal">
      <formula>"売"</formula>
    </cfRule>
  </conditionalFormatting>
  <conditionalFormatting sqref="G44">
    <cfRule type="cellIs" dxfId="109" priority="39" stopIfTrue="1" operator="equal">
      <formula>"買"</formula>
    </cfRule>
    <cfRule type="cellIs" dxfId="108" priority="40" stopIfTrue="1" operator="equal">
      <formula>"売"</formula>
    </cfRule>
  </conditionalFormatting>
  <conditionalFormatting sqref="G45">
    <cfRule type="cellIs" dxfId="105" priority="37" stopIfTrue="1" operator="equal">
      <formula>"買"</formula>
    </cfRule>
    <cfRule type="cellIs" dxfId="104" priority="38" stopIfTrue="1" operator="equal">
      <formula>"売"</formula>
    </cfRule>
  </conditionalFormatting>
  <conditionalFormatting sqref="G46">
    <cfRule type="cellIs" dxfId="101" priority="35" stopIfTrue="1" operator="equal">
      <formula>"買"</formula>
    </cfRule>
    <cfRule type="cellIs" dxfId="100" priority="36" stopIfTrue="1" operator="equal">
      <formula>"売"</formula>
    </cfRule>
  </conditionalFormatting>
  <conditionalFormatting sqref="G47">
    <cfRule type="cellIs" dxfId="97" priority="33" stopIfTrue="1" operator="equal">
      <formula>"買"</formula>
    </cfRule>
    <cfRule type="cellIs" dxfId="96" priority="34" stopIfTrue="1" operator="equal">
      <formula>"売"</formula>
    </cfRule>
  </conditionalFormatting>
  <conditionalFormatting sqref="G48">
    <cfRule type="cellIs" dxfId="93" priority="31" stopIfTrue="1" operator="equal">
      <formula>"買"</formula>
    </cfRule>
    <cfRule type="cellIs" dxfId="92" priority="32" stopIfTrue="1" operator="equal">
      <formula>"売"</formula>
    </cfRule>
  </conditionalFormatting>
  <conditionalFormatting sqref="G49">
    <cfRule type="cellIs" dxfId="89" priority="29" stopIfTrue="1" operator="equal">
      <formula>"買"</formula>
    </cfRule>
    <cfRule type="cellIs" dxfId="88" priority="30" stopIfTrue="1" operator="equal">
      <formula>"売"</formula>
    </cfRule>
  </conditionalFormatting>
  <conditionalFormatting sqref="G50">
    <cfRule type="cellIs" dxfId="85" priority="27" stopIfTrue="1" operator="equal">
      <formula>"買"</formula>
    </cfRule>
    <cfRule type="cellIs" dxfId="84" priority="28" stopIfTrue="1" operator="equal">
      <formula>"売"</formula>
    </cfRule>
  </conditionalFormatting>
  <conditionalFormatting sqref="G51">
    <cfRule type="cellIs" dxfId="81" priority="25" stopIfTrue="1" operator="equal">
      <formula>"買"</formula>
    </cfRule>
    <cfRule type="cellIs" dxfId="80" priority="26" stopIfTrue="1" operator="equal">
      <formula>"売"</formula>
    </cfRule>
  </conditionalFormatting>
  <conditionalFormatting sqref="G52">
    <cfRule type="cellIs" dxfId="77" priority="23" stopIfTrue="1" operator="equal">
      <formula>"買"</formula>
    </cfRule>
    <cfRule type="cellIs" dxfId="76" priority="24" stopIfTrue="1" operator="equal">
      <formula>"売"</formula>
    </cfRule>
  </conditionalFormatting>
  <conditionalFormatting sqref="G53">
    <cfRule type="cellIs" dxfId="73" priority="21" stopIfTrue="1" operator="equal">
      <formula>"買"</formula>
    </cfRule>
    <cfRule type="cellIs" dxfId="72" priority="22" stopIfTrue="1" operator="equal">
      <formula>"売"</formula>
    </cfRule>
  </conditionalFormatting>
  <conditionalFormatting sqref="G55">
    <cfRule type="cellIs" dxfId="65" priority="19" stopIfTrue="1" operator="equal">
      <formula>"買"</formula>
    </cfRule>
    <cfRule type="cellIs" dxfId="64" priority="20" stopIfTrue="1" operator="equal">
      <formula>"売"</formula>
    </cfRule>
  </conditionalFormatting>
  <conditionalFormatting sqref="G56">
    <cfRule type="cellIs" dxfId="61" priority="17" stopIfTrue="1" operator="equal">
      <formula>"買"</formula>
    </cfRule>
    <cfRule type="cellIs" dxfId="60" priority="18" stopIfTrue="1" operator="equal">
      <formula>"売"</formula>
    </cfRule>
  </conditionalFormatting>
  <conditionalFormatting sqref="G57">
    <cfRule type="cellIs" dxfId="55" priority="15" stopIfTrue="1" operator="equal">
      <formula>"買"</formula>
    </cfRule>
    <cfRule type="cellIs" dxfId="54" priority="16" stopIfTrue="1" operator="equal">
      <formula>"売"</formula>
    </cfRule>
  </conditionalFormatting>
  <conditionalFormatting sqref="G58">
    <cfRule type="cellIs" dxfId="47" priority="13" stopIfTrue="1" operator="equal">
      <formula>"買"</formula>
    </cfRule>
    <cfRule type="cellIs" dxfId="46" priority="14" stopIfTrue="1" operator="equal">
      <formula>"売"</formula>
    </cfRule>
  </conditionalFormatting>
  <conditionalFormatting sqref="G59">
    <cfRule type="cellIs" dxfId="39" priority="11" stopIfTrue="1" operator="equal">
      <formula>"買"</formula>
    </cfRule>
    <cfRule type="cellIs" dxfId="38" priority="12" stopIfTrue="1" operator="equal">
      <formula>"売"</formula>
    </cfRule>
  </conditionalFormatting>
  <conditionalFormatting sqref="G60">
    <cfRule type="cellIs" dxfId="31" priority="9" stopIfTrue="1" operator="equal">
      <formula>"買"</formula>
    </cfRule>
    <cfRule type="cellIs" dxfId="30" priority="10" stopIfTrue="1" operator="equal">
      <formula>"売"</formula>
    </cfRule>
  </conditionalFormatting>
  <conditionalFormatting sqref="G62">
    <cfRule type="cellIs" dxfId="23" priority="7" stopIfTrue="1" operator="equal">
      <formula>"買"</formula>
    </cfRule>
    <cfRule type="cellIs" dxfId="22" priority="8" stopIfTrue="1" operator="equal">
      <formula>"売"</formula>
    </cfRule>
  </conditionalFormatting>
  <conditionalFormatting sqref="G61">
    <cfRule type="cellIs" dxfId="19" priority="5" stopIfTrue="1" operator="equal">
      <formula>"買"</formula>
    </cfRule>
    <cfRule type="cellIs" dxfId="18" priority="6" stopIfTrue="1" operator="equal">
      <formula>"売"</formula>
    </cfRule>
  </conditionalFormatting>
  <conditionalFormatting sqref="G6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63">
    <cfRule type="cellIs" dxfId="3" priority="1" stopIfTrue="1" operator="equal">
      <formula>"買"</formula>
    </cfRule>
    <cfRule type="cellIs" dxfId="2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267" workbookViewId="0">
      <selection activeCell="R274" sqref="R274"/>
    </sheetView>
  </sheetViews>
  <sheetFormatPr defaultRowHeight="14.25"/>
  <cols>
    <col min="1" max="1" width="7.375" style="34" customWidth="1"/>
    <col min="2" max="2" width="8.12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12" zoomScale="145" zoomScaleNormal="145" zoomScaleSheetLayoutView="100" workbookViewId="0">
      <selection activeCell="A22" sqref="A22:J29"/>
    </sheetView>
  </sheetViews>
  <sheetFormatPr defaultRowHeight="13.5"/>
  <sheetData>
    <row r="1" spans="1:10">
      <c r="A1" t="s">
        <v>0</v>
      </c>
    </row>
    <row r="2" spans="1:10">
      <c r="A2" s="88" t="s">
        <v>68</v>
      </c>
      <c r="B2" s="89"/>
      <c r="C2" s="89"/>
      <c r="D2" s="89"/>
      <c r="E2" s="89"/>
      <c r="F2" s="89"/>
      <c r="G2" s="89"/>
      <c r="H2" s="89"/>
      <c r="I2" s="89"/>
      <c r="J2" s="89"/>
    </row>
    <row r="3" spans="1:10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0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0">
      <c r="A5" s="89"/>
      <c r="B5" s="89"/>
      <c r="C5" s="89"/>
      <c r="D5" s="89"/>
      <c r="E5" s="89"/>
      <c r="F5" s="89"/>
      <c r="G5" s="89"/>
      <c r="H5" s="89"/>
      <c r="I5" s="89"/>
      <c r="J5" s="89"/>
    </row>
    <row r="6" spans="1:10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0">
      <c r="A7" s="89"/>
      <c r="B7" s="89"/>
      <c r="C7" s="89"/>
      <c r="D7" s="89"/>
      <c r="E7" s="89"/>
      <c r="F7" s="89"/>
      <c r="G7" s="89"/>
      <c r="H7" s="89"/>
      <c r="I7" s="89"/>
      <c r="J7" s="89"/>
    </row>
    <row r="8" spans="1:10">
      <c r="A8" s="89"/>
      <c r="B8" s="89"/>
      <c r="C8" s="89"/>
      <c r="D8" s="89"/>
      <c r="E8" s="89"/>
      <c r="F8" s="89"/>
      <c r="G8" s="89"/>
      <c r="H8" s="89"/>
      <c r="I8" s="89"/>
      <c r="J8" s="89"/>
    </row>
    <row r="9" spans="1:10">
      <c r="A9" s="89"/>
      <c r="B9" s="89"/>
      <c r="C9" s="89"/>
      <c r="D9" s="89"/>
      <c r="E9" s="89"/>
      <c r="F9" s="89"/>
      <c r="G9" s="89"/>
      <c r="H9" s="89"/>
      <c r="I9" s="89"/>
      <c r="J9" s="89"/>
    </row>
    <row r="11" spans="1:10">
      <c r="A11" t="s">
        <v>1</v>
      </c>
    </row>
    <row r="12" spans="1:10">
      <c r="A12" s="90" t="s">
        <v>69</v>
      </c>
      <c r="B12" s="91"/>
      <c r="C12" s="91"/>
      <c r="D12" s="91"/>
      <c r="E12" s="91"/>
      <c r="F12" s="91"/>
      <c r="G12" s="91"/>
      <c r="H12" s="91"/>
      <c r="I12" s="91"/>
      <c r="J12" s="91"/>
    </row>
    <row r="13" spans="1:10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0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0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10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spans="1:10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0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19" spans="1:10">
      <c r="A19" s="91"/>
      <c r="B19" s="91"/>
      <c r="C19" s="91"/>
      <c r="D19" s="91"/>
      <c r="E19" s="91"/>
      <c r="F19" s="91"/>
      <c r="G19" s="91"/>
      <c r="H19" s="91"/>
      <c r="I19" s="91"/>
      <c r="J19" s="91"/>
    </row>
    <row r="21" spans="1:10">
      <c r="A21" t="s">
        <v>2</v>
      </c>
    </row>
    <row r="22" spans="1:10">
      <c r="A22" s="90" t="s">
        <v>70</v>
      </c>
      <c r="B22" s="90"/>
      <c r="C22" s="90"/>
      <c r="D22" s="90"/>
      <c r="E22" s="90"/>
      <c r="F22" s="90"/>
      <c r="G22" s="90"/>
      <c r="H22" s="90"/>
      <c r="I22" s="90"/>
      <c r="J22" s="90"/>
    </row>
    <row r="23" spans="1:10">
      <c r="A23" s="90"/>
      <c r="B23" s="90"/>
      <c r="C23" s="90"/>
      <c r="D23" s="90"/>
      <c r="E23" s="90"/>
      <c r="F23" s="90"/>
      <c r="G23" s="90"/>
      <c r="H23" s="90"/>
      <c r="I23" s="90"/>
      <c r="J23" s="90"/>
    </row>
    <row r="24" spans="1:10">
      <c r="A24" s="90"/>
      <c r="B24" s="90"/>
      <c r="C24" s="90"/>
      <c r="D24" s="90"/>
      <c r="E24" s="90"/>
      <c r="F24" s="90"/>
      <c r="G24" s="90"/>
      <c r="H24" s="90"/>
      <c r="I24" s="90"/>
      <c r="J24" s="90"/>
    </row>
    <row r="25" spans="1:10">
      <c r="A25" s="90"/>
      <c r="B25" s="90"/>
      <c r="C25" s="90"/>
      <c r="D25" s="90"/>
      <c r="E25" s="90"/>
      <c r="F25" s="90"/>
      <c r="G25" s="90"/>
      <c r="H25" s="90"/>
      <c r="I25" s="90"/>
      <c r="J25" s="90"/>
    </row>
    <row r="26" spans="1:10">
      <c r="A26" s="90"/>
      <c r="B26" s="90"/>
      <c r="C26" s="90"/>
      <c r="D26" s="90"/>
      <c r="E26" s="90"/>
      <c r="F26" s="90"/>
      <c r="G26" s="90"/>
      <c r="H26" s="90"/>
      <c r="I26" s="90"/>
      <c r="J26" s="90"/>
    </row>
    <row r="27" spans="1:10">
      <c r="A27" s="90"/>
      <c r="B27" s="90"/>
      <c r="C27" s="90"/>
      <c r="D27" s="90"/>
      <c r="E27" s="90"/>
      <c r="F27" s="90"/>
      <c r="G27" s="90"/>
      <c r="H27" s="90"/>
      <c r="I27" s="90"/>
      <c r="J27" s="90"/>
    </row>
    <row r="28" spans="1:10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spans="1:10">
      <c r="A29" s="90"/>
      <c r="B29" s="90"/>
      <c r="C29" s="90"/>
      <c r="D29" s="90"/>
      <c r="E29" s="90"/>
      <c r="F29" s="90"/>
      <c r="G29" s="90"/>
      <c r="H29" s="90"/>
      <c r="I29" s="90"/>
      <c r="J29" s="90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I12"/>
  <sheetViews>
    <sheetView zoomScaleSheetLayoutView="100" workbookViewId="0">
      <selection activeCell="G11" sqref="G11"/>
    </sheetView>
  </sheetViews>
  <sheetFormatPr defaultColWidth="8.875" defaultRowHeight="17.25"/>
  <cols>
    <col min="1" max="1" width="3.125" style="26" customWidth="1"/>
    <col min="2" max="2" width="13.25" style="23" customWidth="1"/>
    <col min="3" max="3" width="15.75" style="25" customWidth="1"/>
    <col min="4" max="4" width="13" style="25" customWidth="1"/>
    <col min="5" max="5" width="15.875" style="31" customWidth="1"/>
    <col min="6" max="6" width="15.875" style="25" customWidth="1"/>
    <col min="7" max="7" width="15.875" style="31" customWidth="1"/>
    <col min="8" max="8" width="15.875" style="25" customWidth="1"/>
    <col min="9" max="9" width="15.875" style="31" customWidth="1"/>
    <col min="10" max="16384" width="8.875" style="26"/>
  </cols>
  <sheetData>
    <row r="2" spans="2:9">
      <c r="B2" s="24" t="s">
        <v>39</v>
      </c>
      <c r="C2" s="26"/>
    </row>
    <row r="4" spans="2:9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>
      <c r="B5" s="27" t="s">
        <v>43</v>
      </c>
      <c r="C5" s="28" t="s">
        <v>71</v>
      </c>
      <c r="D5" s="28">
        <v>11</v>
      </c>
      <c r="E5" s="32">
        <v>43607</v>
      </c>
      <c r="F5" s="28"/>
      <c r="G5" s="32"/>
      <c r="H5" s="28"/>
      <c r="I5" s="32"/>
    </row>
    <row r="6" spans="2:9">
      <c r="B6" s="27" t="s">
        <v>43</v>
      </c>
      <c r="C6" s="28" t="s">
        <v>72</v>
      </c>
      <c r="D6" s="28">
        <v>10</v>
      </c>
      <c r="E6" s="32">
        <v>43610</v>
      </c>
      <c r="F6" s="28"/>
      <c r="G6" s="33"/>
      <c r="H6" s="28"/>
      <c r="I6" s="33"/>
    </row>
    <row r="7" spans="2:9">
      <c r="B7" s="27" t="s">
        <v>43</v>
      </c>
      <c r="C7" s="28" t="s">
        <v>73</v>
      </c>
      <c r="D7" s="28">
        <v>9</v>
      </c>
      <c r="E7" s="32">
        <v>43610</v>
      </c>
      <c r="F7" s="28"/>
      <c r="G7" s="33"/>
      <c r="H7" s="28"/>
      <c r="I7" s="33"/>
    </row>
    <row r="8" spans="2:9">
      <c r="B8" s="27" t="s">
        <v>43</v>
      </c>
      <c r="C8" s="28" t="s">
        <v>74</v>
      </c>
      <c r="D8" s="28">
        <v>7</v>
      </c>
      <c r="E8" s="32">
        <v>43611</v>
      </c>
      <c r="F8" s="28"/>
      <c r="G8" s="33"/>
      <c r="H8" s="28"/>
      <c r="I8" s="33"/>
    </row>
    <row r="9" spans="2:9">
      <c r="B9" s="27" t="s">
        <v>43</v>
      </c>
      <c r="C9" s="28" t="s">
        <v>75</v>
      </c>
      <c r="D9" s="28">
        <v>10</v>
      </c>
      <c r="E9" s="32">
        <v>43612</v>
      </c>
      <c r="F9" s="28">
        <v>49</v>
      </c>
      <c r="G9" s="32">
        <v>43617</v>
      </c>
      <c r="H9" s="28"/>
      <c r="I9" s="33"/>
    </row>
    <row r="10" spans="2:9">
      <c r="B10" s="27" t="s">
        <v>43</v>
      </c>
      <c r="C10" s="28" t="s">
        <v>76</v>
      </c>
      <c r="D10" s="28">
        <v>3</v>
      </c>
      <c r="E10" s="32">
        <v>43615</v>
      </c>
      <c r="F10" s="28">
        <v>55</v>
      </c>
      <c r="G10" s="32">
        <v>43623</v>
      </c>
      <c r="H10" s="28"/>
      <c r="I10" s="33"/>
    </row>
    <row r="11" spans="2:9">
      <c r="B11" s="27" t="s">
        <v>43</v>
      </c>
      <c r="C11" s="28" t="s">
        <v>77</v>
      </c>
      <c r="D11" s="28">
        <v>4</v>
      </c>
      <c r="E11" s="32">
        <v>43613</v>
      </c>
      <c r="F11" s="28">
        <v>40</v>
      </c>
      <c r="G11" s="32">
        <v>43620</v>
      </c>
      <c r="H11" s="28"/>
      <c r="I11" s="33"/>
    </row>
    <row r="12" spans="2:9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5"/>
  <cols>
    <col min="1" max="1" width="2.875" customWidth="1"/>
    <col min="2" max="18" width="6.625" customWidth="1"/>
    <col min="22" max="22" width="10.875" style="22" bestFit="1" customWidth="1"/>
  </cols>
  <sheetData>
    <row r="2" spans="2:21">
      <c r="B2" s="71" t="s">
        <v>5</v>
      </c>
      <c r="C2" s="71"/>
      <c r="D2" s="74"/>
      <c r="E2" s="74"/>
      <c r="F2" s="71" t="s">
        <v>6</v>
      </c>
      <c r="G2" s="71"/>
      <c r="H2" s="74" t="s">
        <v>36</v>
      </c>
      <c r="I2" s="74"/>
      <c r="J2" s="71" t="s">
        <v>7</v>
      </c>
      <c r="K2" s="71"/>
      <c r="L2" s="83">
        <f>C9</f>
        <v>1000000</v>
      </c>
      <c r="M2" s="74"/>
      <c r="N2" s="71" t="s">
        <v>8</v>
      </c>
      <c r="O2" s="71"/>
      <c r="P2" s="83" t="e">
        <f>C108+R108</f>
        <v>#VALUE!</v>
      </c>
      <c r="Q2" s="74"/>
      <c r="R2" s="1"/>
      <c r="S2" s="1"/>
      <c r="T2" s="1"/>
    </row>
    <row r="3" spans="2:21" ht="57" customHeight="1">
      <c r="B3" s="71" t="s">
        <v>9</v>
      </c>
      <c r="C3" s="71"/>
      <c r="D3" s="84" t="s">
        <v>38</v>
      </c>
      <c r="E3" s="84"/>
      <c r="F3" s="84"/>
      <c r="G3" s="84"/>
      <c r="H3" s="84"/>
      <c r="I3" s="84"/>
      <c r="J3" s="71" t="s">
        <v>10</v>
      </c>
      <c r="K3" s="71"/>
      <c r="L3" s="84" t="s">
        <v>35</v>
      </c>
      <c r="M3" s="85"/>
      <c r="N3" s="85"/>
      <c r="O3" s="85"/>
      <c r="P3" s="85"/>
      <c r="Q3" s="85"/>
      <c r="R3" s="1"/>
      <c r="S3" s="1"/>
    </row>
    <row r="4" spans="2:21">
      <c r="B4" s="71" t="s">
        <v>11</v>
      </c>
      <c r="C4" s="71"/>
      <c r="D4" s="79">
        <f>SUM($R$9:$S$993)</f>
        <v>153684.21052631587</v>
      </c>
      <c r="E4" s="79"/>
      <c r="F4" s="71" t="s">
        <v>12</v>
      </c>
      <c r="G4" s="71"/>
      <c r="H4" s="80">
        <f>SUM($T$9:$U$108)</f>
        <v>292.00000000000017</v>
      </c>
      <c r="I4" s="74"/>
      <c r="J4" s="86" t="s">
        <v>13</v>
      </c>
      <c r="K4" s="86"/>
      <c r="L4" s="83">
        <f>MAX($C$9:$D$990)-C9</f>
        <v>153684.21052631596</v>
      </c>
      <c r="M4" s="83"/>
      <c r="N4" s="86" t="s">
        <v>14</v>
      </c>
      <c r="O4" s="86"/>
      <c r="P4" s="79">
        <f>MIN($C$9:$D$990)-C9</f>
        <v>0</v>
      </c>
      <c r="Q4" s="79"/>
      <c r="R4" s="1"/>
      <c r="S4" s="1"/>
      <c r="T4" s="1"/>
    </row>
    <row r="5" spans="2:21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70" t="s">
        <v>19</v>
      </c>
      <c r="K5" s="71"/>
      <c r="L5" s="72"/>
      <c r="M5" s="73"/>
      <c r="N5" s="17" t="s">
        <v>20</v>
      </c>
      <c r="O5" s="9"/>
      <c r="P5" s="72"/>
      <c r="Q5" s="73"/>
      <c r="R5" s="1"/>
      <c r="S5" s="1"/>
      <c r="T5" s="1"/>
    </row>
    <row r="6" spans="2:21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67" t="s">
        <v>26</v>
      </c>
      <c r="O7" s="68"/>
      <c r="P7" s="68"/>
      <c r="Q7" s="69"/>
      <c r="R7" s="75" t="s">
        <v>27</v>
      </c>
      <c r="S7" s="75"/>
      <c r="T7" s="75"/>
      <c r="U7" s="75"/>
    </row>
    <row r="8" spans="2:21">
      <c r="B8" s="55"/>
      <c r="C8" s="58"/>
      <c r="D8" s="59"/>
      <c r="E8" s="18" t="s">
        <v>28</v>
      </c>
      <c r="F8" s="18" t="s">
        <v>29</v>
      </c>
      <c r="G8" s="18" t="s">
        <v>30</v>
      </c>
      <c r="H8" s="76" t="s">
        <v>31</v>
      </c>
      <c r="I8" s="62"/>
      <c r="J8" s="4" t="s">
        <v>32</v>
      </c>
      <c r="K8" s="77" t="s">
        <v>33</v>
      </c>
      <c r="L8" s="65"/>
      <c r="M8" s="66"/>
      <c r="N8" s="5" t="s">
        <v>28</v>
      </c>
      <c r="O8" s="5" t="s">
        <v>29</v>
      </c>
      <c r="P8" s="78" t="s">
        <v>31</v>
      </c>
      <c r="Q8" s="69"/>
      <c r="R8" s="75" t="s">
        <v>34</v>
      </c>
      <c r="S8" s="75"/>
      <c r="T8" s="75" t="s">
        <v>32</v>
      </c>
      <c r="U8" s="75"/>
    </row>
    <row r="9" spans="2:21">
      <c r="B9" s="19">
        <v>1</v>
      </c>
      <c r="C9" s="48">
        <v>1000000</v>
      </c>
      <c r="D9" s="48"/>
      <c r="E9" s="19">
        <v>2001</v>
      </c>
      <c r="F9" s="8">
        <v>42111</v>
      </c>
      <c r="G9" s="19" t="s">
        <v>4</v>
      </c>
      <c r="H9" s="49">
        <v>105.33</v>
      </c>
      <c r="I9" s="49"/>
      <c r="J9" s="19">
        <v>57</v>
      </c>
      <c r="K9" s="48">
        <f t="shared" ref="K9:K72" si="0">IF(F9="","",C9*0.03)</f>
        <v>30000</v>
      </c>
      <c r="L9" s="48"/>
      <c r="M9" s="6">
        <f>IF(J9="","",(K9/J9)/1000)</f>
        <v>0.52631578947368418</v>
      </c>
      <c r="N9" s="19">
        <v>2001</v>
      </c>
      <c r="O9" s="8">
        <v>42111</v>
      </c>
      <c r="P9" s="49">
        <v>108.25</v>
      </c>
      <c r="Q9" s="49"/>
      <c r="R9" s="52">
        <f>IF(O9="","",(IF(G9="売",H9-P9,P9-H9))*M9*100000)</f>
        <v>153684.21052631587</v>
      </c>
      <c r="S9" s="52"/>
      <c r="T9" s="53">
        <f>IF(O9="","",IF(R9&lt;0,J9*(-1),IF(G9="買",(P9-H9)*100,(H9-P9)*100)))</f>
        <v>292.00000000000017</v>
      </c>
      <c r="U9" s="53"/>
    </row>
    <row r="10" spans="2:21">
      <c r="B10" s="19">
        <v>2</v>
      </c>
      <c r="C10" s="48">
        <f t="shared" ref="C10:C73" si="1">IF(R9="","",C9+R9)</f>
        <v>1153684.210526316</v>
      </c>
      <c r="D10" s="48"/>
      <c r="E10" s="19"/>
      <c r="F10" s="8"/>
      <c r="G10" s="19" t="s">
        <v>4</v>
      </c>
      <c r="H10" s="49"/>
      <c r="I10" s="49"/>
      <c r="J10" s="19"/>
      <c r="K10" s="48" t="str">
        <f t="shared" si="0"/>
        <v/>
      </c>
      <c r="L10" s="48"/>
      <c r="M10" s="6" t="str">
        <f t="shared" ref="M10:M73" si="2">IF(J10="","",(K10/J10)/1000)</f>
        <v/>
      </c>
      <c r="N10" s="19"/>
      <c r="O10" s="8"/>
      <c r="P10" s="49"/>
      <c r="Q10" s="49"/>
      <c r="R10" s="52" t="str">
        <f t="shared" ref="R10:R73" si="3">IF(O10="","",(IF(G10="売",H10-P10,P10-H10))*M10*100000)</f>
        <v/>
      </c>
      <c r="S10" s="52"/>
      <c r="T10" s="53" t="str">
        <f t="shared" ref="T10:T73" si="4">IF(O10="","",IF(R10&lt;0,J10*(-1),IF(G10="買",(P10-H10)*100,(H10-P10)*100)))</f>
        <v/>
      </c>
      <c r="U10" s="53"/>
    </row>
    <row r="11" spans="2:21">
      <c r="B11" s="19">
        <v>3</v>
      </c>
      <c r="C11" s="48" t="str">
        <f t="shared" si="1"/>
        <v/>
      </c>
      <c r="D11" s="48"/>
      <c r="E11" s="19"/>
      <c r="F11" s="8"/>
      <c r="G11" s="19" t="s">
        <v>4</v>
      </c>
      <c r="H11" s="49"/>
      <c r="I11" s="49"/>
      <c r="J11" s="19"/>
      <c r="K11" s="48" t="str">
        <f t="shared" si="0"/>
        <v/>
      </c>
      <c r="L11" s="48"/>
      <c r="M11" s="6" t="str">
        <f t="shared" si="2"/>
        <v/>
      </c>
      <c r="N11" s="19"/>
      <c r="O11" s="8"/>
      <c r="P11" s="49"/>
      <c r="Q11" s="49"/>
      <c r="R11" s="52" t="str">
        <f t="shared" si="3"/>
        <v/>
      </c>
      <c r="S11" s="52"/>
      <c r="T11" s="53" t="str">
        <f t="shared" si="4"/>
        <v/>
      </c>
      <c r="U11" s="53"/>
    </row>
    <row r="12" spans="2:21">
      <c r="B12" s="19">
        <v>4</v>
      </c>
      <c r="C12" s="48" t="str">
        <f t="shared" si="1"/>
        <v/>
      </c>
      <c r="D12" s="48"/>
      <c r="E12" s="19"/>
      <c r="F12" s="8"/>
      <c r="G12" s="19" t="s">
        <v>3</v>
      </c>
      <c r="H12" s="49"/>
      <c r="I12" s="49"/>
      <c r="J12" s="19"/>
      <c r="K12" s="48" t="str">
        <f t="shared" si="0"/>
        <v/>
      </c>
      <c r="L12" s="48"/>
      <c r="M12" s="6" t="str">
        <f t="shared" si="2"/>
        <v/>
      </c>
      <c r="N12" s="19"/>
      <c r="O12" s="8"/>
      <c r="P12" s="49"/>
      <c r="Q12" s="49"/>
      <c r="R12" s="52" t="str">
        <f t="shared" si="3"/>
        <v/>
      </c>
      <c r="S12" s="52"/>
      <c r="T12" s="53" t="str">
        <f t="shared" si="4"/>
        <v/>
      </c>
      <c r="U12" s="53"/>
    </row>
    <row r="13" spans="2:21">
      <c r="B13" s="19">
        <v>5</v>
      </c>
      <c r="C13" s="48" t="str">
        <f t="shared" si="1"/>
        <v/>
      </c>
      <c r="D13" s="48"/>
      <c r="E13" s="19"/>
      <c r="F13" s="8"/>
      <c r="G13" s="19" t="s">
        <v>3</v>
      </c>
      <c r="H13" s="49"/>
      <c r="I13" s="49"/>
      <c r="J13" s="19"/>
      <c r="K13" s="48" t="str">
        <f t="shared" si="0"/>
        <v/>
      </c>
      <c r="L13" s="48"/>
      <c r="M13" s="6" t="str">
        <f t="shared" si="2"/>
        <v/>
      </c>
      <c r="N13" s="19"/>
      <c r="O13" s="8"/>
      <c r="P13" s="49"/>
      <c r="Q13" s="49"/>
      <c r="R13" s="52" t="str">
        <f t="shared" si="3"/>
        <v/>
      </c>
      <c r="S13" s="52"/>
      <c r="T13" s="53" t="str">
        <f t="shared" si="4"/>
        <v/>
      </c>
      <c r="U13" s="53"/>
    </row>
    <row r="14" spans="2:21">
      <c r="B14" s="19">
        <v>6</v>
      </c>
      <c r="C14" s="48" t="str">
        <f t="shared" si="1"/>
        <v/>
      </c>
      <c r="D14" s="48"/>
      <c r="E14" s="19"/>
      <c r="F14" s="8"/>
      <c r="G14" s="19" t="s">
        <v>4</v>
      </c>
      <c r="H14" s="49"/>
      <c r="I14" s="49"/>
      <c r="J14" s="19"/>
      <c r="K14" s="48" t="str">
        <f t="shared" si="0"/>
        <v/>
      </c>
      <c r="L14" s="48"/>
      <c r="M14" s="6" t="str">
        <f t="shared" si="2"/>
        <v/>
      </c>
      <c r="N14" s="19"/>
      <c r="O14" s="8"/>
      <c r="P14" s="49"/>
      <c r="Q14" s="49"/>
      <c r="R14" s="52" t="str">
        <f t="shared" si="3"/>
        <v/>
      </c>
      <c r="S14" s="52"/>
      <c r="T14" s="53" t="str">
        <f t="shared" si="4"/>
        <v/>
      </c>
      <c r="U14" s="53"/>
    </row>
    <row r="15" spans="2:21">
      <c r="B15" s="19">
        <v>7</v>
      </c>
      <c r="C15" s="48" t="str">
        <f t="shared" si="1"/>
        <v/>
      </c>
      <c r="D15" s="48"/>
      <c r="E15" s="19"/>
      <c r="F15" s="8"/>
      <c r="G15" s="19" t="s">
        <v>4</v>
      </c>
      <c r="H15" s="49"/>
      <c r="I15" s="49"/>
      <c r="J15" s="19"/>
      <c r="K15" s="48" t="str">
        <f t="shared" si="0"/>
        <v/>
      </c>
      <c r="L15" s="48"/>
      <c r="M15" s="6" t="str">
        <f t="shared" si="2"/>
        <v/>
      </c>
      <c r="N15" s="19"/>
      <c r="O15" s="8"/>
      <c r="P15" s="49"/>
      <c r="Q15" s="49"/>
      <c r="R15" s="52" t="str">
        <f t="shared" si="3"/>
        <v/>
      </c>
      <c r="S15" s="52"/>
      <c r="T15" s="53" t="str">
        <f t="shared" si="4"/>
        <v/>
      </c>
      <c r="U15" s="53"/>
    </row>
    <row r="16" spans="2:21">
      <c r="B16" s="19">
        <v>8</v>
      </c>
      <c r="C16" s="48" t="str">
        <f t="shared" si="1"/>
        <v/>
      </c>
      <c r="D16" s="48"/>
      <c r="E16" s="19"/>
      <c r="F16" s="8"/>
      <c r="G16" s="19" t="s">
        <v>4</v>
      </c>
      <c r="H16" s="49"/>
      <c r="I16" s="49"/>
      <c r="J16" s="19"/>
      <c r="K16" s="48" t="str">
        <f t="shared" si="0"/>
        <v/>
      </c>
      <c r="L16" s="48"/>
      <c r="M16" s="6" t="str">
        <f t="shared" si="2"/>
        <v/>
      </c>
      <c r="N16" s="19"/>
      <c r="O16" s="8"/>
      <c r="P16" s="49"/>
      <c r="Q16" s="49"/>
      <c r="R16" s="52" t="str">
        <f t="shared" si="3"/>
        <v/>
      </c>
      <c r="S16" s="52"/>
      <c r="T16" s="53" t="str">
        <f t="shared" si="4"/>
        <v/>
      </c>
      <c r="U16" s="53"/>
    </row>
    <row r="17" spans="2:21">
      <c r="B17" s="19">
        <v>9</v>
      </c>
      <c r="C17" s="48" t="str">
        <f t="shared" si="1"/>
        <v/>
      </c>
      <c r="D17" s="48"/>
      <c r="E17" s="19"/>
      <c r="F17" s="8"/>
      <c r="G17" s="19" t="s">
        <v>4</v>
      </c>
      <c r="H17" s="49"/>
      <c r="I17" s="49"/>
      <c r="J17" s="19"/>
      <c r="K17" s="48" t="str">
        <f t="shared" si="0"/>
        <v/>
      </c>
      <c r="L17" s="48"/>
      <c r="M17" s="6" t="str">
        <f t="shared" si="2"/>
        <v/>
      </c>
      <c r="N17" s="19"/>
      <c r="O17" s="8"/>
      <c r="P17" s="49"/>
      <c r="Q17" s="49"/>
      <c r="R17" s="52" t="str">
        <f t="shared" si="3"/>
        <v/>
      </c>
      <c r="S17" s="52"/>
      <c r="T17" s="53" t="str">
        <f t="shared" si="4"/>
        <v/>
      </c>
      <c r="U17" s="53"/>
    </row>
    <row r="18" spans="2:21">
      <c r="B18" s="19">
        <v>10</v>
      </c>
      <c r="C18" s="48" t="str">
        <f t="shared" si="1"/>
        <v/>
      </c>
      <c r="D18" s="48"/>
      <c r="E18" s="19"/>
      <c r="F18" s="8"/>
      <c r="G18" s="19" t="s">
        <v>4</v>
      </c>
      <c r="H18" s="49"/>
      <c r="I18" s="49"/>
      <c r="J18" s="19"/>
      <c r="K18" s="48" t="str">
        <f t="shared" si="0"/>
        <v/>
      </c>
      <c r="L18" s="48"/>
      <c r="M18" s="6" t="str">
        <f t="shared" si="2"/>
        <v/>
      </c>
      <c r="N18" s="19"/>
      <c r="O18" s="8"/>
      <c r="P18" s="49"/>
      <c r="Q18" s="49"/>
      <c r="R18" s="52" t="str">
        <f t="shared" si="3"/>
        <v/>
      </c>
      <c r="S18" s="52"/>
      <c r="T18" s="53" t="str">
        <f t="shared" si="4"/>
        <v/>
      </c>
      <c r="U18" s="53"/>
    </row>
    <row r="19" spans="2:21">
      <c r="B19" s="19">
        <v>11</v>
      </c>
      <c r="C19" s="48" t="str">
        <f t="shared" si="1"/>
        <v/>
      </c>
      <c r="D19" s="48"/>
      <c r="E19" s="19"/>
      <c r="F19" s="8"/>
      <c r="G19" s="19" t="s">
        <v>4</v>
      </c>
      <c r="H19" s="49"/>
      <c r="I19" s="49"/>
      <c r="J19" s="19"/>
      <c r="K19" s="48" t="str">
        <f t="shared" si="0"/>
        <v/>
      </c>
      <c r="L19" s="48"/>
      <c r="M19" s="6" t="str">
        <f t="shared" si="2"/>
        <v/>
      </c>
      <c r="N19" s="19"/>
      <c r="O19" s="8"/>
      <c r="P19" s="49"/>
      <c r="Q19" s="49"/>
      <c r="R19" s="52" t="str">
        <f t="shared" si="3"/>
        <v/>
      </c>
      <c r="S19" s="52"/>
      <c r="T19" s="53" t="str">
        <f t="shared" si="4"/>
        <v/>
      </c>
      <c r="U19" s="53"/>
    </row>
    <row r="20" spans="2:21">
      <c r="B20" s="19">
        <v>12</v>
      </c>
      <c r="C20" s="48" t="str">
        <f t="shared" si="1"/>
        <v/>
      </c>
      <c r="D20" s="48"/>
      <c r="E20" s="19"/>
      <c r="F20" s="8"/>
      <c r="G20" s="19" t="s">
        <v>4</v>
      </c>
      <c r="H20" s="49"/>
      <c r="I20" s="49"/>
      <c r="J20" s="19"/>
      <c r="K20" s="48" t="str">
        <f t="shared" si="0"/>
        <v/>
      </c>
      <c r="L20" s="48"/>
      <c r="M20" s="6" t="str">
        <f t="shared" si="2"/>
        <v/>
      </c>
      <c r="N20" s="19"/>
      <c r="O20" s="8"/>
      <c r="P20" s="49"/>
      <c r="Q20" s="49"/>
      <c r="R20" s="52" t="str">
        <f t="shared" si="3"/>
        <v/>
      </c>
      <c r="S20" s="52"/>
      <c r="T20" s="53" t="str">
        <f t="shared" si="4"/>
        <v/>
      </c>
      <c r="U20" s="53"/>
    </row>
    <row r="21" spans="2:21">
      <c r="B21" s="19">
        <v>13</v>
      </c>
      <c r="C21" s="48" t="str">
        <f t="shared" si="1"/>
        <v/>
      </c>
      <c r="D21" s="48"/>
      <c r="E21" s="19"/>
      <c r="F21" s="8"/>
      <c r="G21" s="19" t="s">
        <v>4</v>
      </c>
      <c r="H21" s="49"/>
      <c r="I21" s="49"/>
      <c r="J21" s="19"/>
      <c r="K21" s="48" t="str">
        <f t="shared" si="0"/>
        <v/>
      </c>
      <c r="L21" s="48"/>
      <c r="M21" s="6" t="str">
        <f t="shared" si="2"/>
        <v/>
      </c>
      <c r="N21" s="19"/>
      <c r="O21" s="8"/>
      <c r="P21" s="49"/>
      <c r="Q21" s="49"/>
      <c r="R21" s="52" t="str">
        <f t="shared" si="3"/>
        <v/>
      </c>
      <c r="S21" s="52"/>
      <c r="T21" s="53" t="str">
        <f t="shared" si="4"/>
        <v/>
      </c>
      <c r="U21" s="53"/>
    </row>
    <row r="22" spans="2:21">
      <c r="B22" s="19">
        <v>14</v>
      </c>
      <c r="C22" s="48" t="str">
        <f t="shared" si="1"/>
        <v/>
      </c>
      <c r="D22" s="48"/>
      <c r="E22" s="19"/>
      <c r="F22" s="8"/>
      <c r="G22" s="19" t="s">
        <v>3</v>
      </c>
      <c r="H22" s="49"/>
      <c r="I22" s="49"/>
      <c r="J22" s="19"/>
      <c r="K22" s="48" t="str">
        <f t="shared" si="0"/>
        <v/>
      </c>
      <c r="L22" s="48"/>
      <c r="M22" s="6" t="str">
        <f t="shared" si="2"/>
        <v/>
      </c>
      <c r="N22" s="19"/>
      <c r="O22" s="8"/>
      <c r="P22" s="49"/>
      <c r="Q22" s="49"/>
      <c r="R22" s="52" t="str">
        <f t="shared" si="3"/>
        <v/>
      </c>
      <c r="S22" s="52"/>
      <c r="T22" s="53" t="str">
        <f t="shared" si="4"/>
        <v/>
      </c>
      <c r="U22" s="53"/>
    </row>
    <row r="23" spans="2:21">
      <c r="B23" s="19">
        <v>15</v>
      </c>
      <c r="C23" s="48" t="str">
        <f t="shared" si="1"/>
        <v/>
      </c>
      <c r="D23" s="48"/>
      <c r="E23" s="19"/>
      <c r="F23" s="8"/>
      <c r="G23" s="19" t="s">
        <v>4</v>
      </c>
      <c r="H23" s="49"/>
      <c r="I23" s="49"/>
      <c r="J23" s="19"/>
      <c r="K23" s="48" t="str">
        <f t="shared" si="0"/>
        <v/>
      </c>
      <c r="L23" s="48"/>
      <c r="M23" s="6" t="str">
        <f t="shared" si="2"/>
        <v/>
      </c>
      <c r="N23" s="19"/>
      <c r="O23" s="8"/>
      <c r="P23" s="49"/>
      <c r="Q23" s="49"/>
      <c r="R23" s="52" t="str">
        <f t="shared" si="3"/>
        <v/>
      </c>
      <c r="S23" s="52"/>
      <c r="T23" s="53" t="str">
        <f t="shared" si="4"/>
        <v/>
      </c>
      <c r="U23" s="53"/>
    </row>
    <row r="24" spans="2:21">
      <c r="B24" s="19">
        <v>16</v>
      </c>
      <c r="C24" s="48" t="str">
        <f t="shared" si="1"/>
        <v/>
      </c>
      <c r="D24" s="48"/>
      <c r="E24" s="19"/>
      <c r="F24" s="8"/>
      <c r="G24" s="19" t="s">
        <v>4</v>
      </c>
      <c r="H24" s="49"/>
      <c r="I24" s="49"/>
      <c r="J24" s="19"/>
      <c r="K24" s="48" t="str">
        <f t="shared" si="0"/>
        <v/>
      </c>
      <c r="L24" s="48"/>
      <c r="M24" s="6" t="str">
        <f t="shared" si="2"/>
        <v/>
      </c>
      <c r="N24" s="19"/>
      <c r="O24" s="8"/>
      <c r="P24" s="49"/>
      <c r="Q24" s="49"/>
      <c r="R24" s="52" t="str">
        <f t="shared" si="3"/>
        <v/>
      </c>
      <c r="S24" s="52"/>
      <c r="T24" s="53" t="str">
        <f t="shared" si="4"/>
        <v/>
      </c>
      <c r="U24" s="53"/>
    </row>
    <row r="25" spans="2:21">
      <c r="B25" s="19">
        <v>17</v>
      </c>
      <c r="C25" s="48" t="str">
        <f t="shared" si="1"/>
        <v/>
      </c>
      <c r="D25" s="48"/>
      <c r="E25" s="19"/>
      <c r="F25" s="8"/>
      <c r="G25" s="19" t="s">
        <v>4</v>
      </c>
      <c r="H25" s="49"/>
      <c r="I25" s="49"/>
      <c r="J25" s="19"/>
      <c r="K25" s="48" t="str">
        <f t="shared" si="0"/>
        <v/>
      </c>
      <c r="L25" s="48"/>
      <c r="M25" s="6" t="str">
        <f t="shared" si="2"/>
        <v/>
      </c>
      <c r="N25" s="19"/>
      <c r="O25" s="8"/>
      <c r="P25" s="49"/>
      <c r="Q25" s="49"/>
      <c r="R25" s="52" t="str">
        <f t="shared" si="3"/>
        <v/>
      </c>
      <c r="S25" s="52"/>
      <c r="T25" s="53" t="str">
        <f t="shared" si="4"/>
        <v/>
      </c>
      <c r="U25" s="53"/>
    </row>
    <row r="26" spans="2:21">
      <c r="B26" s="19">
        <v>18</v>
      </c>
      <c r="C26" s="48" t="str">
        <f t="shared" si="1"/>
        <v/>
      </c>
      <c r="D26" s="48"/>
      <c r="E26" s="19"/>
      <c r="F26" s="8"/>
      <c r="G26" s="19" t="s">
        <v>4</v>
      </c>
      <c r="H26" s="49"/>
      <c r="I26" s="49"/>
      <c r="J26" s="19"/>
      <c r="K26" s="48" t="str">
        <f t="shared" si="0"/>
        <v/>
      </c>
      <c r="L26" s="48"/>
      <c r="M26" s="6" t="str">
        <f t="shared" si="2"/>
        <v/>
      </c>
      <c r="N26" s="19"/>
      <c r="O26" s="8"/>
      <c r="P26" s="49"/>
      <c r="Q26" s="49"/>
      <c r="R26" s="52" t="str">
        <f t="shared" si="3"/>
        <v/>
      </c>
      <c r="S26" s="52"/>
      <c r="T26" s="53" t="str">
        <f t="shared" si="4"/>
        <v/>
      </c>
      <c r="U26" s="53"/>
    </row>
    <row r="27" spans="2:21">
      <c r="B27" s="19">
        <v>19</v>
      </c>
      <c r="C27" s="48" t="str">
        <f t="shared" si="1"/>
        <v/>
      </c>
      <c r="D27" s="48"/>
      <c r="E27" s="19"/>
      <c r="F27" s="8"/>
      <c r="G27" s="19" t="s">
        <v>3</v>
      </c>
      <c r="H27" s="49"/>
      <c r="I27" s="49"/>
      <c r="J27" s="19"/>
      <c r="K27" s="48" t="str">
        <f t="shared" si="0"/>
        <v/>
      </c>
      <c r="L27" s="48"/>
      <c r="M27" s="6" t="str">
        <f t="shared" si="2"/>
        <v/>
      </c>
      <c r="N27" s="19"/>
      <c r="O27" s="8"/>
      <c r="P27" s="49"/>
      <c r="Q27" s="49"/>
      <c r="R27" s="52" t="str">
        <f t="shared" si="3"/>
        <v/>
      </c>
      <c r="S27" s="52"/>
      <c r="T27" s="53" t="str">
        <f t="shared" si="4"/>
        <v/>
      </c>
      <c r="U27" s="53"/>
    </row>
    <row r="28" spans="2:21">
      <c r="B28" s="19">
        <v>20</v>
      </c>
      <c r="C28" s="48" t="str">
        <f t="shared" si="1"/>
        <v/>
      </c>
      <c r="D28" s="48"/>
      <c r="E28" s="19"/>
      <c r="F28" s="8"/>
      <c r="G28" s="19" t="s">
        <v>4</v>
      </c>
      <c r="H28" s="49"/>
      <c r="I28" s="49"/>
      <c r="J28" s="19"/>
      <c r="K28" s="48" t="str">
        <f t="shared" si="0"/>
        <v/>
      </c>
      <c r="L28" s="48"/>
      <c r="M28" s="6" t="str">
        <f t="shared" si="2"/>
        <v/>
      </c>
      <c r="N28" s="19"/>
      <c r="O28" s="8"/>
      <c r="P28" s="49"/>
      <c r="Q28" s="49"/>
      <c r="R28" s="52" t="str">
        <f t="shared" si="3"/>
        <v/>
      </c>
      <c r="S28" s="52"/>
      <c r="T28" s="53" t="str">
        <f t="shared" si="4"/>
        <v/>
      </c>
      <c r="U28" s="53"/>
    </row>
    <row r="29" spans="2:21">
      <c r="B29" s="19">
        <v>21</v>
      </c>
      <c r="C29" s="48" t="str">
        <f t="shared" si="1"/>
        <v/>
      </c>
      <c r="D29" s="48"/>
      <c r="E29" s="19"/>
      <c r="F29" s="8"/>
      <c r="G29" s="19" t="s">
        <v>3</v>
      </c>
      <c r="H29" s="49"/>
      <c r="I29" s="49"/>
      <c r="J29" s="19"/>
      <c r="K29" s="48" t="str">
        <f t="shared" si="0"/>
        <v/>
      </c>
      <c r="L29" s="48"/>
      <c r="M29" s="6" t="str">
        <f t="shared" si="2"/>
        <v/>
      </c>
      <c r="N29" s="19"/>
      <c r="O29" s="8"/>
      <c r="P29" s="49"/>
      <c r="Q29" s="49"/>
      <c r="R29" s="52" t="str">
        <f t="shared" si="3"/>
        <v/>
      </c>
      <c r="S29" s="52"/>
      <c r="T29" s="53" t="str">
        <f t="shared" si="4"/>
        <v/>
      </c>
      <c r="U29" s="53"/>
    </row>
    <row r="30" spans="2:21">
      <c r="B30" s="19">
        <v>22</v>
      </c>
      <c r="C30" s="48" t="str">
        <f t="shared" si="1"/>
        <v/>
      </c>
      <c r="D30" s="48"/>
      <c r="E30" s="19"/>
      <c r="F30" s="8"/>
      <c r="G30" s="19" t="s">
        <v>3</v>
      </c>
      <c r="H30" s="49"/>
      <c r="I30" s="49"/>
      <c r="J30" s="19"/>
      <c r="K30" s="48" t="str">
        <f t="shared" si="0"/>
        <v/>
      </c>
      <c r="L30" s="48"/>
      <c r="M30" s="6" t="str">
        <f t="shared" si="2"/>
        <v/>
      </c>
      <c r="N30" s="19"/>
      <c r="O30" s="8"/>
      <c r="P30" s="49"/>
      <c r="Q30" s="49"/>
      <c r="R30" s="52" t="str">
        <f t="shared" si="3"/>
        <v/>
      </c>
      <c r="S30" s="52"/>
      <c r="T30" s="53" t="str">
        <f t="shared" si="4"/>
        <v/>
      </c>
      <c r="U30" s="53"/>
    </row>
    <row r="31" spans="2:21">
      <c r="B31" s="19">
        <v>23</v>
      </c>
      <c r="C31" s="48" t="str">
        <f t="shared" si="1"/>
        <v/>
      </c>
      <c r="D31" s="48"/>
      <c r="E31" s="19"/>
      <c r="F31" s="8"/>
      <c r="G31" s="19" t="s">
        <v>3</v>
      </c>
      <c r="H31" s="49"/>
      <c r="I31" s="49"/>
      <c r="J31" s="19"/>
      <c r="K31" s="48" t="str">
        <f t="shared" si="0"/>
        <v/>
      </c>
      <c r="L31" s="48"/>
      <c r="M31" s="6" t="str">
        <f t="shared" si="2"/>
        <v/>
      </c>
      <c r="N31" s="19"/>
      <c r="O31" s="8"/>
      <c r="P31" s="49"/>
      <c r="Q31" s="49"/>
      <c r="R31" s="52" t="str">
        <f t="shared" si="3"/>
        <v/>
      </c>
      <c r="S31" s="52"/>
      <c r="T31" s="53" t="str">
        <f t="shared" si="4"/>
        <v/>
      </c>
      <c r="U31" s="53"/>
    </row>
    <row r="32" spans="2:21">
      <c r="B32" s="19">
        <v>24</v>
      </c>
      <c r="C32" s="48" t="str">
        <f t="shared" si="1"/>
        <v/>
      </c>
      <c r="D32" s="48"/>
      <c r="E32" s="19"/>
      <c r="F32" s="8"/>
      <c r="G32" s="19" t="s">
        <v>3</v>
      </c>
      <c r="H32" s="49"/>
      <c r="I32" s="49"/>
      <c r="J32" s="19"/>
      <c r="K32" s="48" t="str">
        <f t="shared" si="0"/>
        <v/>
      </c>
      <c r="L32" s="48"/>
      <c r="M32" s="6" t="str">
        <f t="shared" si="2"/>
        <v/>
      </c>
      <c r="N32" s="19"/>
      <c r="O32" s="8"/>
      <c r="P32" s="49"/>
      <c r="Q32" s="49"/>
      <c r="R32" s="52" t="str">
        <f t="shared" si="3"/>
        <v/>
      </c>
      <c r="S32" s="52"/>
      <c r="T32" s="53" t="str">
        <f t="shared" si="4"/>
        <v/>
      </c>
      <c r="U32" s="53"/>
    </row>
    <row r="33" spans="2:21">
      <c r="B33" s="19">
        <v>25</v>
      </c>
      <c r="C33" s="48" t="str">
        <f t="shared" si="1"/>
        <v/>
      </c>
      <c r="D33" s="48"/>
      <c r="E33" s="19"/>
      <c r="F33" s="8"/>
      <c r="G33" s="19" t="s">
        <v>4</v>
      </c>
      <c r="H33" s="49"/>
      <c r="I33" s="49"/>
      <c r="J33" s="19"/>
      <c r="K33" s="48" t="str">
        <f t="shared" si="0"/>
        <v/>
      </c>
      <c r="L33" s="48"/>
      <c r="M33" s="6" t="str">
        <f t="shared" si="2"/>
        <v/>
      </c>
      <c r="N33" s="19"/>
      <c r="O33" s="8"/>
      <c r="P33" s="49"/>
      <c r="Q33" s="49"/>
      <c r="R33" s="52" t="str">
        <f t="shared" si="3"/>
        <v/>
      </c>
      <c r="S33" s="52"/>
      <c r="T33" s="53" t="str">
        <f t="shared" si="4"/>
        <v/>
      </c>
      <c r="U33" s="53"/>
    </row>
    <row r="34" spans="2:21">
      <c r="B34" s="19">
        <v>26</v>
      </c>
      <c r="C34" s="48" t="str">
        <f t="shared" si="1"/>
        <v/>
      </c>
      <c r="D34" s="48"/>
      <c r="E34" s="19"/>
      <c r="F34" s="8"/>
      <c r="G34" s="19" t="s">
        <v>3</v>
      </c>
      <c r="H34" s="49"/>
      <c r="I34" s="49"/>
      <c r="J34" s="19"/>
      <c r="K34" s="48" t="str">
        <f t="shared" si="0"/>
        <v/>
      </c>
      <c r="L34" s="48"/>
      <c r="M34" s="6" t="str">
        <f t="shared" si="2"/>
        <v/>
      </c>
      <c r="N34" s="19"/>
      <c r="O34" s="8"/>
      <c r="P34" s="49"/>
      <c r="Q34" s="49"/>
      <c r="R34" s="52" t="str">
        <f t="shared" si="3"/>
        <v/>
      </c>
      <c r="S34" s="52"/>
      <c r="T34" s="53" t="str">
        <f t="shared" si="4"/>
        <v/>
      </c>
      <c r="U34" s="53"/>
    </row>
    <row r="35" spans="2:21">
      <c r="B35" s="19">
        <v>27</v>
      </c>
      <c r="C35" s="48" t="str">
        <f t="shared" si="1"/>
        <v/>
      </c>
      <c r="D35" s="48"/>
      <c r="E35" s="19"/>
      <c r="F35" s="8"/>
      <c r="G35" s="19" t="s">
        <v>3</v>
      </c>
      <c r="H35" s="49"/>
      <c r="I35" s="49"/>
      <c r="J35" s="19"/>
      <c r="K35" s="48" t="str">
        <f t="shared" si="0"/>
        <v/>
      </c>
      <c r="L35" s="48"/>
      <c r="M35" s="6" t="str">
        <f t="shared" si="2"/>
        <v/>
      </c>
      <c r="N35" s="19"/>
      <c r="O35" s="8"/>
      <c r="P35" s="49"/>
      <c r="Q35" s="49"/>
      <c r="R35" s="52" t="str">
        <f t="shared" si="3"/>
        <v/>
      </c>
      <c r="S35" s="52"/>
      <c r="T35" s="53" t="str">
        <f t="shared" si="4"/>
        <v/>
      </c>
      <c r="U35" s="53"/>
    </row>
    <row r="36" spans="2:21">
      <c r="B36" s="19">
        <v>28</v>
      </c>
      <c r="C36" s="48" t="str">
        <f t="shared" si="1"/>
        <v/>
      </c>
      <c r="D36" s="48"/>
      <c r="E36" s="19"/>
      <c r="F36" s="8"/>
      <c r="G36" s="19" t="s">
        <v>3</v>
      </c>
      <c r="H36" s="49"/>
      <c r="I36" s="49"/>
      <c r="J36" s="19"/>
      <c r="K36" s="48" t="str">
        <f t="shared" si="0"/>
        <v/>
      </c>
      <c r="L36" s="48"/>
      <c r="M36" s="6" t="str">
        <f t="shared" si="2"/>
        <v/>
      </c>
      <c r="N36" s="19"/>
      <c r="O36" s="8"/>
      <c r="P36" s="49"/>
      <c r="Q36" s="49"/>
      <c r="R36" s="52" t="str">
        <f t="shared" si="3"/>
        <v/>
      </c>
      <c r="S36" s="52"/>
      <c r="T36" s="53" t="str">
        <f t="shared" si="4"/>
        <v/>
      </c>
      <c r="U36" s="53"/>
    </row>
    <row r="37" spans="2:21">
      <c r="B37" s="19">
        <v>29</v>
      </c>
      <c r="C37" s="48" t="str">
        <f t="shared" si="1"/>
        <v/>
      </c>
      <c r="D37" s="48"/>
      <c r="E37" s="19"/>
      <c r="F37" s="8"/>
      <c r="G37" s="19" t="s">
        <v>3</v>
      </c>
      <c r="H37" s="49"/>
      <c r="I37" s="49"/>
      <c r="J37" s="19"/>
      <c r="K37" s="48" t="str">
        <f t="shared" si="0"/>
        <v/>
      </c>
      <c r="L37" s="48"/>
      <c r="M37" s="6" t="str">
        <f t="shared" si="2"/>
        <v/>
      </c>
      <c r="N37" s="19"/>
      <c r="O37" s="8"/>
      <c r="P37" s="49"/>
      <c r="Q37" s="49"/>
      <c r="R37" s="52" t="str">
        <f t="shared" si="3"/>
        <v/>
      </c>
      <c r="S37" s="52"/>
      <c r="T37" s="53" t="str">
        <f t="shared" si="4"/>
        <v/>
      </c>
      <c r="U37" s="53"/>
    </row>
    <row r="38" spans="2:21">
      <c r="B38" s="19">
        <v>30</v>
      </c>
      <c r="C38" s="48" t="str">
        <f t="shared" si="1"/>
        <v/>
      </c>
      <c r="D38" s="48"/>
      <c r="E38" s="19"/>
      <c r="F38" s="8"/>
      <c r="G38" s="19" t="s">
        <v>4</v>
      </c>
      <c r="H38" s="49"/>
      <c r="I38" s="49"/>
      <c r="J38" s="19"/>
      <c r="K38" s="48" t="str">
        <f t="shared" si="0"/>
        <v/>
      </c>
      <c r="L38" s="48"/>
      <c r="M38" s="6" t="str">
        <f t="shared" si="2"/>
        <v/>
      </c>
      <c r="N38" s="19"/>
      <c r="O38" s="8"/>
      <c r="P38" s="49"/>
      <c r="Q38" s="49"/>
      <c r="R38" s="52" t="str">
        <f t="shared" si="3"/>
        <v/>
      </c>
      <c r="S38" s="52"/>
      <c r="T38" s="53" t="str">
        <f t="shared" si="4"/>
        <v/>
      </c>
      <c r="U38" s="53"/>
    </row>
    <row r="39" spans="2:21">
      <c r="B39" s="19">
        <v>31</v>
      </c>
      <c r="C39" s="48" t="str">
        <f t="shared" si="1"/>
        <v/>
      </c>
      <c r="D39" s="48"/>
      <c r="E39" s="19"/>
      <c r="F39" s="8"/>
      <c r="G39" s="19" t="s">
        <v>4</v>
      </c>
      <c r="H39" s="49"/>
      <c r="I39" s="49"/>
      <c r="J39" s="19"/>
      <c r="K39" s="48" t="str">
        <f t="shared" si="0"/>
        <v/>
      </c>
      <c r="L39" s="48"/>
      <c r="M39" s="6" t="str">
        <f t="shared" si="2"/>
        <v/>
      </c>
      <c r="N39" s="19"/>
      <c r="O39" s="8"/>
      <c r="P39" s="49"/>
      <c r="Q39" s="49"/>
      <c r="R39" s="52" t="str">
        <f t="shared" si="3"/>
        <v/>
      </c>
      <c r="S39" s="52"/>
      <c r="T39" s="53" t="str">
        <f t="shared" si="4"/>
        <v/>
      </c>
      <c r="U39" s="53"/>
    </row>
    <row r="40" spans="2:21">
      <c r="B40" s="19">
        <v>32</v>
      </c>
      <c r="C40" s="48" t="str">
        <f t="shared" si="1"/>
        <v/>
      </c>
      <c r="D40" s="48"/>
      <c r="E40" s="19"/>
      <c r="F40" s="8"/>
      <c r="G40" s="19" t="s">
        <v>4</v>
      </c>
      <c r="H40" s="49"/>
      <c r="I40" s="49"/>
      <c r="J40" s="19"/>
      <c r="K40" s="48" t="str">
        <f t="shared" si="0"/>
        <v/>
      </c>
      <c r="L40" s="48"/>
      <c r="M40" s="6" t="str">
        <f t="shared" si="2"/>
        <v/>
      </c>
      <c r="N40" s="19"/>
      <c r="O40" s="8"/>
      <c r="P40" s="49"/>
      <c r="Q40" s="49"/>
      <c r="R40" s="52" t="str">
        <f t="shared" si="3"/>
        <v/>
      </c>
      <c r="S40" s="52"/>
      <c r="T40" s="53" t="str">
        <f t="shared" si="4"/>
        <v/>
      </c>
      <c r="U40" s="53"/>
    </row>
    <row r="41" spans="2:21">
      <c r="B41" s="19">
        <v>33</v>
      </c>
      <c r="C41" s="48" t="str">
        <f t="shared" si="1"/>
        <v/>
      </c>
      <c r="D41" s="48"/>
      <c r="E41" s="19"/>
      <c r="F41" s="8"/>
      <c r="G41" s="19" t="s">
        <v>3</v>
      </c>
      <c r="H41" s="49"/>
      <c r="I41" s="49"/>
      <c r="J41" s="19"/>
      <c r="K41" s="48" t="str">
        <f t="shared" si="0"/>
        <v/>
      </c>
      <c r="L41" s="48"/>
      <c r="M41" s="6" t="str">
        <f t="shared" si="2"/>
        <v/>
      </c>
      <c r="N41" s="19"/>
      <c r="O41" s="8"/>
      <c r="P41" s="49"/>
      <c r="Q41" s="49"/>
      <c r="R41" s="52" t="str">
        <f t="shared" si="3"/>
        <v/>
      </c>
      <c r="S41" s="52"/>
      <c r="T41" s="53" t="str">
        <f t="shared" si="4"/>
        <v/>
      </c>
      <c r="U41" s="53"/>
    </row>
    <row r="42" spans="2:21">
      <c r="B42" s="19">
        <v>34</v>
      </c>
      <c r="C42" s="48" t="str">
        <f t="shared" si="1"/>
        <v/>
      </c>
      <c r="D42" s="48"/>
      <c r="E42" s="19"/>
      <c r="F42" s="8"/>
      <c r="G42" s="19" t="s">
        <v>4</v>
      </c>
      <c r="H42" s="49"/>
      <c r="I42" s="49"/>
      <c r="J42" s="19"/>
      <c r="K42" s="48" t="str">
        <f t="shared" si="0"/>
        <v/>
      </c>
      <c r="L42" s="48"/>
      <c r="M42" s="6" t="str">
        <f t="shared" si="2"/>
        <v/>
      </c>
      <c r="N42" s="19"/>
      <c r="O42" s="8"/>
      <c r="P42" s="49"/>
      <c r="Q42" s="49"/>
      <c r="R42" s="52" t="str">
        <f t="shared" si="3"/>
        <v/>
      </c>
      <c r="S42" s="52"/>
      <c r="T42" s="53" t="str">
        <f t="shared" si="4"/>
        <v/>
      </c>
      <c r="U42" s="53"/>
    </row>
    <row r="43" spans="2:21">
      <c r="B43" s="19">
        <v>35</v>
      </c>
      <c r="C43" s="48" t="str">
        <f t="shared" si="1"/>
        <v/>
      </c>
      <c r="D43" s="48"/>
      <c r="E43" s="19"/>
      <c r="F43" s="8"/>
      <c r="G43" s="19" t="s">
        <v>3</v>
      </c>
      <c r="H43" s="49"/>
      <c r="I43" s="49"/>
      <c r="J43" s="19"/>
      <c r="K43" s="48" t="str">
        <f t="shared" si="0"/>
        <v/>
      </c>
      <c r="L43" s="48"/>
      <c r="M43" s="6" t="str">
        <f t="shared" si="2"/>
        <v/>
      </c>
      <c r="N43" s="19"/>
      <c r="O43" s="8"/>
      <c r="P43" s="49"/>
      <c r="Q43" s="49"/>
      <c r="R43" s="52" t="str">
        <f t="shared" si="3"/>
        <v/>
      </c>
      <c r="S43" s="52"/>
      <c r="T43" s="53" t="str">
        <f t="shared" si="4"/>
        <v/>
      </c>
      <c r="U43" s="53"/>
    </row>
    <row r="44" spans="2:21">
      <c r="B44" s="19">
        <v>36</v>
      </c>
      <c r="C44" s="48" t="str">
        <f t="shared" si="1"/>
        <v/>
      </c>
      <c r="D44" s="48"/>
      <c r="E44" s="19"/>
      <c r="F44" s="8"/>
      <c r="G44" s="19" t="s">
        <v>4</v>
      </c>
      <c r="H44" s="49"/>
      <c r="I44" s="49"/>
      <c r="J44" s="19"/>
      <c r="K44" s="48" t="str">
        <f t="shared" si="0"/>
        <v/>
      </c>
      <c r="L44" s="48"/>
      <c r="M44" s="6" t="str">
        <f t="shared" si="2"/>
        <v/>
      </c>
      <c r="N44" s="19"/>
      <c r="O44" s="8"/>
      <c r="P44" s="49"/>
      <c r="Q44" s="49"/>
      <c r="R44" s="52" t="str">
        <f t="shared" si="3"/>
        <v/>
      </c>
      <c r="S44" s="52"/>
      <c r="T44" s="53" t="str">
        <f t="shared" si="4"/>
        <v/>
      </c>
      <c r="U44" s="53"/>
    </row>
    <row r="45" spans="2:21">
      <c r="B45" s="19">
        <v>37</v>
      </c>
      <c r="C45" s="48" t="str">
        <f t="shared" si="1"/>
        <v/>
      </c>
      <c r="D45" s="48"/>
      <c r="E45" s="19"/>
      <c r="F45" s="8"/>
      <c r="G45" s="19" t="s">
        <v>3</v>
      </c>
      <c r="H45" s="49"/>
      <c r="I45" s="49"/>
      <c r="J45" s="19"/>
      <c r="K45" s="48" t="str">
        <f t="shared" si="0"/>
        <v/>
      </c>
      <c r="L45" s="48"/>
      <c r="M45" s="6" t="str">
        <f t="shared" si="2"/>
        <v/>
      </c>
      <c r="N45" s="19"/>
      <c r="O45" s="8"/>
      <c r="P45" s="49"/>
      <c r="Q45" s="49"/>
      <c r="R45" s="52" t="str">
        <f t="shared" si="3"/>
        <v/>
      </c>
      <c r="S45" s="52"/>
      <c r="T45" s="53" t="str">
        <f t="shared" si="4"/>
        <v/>
      </c>
      <c r="U45" s="53"/>
    </row>
    <row r="46" spans="2:21">
      <c r="B46" s="19">
        <v>38</v>
      </c>
      <c r="C46" s="48" t="str">
        <f t="shared" si="1"/>
        <v/>
      </c>
      <c r="D46" s="48"/>
      <c r="E46" s="19"/>
      <c r="F46" s="8"/>
      <c r="G46" s="19" t="s">
        <v>4</v>
      </c>
      <c r="H46" s="49"/>
      <c r="I46" s="49"/>
      <c r="J46" s="19"/>
      <c r="K46" s="48" t="str">
        <f t="shared" si="0"/>
        <v/>
      </c>
      <c r="L46" s="48"/>
      <c r="M46" s="6" t="str">
        <f t="shared" si="2"/>
        <v/>
      </c>
      <c r="N46" s="19"/>
      <c r="O46" s="8"/>
      <c r="P46" s="49"/>
      <c r="Q46" s="49"/>
      <c r="R46" s="52" t="str">
        <f t="shared" si="3"/>
        <v/>
      </c>
      <c r="S46" s="52"/>
      <c r="T46" s="53" t="str">
        <f t="shared" si="4"/>
        <v/>
      </c>
      <c r="U46" s="53"/>
    </row>
    <row r="47" spans="2:21">
      <c r="B47" s="19">
        <v>39</v>
      </c>
      <c r="C47" s="48" t="str">
        <f t="shared" si="1"/>
        <v/>
      </c>
      <c r="D47" s="48"/>
      <c r="E47" s="19"/>
      <c r="F47" s="8"/>
      <c r="G47" s="19" t="s">
        <v>4</v>
      </c>
      <c r="H47" s="49"/>
      <c r="I47" s="49"/>
      <c r="J47" s="19"/>
      <c r="K47" s="48" t="str">
        <f t="shared" si="0"/>
        <v/>
      </c>
      <c r="L47" s="48"/>
      <c r="M47" s="6" t="str">
        <f t="shared" si="2"/>
        <v/>
      </c>
      <c r="N47" s="19"/>
      <c r="O47" s="8"/>
      <c r="P47" s="49"/>
      <c r="Q47" s="49"/>
      <c r="R47" s="52" t="str">
        <f t="shared" si="3"/>
        <v/>
      </c>
      <c r="S47" s="52"/>
      <c r="T47" s="53" t="str">
        <f t="shared" si="4"/>
        <v/>
      </c>
      <c r="U47" s="53"/>
    </row>
    <row r="48" spans="2:21">
      <c r="B48" s="19">
        <v>40</v>
      </c>
      <c r="C48" s="48" t="str">
        <f t="shared" si="1"/>
        <v/>
      </c>
      <c r="D48" s="48"/>
      <c r="E48" s="19"/>
      <c r="F48" s="8"/>
      <c r="G48" s="19" t="s">
        <v>37</v>
      </c>
      <c r="H48" s="49"/>
      <c r="I48" s="49"/>
      <c r="J48" s="19"/>
      <c r="K48" s="48" t="str">
        <f t="shared" si="0"/>
        <v/>
      </c>
      <c r="L48" s="48"/>
      <c r="M48" s="6" t="str">
        <f t="shared" si="2"/>
        <v/>
      </c>
      <c r="N48" s="19"/>
      <c r="O48" s="8"/>
      <c r="P48" s="49"/>
      <c r="Q48" s="49"/>
      <c r="R48" s="52" t="str">
        <f t="shared" si="3"/>
        <v/>
      </c>
      <c r="S48" s="52"/>
      <c r="T48" s="53" t="str">
        <f t="shared" si="4"/>
        <v/>
      </c>
      <c r="U48" s="53"/>
    </row>
    <row r="49" spans="2:21">
      <c r="B49" s="19">
        <v>41</v>
      </c>
      <c r="C49" s="48" t="str">
        <f t="shared" si="1"/>
        <v/>
      </c>
      <c r="D49" s="48"/>
      <c r="E49" s="19"/>
      <c r="F49" s="8"/>
      <c r="G49" s="19" t="s">
        <v>4</v>
      </c>
      <c r="H49" s="49"/>
      <c r="I49" s="49"/>
      <c r="J49" s="19"/>
      <c r="K49" s="48" t="str">
        <f t="shared" si="0"/>
        <v/>
      </c>
      <c r="L49" s="48"/>
      <c r="M49" s="6" t="str">
        <f t="shared" si="2"/>
        <v/>
      </c>
      <c r="N49" s="19"/>
      <c r="O49" s="8"/>
      <c r="P49" s="49"/>
      <c r="Q49" s="49"/>
      <c r="R49" s="52" t="str">
        <f t="shared" si="3"/>
        <v/>
      </c>
      <c r="S49" s="52"/>
      <c r="T49" s="53" t="str">
        <f t="shared" si="4"/>
        <v/>
      </c>
      <c r="U49" s="53"/>
    </row>
    <row r="50" spans="2:21">
      <c r="B50" s="19">
        <v>42</v>
      </c>
      <c r="C50" s="48" t="str">
        <f t="shared" si="1"/>
        <v/>
      </c>
      <c r="D50" s="48"/>
      <c r="E50" s="19"/>
      <c r="F50" s="8"/>
      <c r="G50" s="19" t="s">
        <v>4</v>
      </c>
      <c r="H50" s="49"/>
      <c r="I50" s="49"/>
      <c r="J50" s="19"/>
      <c r="K50" s="48" t="str">
        <f t="shared" si="0"/>
        <v/>
      </c>
      <c r="L50" s="48"/>
      <c r="M50" s="6" t="str">
        <f t="shared" si="2"/>
        <v/>
      </c>
      <c r="N50" s="19"/>
      <c r="O50" s="8"/>
      <c r="P50" s="49"/>
      <c r="Q50" s="49"/>
      <c r="R50" s="52" t="str">
        <f t="shared" si="3"/>
        <v/>
      </c>
      <c r="S50" s="52"/>
      <c r="T50" s="53" t="str">
        <f t="shared" si="4"/>
        <v/>
      </c>
      <c r="U50" s="53"/>
    </row>
    <row r="51" spans="2:21">
      <c r="B51" s="19">
        <v>43</v>
      </c>
      <c r="C51" s="48" t="str">
        <f t="shared" si="1"/>
        <v/>
      </c>
      <c r="D51" s="48"/>
      <c r="E51" s="19"/>
      <c r="F51" s="8"/>
      <c r="G51" s="19" t="s">
        <v>3</v>
      </c>
      <c r="H51" s="49"/>
      <c r="I51" s="49"/>
      <c r="J51" s="19"/>
      <c r="K51" s="48" t="str">
        <f t="shared" si="0"/>
        <v/>
      </c>
      <c r="L51" s="48"/>
      <c r="M51" s="6" t="str">
        <f t="shared" si="2"/>
        <v/>
      </c>
      <c r="N51" s="19"/>
      <c r="O51" s="8"/>
      <c r="P51" s="49"/>
      <c r="Q51" s="49"/>
      <c r="R51" s="52" t="str">
        <f t="shared" si="3"/>
        <v/>
      </c>
      <c r="S51" s="52"/>
      <c r="T51" s="53" t="str">
        <f t="shared" si="4"/>
        <v/>
      </c>
      <c r="U51" s="53"/>
    </row>
    <row r="52" spans="2:21">
      <c r="B52" s="19">
        <v>44</v>
      </c>
      <c r="C52" s="48" t="str">
        <f t="shared" si="1"/>
        <v/>
      </c>
      <c r="D52" s="48"/>
      <c r="E52" s="19"/>
      <c r="F52" s="8"/>
      <c r="G52" s="19" t="s">
        <v>3</v>
      </c>
      <c r="H52" s="49"/>
      <c r="I52" s="49"/>
      <c r="J52" s="19"/>
      <c r="K52" s="48" t="str">
        <f t="shared" si="0"/>
        <v/>
      </c>
      <c r="L52" s="48"/>
      <c r="M52" s="6" t="str">
        <f t="shared" si="2"/>
        <v/>
      </c>
      <c r="N52" s="19"/>
      <c r="O52" s="8"/>
      <c r="P52" s="49"/>
      <c r="Q52" s="49"/>
      <c r="R52" s="52" t="str">
        <f t="shared" si="3"/>
        <v/>
      </c>
      <c r="S52" s="52"/>
      <c r="T52" s="53" t="str">
        <f t="shared" si="4"/>
        <v/>
      </c>
      <c r="U52" s="53"/>
    </row>
    <row r="53" spans="2:21">
      <c r="B53" s="19">
        <v>45</v>
      </c>
      <c r="C53" s="48" t="str">
        <f t="shared" si="1"/>
        <v/>
      </c>
      <c r="D53" s="48"/>
      <c r="E53" s="19"/>
      <c r="F53" s="8"/>
      <c r="G53" s="19" t="s">
        <v>4</v>
      </c>
      <c r="H53" s="49"/>
      <c r="I53" s="49"/>
      <c r="J53" s="19"/>
      <c r="K53" s="48" t="str">
        <f t="shared" si="0"/>
        <v/>
      </c>
      <c r="L53" s="48"/>
      <c r="M53" s="6" t="str">
        <f t="shared" si="2"/>
        <v/>
      </c>
      <c r="N53" s="19"/>
      <c r="O53" s="8"/>
      <c r="P53" s="49"/>
      <c r="Q53" s="49"/>
      <c r="R53" s="52" t="str">
        <f t="shared" si="3"/>
        <v/>
      </c>
      <c r="S53" s="52"/>
      <c r="T53" s="53" t="str">
        <f t="shared" si="4"/>
        <v/>
      </c>
      <c r="U53" s="53"/>
    </row>
    <row r="54" spans="2:21">
      <c r="B54" s="19">
        <v>46</v>
      </c>
      <c r="C54" s="48" t="str">
        <f t="shared" si="1"/>
        <v/>
      </c>
      <c r="D54" s="48"/>
      <c r="E54" s="19"/>
      <c r="F54" s="8"/>
      <c r="G54" s="19" t="s">
        <v>4</v>
      </c>
      <c r="H54" s="49"/>
      <c r="I54" s="49"/>
      <c r="J54" s="19"/>
      <c r="K54" s="48" t="str">
        <f t="shared" si="0"/>
        <v/>
      </c>
      <c r="L54" s="48"/>
      <c r="M54" s="6" t="str">
        <f t="shared" si="2"/>
        <v/>
      </c>
      <c r="N54" s="19"/>
      <c r="O54" s="8"/>
      <c r="P54" s="49"/>
      <c r="Q54" s="49"/>
      <c r="R54" s="52" t="str">
        <f t="shared" si="3"/>
        <v/>
      </c>
      <c r="S54" s="52"/>
      <c r="T54" s="53" t="str">
        <f t="shared" si="4"/>
        <v/>
      </c>
      <c r="U54" s="53"/>
    </row>
    <row r="55" spans="2:21">
      <c r="B55" s="19">
        <v>47</v>
      </c>
      <c r="C55" s="48" t="str">
        <f t="shared" si="1"/>
        <v/>
      </c>
      <c r="D55" s="48"/>
      <c r="E55" s="19"/>
      <c r="F55" s="8"/>
      <c r="G55" s="19" t="s">
        <v>3</v>
      </c>
      <c r="H55" s="49"/>
      <c r="I55" s="49"/>
      <c r="J55" s="19"/>
      <c r="K55" s="48" t="str">
        <f t="shared" si="0"/>
        <v/>
      </c>
      <c r="L55" s="48"/>
      <c r="M55" s="6" t="str">
        <f t="shared" si="2"/>
        <v/>
      </c>
      <c r="N55" s="19"/>
      <c r="O55" s="8"/>
      <c r="P55" s="49"/>
      <c r="Q55" s="49"/>
      <c r="R55" s="52" t="str">
        <f t="shared" si="3"/>
        <v/>
      </c>
      <c r="S55" s="52"/>
      <c r="T55" s="53" t="str">
        <f t="shared" si="4"/>
        <v/>
      </c>
      <c r="U55" s="53"/>
    </row>
    <row r="56" spans="2:21">
      <c r="B56" s="19">
        <v>48</v>
      </c>
      <c r="C56" s="48" t="str">
        <f t="shared" si="1"/>
        <v/>
      </c>
      <c r="D56" s="48"/>
      <c r="E56" s="19"/>
      <c r="F56" s="8"/>
      <c r="G56" s="19" t="s">
        <v>3</v>
      </c>
      <c r="H56" s="49"/>
      <c r="I56" s="49"/>
      <c r="J56" s="19"/>
      <c r="K56" s="48" t="str">
        <f t="shared" si="0"/>
        <v/>
      </c>
      <c r="L56" s="48"/>
      <c r="M56" s="6" t="str">
        <f t="shared" si="2"/>
        <v/>
      </c>
      <c r="N56" s="19"/>
      <c r="O56" s="8"/>
      <c r="P56" s="49"/>
      <c r="Q56" s="49"/>
      <c r="R56" s="52" t="str">
        <f t="shared" si="3"/>
        <v/>
      </c>
      <c r="S56" s="52"/>
      <c r="T56" s="53" t="str">
        <f t="shared" si="4"/>
        <v/>
      </c>
      <c r="U56" s="53"/>
    </row>
    <row r="57" spans="2:21">
      <c r="B57" s="19">
        <v>49</v>
      </c>
      <c r="C57" s="48" t="str">
        <f t="shared" si="1"/>
        <v/>
      </c>
      <c r="D57" s="48"/>
      <c r="E57" s="19"/>
      <c r="F57" s="8"/>
      <c r="G57" s="19" t="s">
        <v>3</v>
      </c>
      <c r="H57" s="49"/>
      <c r="I57" s="49"/>
      <c r="J57" s="19"/>
      <c r="K57" s="48" t="str">
        <f t="shared" si="0"/>
        <v/>
      </c>
      <c r="L57" s="48"/>
      <c r="M57" s="6" t="str">
        <f t="shared" si="2"/>
        <v/>
      </c>
      <c r="N57" s="19"/>
      <c r="O57" s="8"/>
      <c r="P57" s="49"/>
      <c r="Q57" s="49"/>
      <c r="R57" s="52" t="str">
        <f t="shared" si="3"/>
        <v/>
      </c>
      <c r="S57" s="52"/>
      <c r="T57" s="53" t="str">
        <f t="shared" si="4"/>
        <v/>
      </c>
      <c r="U57" s="53"/>
    </row>
    <row r="58" spans="2:21">
      <c r="B58" s="19">
        <v>50</v>
      </c>
      <c r="C58" s="48" t="str">
        <f t="shared" si="1"/>
        <v/>
      </c>
      <c r="D58" s="48"/>
      <c r="E58" s="19"/>
      <c r="F58" s="8"/>
      <c r="G58" s="19" t="s">
        <v>3</v>
      </c>
      <c r="H58" s="49"/>
      <c r="I58" s="49"/>
      <c r="J58" s="19"/>
      <c r="K58" s="48" t="str">
        <f t="shared" si="0"/>
        <v/>
      </c>
      <c r="L58" s="48"/>
      <c r="M58" s="6" t="str">
        <f t="shared" si="2"/>
        <v/>
      </c>
      <c r="N58" s="19"/>
      <c r="O58" s="8"/>
      <c r="P58" s="49"/>
      <c r="Q58" s="49"/>
      <c r="R58" s="52" t="str">
        <f t="shared" si="3"/>
        <v/>
      </c>
      <c r="S58" s="52"/>
      <c r="T58" s="53" t="str">
        <f t="shared" si="4"/>
        <v/>
      </c>
      <c r="U58" s="53"/>
    </row>
    <row r="59" spans="2:21">
      <c r="B59" s="19">
        <v>51</v>
      </c>
      <c r="C59" s="48" t="str">
        <f t="shared" si="1"/>
        <v/>
      </c>
      <c r="D59" s="48"/>
      <c r="E59" s="19"/>
      <c r="F59" s="8"/>
      <c r="G59" s="19" t="s">
        <v>3</v>
      </c>
      <c r="H59" s="49"/>
      <c r="I59" s="49"/>
      <c r="J59" s="19"/>
      <c r="K59" s="48" t="str">
        <f t="shared" si="0"/>
        <v/>
      </c>
      <c r="L59" s="48"/>
      <c r="M59" s="6" t="str">
        <f t="shared" si="2"/>
        <v/>
      </c>
      <c r="N59" s="19"/>
      <c r="O59" s="8"/>
      <c r="P59" s="49"/>
      <c r="Q59" s="49"/>
      <c r="R59" s="52" t="str">
        <f t="shared" si="3"/>
        <v/>
      </c>
      <c r="S59" s="52"/>
      <c r="T59" s="53" t="str">
        <f t="shared" si="4"/>
        <v/>
      </c>
      <c r="U59" s="53"/>
    </row>
    <row r="60" spans="2:21">
      <c r="B60" s="19">
        <v>52</v>
      </c>
      <c r="C60" s="48" t="str">
        <f t="shared" si="1"/>
        <v/>
      </c>
      <c r="D60" s="48"/>
      <c r="E60" s="19"/>
      <c r="F60" s="8"/>
      <c r="G60" s="19" t="s">
        <v>3</v>
      </c>
      <c r="H60" s="49"/>
      <c r="I60" s="49"/>
      <c r="J60" s="19"/>
      <c r="K60" s="48" t="str">
        <f t="shared" si="0"/>
        <v/>
      </c>
      <c r="L60" s="48"/>
      <c r="M60" s="6" t="str">
        <f t="shared" si="2"/>
        <v/>
      </c>
      <c r="N60" s="19"/>
      <c r="O60" s="8"/>
      <c r="P60" s="49"/>
      <c r="Q60" s="49"/>
      <c r="R60" s="52" t="str">
        <f t="shared" si="3"/>
        <v/>
      </c>
      <c r="S60" s="52"/>
      <c r="T60" s="53" t="str">
        <f t="shared" si="4"/>
        <v/>
      </c>
      <c r="U60" s="53"/>
    </row>
    <row r="61" spans="2:21">
      <c r="B61" s="19">
        <v>53</v>
      </c>
      <c r="C61" s="48" t="str">
        <f t="shared" si="1"/>
        <v/>
      </c>
      <c r="D61" s="48"/>
      <c r="E61" s="19"/>
      <c r="F61" s="8"/>
      <c r="G61" s="19" t="s">
        <v>3</v>
      </c>
      <c r="H61" s="49"/>
      <c r="I61" s="49"/>
      <c r="J61" s="19"/>
      <c r="K61" s="48" t="str">
        <f t="shared" si="0"/>
        <v/>
      </c>
      <c r="L61" s="48"/>
      <c r="M61" s="6" t="str">
        <f t="shared" si="2"/>
        <v/>
      </c>
      <c r="N61" s="19"/>
      <c r="O61" s="8"/>
      <c r="P61" s="49"/>
      <c r="Q61" s="49"/>
      <c r="R61" s="52" t="str">
        <f t="shared" si="3"/>
        <v/>
      </c>
      <c r="S61" s="52"/>
      <c r="T61" s="53" t="str">
        <f t="shared" si="4"/>
        <v/>
      </c>
      <c r="U61" s="53"/>
    </row>
    <row r="62" spans="2:21">
      <c r="B62" s="19">
        <v>54</v>
      </c>
      <c r="C62" s="48" t="str">
        <f t="shared" si="1"/>
        <v/>
      </c>
      <c r="D62" s="48"/>
      <c r="E62" s="19"/>
      <c r="F62" s="8"/>
      <c r="G62" s="19" t="s">
        <v>3</v>
      </c>
      <c r="H62" s="49"/>
      <c r="I62" s="49"/>
      <c r="J62" s="19"/>
      <c r="K62" s="48" t="str">
        <f t="shared" si="0"/>
        <v/>
      </c>
      <c r="L62" s="48"/>
      <c r="M62" s="6" t="str">
        <f t="shared" si="2"/>
        <v/>
      </c>
      <c r="N62" s="19"/>
      <c r="O62" s="8"/>
      <c r="P62" s="49"/>
      <c r="Q62" s="49"/>
      <c r="R62" s="52" t="str">
        <f t="shared" si="3"/>
        <v/>
      </c>
      <c r="S62" s="52"/>
      <c r="T62" s="53" t="str">
        <f t="shared" si="4"/>
        <v/>
      </c>
      <c r="U62" s="53"/>
    </row>
    <row r="63" spans="2:21">
      <c r="B63" s="19">
        <v>55</v>
      </c>
      <c r="C63" s="48" t="str">
        <f t="shared" si="1"/>
        <v/>
      </c>
      <c r="D63" s="48"/>
      <c r="E63" s="19"/>
      <c r="F63" s="8"/>
      <c r="G63" s="19" t="s">
        <v>4</v>
      </c>
      <c r="H63" s="49"/>
      <c r="I63" s="49"/>
      <c r="J63" s="19"/>
      <c r="K63" s="48" t="str">
        <f t="shared" si="0"/>
        <v/>
      </c>
      <c r="L63" s="48"/>
      <c r="M63" s="6" t="str">
        <f t="shared" si="2"/>
        <v/>
      </c>
      <c r="N63" s="19"/>
      <c r="O63" s="8"/>
      <c r="P63" s="49"/>
      <c r="Q63" s="49"/>
      <c r="R63" s="52" t="str">
        <f t="shared" si="3"/>
        <v/>
      </c>
      <c r="S63" s="52"/>
      <c r="T63" s="53" t="str">
        <f t="shared" si="4"/>
        <v/>
      </c>
      <c r="U63" s="53"/>
    </row>
    <row r="64" spans="2:21">
      <c r="B64" s="19">
        <v>56</v>
      </c>
      <c r="C64" s="48" t="str">
        <f t="shared" si="1"/>
        <v/>
      </c>
      <c r="D64" s="48"/>
      <c r="E64" s="19"/>
      <c r="F64" s="8"/>
      <c r="G64" s="19" t="s">
        <v>3</v>
      </c>
      <c r="H64" s="49"/>
      <c r="I64" s="49"/>
      <c r="J64" s="19"/>
      <c r="K64" s="48" t="str">
        <f t="shared" si="0"/>
        <v/>
      </c>
      <c r="L64" s="48"/>
      <c r="M64" s="6" t="str">
        <f t="shared" si="2"/>
        <v/>
      </c>
      <c r="N64" s="19"/>
      <c r="O64" s="8"/>
      <c r="P64" s="49"/>
      <c r="Q64" s="49"/>
      <c r="R64" s="52" t="str">
        <f t="shared" si="3"/>
        <v/>
      </c>
      <c r="S64" s="52"/>
      <c r="T64" s="53" t="str">
        <f t="shared" si="4"/>
        <v/>
      </c>
      <c r="U64" s="53"/>
    </row>
    <row r="65" spans="2:21">
      <c r="B65" s="19">
        <v>57</v>
      </c>
      <c r="C65" s="48" t="str">
        <f t="shared" si="1"/>
        <v/>
      </c>
      <c r="D65" s="48"/>
      <c r="E65" s="19"/>
      <c r="F65" s="8"/>
      <c r="G65" s="19" t="s">
        <v>3</v>
      </c>
      <c r="H65" s="49"/>
      <c r="I65" s="49"/>
      <c r="J65" s="19"/>
      <c r="K65" s="48" t="str">
        <f t="shared" si="0"/>
        <v/>
      </c>
      <c r="L65" s="48"/>
      <c r="M65" s="6" t="str">
        <f t="shared" si="2"/>
        <v/>
      </c>
      <c r="N65" s="19"/>
      <c r="O65" s="8"/>
      <c r="P65" s="49"/>
      <c r="Q65" s="49"/>
      <c r="R65" s="52" t="str">
        <f t="shared" si="3"/>
        <v/>
      </c>
      <c r="S65" s="52"/>
      <c r="T65" s="53" t="str">
        <f t="shared" si="4"/>
        <v/>
      </c>
      <c r="U65" s="53"/>
    </row>
    <row r="66" spans="2:21">
      <c r="B66" s="19">
        <v>58</v>
      </c>
      <c r="C66" s="48" t="str">
        <f t="shared" si="1"/>
        <v/>
      </c>
      <c r="D66" s="48"/>
      <c r="E66" s="19"/>
      <c r="F66" s="8"/>
      <c r="G66" s="19" t="s">
        <v>3</v>
      </c>
      <c r="H66" s="49"/>
      <c r="I66" s="49"/>
      <c r="J66" s="19"/>
      <c r="K66" s="48" t="str">
        <f t="shared" si="0"/>
        <v/>
      </c>
      <c r="L66" s="48"/>
      <c r="M66" s="6" t="str">
        <f t="shared" si="2"/>
        <v/>
      </c>
      <c r="N66" s="19"/>
      <c r="O66" s="8"/>
      <c r="P66" s="49"/>
      <c r="Q66" s="49"/>
      <c r="R66" s="52" t="str">
        <f t="shared" si="3"/>
        <v/>
      </c>
      <c r="S66" s="52"/>
      <c r="T66" s="53" t="str">
        <f t="shared" si="4"/>
        <v/>
      </c>
      <c r="U66" s="53"/>
    </row>
    <row r="67" spans="2:21">
      <c r="B67" s="19">
        <v>59</v>
      </c>
      <c r="C67" s="48" t="str">
        <f t="shared" si="1"/>
        <v/>
      </c>
      <c r="D67" s="48"/>
      <c r="E67" s="19"/>
      <c r="F67" s="8"/>
      <c r="G67" s="19" t="s">
        <v>3</v>
      </c>
      <c r="H67" s="49"/>
      <c r="I67" s="49"/>
      <c r="J67" s="19"/>
      <c r="K67" s="48" t="str">
        <f t="shared" si="0"/>
        <v/>
      </c>
      <c r="L67" s="48"/>
      <c r="M67" s="6" t="str">
        <f t="shared" si="2"/>
        <v/>
      </c>
      <c r="N67" s="19"/>
      <c r="O67" s="8"/>
      <c r="P67" s="49"/>
      <c r="Q67" s="49"/>
      <c r="R67" s="52" t="str">
        <f t="shared" si="3"/>
        <v/>
      </c>
      <c r="S67" s="52"/>
      <c r="T67" s="53" t="str">
        <f t="shared" si="4"/>
        <v/>
      </c>
      <c r="U67" s="53"/>
    </row>
    <row r="68" spans="2:21">
      <c r="B68" s="19">
        <v>60</v>
      </c>
      <c r="C68" s="48" t="str">
        <f t="shared" si="1"/>
        <v/>
      </c>
      <c r="D68" s="48"/>
      <c r="E68" s="19"/>
      <c r="F68" s="8"/>
      <c r="G68" s="19" t="s">
        <v>4</v>
      </c>
      <c r="H68" s="49"/>
      <c r="I68" s="49"/>
      <c r="J68" s="19"/>
      <c r="K68" s="48" t="str">
        <f t="shared" si="0"/>
        <v/>
      </c>
      <c r="L68" s="48"/>
      <c r="M68" s="6" t="str">
        <f t="shared" si="2"/>
        <v/>
      </c>
      <c r="N68" s="19"/>
      <c r="O68" s="8"/>
      <c r="P68" s="49"/>
      <c r="Q68" s="49"/>
      <c r="R68" s="52" t="str">
        <f t="shared" si="3"/>
        <v/>
      </c>
      <c r="S68" s="52"/>
      <c r="T68" s="53" t="str">
        <f t="shared" si="4"/>
        <v/>
      </c>
      <c r="U68" s="53"/>
    </row>
    <row r="69" spans="2:21">
      <c r="B69" s="19">
        <v>61</v>
      </c>
      <c r="C69" s="48" t="str">
        <f t="shared" si="1"/>
        <v/>
      </c>
      <c r="D69" s="48"/>
      <c r="E69" s="19"/>
      <c r="F69" s="8"/>
      <c r="G69" s="19" t="s">
        <v>4</v>
      </c>
      <c r="H69" s="49"/>
      <c r="I69" s="49"/>
      <c r="J69" s="19"/>
      <c r="K69" s="48" t="str">
        <f t="shared" si="0"/>
        <v/>
      </c>
      <c r="L69" s="48"/>
      <c r="M69" s="6" t="str">
        <f t="shared" si="2"/>
        <v/>
      </c>
      <c r="N69" s="19"/>
      <c r="O69" s="8"/>
      <c r="P69" s="49"/>
      <c r="Q69" s="49"/>
      <c r="R69" s="52" t="str">
        <f t="shared" si="3"/>
        <v/>
      </c>
      <c r="S69" s="52"/>
      <c r="T69" s="53" t="str">
        <f t="shared" si="4"/>
        <v/>
      </c>
      <c r="U69" s="53"/>
    </row>
    <row r="70" spans="2:21">
      <c r="B70" s="19">
        <v>62</v>
      </c>
      <c r="C70" s="48" t="str">
        <f t="shared" si="1"/>
        <v/>
      </c>
      <c r="D70" s="48"/>
      <c r="E70" s="19"/>
      <c r="F70" s="8"/>
      <c r="G70" s="19" t="s">
        <v>3</v>
      </c>
      <c r="H70" s="49"/>
      <c r="I70" s="49"/>
      <c r="J70" s="19"/>
      <c r="K70" s="48" t="str">
        <f t="shared" si="0"/>
        <v/>
      </c>
      <c r="L70" s="48"/>
      <c r="M70" s="6" t="str">
        <f t="shared" si="2"/>
        <v/>
      </c>
      <c r="N70" s="19"/>
      <c r="O70" s="8"/>
      <c r="P70" s="49"/>
      <c r="Q70" s="49"/>
      <c r="R70" s="52" t="str">
        <f t="shared" si="3"/>
        <v/>
      </c>
      <c r="S70" s="52"/>
      <c r="T70" s="53" t="str">
        <f t="shared" si="4"/>
        <v/>
      </c>
      <c r="U70" s="53"/>
    </row>
    <row r="71" spans="2:21">
      <c r="B71" s="19">
        <v>63</v>
      </c>
      <c r="C71" s="48" t="str">
        <f t="shared" si="1"/>
        <v/>
      </c>
      <c r="D71" s="48"/>
      <c r="E71" s="19"/>
      <c r="F71" s="8"/>
      <c r="G71" s="19" t="s">
        <v>4</v>
      </c>
      <c r="H71" s="49"/>
      <c r="I71" s="49"/>
      <c r="J71" s="19"/>
      <c r="K71" s="48" t="str">
        <f t="shared" si="0"/>
        <v/>
      </c>
      <c r="L71" s="48"/>
      <c r="M71" s="6" t="str">
        <f t="shared" si="2"/>
        <v/>
      </c>
      <c r="N71" s="19"/>
      <c r="O71" s="8"/>
      <c r="P71" s="49"/>
      <c r="Q71" s="49"/>
      <c r="R71" s="52" t="str">
        <f t="shared" si="3"/>
        <v/>
      </c>
      <c r="S71" s="52"/>
      <c r="T71" s="53" t="str">
        <f t="shared" si="4"/>
        <v/>
      </c>
      <c r="U71" s="53"/>
    </row>
    <row r="72" spans="2:21">
      <c r="B72" s="19">
        <v>64</v>
      </c>
      <c r="C72" s="48" t="str">
        <f t="shared" si="1"/>
        <v/>
      </c>
      <c r="D72" s="48"/>
      <c r="E72" s="19"/>
      <c r="F72" s="8"/>
      <c r="G72" s="19" t="s">
        <v>3</v>
      </c>
      <c r="H72" s="49"/>
      <c r="I72" s="49"/>
      <c r="J72" s="19"/>
      <c r="K72" s="48" t="str">
        <f t="shared" si="0"/>
        <v/>
      </c>
      <c r="L72" s="48"/>
      <c r="M72" s="6" t="str">
        <f t="shared" si="2"/>
        <v/>
      </c>
      <c r="N72" s="19"/>
      <c r="O72" s="8"/>
      <c r="P72" s="49"/>
      <c r="Q72" s="49"/>
      <c r="R72" s="52" t="str">
        <f t="shared" si="3"/>
        <v/>
      </c>
      <c r="S72" s="52"/>
      <c r="T72" s="53" t="str">
        <f t="shared" si="4"/>
        <v/>
      </c>
      <c r="U72" s="53"/>
    </row>
    <row r="73" spans="2:21">
      <c r="B73" s="19">
        <v>65</v>
      </c>
      <c r="C73" s="48" t="str">
        <f t="shared" si="1"/>
        <v/>
      </c>
      <c r="D73" s="48"/>
      <c r="E73" s="19"/>
      <c r="F73" s="8"/>
      <c r="G73" s="19" t="s">
        <v>4</v>
      </c>
      <c r="H73" s="49"/>
      <c r="I73" s="49"/>
      <c r="J73" s="19"/>
      <c r="K73" s="48" t="str">
        <f t="shared" ref="K73:K108" si="5">IF(F73="","",C73*0.03)</f>
        <v/>
      </c>
      <c r="L73" s="48"/>
      <c r="M73" s="6" t="str">
        <f t="shared" si="2"/>
        <v/>
      </c>
      <c r="N73" s="19"/>
      <c r="O73" s="8"/>
      <c r="P73" s="49"/>
      <c r="Q73" s="49"/>
      <c r="R73" s="52" t="str">
        <f t="shared" si="3"/>
        <v/>
      </c>
      <c r="S73" s="52"/>
      <c r="T73" s="53" t="str">
        <f t="shared" si="4"/>
        <v/>
      </c>
      <c r="U73" s="53"/>
    </row>
    <row r="74" spans="2:21">
      <c r="B74" s="19">
        <v>66</v>
      </c>
      <c r="C74" s="48" t="str">
        <f t="shared" ref="C74:C108" si="6">IF(R73="","",C73+R73)</f>
        <v/>
      </c>
      <c r="D74" s="48"/>
      <c r="E74" s="19"/>
      <c r="F74" s="8"/>
      <c r="G74" s="19" t="s">
        <v>4</v>
      </c>
      <c r="H74" s="49"/>
      <c r="I74" s="49"/>
      <c r="J74" s="19"/>
      <c r="K74" s="48" t="str">
        <f t="shared" si="5"/>
        <v/>
      </c>
      <c r="L74" s="48"/>
      <c r="M74" s="6" t="str">
        <f t="shared" ref="M74:M108" si="7">IF(J74="","",(K74/J74)/1000)</f>
        <v/>
      </c>
      <c r="N74" s="19"/>
      <c r="O74" s="8"/>
      <c r="P74" s="49"/>
      <c r="Q74" s="49"/>
      <c r="R74" s="52" t="str">
        <f t="shared" ref="R74:R108" si="8">IF(O74="","",(IF(G74="売",H74-P74,P74-H74))*M74*100000)</f>
        <v/>
      </c>
      <c r="S74" s="52"/>
      <c r="T74" s="53" t="str">
        <f t="shared" ref="T74:T108" si="9">IF(O74="","",IF(R74&lt;0,J74*(-1),IF(G74="買",(P74-H74)*100,(H74-P74)*100)))</f>
        <v/>
      </c>
      <c r="U74" s="53"/>
    </row>
    <row r="75" spans="2:21">
      <c r="B75" s="19">
        <v>67</v>
      </c>
      <c r="C75" s="48" t="str">
        <f t="shared" si="6"/>
        <v/>
      </c>
      <c r="D75" s="48"/>
      <c r="E75" s="19"/>
      <c r="F75" s="8"/>
      <c r="G75" s="19" t="s">
        <v>3</v>
      </c>
      <c r="H75" s="49"/>
      <c r="I75" s="49"/>
      <c r="J75" s="19"/>
      <c r="K75" s="48" t="str">
        <f t="shared" si="5"/>
        <v/>
      </c>
      <c r="L75" s="48"/>
      <c r="M75" s="6" t="str">
        <f t="shared" si="7"/>
        <v/>
      </c>
      <c r="N75" s="19"/>
      <c r="O75" s="8"/>
      <c r="P75" s="49"/>
      <c r="Q75" s="49"/>
      <c r="R75" s="52" t="str">
        <f t="shared" si="8"/>
        <v/>
      </c>
      <c r="S75" s="52"/>
      <c r="T75" s="53" t="str">
        <f t="shared" si="9"/>
        <v/>
      </c>
      <c r="U75" s="53"/>
    </row>
    <row r="76" spans="2:21">
      <c r="B76" s="19">
        <v>68</v>
      </c>
      <c r="C76" s="48" t="str">
        <f t="shared" si="6"/>
        <v/>
      </c>
      <c r="D76" s="48"/>
      <c r="E76" s="19"/>
      <c r="F76" s="8"/>
      <c r="G76" s="19" t="s">
        <v>3</v>
      </c>
      <c r="H76" s="49"/>
      <c r="I76" s="49"/>
      <c r="J76" s="19"/>
      <c r="K76" s="48" t="str">
        <f t="shared" si="5"/>
        <v/>
      </c>
      <c r="L76" s="48"/>
      <c r="M76" s="6" t="str">
        <f t="shared" si="7"/>
        <v/>
      </c>
      <c r="N76" s="19"/>
      <c r="O76" s="8"/>
      <c r="P76" s="49"/>
      <c r="Q76" s="49"/>
      <c r="R76" s="52" t="str">
        <f t="shared" si="8"/>
        <v/>
      </c>
      <c r="S76" s="52"/>
      <c r="T76" s="53" t="str">
        <f t="shared" si="9"/>
        <v/>
      </c>
      <c r="U76" s="53"/>
    </row>
    <row r="77" spans="2:21">
      <c r="B77" s="19">
        <v>69</v>
      </c>
      <c r="C77" s="48" t="str">
        <f t="shared" si="6"/>
        <v/>
      </c>
      <c r="D77" s="48"/>
      <c r="E77" s="19"/>
      <c r="F77" s="8"/>
      <c r="G77" s="19" t="s">
        <v>3</v>
      </c>
      <c r="H77" s="49"/>
      <c r="I77" s="49"/>
      <c r="J77" s="19"/>
      <c r="K77" s="48" t="str">
        <f t="shared" si="5"/>
        <v/>
      </c>
      <c r="L77" s="48"/>
      <c r="M77" s="6" t="str">
        <f t="shared" si="7"/>
        <v/>
      </c>
      <c r="N77" s="19"/>
      <c r="O77" s="8"/>
      <c r="P77" s="49"/>
      <c r="Q77" s="49"/>
      <c r="R77" s="52" t="str">
        <f t="shared" si="8"/>
        <v/>
      </c>
      <c r="S77" s="52"/>
      <c r="T77" s="53" t="str">
        <f t="shared" si="9"/>
        <v/>
      </c>
      <c r="U77" s="53"/>
    </row>
    <row r="78" spans="2:21">
      <c r="B78" s="19">
        <v>70</v>
      </c>
      <c r="C78" s="48" t="str">
        <f t="shared" si="6"/>
        <v/>
      </c>
      <c r="D78" s="48"/>
      <c r="E78" s="19"/>
      <c r="F78" s="8"/>
      <c r="G78" s="19" t="s">
        <v>4</v>
      </c>
      <c r="H78" s="49"/>
      <c r="I78" s="49"/>
      <c r="J78" s="19"/>
      <c r="K78" s="48" t="str">
        <f t="shared" si="5"/>
        <v/>
      </c>
      <c r="L78" s="48"/>
      <c r="M78" s="6" t="str">
        <f t="shared" si="7"/>
        <v/>
      </c>
      <c r="N78" s="19"/>
      <c r="O78" s="8"/>
      <c r="P78" s="49"/>
      <c r="Q78" s="49"/>
      <c r="R78" s="52" t="str">
        <f t="shared" si="8"/>
        <v/>
      </c>
      <c r="S78" s="52"/>
      <c r="T78" s="53" t="str">
        <f t="shared" si="9"/>
        <v/>
      </c>
      <c r="U78" s="53"/>
    </row>
    <row r="79" spans="2:21">
      <c r="B79" s="19">
        <v>71</v>
      </c>
      <c r="C79" s="48" t="str">
        <f t="shared" si="6"/>
        <v/>
      </c>
      <c r="D79" s="48"/>
      <c r="E79" s="19"/>
      <c r="F79" s="8"/>
      <c r="G79" s="19" t="s">
        <v>3</v>
      </c>
      <c r="H79" s="49"/>
      <c r="I79" s="49"/>
      <c r="J79" s="19"/>
      <c r="K79" s="48" t="str">
        <f t="shared" si="5"/>
        <v/>
      </c>
      <c r="L79" s="48"/>
      <c r="M79" s="6" t="str">
        <f t="shared" si="7"/>
        <v/>
      </c>
      <c r="N79" s="19"/>
      <c r="O79" s="8"/>
      <c r="P79" s="49"/>
      <c r="Q79" s="49"/>
      <c r="R79" s="52" t="str">
        <f t="shared" si="8"/>
        <v/>
      </c>
      <c r="S79" s="52"/>
      <c r="T79" s="53" t="str">
        <f t="shared" si="9"/>
        <v/>
      </c>
      <c r="U79" s="53"/>
    </row>
    <row r="80" spans="2:21">
      <c r="B80" s="19">
        <v>72</v>
      </c>
      <c r="C80" s="48" t="str">
        <f t="shared" si="6"/>
        <v/>
      </c>
      <c r="D80" s="48"/>
      <c r="E80" s="19"/>
      <c r="F80" s="8"/>
      <c r="G80" s="19" t="s">
        <v>4</v>
      </c>
      <c r="H80" s="49"/>
      <c r="I80" s="49"/>
      <c r="J80" s="19"/>
      <c r="K80" s="48" t="str">
        <f t="shared" si="5"/>
        <v/>
      </c>
      <c r="L80" s="48"/>
      <c r="M80" s="6" t="str">
        <f t="shared" si="7"/>
        <v/>
      </c>
      <c r="N80" s="19"/>
      <c r="O80" s="8"/>
      <c r="P80" s="49"/>
      <c r="Q80" s="49"/>
      <c r="R80" s="52" t="str">
        <f t="shared" si="8"/>
        <v/>
      </c>
      <c r="S80" s="52"/>
      <c r="T80" s="53" t="str">
        <f t="shared" si="9"/>
        <v/>
      </c>
      <c r="U80" s="53"/>
    </row>
    <row r="81" spans="2:21">
      <c r="B81" s="19">
        <v>73</v>
      </c>
      <c r="C81" s="48" t="str">
        <f t="shared" si="6"/>
        <v/>
      </c>
      <c r="D81" s="48"/>
      <c r="E81" s="19"/>
      <c r="F81" s="8"/>
      <c r="G81" s="19" t="s">
        <v>3</v>
      </c>
      <c r="H81" s="49"/>
      <c r="I81" s="49"/>
      <c r="J81" s="19"/>
      <c r="K81" s="48" t="str">
        <f t="shared" si="5"/>
        <v/>
      </c>
      <c r="L81" s="48"/>
      <c r="M81" s="6" t="str">
        <f t="shared" si="7"/>
        <v/>
      </c>
      <c r="N81" s="19"/>
      <c r="O81" s="8"/>
      <c r="P81" s="49"/>
      <c r="Q81" s="49"/>
      <c r="R81" s="52" t="str">
        <f t="shared" si="8"/>
        <v/>
      </c>
      <c r="S81" s="52"/>
      <c r="T81" s="53" t="str">
        <f t="shared" si="9"/>
        <v/>
      </c>
      <c r="U81" s="53"/>
    </row>
    <row r="82" spans="2:21">
      <c r="B82" s="19">
        <v>74</v>
      </c>
      <c r="C82" s="48" t="str">
        <f t="shared" si="6"/>
        <v/>
      </c>
      <c r="D82" s="48"/>
      <c r="E82" s="19"/>
      <c r="F82" s="8"/>
      <c r="G82" s="19" t="s">
        <v>3</v>
      </c>
      <c r="H82" s="49"/>
      <c r="I82" s="49"/>
      <c r="J82" s="19"/>
      <c r="K82" s="48" t="str">
        <f t="shared" si="5"/>
        <v/>
      </c>
      <c r="L82" s="48"/>
      <c r="M82" s="6" t="str">
        <f t="shared" si="7"/>
        <v/>
      </c>
      <c r="N82" s="19"/>
      <c r="O82" s="8"/>
      <c r="P82" s="49"/>
      <c r="Q82" s="49"/>
      <c r="R82" s="52" t="str">
        <f t="shared" si="8"/>
        <v/>
      </c>
      <c r="S82" s="52"/>
      <c r="T82" s="53" t="str">
        <f t="shared" si="9"/>
        <v/>
      </c>
      <c r="U82" s="53"/>
    </row>
    <row r="83" spans="2:21">
      <c r="B83" s="19">
        <v>75</v>
      </c>
      <c r="C83" s="48" t="str">
        <f t="shared" si="6"/>
        <v/>
      </c>
      <c r="D83" s="48"/>
      <c r="E83" s="19"/>
      <c r="F83" s="8"/>
      <c r="G83" s="19" t="s">
        <v>3</v>
      </c>
      <c r="H83" s="49"/>
      <c r="I83" s="49"/>
      <c r="J83" s="19"/>
      <c r="K83" s="48" t="str">
        <f t="shared" si="5"/>
        <v/>
      </c>
      <c r="L83" s="48"/>
      <c r="M83" s="6" t="str">
        <f t="shared" si="7"/>
        <v/>
      </c>
      <c r="N83" s="19"/>
      <c r="O83" s="8"/>
      <c r="P83" s="49"/>
      <c r="Q83" s="49"/>
      <c r="R83" s="52" t="str">
        <f t="shared" si="8"/>
        <v/>
      </c>
      <c r="S83" s="52"/>
      <c r="T83" s="53" t="str">
        <f t="shared" si="9"/>
        <v/>
      </c>
      <c r="U83" s="53"/>
    </row>
    <row r="84" spans="2:21">
      <c r="B84" s="19">
        <v>76</v>
      </c>
      <c r="C84" s="48" t="str">
        <f t="shared" si="6"/>
        <v/>
      </c>
      <c r="D84" s="48"/>
      <c r="E84" s="19"/>
      <c r="F84" s="8"/>
      <c r="G84" s="19" t="s">
        <v>3</v>
      </c>
      <c r="H84" s="49"/>
      <c r="I84" s="49"/>
      <c r="J84" s="19"/>
      <c r="K84" s="48" t="str">
        <f t="shared" si="5"/>
        <v/>
      </c>
      <c r="L84" s="48"/>
      <c r="M84" s="6" t="str">
        <f t="shared" si="7"/>
        <v/>
      </c>
      <c r="N84" s="19"/>
      <c r="O84" s="8"/>
      <c r="P84" s="49"/>
      <c r="Q84" s="49"/>
      <c r="R84" s="52" t="str">
        <f t="shared" si="8"/>
        <v/>
      </c>
      <c r="S84" s="52"/>
      <c r="T84" s="53" t="str">
        <f t="shared" si="9"/>
        <v/>
      </c>
      <c r="U84" s="53"/>
    </row>
    <row r="85" spans="2:21">
      <c r="B85" s="19">
        <v>77</v>
      </c>
      <c r="C85" s="48" t="str">
        <f t="shared" si="6"/>
        <v/>
      </c>
      <c r="D85" s="48"/>
      <c r="E85" s="19"/>
      <c r="F85" s="8"/>
      <c r="G85" s="19" t="s">
        <v>4</v>
      </c>
      <c r="H85" s="49"/>
      <c r="I85" s="49"/>
      <c r="J85" s="19"/>
      <c r="K85" s="48" t="str">
        <f t="shared" si="5"/>
        <v/>
      </c>
      <c r="L85" s="48"/>
      <c r="M85" s="6" t="str">
        <f t="shared" si="7"/>
        <v/>
      </c>
      <c r="N85" s="19"/>
      <c r="O85" s="8"/>
      <c r="P85" s="49"/>
      <c r="Q85" s="49"/>
      <c r="R85" s="52" t="str">
        <f t="shared" si="8"/>
        <v/>
      </c>
      <c r="S85" s="52"/>
      <c r="T85" s="53" t="str">
        <f t="shared" si="9"/>
        <v/>
      </c>
      <c r="U85" s="53"/>
    </row>
    <row r="86" spans="2:21">
      <c r="B86" s="19">
        <v>78</v>
      </c>
      <c r="C86" s="48" t="str">
        <f t="shared" si="6"/>
        <v/>
      </c>
      <c r="D86" s="48"/>
      <c r="E86" s="19"/>
      <c r="F86" s="8"/>
      <c r="G86" s="19" t="s">
        <v>3</v>
      </c>
      <c r="H86" s="49"/>
      <c r="I86" s="49"/>
      <c r="J86" s="19"/>
      <c r="K86" s="48" t="str">
        <f t="shared" si="5"/>
        <v/>
      </c>
      <c r="L86" s="48"/>
      <c r="M86" s="6" t="str">
        <f t="shared" si="7"/>
        <v/>
      </c>
      <c r="N86" s="19"/>
      <c r="O86" s="8"/>
      <c r="P86" s="49"/>
      <c r="Q86" s="49"/>
      <c r="R86" s="52" t="str">
        <f t="shared" si="8"/>
        <v/>
      </c>
      <c r="S86" s="52"/>
      <c r="T86" s="53" t="str">
        <f t="shared" si="9"/>
        <v/>
      </c>
      <c r="U86" s="53"/>
    </row>
    <row r="87" spans="2:21">
      <c r="B87" s="19">
        <v>79</v>
      </c>
      <c r="C87" s="48" t="str">
        <f t="shared" si="6"/>
        <v/>
      </c>
      <c r="D87" s="48"/>
      <c r="E87" s="19"/>
      <c r="F87" s="8"/>
      <c r="G87" s="19" t="s">
        <v>4</v>
      </c>
      <c r="H87" s="49"/>
      <c r="I87" s="49"/>
      <c r="J87" s="19"/>
      <c r="K87" s="48" t="str">
        <f t="shared" si="5"/>
        <v/>
      </c>
      <c r="L87" s="48"/>
      <c r="M87" s="6" t="str">
        <f t="shared" si="7"/>
        <v/>
      </c>
      <c r="N87" s="19"/>
      <c r="O87" s="8"/>
      <c r="P87" s="49"/>
      <c r="Q87" s="49"/>
      <c r="R87" s="52" t="str">
        <f t="shared" si="8"/>
        <v/>
      </c>
      <c r="S87" s="52"/>
      <c r="T87" s="53" t="str">
        <f t="shared" si="9"/>
        <v/>
      </c>
      <c r="U87" s="53"/>
    </row>
    <row r="88" spans="2:21">
      <c r="B88" s="19">
        <v>80</v>
      </c>
      <c r="C88" s="48" t="str">
        <f t="shared" si="6"/>
        <v/>
      </c>
      <c r="D88" s="48"/>
      <c r="E88" s="19"/>
      <c r="F88" s="8"/>
      <c r="G88" s="19" t="s">
        <v>4</v>
      </c>
      <c r="H88" s="49"/>
      <c r="I88" s="49"/>
      <c r="J88" s="19"/>
      <c r="K88" s="48" t="str">
        <f t="shared" si="5"/>
        <v/>
      </c>
      <c r="L88" s="48"/>
      <c r="M88" s="6" t="str">
        <f t="shared" si="7"/>
        <v/>
      </c>
      <c r="N88" s="19"/>
      <c r="O88" s="8"/>
      <c r="P88" s="49"/>
      <c r="Q88" s="49"/>
      <c r="R88" s="52" t="str">
        <f t="shared" si="8"/>
        <v/>
      </c>
      <c r="S88" s="52"/>
      <c r="T88" s="53" t="str">
        <f t="shared" si="9"/>
        <v/>
      </c>
      <c r="U88" s="53"/>
    </row>
    <row r="89" spans="2:21">
      <c r="B89" s="19">
        <v>81</v>
      </c>
      <c r="C89" s="48" t="str">
        <f t="shared" si="6"/>
        <v/>
      </c>
      <c r="D89" s="48"/>
      <c r="E89" s="19"/>
      <c r="F89" s="8"/>
      <c r="G89" s="19" t="s">
        <v>4</v>
      </c>
      <c r="H89" s="49"/>
      <c r="I89" s="49"/>
      <c r="J89" s="19"/>
      <c r="K89" s="48" t="str">
        <f t="shared" si="5"/>
        <v/>
      </c>
      <c r="L89" s="48"/>
      <c r="M89" s="6" t="str">
        <f t="shared" si="7"/>
        <v/>
      </c>
      <c r="N89" s="19"/>
      <c r="O89" s="8"/>
      <c r="P89" s="49"/>
      <c r="Q89" s="49"/>
      <c r="R89" s="52" t="str">
        <f t="shared" si="8"/>
        <v/>
      </c>
      <c r="S89" s="52"/>
      <c r="T89" s="53" t="str">
        <f t="shared" si="9"/>
        <v/>
      </c>
      <c r="U89" s="53"/>
    </row>
    <row r="90" spans="2:21">
      <c r="B90" s="19">
        <v>82</v>
      </c>
      <c r="C90" s="48" t="str">
        <f t="shared" si="6"/>
        <v/>
      </c>
      <c r="D90" s="48"/>
      <c r="E90" s="19"/>
      <c r="F90" s="8"/>
      <c r="G90" s="19" t="s">
        <v>4</v>
      </c>
      <c r="H90" s="49"/>
      <c r="I90" s="49"/>
      <c r="J90" s="19"/>
      <c r="K90" s="48" t="str">
        <f t="shared" si="5"/>
        <v/>
      </c>
      <c r="L90" s="48"/>
      <c r="M90" s="6" t="str">
        <f t="shared" si="7"/>
        <v/>
      </c>
      <c r="N90" s="19"/>
      <c r="O90" s="8"/>
      <c r="P90" s="49"/>
      <c r="Q90" s="49"/>
      <c r="R90" s="52" t="str">
        <f t="shared" si="8"/>
        <v/>
      </c>
      <c r="S90" s="52"/>
      <c r="T90" s="53" t="str">
        <f t="shared" si="9"/>
        <v/>
      </c>
      <c r="U90" s="53"/>
    </row>
    <row r="91" spans="2:21">
      <c r="B91" s="19">
        <v>83</v>
      </c>
      <c r="C91" s="48" t="str">
        <f t="shared" si="6"/>
        <v/>
      </c>
      <c r="D91" s="48"/>
      <c r="E91" s="19"/>
      <c r="F91" s="8"/>
      <c r="G91" s="19" t="s">
        <v>4</v>
      </c>
      <c r="H91" s="49"/>
      <c r="I91" s="49"/>
      <c r="J91" s="19"/>
      <c r="K91" s="48" t="str">
        <f t="shared" si="5"/>
        <v/>
      </c>
      <c r="L91" s="48"/>
      <c r="M91" s="6" t="str">
        <f t="shared" si="7"/>
        <v/>
      </c>
      <c r="N91" s="19"/>
      <c r="O91" s="8"/>
      <c r="P91" s="49"/>
      <c r="Q91" s="49"/>
      <c r="R91" s="52" t="str">
        <f t="shared" si="8"/>
        <v/>
      </c>
      <c r="S91" s="52"/>
      <c r="T91" s="53" t="str">
        <f t="shared" si="9"/>
        <v/>
      </c>
      <c r="U91" s="53"/>
    </row>
    <row r="92" spans="2:21">
      <c r="B92" s="19">
        <v>84</v>
      </c>
      <c r="C92" s="48" t="str">
        <f t="shared" si="6"/>
        <v/>
      </c>
      <c r="D92" s="48"/>
      <c r="E92" s="19"/>
      <c r="F92" s="8"/>
      <c r="G92" s="19" t="s">
        <v>3</v>
      </c>
      <c r="H92" s="49"/>
      <c r="I92" s="49"/>
      <c r="J92" s="19"/>
      <c r="K92" s="48" t="str">
        <f t="shared" si="5"/>
        <v/>
      </c>
      <c r="L92" s="48"/>
      <c r="M92" s="6" t="str">
        <f t="shared" si="7"/>
        <v/>
      </c>
      <c r="N92" s="19"/>
      <c r="O92" s="8"/>
      <c r="P92" s="49"/>
      <c r="Q92" s="49"/>
      <c r="R92" s="52" t="str">
        <f t="shared" si="8"/>
        <v/>
      </c>
      <c r="S92" s="52"/>
      <c r="T92" s="53" t="str">
        <f t="shared" si="9"/>
        <v/>
      </c>
      <c r="U92" s="53"/>
    </row>
    <row r="93" spans="2:21">
      <c r="B93" s="19">
        <v>85</v>
      </c>
      <c r="C93" s="48" t="str">
        <f t="shared" si="6"/>
        <v/>
      </c>
      <c r="D93" s="48"/>
      <c r="E93" s="19"/>
      <c r="F93" s="8"/>
      <c r="G93" s="19" t="s">
        <v>4</v>
      </c>
      <c r="H93" s="49"/>
      <c r="I93" s="49"/>
      <c r="J93" s="19"/>
      <c r="K93" s="48" t="str">
        <f t="shared" si="5"/>
        <v/>
      </c>
      <c r="L93" s="48"/>
      <c r="M93" s="6" t="str">
        <f t="shared" si="7"/>
        <v/>
      </c>
      <c r="N93" s="19"/>
      <c r="O93" s="8"/>
      <c r="P93" s="49"/>
      <c r="Q93" s="49"/>
      <c r="R93" s="52" t="str">
        <f t="shared" si="8"/>
        <v/>
      </c>
      <c r="S93" s="52"/>
      <c r="T93" s="53" t="str">
        <f t="shared" si="9"/>
        <v/>
      </c>
      <c r="U93" s="53"/>
    </row>
    <row r="94" spans="2:21">
      <c r="B94" s="19">
        <v>86</v>
      </c>
      <c r="C94" s="48" t="str">
        <f t="shared" si="6"/>
        <v/>
      </c>
      <c r="D94" s="48"/>
      <c r="E94" s="19"/>
      <c r="F94" s="8"/>
      <c r="G94" s="19" t="s">
        <v>3</v>
      </c>
      <c r="H94" s="49"/>
      <c r="I94" s="49"/>
      <c r="J94" s="19"/>
      <c r="K94" s="48" t="str">
        <f t="shared" si="5"/>
        <v/>
      </c>
      <c r="L94" s="48"/>
      <c r="M94" s="6" t="str">
        <f t="shared" si="7"/>
        <v/>
      </c>
      <c r="N94" s="19"/>
      <c r="O94" s="8"/>
      <c r="P94" s="49"/>
      <c r="Q94" s="49"/>
      <c r="R94" s="52" t="str">
        <f t="shared" si="8"/>
        <v/>
      </c>
      <c r="S94" s="52"/>
      <c r="T94" s="53" t="str">
        <f t="shared" si="9"/>
        <v/>
      </c>
      <c r="U94" s="53"/>
    </row>
    <row r="95" spans="2:21">
      <c r="B95" s="19">
        <v>87</v>
      </c>
      <c r="C95" s="48" t="str">
        <f t="shared" si="6"/>
        <v/>
      </c>
      <c r="D95" s="48"/>
      <c r="E95" s="19"/>
      <c r="F95" s="8"/>
      <c r="G95" s="19" t="s">
        <v>4</v>
      </c>
      <c r="H95" s="49"/>
      <c r="I95" s="49"/>
      <c r="J95" s="19"/>
      <c r="K95" s="48" t="str">
        <f t="shared" si="5"/>
        <v/>
      </c>
      <c r="L95" s="48"/>
      <c r="M95" s="6" t="str">
        <f t="shared" si="7"/>
        <v/>
      </c>
      <c r="N95" s="19"/>
      <c r="O95" s="8"/>
      <c r="P95" s="49"/>
      <c r="Q95" s="49"/>
      <c r="R95" s="52" t="str">
        <f t="shared" si="8"/>
        <v/>
      </c>
      <c r="S95" s="52"/>
      <c r="T95" s="53" t="str">
        <f t="shared" si="9"/>
        <v/>
      </c>
      <c r="U95" s="53"/>
    </row>
    <row r="96" spans="2:21">
      <c r="B96" s="19">
        <v>88</v>
      </c>
      <c r="C96" s="48" t="str">
        <f t="shared" si="6"/>
        <v/>
      </c>
      <c r="D96" s="48"/>
      <c r="E96" s="19"/>
      <c r="F96" s="8"/>
      <c r="G96" s="19" t="s">
        <v>3</v>
      </c>
      <c r="H96" s="49"/>
      <c r="I96" s="49"/>
      <c r="J96" s="19"/>
      <c r="K96" s="48" t="str">
        <f t="shared" si="5"/>
        <v/>
      </c>
      <c r="L96" s="48"/>
      <c r="M96" s="6" t="str">
        <f t="shared" si="7"/>
        <v/>
      </c>
      <c r="N96" s="19"/>
      <c r="O96" s="8"/>
      <c r="P96" s="49"/>
      <c r="Q96" s="49"/>
      <c r="R96" s="52" t="str">
        <f t="shared" si="8"/>
        <v/>
      </c>
      <c r="S96" s="52"/>
      <c r="T96" s="53" t="str">
        <f t="shared" si="9"/>
        <v/>
      </c>
      <c r="U96" s="53"/>
    </row>
    <row r="97" spans="2:21">
      <c r="B97" s="19">
        <v>89</v>
      </c>
      <c r="C97" s="48" t="str">
        <f t="shared" si="6"/>
        <v/>
      </c>
      <c r="D97" s="48"/>
      <c r="E97" s="19"/>
      <c r="F97" s="8"/>
      <c r="G97" s="19" t="s">
        <v>4</v>
      </c>
      <c r="H97" s="49"/>
      <c r="I97" s="49"/>
      <c r="J97" s="19"/>
      <c r="K97" s="48" t="str">
        <f t="shared" si="5"/>
        <v/>
      </c>
      <c r="L97" s="48"/>
      <c r="M97" s="6" t="str">
        <f t="shared" si="7"/>
        <v/>
      </c>
      <c r="N97" s="19"/>
      <c r="O97" s="8"/>
      <c r="P97" s="49"/>
      <c r="Q97" s="49"/>
      <c r="R97" s="52" t="str">
        <f t="shared" si="8"/>
        <v/>
      </c>
      <c r="S97" s="52"/>
      <c r="T97" s="53" t="str">
        <f t="shared" si="9"/>
        <v/>
      </c>
      <c r="U97" s="53"/>
    </row>
    <row r="98" spans="2:21">
      <c r="B98" s="19">
        <v>90</v>
      </c>
      <c r="C98" s="48" t="str">
        <f t="shared" si="6"/>
        <v/>
      </c>
      <c r="D98" s="48"/>
      <c r="E98" s="19"/>
      <c r="F98" s="8"/>
      <c r="G98" s="19" t="s">
        <v>3</v>
      </c>
      <c r="H98" s="49"/>
      <c r="I98" s="49"/>
      <c r="J98" s="19"/>
      <c r="K98" s="48" t="str">
        <f t="shared" si="5"/>
        <v/>
      </c>
      <c r="L98" s="48"/>
      <c r="M98" s="6" t="str">
        <f t="shared" si="7"/>
        <v/>
      </c>
      <c r="N98" s="19"/>
      <c r="O98" s="8"/>
      <c r="P98" s="49"/>
      <c r="Q98" s="49"/>
      <c r="R98" s="52" t="str">
        <f t="shared" si="8"/>
        <v/>
      </c>
      <c r="S98" s="52"/>
      <c r="T98" s="53" t="str">
        <f t="shared" si="9"/>
        <v/>
      </c>
      <c r="U98" s="53"/>
    </row>
    <row r="99" spans="2:21">
      <c r="B99" s="19">
        <v>91</v>
      </c>
      <c r="C99" s="48" t="str">
        <f t="shared" si="6"/>
        <v/>
      </c>
      <c r="D99" s="48"/>
      <c r="E99" s="19"/>
      <c r="F99" s="8"/>
      <c r="G99" s="19" t="s">
        <v>4</v>
      </c>
      <c r="H99" s="49"/>
      <c r="I99" s="49"/>
      <c r="J99" s="19"/>
      <c r="K99" s="48" t="str">
        <f t="shared" si="5"/>
        <v/>
      </c>
      <c r="L99" s="48"/>
      <c r="M99" s="6" t="str">
        <f t="shared" si="7"/>
        <v/>
      </c>
      <c r="N99" s="19"/>
      <c r="O99" s="8"/>
      <c r="P99" s="49"/>
      <c r="Q99" s="49"/>
      <c r="R99" s="52" t="str">
        <f t="shared" si="8"/>
        <v/>
      </c>
      <c r="S99" s="52"/>
      <c r="T99" s="53" t="str">
        <f t="shared" si="9"/>
        <v/>
      </c>
      <c r="U99" s="53"/>
    </row>
    <row r="100" spans="2:21">
      <c r="B100" s="19">
        <v>92</v>
      </c>
      <c r="C100" s="48" t="str">
        <f t="shared" si="6"/>
        <v/>
      </c>
      <c r="D100" s="48"/>
      <c r="E100" s="19"/>
      <c r="F100" s="8"/>
      <c r="G100" s="19" t="s">
        <v>4</v>
      </c>
      <c r="H100" s="49"/>
      <c r="I100" s="49"/>
      <c r="J100" s="19"/>
      <c r="K100" s="48" t="str">
        <f t="shared" si="5"/>
        <v/>
      </c>
      <c r="L100" s="48"/>
      <c r="M100" s="6" t="str">
        <f t="shared" si="7"/>
        <v/>
      </c>
      <c r="N100" s="19"/>
      <c r="O100" s="8"/>
      <c r="P100" s="49"/>
      <c r="Q100" s="49"/>
      <c r="R100" s="52" t="str">
        <f t="shared" si="8"/>
        <v/>
      </c>
      <c r="S100" s="52"/>
      <c r="T100" s="53" t="str">
        <f t="shared" si="9"/>
        <v/>
      </c>
      <c r="U100" s="53"/>
    </row>
    <row r="101" spans="2:21">
      <c r="B101" s="19">
        <v>93</v>
      </c>
      <c r="C101" s="48" t="str">
        <f t="shared" si="6"/>
        <v/>
      </c>
      <c r="D101" s="48"/>
      <c r="E101" s="19"/>
      <c r="F101" s="8"/>
      <c r="G101" s="19" t="s">
        <v>3</v>
      </c>
      <c r="H101" s="49"/>
      <c r="I101" s="49"/>
      <c r="J101" s="19"/>
      <c r="K101" s="48" t="str">
        <f t="shared" si="5"/>
        <v/>
      </c>
      <c r="L101" s="48"/>
      <c r="M101" s="6" t="str">
        <f t="shared" si="7"/>
        <v/>
      </c>
      <c r="N101" s="19"/>
      <c r="O101" s="8"/>
      <c r="P101" s="49"/>
      <c r="Q101" s="49"/>
      <c r="R101" s="52" t="str">
        <f t="shared" si="8"/>
        <v/>
      </c>
      <c r="S101" s="52"/>
      <c r="T101" s="53" t="str">
        <f t="shared" si="9"/>
        <v/>
      </c>
      <c r="U101" s="53"/>
    </row>
    <row r="102" spans="2:21">
      <c r="B102" s="19">
        <v>94</v>
      </c>
      <c r="C102" s="48" t="str">
        <f t="shared" si="6"/>
        <v/>
      </c>
      <c r="D102" s="48"/>
      <c r="E102" s="19"/>
      <c r="F102" s="8"/>
      <c r="G102" s="19" t="s">
        <v>3</v>
      </c>
      <c r="H102" s="49"/>
      <c r="I102" s="49"/>
      <c r="J102" s="19"/>
      <c r="K102" s="48" t="str">
        <f t="shared" si="5"/>
        <v/>
      </c>
      <c r="L102" s="48"/>
      <c r="M102" s="6" t="str">
        <f t="shared" si="7"/>
        <v/>
      </c>
      <c r="N102" s="19"/>
      <c r="O102" s="8"/>
      <c r="P102" s="49"/>
      <c r="Q102" s="49"/>
      <c r="R102" s="52" t="str">
        <f t="shared" si="8"/>
        <v/>
      </c>
      <c r="S102" s="52"/>
      <c r="T102" s="53" t="str">
        <f t="shared" si="9"/>
        <v/>
      </c>
      <c r="U102" s="53"/>
    </row>
    <row r="103" spans="2:21">
      <c r="B103" s="19">
        <v>95</v>
      </c>
      <c r="C103" s="48" t="str">
        <f t="shared" si="6"/>
        <v/>
      </c>
      <c r="D103" s="48"/>
      <c r="E103" s="19"/>
      <c r="F103" s="8"/>
      <c r="G103" s="19" t="s">
        <v>3</v>
      </c>
      <c r="H103" s="49"/>
      <c r="I103" s="49"/>
      <c r="J103" s="19"/>
      <c r="K103" s="48" t="str">
        <f t="shared" si="5"/>
        <v/>
      </c>
      <c r="L103" s="48"/>
      <c r="M103" s="6" t="str">
        <f t="shared" si="7"/>
        <v/>
      </c>
      <c r="N103" s="19"/>
      <c r="O103" s="8"/>
      <c r="P103" s="49"/>
      <c r="Q103" s="49"/>
      <c r="R103" s="52" t="str">
        <f t="shared" si="8"/>
        <v/>
      </c>
      <c r="S103" s="52"/>
      <c r="T103" s="53" t="str">
        <f t="shared" si="9"/>
        <v/>
      </c>
      <c r="U103" s="53"/>
    </row>
    <row r="104" spans="2:21">
      <c r="B104" s="19">
        <v>96</v>
      </c>
      <c r="C104" s="48" t="str">
        <f t="shared" si="6"/>
        <v/>
      </c>
      <c r="D104" s="48"/>
      <c r="E104" s="19"/>
      <c r="F104" s="8"/>
      <c r="G104" s="19" t="s">
        <v>4</v>
      </c>
      <c r="H104" s="49"/>
      <c r="I104" s="49"/>
      <c r="J104" s="19"/>
      <c r="K104" s="48" t="str">
        <f t="shared" si="5"/>
        <v/>
      </c>
      <c r="L104" s="48"/>
      <c r="M104" s="6" t="str">
        <f t="shared" si="7"/>
        <v/>
      </c>
      <c r="N104" s="19"/>
      <c r="O104" s="8"/>
      <c r="P104" s="49"/>
      <c r="Q104" s="49"/>
      <c r="R104" s="52" t="str">
        <f t="shared" si="8"/>
        <v/>
      </c>
      <c r="S104" s="52"/>
      <c r="T104" s="53" t="str">
        <f t="shared" si="9"/>
        <v/>
      </c>
      <c r="U104" s="53"/>
    </row>
    <row r="105" spans="2:21">
      <c r="B105" s="19">
        <v>97</v>
      </c>
      <c r="C105" s="48" t="str">
        <f t="shared" si="6"/>
        <v/>
      </c>
      <c r="D105" s="48"/>
      <c r="E105" s="19"/>
      <c r="F105" s="8"/>
      <c r="G105" s="19" t="s">
        <v>3</v>
      </c>
      <c r="H105" s="49"/>
      <c r="I105" s="49"/>
      <c r="J105" s="19"/>
      <c r="K105" s="48" t="str">
        <f t="shared" si="5"/>
        <v/>
      </c>
      <c r="L105" s="48"/>
      <c r="M105" s="6" t="str">
        <f t="shared" si="7"/>
        <v/>
      </c>
      <c r="N105" s="19"/>
      <c r="O105" s="8"/>
      <c r="P105" s="49"/>
      <c r="Q105" s="49"/>
      <c r="R105" s="52" t="str">
        <f t="shared" si="8"/>
        <v/>
      </c>
      <c r="S105" s="52"/>
      <c r="T105" s="53" t="str">
        <f t="shared" si="9"/>
        <v/>
      </c>
      <c r="U105" s="53"/>
    </row>
    <row r="106" spans="2:21">
      <c r="B106" s="19">
        <v>98</v>
      </c>
      <c r="C106" s="48" t="str">
        <f t="shared" si="6"/>
        <v/>
      </c>
      <c r="D106" s="48"/>
      <c r="E106" s="19"/>
      <c r="F106" s="8"/>
      <c r="G106" s="19" t="s">
        <v>4</v>
      </c>
      <c r="H106" s="49"/>
      <c r="I106" s="49"/>
      <c r="J106" s="19"/>
      <c r="K106" s="48" t="str">
        <f t="shared" si="5"/>
        <v/>
      </c>
      <c r="L106" s="48"/>
      <c r="M106" s="6" t="str">
        <f t="shared" si="7"/>
        <v/>
      </c>
      <c r="N106" s="19"/>
      <c r="O106" s="8"/>
      <c r="P106" s="49"/>
      <c r="Q106" s="49"/>
      <c r="R106" s="52" t="str">
        <f t="shared" si="8"/>
        <v/>
      </c>
      <c r="S106" s="52"/>
      <c r="T106" s="53" t="str">
        <f t="shared" si="9"/>
        <v/>
      </c>
      <c r="U106" s="53"/>
    </row>
    <row r="107" spans="2:21">
      <c r="B107" s="19">
        <v>99</v>
      </c>
      <c r="C107" s="48" t="str">
        <f t="shared" si="6"/>
        <v/>
      </c>
      <c r="D107" s="48"/>
      <c r="E107" s="19"/>
      <c r="F107" s="8"/>
      <c r="G107" s="19" t="s">
        <v>4</v>
      </c>
      <c r="H107" s="49"/>
      <c r="I107" s="49"/>
      <c r="J107" s="19"/>
      <c r="K107" s="48" t="str">
        <f t="shared" si="5"/>
        <v/>
      </c>
      <c r="L107" s="48"/>
      <c r="M107" s="6" t="str">
        <f t="shared" si="7"/>
        <v/>
      </c>
      <c r="N107" s="19"/>
      <c r="O107" s="8"/>
      <c r="P107" s="49"/>
      <c r="Q107" s="49"/>
      <c r="R107" s="52" t="str">
        <f t="shared" si="8"/>
        <v/>
      </c>
      <c r="S107" s="52"/>
      <c r="T107" s="53" t="str">
        <f t="shared" si="9"/>
        <v/>
      </c>
      <c r="U107" s="53"/>
    </row>
    <row r="108" spans="2:21">
      <c r="B108" s="19">
        <v>100</v>
      </c>
      <c r="C108" s="48" t="str">
        <f t="shared" si="6"/>
        <v/>
      </c>
      <c r="D108" s="48"/>
      <c r="E108" s="19"/>
      <c r="F108" s="8"/>
      <c r="G108" s="19" t="s">
        <v>3</v>
      </c>
      <c r="H108" s="49"/>
      <c r="I108" s="49"/>
      <c r="J108" s="19"/>
      <c r="K108" s="48" t="str">
        <f t="shared" si="5"/>
        <v/>
      </c>
      <c r="L108" s="48"/>
      <c r="M108" s="6" t="str">
        <f t="shared" si="7"/>
        <v/>
      </c>
      <c r="N108" s="19"/>
      <c r="O108" s="8"/>
      <c r="P108" s="49"/>
      <c r="Q108" s="49"/>
      <c r="R108" s="52" t="str">
        <f t="shared" si="8"/>
        <v/>
      </c>
      <c r="S108" s="52"/>
      <c r="T108" s="53" t="str">
        <f t="shared" si="9"/>
        <v/>
      </c>
      <c r="U108" s="53"/>
    </row>
    <row r="109" spans="2:2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</mergeCells>
  <phoneticPr fontId="2"/>
  <conditionalFormatting sqref="G46">
    <cfRule type="cellIs" dxfId="123" priority="1" stopIfTrue="1" operator="equal">
      <formula>"買"</formula>
    </cfRule>
    <cfRule type="cellIs" dxfId="122" priority="2" stopIfTrue="1" operator="equal">
      <formula>"売"</formula>
    </cfRule>
  </conditionalFormatting>
  <conditionalFormatting sqref="G9:G11 G14:G45 G47:G108">
    <cfRule type="cellIs" dxfId="121" priority="7" stopIfTrue="1" operator="equal">
      <formula>"買"</formula>
    </cfRule>
    <cfRule type="cellIs" dxfId="120" priority="8" stopIfTrue="1" operator="equal">
      <formula>"売"</formula>
    </cfRule>
  </conditionalFormatting>
  <conditionalFormatting sqref="G12">
    <cfRule type="cellIs" dxfId="119" priority="5" stopIfTrue="1" operator="equal">
      <formula>"買"</formula>
    </cfRule>
    <cfRule type="cellIs" dxfId="118" priority="6" stopIfTrue="1" operator="equal">
      <formula>"売"</formula>
    </cfRule>
  </conditionalFormatting>
  <conditionalFormatting sqref="G13">
    <cfRule type="cellIs" dxfId="117" priority="3" stopIfTrue="1" operator="equal">
      <formula>"買"</formula>
    </cfRule>
    <cfRule type="cellIs" dxfId="116" priority="4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inoriK55AB</cp:lastModifiedBy>
  <cp:revision/>
  <cp:lastPrinted>2015-07-15T10:17:15Z</cp:lastPrinted>
  <dcterms:created xsi:type="dcterms:W3CDTF">2013-10-09T23:04:08Z</dcterms:created>
  <dcterms:modified xsi:type="dcterms:W3CDTF">2019-06-07T13:55:45Z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