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11670" firstSheet="1" activeTab="1"/>
  </bookViews>
  <sheets>
    <sheet name="定数" sheetId="29" state="hidden" r:id="rId1"/>
    <sheet name="検証シート　FIB1.27" sheetId="33" r:id="rId2"/>
    <sheet name="検証シート　FIB1.5" sheetId="32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25725"/>
</workbook>
</file>

<file path=xl/calcChain.xml><?xml version="1.0" encoding="utf-8"?>
<calcChain xmlns="http://schemas.openxmlformats.org/spreadsheetml/2006/main">
  <c r="K57" i="31"/>
  <c r="M57" s="1"/>
  <c r="K57" i="32"/>
  <c r="M57" s="1"/>
  <c r="R57" s="1"/>
  <c r="C58" s="1"/>
  <c r="X58" s="1"/>
  <c r="Y58" s="1"/>
  <c r="M56" i="31"/>
  <c r="K56"/>
  <c r="K56" i="32"/>
  <c r="M56" s="1"/>
  <c r="M55" i="31"/>
  <c r="K55"/>
  <c r="M55" i="32"/>
  <c r="K55"/>
  <c r="K54" i="31"/>
  <c r="M54" s="1"/>
  <c r="M54" i="32"/>
  <c r="K54"/>
  <c r="M53" i="31"/>
  <c r="K53"/>
  <c r="K53" i="32"/>
  <c r="M53" s="1"/>
  <c r="M52" i="31"/>
  <c r="R52" s="1"/>
  <c r="C53" s="1"/>
  <c r="X53" s="1"/>
  <c r="Y53" s="1"/>
  <c r="K52"/>
  <c r="M52" i="32"/>
  <c r="K52"/>
  <c r="M51" i="31"/>
  <c r="K51"/>
  <c r="M51" i="32"/>
  <c r="K51"/>
  <c r="M50" i="31"/>
  <c r="K50"/>
  <c r="M50" i="32"/>
  <c r="K50"/>
  <c r="M49" i="31"/>
  <c r="K49"/>
  <c r="K49" i="32"/>
  <c r="M49" s="1"/>
  <c r="M48" i="31"/>
  <c r="K48"/>
  <c r="M48" i="32"/>
  <c r="K48"/>
  <c r="M47" i="31"/>
  <c r="K47"/>
  <c r="K47" i="32"/>
  <c r="M47" s="1"/>
  <c r="M46" i="31"/>
  <c r="K46"/>
  <c r="M46" i="32"/>
  <c r="K46"/>
  <c r="M45" i="31"/>
  <c r="K45"/>
  <c r="K45" i="32"/>
  <c r="M45" s="1"/>
  <c r="M44" i="31"/>
  <c r="K44"/>
  <c r="M44" i="32"/>
  <c r="K44"/>
  <c r="M43" i="31"/>
  <c r="K43"/>
  <c r="K43" i="32"/>
  <c r="M43" s="1"/>
  <c r="R43" s="1"/>
  <c r="C44" s="1"/>
  <c r="X44" s="1"/>
  <c r="Y44" s="1"/>
  <c r="K42" i="31"/>
  <c r="M42" s="1"/>
  <c r="M42" i="32"/>
  <c r="K42"/>
  <c r="M41" i="31"/>
  <c r="K41"/>
  <c r="M41" i="32"/>
  <c r="K41"/>
  <c r="M40" i="31"/>
  <c r="K40"/>
  <c r="M40" i="32"/>
  <c r="K40"/>
  <c r="M39" i="31"/>
  <c r="K39"/>
  <c r="K39" i="32"/>
  <c r="M39" s="1"/>
  <c r="M38" i="31"/>
  <c r="K38"/>
  <c r="M38" i="32"/>
  <c r="K38"/>
  <c r="K37" i="31"/>
  <c r="M37" s="1"/>
  <c r="R37" s="1"/>
  <c r="C38" s="1"/>
  <c r="X38" s="1"/>
  <c r="Y38" s="1"/>
  <c r="M37" i="32"/>
  <c r="K37"/>
  <c r="M36" i="31"/>
  <c r="K36"/>
  <c r="K36" i="32"/>
  <c r="M36" s="1"/>
  <c r="R36" s="1"/>
  <c r="C37" s="1"/>
  <c r="X37" s="1"/>
  <c r="Y37" s="1"/>
  <c r="M35" i="31"/>
  <c r="K35"/>
  <c r="M35" i="32"/>
  <c r="K35"/>
  <c r="M34" i="31"/>
  <c r="K34"/>
  <c r="K34" i="32"/>
  <c r="M34" s="1"/>
  <c r="R34" s="1"/>
  <c r="C35" s="1"/>
  <c r="X35" s="1"/>
  <c r="Y35" s="1"/>
  <c r="M33" i="31"/>
  <c r="K33"/>
  <c r="K33" i="32"/>
  <c r="M33" s="1"/>
  <c r="M32" i="31"/>
  <c r="K32"/>
  <c r="M32" i="32"/>
  <c r="K32"/>
  <c r="M31" i="31"/>
  <c r="K31"/>
  <c r="K31" i="32"/>
  <c r="M31" s="1"/>
  <c r="K30" i="31"/>
  <c r="M30" s="1"/>
  <c r="K30" i="32"/>
  <c r="M30" s="1"/>
  <c r="M29" i="31"/>
  <c r="K29"/>
  <c r="M29" i="32"/>
  <c r="K29"/>
  <c r="K28" i="31"/>
  <c r="M28" s="1"/>
  <c r="K28" i="32"/>
  <c r="M28" s="1"/>
  <c r="K27" i="31"/>
  <c r="M27" s="1"/>
  <c r="K27" i="32"/>
  <c r="M27" s="1"/>
  <c r="M26" i="31"/>
  <c r="K26"/>
  <c r="K26" i="32"/>
  <c r="M26" s="1"/>
  <c r="K25" i="31"/>
  <c r="M25" s="1"/>
  <c r="M25" i="32"/>
  <c r="R25" s="1"/>
  <c r="C26" s="1"/>
  <c r="X26" s="1"/>
  <c r="Y26" s="1"/>
  <c r="K25"/>
  <c r="M24" i="31"/>
  <c r="K24"/>
  <c r="K24" i="32"/>
  <c r="M24" s="1"/>
  <c r="M23" i="31"/>
  <c r="K23"/>
  <c r="M23" i="32"/>
  <c r="K23"/>
  <c r="K22" i="31"/>
  <c r="M22" s="1"/>
  <c r="R22" s="1"/>
  <c r="C23" s="1"/>
  <c r="X23" s="1"/>
  <c r="Y23" s="1"/>
  <c r="K22" i="32"/>
  <c r="M22" s="1"/>
  <c r="K21" i="31"/>
  <c r="M21" s="1"/>
  <c r="R21" s="1"/>
  <c r="C22" s="1"/>
  <c r="X22" s="1"/>
  <c r="Y22" s="1"/>
  <c r="M21" i="32"/>
  <c r="R21" s="1"/>
  <c r="C22" s="1"/>
  <c r="X22" s="1"/>
  <c r="Y22" s="1"/>
  <c r="K21"/>
  <c r="K20" i="31"/>
  <c r="M20" s="1"/>
  <c r="K20" i="32"/>
  <c r="M20" s="1"/>
  <c r="K19" i="31"/>
  <c r="M19" s="1"/>
  <c r="K19" i="32"/>
  <c r="M19" s="1"/>
  <c r="M18" i="31"/>
  <c r="K18"/>
  <c r="K18" i="32"/>
  <c r="M18" s="1"/>
  <c r="K17" i="31"/>
  <c r="M17" s="1"/>
  <c r="K17" i="32"/>
  <c r="M17" s="1"/>
  <c r="M16" i="31"/>
  <c r="K16"/>
  <c r="K16" i="32"/>
  <c r="M16" s="1"/>
  <c r="K15" i="31"/>
  <c r="M15" s="1"/>
  <c r="K15" i="32"/>
  <c r="M15" s="1"/>
  <c r="K14" i="31"/>
  <c r="M14" s="1"/>
  <c r="K14" i="32"/>
  <c r="M14" s="1"/>
  <c r="M13" i="31"/>
  <c r="K13"/>
  <c r="K13" i="32"/>
  <c r="M13" s="1"/>
  <c r="M12" i="31"/>
  <c r="K12"/>
  <c r="M12" i="32"/>
  <c r="K12"/>
  <c r="K11" i="31"/>
  <c r="M11" s="1"/>
  <c r="M11" i="32"/>
  <c r="K11"/>
  <c r="K10" i="31"/>
  <c r="M10" s="1"/>
  <c r="K10" i="32"/>
  <c r="M10" s="1"/>
  <c r="K9" i="31"/>
  <c r="M9" s="1"/>
  <c r="K9" i="32"/>
  <c r="M9" s="1"/>
  <c r="V108" i="33"/>
  <c r="T108"/>
  <c r="W108" s="1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 s="1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V100"/>
  <c r="T100"/>
  <c r="W100" s="1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 s="1"/>
  <c r="R96"/>
  <c r="C97" s="1"/>
  <c r="X97" s="1"/>
  <c r="Y97" s="1"/>
  <c r="M96"/>
  <c r="K96"/>
  <c r="V95"/>
  <c r="T95"/>
  <c r="W95" s="1"/>
  <c r="R95"/>
  <c r="C96" s="1"/>
  <c r="X96" s="1"/>
  <c r="Y96" s="1"/>
  <c r="M95"/>
  <c r="K95"/>
  <c r="V94"/>
  <c r="T94"/>
  <c r="W94" s="1"/>
  <c r="R94"/>
  <c r="C95" s="1"/>
  <c r="X95" s="1"/>
  <c r="Y95" s="1"/>
  <c r="M94"/>
  <c r="K94"/>
  <c r="V93"/>
  <c r="T93"/>
  <c r="W93" s="1"/>
  <c r="R93"/>
  <c r="C94" s="1"/>
  <c r="X94" s="1"/>
  <c r="Y94" s="1"/>
  <c r="M93"/>
  <c r="K93"/>
  <c r="V92"/>
  <c r="T92"/>
  <c r="W92" s="1"/>
  <c r="R92"/>
  <c r="C93" s="1"/>
  <c r="X93" s="1"/>
  <c r="Y93" s="1"/>
  <c r="M92"/>
  <c r="K92"/>
  <c r="V91"/>
  <c r="T91"/>
  <c r="W91" s="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 s="1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 s="1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 s="1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 s="1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 s="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 s="1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W63" s="1"/>
  <c r="R63"/>
  <c r="C64" s="1"/>
  <c r="X64" s="1"/>
  <c r="Y64" s="1"/>
  <c r="M63"/>
  <c r="K63"/>
  <c r="V62"/>
  <c r="T62"/>
  <c r="W62" s="1"/>
  <c r="R62"/>
  <c r="C63" s="1"/>
  <c r="X63" s="1"/>
  <c r="Y63" s="1"/>
  <c r="M62"/>
  <c r="K62"/>
  <c r="V61"/>
  <c r="T61"/>
  <c r="W61" s="1"/>
  <c r="R61"/>
  <c r="C62" s="1"/>
  <c r="X62" s="1"/>
  <c r="Y62" s="1"/>
  <c r="M61"/>
  <c r="K61"/>
  <c r="V60"/>
  <c r="T60"/>
  <c r="W60" s="1"/>
  <c r="R60"/>
  <c r="C61" s="1"/>
  <c r="X61" s="1"/>
  <c r="Y61" s="1"/>
  <c r="M60"/>
  <c r="K60"/>
  <c r="V59"/>
  <c r="T59"/>
  <c r="W59" s="1"/>
  <c r="R59"/>
  <c r="C60" s="1"/>
  <c r="X60" s="1"/>
  <c r="Y60" s="1"/>
  <c r="M59"/>
  <c r="K59"/>
  <c r="V58"/>
  <c r="T58"/>
  <c r="W58" s="1"/>
  <c r="R58"/>
  <c r="C59" s="1"/>
  <c r="X59" s="1"/>
  <c r="Y59" s="1"/>
  <c r="M58"/>
  <c r="K58"/>
  <c r="V57"/>
  <c r="T57"/>
  <c r="W57" s="1"/>
  <c r="R57"/>
  <c r="C58" s="1"/>
  <c r="X58" s="1"/>
  <c r="Y58" s="1"/>
  <c r="M57"/>
  <c r="K57"/>
  <c r="V56"/>
  <c r="T56"/>
  <c r="W56" s="1"/>
  <c r="K56"/>
  <c r="M56" s="1"/>
  <c r="V55"/>
  <c r="T55"/>
  <c r="W55" s="1"/>
  <c r="M55"/>
  <c r="K55"/>
  <c r="V54"/>
  <c r="T54"/>
  <c r="W54" s="1"/>
  <c r="M54"/>
  <c r="K54"/>
  <c r="V53"/>
  <c r="T53"/>
  <c r="W53" s="1"/>
  <c r="M53"/>
  <c r="K53"/>
  <c r="V52"/>
  <c r="T52"/>
  <c r="W52" s="1"/>
  <c r="M52"/>
  <c r="K52"/>
  <c r="V51"/>
  <c r="T51"/>
  <c r="W51" s="1"/>
  <c r="K51"/>
  <c r="M51" s="1"/>
  <c r="V50"/>
  <c r="T50"/>
  <c r="W50" s="1"/>
  <c r="K50"/>
  <c r="M50" s="1"/>
  <c r="V49"/>
  <c r="T49"/>
  <c r="W49" s="1"/>
  <c r="M49"/>
  <c r="K49"/>
  <c r="V48"/>
  <c r="T48"/>
  <c r="W48" s="1"/>
  <c r="M48"/>
  <c r="K48"/>
  <c r="V47"/>
  <c r="T47"/>
  <c r="W47" s="1"/>
  <c r="M47"/>
  <c r="K47"/>
  <c r="V46"/>
  <c r="T46"/>
  <c r="V45"/>
  <c r="T45"/>
  <c r="V44"/>
  <c r="T44"/>
  <c r="W44" s="1"/>
  <c r="V43"/>
  <c r="T43"/>
  <c r="W43" s="1"/>
  <c r="V42"/>
  <c r="T42"/>
  <c r="W42" s="1"/>
  <c r="V41"/>
  <c r="T41"/>
  <c r="W41" s="1"/>
  <c r="V40"/>
  <c r="T40"/>
  <c r="W40" s="1"/>
  <c r="V39"/>
  <c r="T39"/>
  <c r="W39" s="1"/>
  <c r="V38"/>
  <c r="T38"/>
  <c r="W38" s="1"/>
  <c r="V37"/>
  <c r="T37"/>
  <c r="W37" s="1"/>
  <c r="V36"/>
  <c r="T36"/>
  <c r="V35"/>
  <c r="T35"/>
  <c r="W35" s="1"/>
  <c r="V34"/>
  <c r="T34"/>
  <c r="V33"/>
  <c r="T33"/>
  <c r="W33" s="1"/>
  <c r="V32"/>
  <c r="T32"/>
  <c r="W32" s="1"/>
  <c r="V31"/>
  <c r="T31"/>
  <c r="W31" s="1"/>
  <c r="V30"/>
  <c r="T30"/>
  <c r="V29"/>
  <c r="T29"/>
  <c r="W29" s="1"/>
  <c r="V28"/>
  <c r="T28"/>
  <c r="V27"/>
  <c r="T27"/>
  <c r="W27" s="1"/>
  <c r="V26"/>
  <c r="T26"/>
  <c r="W26" s="1"/>
  <c r="V25"/>
  <c r="T25"/>
  <c r="V24"/>
  <c r="T24"/>
  <c r="V23"/>
  <c r="T23"/>
  <c r="T22"/>
  <c r="W22" s="1"/>
  <c r="T21"/>
  <c r="V21" s="1"/>
  <c r="T20"/>
  <c r="T19"/>
  <c r="W19" s="1"/>
  <c r="T18"/>
  <c r="W18" s="1"/>
  <c r="T17"/>
  <c r="V17" s="1"/>
  <c r="T16"/>
  <c r="T15"/>
  <c r="W15" s="1"/>
  <c r="T14"/>
  <c r="T13"/>
  <c r="T12"/>
  <c r="W12" s="1"/>
  <c r="T11"/>
  <c r="T10"/>
  <c r="W10" s="1"/>
  <c r="T9"/>
  <c r="W9" s="1"/>
  <c r="C9"/>
  <c r="K9" s="1"/>
  <c r="M9" s="1"/>
  <c r="V108" i="32"/>
  <c r="T108"/>
  <c r="W108"/>
  <c r="R108"/>
  <c r="M108"/>
  <c r="K108"/>
  <c r="V107"/>
  <c r="T107"/>
  <c r="W107" s="1"/>
  <c r="R107"/>
  <c r="C108" s="1"/>
  <c r="X108" s="1"/>
  <c r="Y108" s="1"/>
  <c r="M107"/>
  <c r="K107"/>
  <c r="V106"/>
  <c r="T106"/>
  <c r="W106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 s="1"/>
  <c r="R103"/>
  <c r="C104" s="1"/>
  <c r="X104" s="1"/>
  <c r="Y104" s="1"/>
  <c r="M103"/>
  <c r="K103"/>
  <c r="W102"/>
  <c r="V102"/>
  <c r="T102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V100"/>
  <c r="T100"/>
  <c r="W100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/>
  <c r="R98"/>
  <c r="C99" s="1"/>
  <c r="X99" s="1"/>
  <c r="Y99" s="1"/>
  <c r="M98"/>
  <c r="K98"/>
  <c r="W97"/>
  <c r="V97"/>
  <c r="T97"/>
  <c r="R97"/>
  <c r="C98" s="1"/>
  <c r="X98" s="1"/>
  <c r="Y98" s="1"/>
  <c r="M97"/>
  <c r="K97"/>
  <c r="V96"/>
  <c r="T96"/>
  <c r="W96" s="1"/>
  <c r="R96"/>
  <c r="C97" s="1"/>
  <c r="X97" s="1"/>
  <c r="Y97" s="1"/>
  <c r="M96"/>
  <c r="K96"/>
  <c r="V95"/>
  <c r="T95"/>
  <c r="W95" s="1"/>
  <c r="R95"/>
  <c r="C96" s="1"/>
  <c r="X96" s="1"/>
  <c r="Y96" s="1"/>
  <c r="M95"/>
  <c r="K95"/>
  <c r="W94"/>
  <c r="V94"/>
  <c r="T94"/>
  <c r="R94"/>
  <c r="C95" s="1"/>
  <c r="X95" s="1"/>
  <c r="Y95" s="1"/>
  <c r="M94"/>
  <c r="K94"/>
  <c r="V93"/>
  <c r="T93"/>
  <c r="W93" s="1"/>
  <c r="R93"/>
  <c r="C94" s="1"/>
  <c r="X94" s="1"/>
  <c r="Y94" s="1"/>
  <c r="M93"/>
  <c r="K93"/>
  <c r="V92"/>
  <c r="T92"/>
  <c r="W92"/>
  <c r="R92"/>
  <c r="C93" s="1"/>
  <c r="X93" s="1"/>
  <c r="Y93" s="1"/>
  <c r="M92"/>
  <c r="K92"/>
  <c r="V91"/>
  <c r="T91"/>
  <c r="W91" s="1"/>
  <c r="R91"/>
  <c r="C92" s="1"/>
  <c r="X92" s="1"/>
  <c r="Y92" s="1"/>
  <c r="M91"/>
  <c r="K91"/>
  <c r="V90"/>
  <c r="T90"/>
  <c r="W90"/>
  <c r="R90"/>
  <c r="C91" s="1"/>
  <c r="X91" s="1"/>
  <c r="Y91" s="1"/>
  <c r="M90"/>
  <c r="K90"/>
  <c r="W89"/>
  <c r="V89"/>
  <c r="T89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 s="1"/>
  <c r="R87"/>
  <c r="C88" s="1"/>
  <c r="X88" s="1"/>
  <c r="Y88" s="1"/>
  <c r="M87"/>
  <c r="K87"/>
  <c r="W86"/>
  <c r="V86"/>
  <c r="T86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/>
  <c r="R82"/>
  <c r="C83" s="1"/>
  <c r="X83" s="1"/>
  <c r="Y83" s="1"/>
  <c r="M82"/>
  <c r="K82"/>
  <c r="W81"/>
  <c r="V81"/>
  <c r="T8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 s="1"/>
  <c r="R79"/>
  <c r="C80" s="1"/>
  <c r="X80" s="1"/>
  <c r="Y80" s="1"/>
  <c r="M79"/>
  <c r="K79"/>
  <c r="W78"/>
  <c r="V78"/>
  <c r="T78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/>
  <c r="R74"/>
  <c r="C75" s="1"/>
  <c r="X75" s="1"/>
  <c r="Y75" s="1"/>
  <c r="M74"/>
  <c r="K74"/>
  <c r="W73"/>
  <c r="V73"/>
  <c r="T73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 s="1"/>
  <c r="R71"/>
  <c r="C72" s="1"/>
  <c r="X72" s="1"/>
  <c r="Y72" s="1"/>
  <c r="M71"/>
  <c r="K71"/>
  <c r="W70"/>
  <c r="V70"/>
  <c r="T70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/>
  <c r="R66"/>
  <c r="C67" s="1"/>
  <c r="X67" s="1"/>
  <c r="Y67" s="1"/>
  <c r="M66"/>
  <c r="K66"/>
  <c r="W65"/>
  <c r="V65"/>
  <c r="T65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W63" s="1"/>
  <c r="R63"/>
  <c r="C64" s="1"/>
  <c r="X64" s="1"/>
  <c r="Y64" s="1"/>
  <c r="M63"/>
  <c r="K63"/>
  <c r="W62"/>
  <c r="V62"/>
  <c r="T62"/>
  <c r="R62"/>
  <c r="C63" s="1"/>
  <c r="X63" s="1"/>
  <c r="Y63" s="1"/>
  <c r="M62"/>
  <c r="K62"/>
  <c r="V61"/>
  <c r="T61"/>
  <c r="W61" s="1"/>
  <c r="R61"/>
  <c r="C62" s="1"/>
  <c r="X62" s="1"/>
  <c r="Y62" s="1"/>
  <c r="M61"/>
  <c r="K61"/>
  <c r="V60"/>
  <c r="T60"/>
  <c r="W60"/>
  <c r="R60"/>
  <c r="C61" s="1"/>
  <c r="X61" s="1"/>
  <c r="Y61" s="1"/>
  <c r="M60"/>
  <c r="K60"/>
  <c r="V59"/>
  <c r="T59"/>
  <c r="W59" s="1"/>
  <c r="R59"/>
  <c r="C60" s="1"/>
  <c r="X60" s="1"/>
  <c r="Y60" s="1"/>
  <c r="M59"/>
  <c r="K59"/>
  <c r="V58"/>
  <c r="T58"/>
  <c r="W58"/>
  <c r="R58"/>
  <c r="C59" s="1"/>
  <c r="X59" s="1"/>
  <c r="Y59" s="1"/>
  <c r="M58"/>
  <c r="K58"/>
  <c r="W57"/>
  <c r="V57"/>
  <c r="T57"/>
  <c r="V56"/>
  <c r="T56"/>
  <c r="W56" s="1"/>
  <c r="V55"/>
  <c r="T55"/>
  <c r="W55" s="1"/>
  <c r="V54"/>
  <c r="T54"/>
  <c r="W54" s="1"/>
  <c r="V53"/>
  <c r="T53"/>
  <c r="W53" s="1"/>
  <c r="V52"/>
  <c r="T52"/>
  <c r="W52" s="1"/>
  <c r="R52"/>
  <c r="C53" s="1"/>
  <c r="X53" s="1"/>
  <c r="Y53" s="1"/>
  <c r="V51"/>
  <c r="T51"/>
  <c r="W51" s="1"/>
  <c r="R51"/>
  <c r="C52" s="1"/>
  <c r="X52" s="1"/>
  <c r="Y52" s="1"/>
  <c r="V50"/>
  <c r="T50"/>
  <c r="W50" s="1"/>
  <c r="V49"/>
  <c r="T49"/>
  <c r="R49" s="1"/>
  <c r="C50" s="1"/>
  <c r="X50" s="1"/>
  <c r="Y50" s="1"/>
  <c r="V48"/>
  <c r="T48"/>
  <c r="W48" s="1"/>
  <c r="V47"/>
  <c r="T47"/>
  <c r="W47" s="1"/>
  <c r="W46"/>
  <c r="V46"/>
  <c r="T46"/>
  <c r="R46"/>
  <c r="C47" s="1"/>
  <c r="X47" s="1"/>
  <c r="Y47" s="1"/>
  <c r="V45"/>
  <c r="T45"/>
  <c r="W45" s="1"/>
  <c r="V44"/>
  <c r="T44"/>
  <c r="R44" s="1"/>
  <c r="C45" s="1"/>
  <c r="X45" s="1"/>
  <c r="Y45" s="1"/>
  <c r="W44"/>
  <c r="V43"/>
  <c r="T43"/>
  <c r="W43" s="1"/>
  <c r="V42"/>
  <c r="T42"/>
  <c r="W42" s="1"/>
  <c r="V41"/>
  <c r="T41"/>
  <c r="W41" s="1"/>
  <c r="V40"/>
  <c r="T40"/>
  <c r="W40" s="1"/>
  <c r="V39"/>
  <c r="T39"/>
  <c r="W39" s="1"/>
  <c r="V38"/>
  <c r="T38"/>
  <c r="R38" s="1"/>
  <c r="C39" s="1"/>
  <c r="X39" s="1"/>
  <c r="Y39" s="1"/>
  <c r="V37"/>
  <c r="T37"/>
  <c r="W37" s="1"/>
  <c r="V36"/>
  <c r="T36"/>
  <c r="W36"/>
  <c r="V35"/>
  <c r="T35"/>
  <c r="W35" s="1"/>
  <c r="V34"/>
  <c r="T34"/>
  <c r="W34"/>
  <c r="V33"/>
  <c r="T33"/>
  <c r="R33" s="1"/>
  <c r="C34" s="1"/>
  <c r="X34" s="1"/>
  <c r="Y34" s="1"/>
  <c r="V32"/>
  <c r="T32"/>
  <c r="W32" s="1"/>
  <c r="V31"/>
  <c r="T31"/>
  <c r="W31" s="1"/>
  <c r="V30"/>
  <c r="T30"/>
  <c r="R30" s="1"/>
  <c r="C31" s="1"/>
  <c r="X31" s="1"/>
  <c r="Y31" s="1"/>
  <c r="V29"/>
  <c r="T29"/>
  <c r="W29" s="1"/>
  <c r="V28"/>
  <c r="T28"/>
  <c r="R28" s="1"/>
  <c r="C29" s="1"/>
  <c r="X29" s="1"/>
  <c r="Y29" s="1"/>
  <c r="V27"/>
  <c r="T27"/>
  <c r="W27" s="1"/>
  <c r="V26"/>
  <c r="T26"/>
  <c r="W26" s="1"/>
  <c r="W25"/>
  <c r="V25"/>
  <c r="T25"/>
  <c r="V24"/>
  <c r="T24"/>
  <c r="W24" s="1"/>
  <c r="V23"/>
  <c r="T23"/>
  <c r="W23" s="1"/>
  <c r="T22"/>
  <c r="R22" s="1"/>
  <c r="C23" s="1"/>
  <c r="X23" s="1"/>
  <c r="Y23" s="1"/>
  <c r="T21"/>
  <c r="V21"/>
  <c r="V20"/>
  <c r="T20"/>
  <c r="W20" s="1"/>
  <c r="T19"/>
  <c r="W19" s="1"/>
  <c r="T18"/>
  <c r="W18" s="1"/>
  <c r="T17"/>
  <c r="V17" s="1"/>
  <c r="T16"/>
  <c r="W16" s="1"/>
  <c r="T15"/>
  <c r="V15" s="1"/>
  <c r="T14"/>
  <c r="V14" s="1"/>
  <c r="T13"/>
  <c r="W13" s="1"/>
  <c r="T12"/>
  <c r="V12" s="1"/>
  <c r="T11"/>
  <c r="T10"/>
  <c r="T9"/>
  <c r="V9" s="1"/>
  <c r="C9"/>
  <c r="V108" i="31"/>
  <c r="T108"/>
  <c r="W108"/>
  <c r="R108"/>
  <c r="M108"/>
  <c r="K108"/>
  <c r="W107"/>
  <c r="V107"/>
  <c r="T107"/>
  <c r="R107"/>
  <c r="C108" s="1"/>
  <c r="X108" s="1"/>
  <c r="Y108" s="1"/>
  <c r="M107"/>
  <c r="K107"/>
  <c r="V106"/>
  <c r="T106"/>
  <c r="W106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/>
  <c r="R101"/>
  <c r="C102" s="1"/>
  <c r="X102" s="1"/>
  <c r="Y102" s="1"/>
  <c r="M101"/>
  <c r="K101"/>
  <c r="W100"/>
  <c r="V100"/>
  <c r="T100"/>
  <c r="R100"/>
  <c r="C101" s="1"/>
  <c r="X101" s="1"/>
  <c r="Y101" s="1"/>
  <c r="M100"/>
  <c r="K100"/>
  <c r="W99"/>
  <c r="V99"/>
  <c r="T99"/>
  <c r="R99"/>
  <c r="C100" s="1"/>
  <c r="X100" s="1"/>
  <c r="Y100" s="1"/>
  <c r="M99"/>
  <c r="K99"/>
  <c r="V98"/>
  <c r="T98"/>
  <c r="W98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 s="1"/>
  <c r="R96"/>
  <c r="C97" s="1"/>
  <c r="X97" s="1"/>
  <c r="Y97" s="1"/>
  <c r="M96"/>
  <c r="K96"/>
  <c r="V95"/>
  <c r="T95"/>
  <c r="W95"/>
  <c r="R95"/>
  <c r="C96" s="1"/>
  <c r="X96" s="1"/>
  <c r="Y96" s="1"/>
  <c r="M95"/>
  <c r="K95"/>
  <c r="V94"/>
  <c r="T94"/>
  <c r="W94" s="1"/>
  <c r="R94"/>
  <c r="C95" s="1"/>
  <c r="X95" s="1"/>
  <c r="Y95" s="1"/>
  <c r="M94"/>
  <c r="K94"/>
  <c r="V93"/>
  <c r="T93"/>
  <c r="W93"/>
  <c r="R93"/>
  <c r="C94" s="1"/>
  <c r="X94" s="1"/>
  <c r="Y94" s="1"/>
  <c r="M93"/>
  <c r="K93"/>
  <c r="W92"/>
  <c r="V92"/>
  <c r="T92"/>
  <c r="R92"/>
  <c r="C93" s="1"/>
  <c r="X93" s="1"/>
  <c r="Y93" s="1"/>
  <c r="M92"/>
  <c r="K92"/>
  <c r="W91"/>
  <c r="V91"/>
  <c r="T91"/>
  <c r="R91"/>
  <c r="C92" s="1"/>
  <c r="X92" s="1"/>
  <c r="Y92" s="1"/>
  <c r="M91"/>
  <c r="K91"/>
  <c r="V90"/>
  <c r="T90"/>
  <c r="W90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/>
  <c r="R85"/>
  <c r="C86" s="1"/>
  <c r="X86" s="1"/>
  <c r="Y86" s="1"/>
  <c r="M85"/>
  <c r="K85"/>
  <c r="W84"/>
  <c r="V84"/>
  <c r="T84"/>
  <c r="R84"/>
  <c r="C85" s="1"/>
  <c r="X85" s="1"/>
  <c r="Y85" s="1"/>
  <c r="M84"/>
  <c r="K84"/>
  <c r="W83"/>
  <c r="V83"/>
  <c r="T83"/>
  <c r="R83"/>
  <c r="C84" s="1"/>
  <c r="X84" s="1"/>
  <c r="Y84" s="1"/>
  <c r="M83"/>
  <c r="K83"/>
  <c r="V82"/>
  <c r="T82"/>
  <c r="W82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/>
  <c r="R77"/>
  <c r="C78" s="1"/>
  <c r="X78" s="1"/>
  <c r="Y78" s="1"/>
  <c r="M77"/>
  <c r="K77"/>
  <c r="W76"/>
  <c r="V76"/>
  <c r="T76"/>
  <c r="R76"/>
  <c r="C77" s="1"/>
  <c r="X77" s="1"/>
  <c r="Y77" s="1"/>
  <c r="M76"/>
  <c r="K76"/>
  <c r="W75"/>
  <c r="V75"/>
  <c r="T75"/>
  <c r="R75"/>
  <c r="C76" s="1"/>
  <c r="X76" s="1"/>
  <c r="Y76" s="1"/>
  <c r="M75"/>
  <c r="K75"/>
  <c r="V74"/>
  <c r="T74"/>
  <c r="W74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/>
  <c r="R69"/>
  <c r="C70" s="1"/>
  <c r="X70" s="1"/>
  <c r="Y70" s="1"/>
  <c r="M69"/>
  <c r="K69"/>
  <c r="V68"/>
  <c r="T68"/>
  <c r="W68" s="1"/>
  <c r="R68"/>
  <c r="C69" s="1"/>
  <c r="X69" s="1"/>
  <c r="Y69" s="1"/>
  <c r="M68"/>
  <c r="K68"/>
  <c r="W67"/>
  <c r="V67"/>
  <c r="T67"/>
  <c r="R67"/>
  <c r="C68" s="1"/>
  <c r="X68" s="1"/>
  <c r="Y68" s="1"/>
  <c r="M67"/>
  <c r="K67"/>
  <c r="V66"/>
  <c r="T66"/>
  <c r="W66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W63"/>
  <c r="R63"/>
  <c r="C64" s="1"/>
  <c r="X64" s="1"/>
  <c r="Y64" s="1"/>
  <c r="M63"/>
  <c r="K63"/>
  <c r="V62"/>
  <c r="T62"/>
  <c r="W62" s="1"/>
  <c r="R62"/>
  <c r="C63" s="1"/>
  <c r="X63" s="1"/>
  <c r="Y63" s="1"/>
  <c r="M62"/>
  <c r="K62"/>
  <c r="V61"/>
  <c r="T61"/>
  <c r="W61"/>
  <c r="R61"/>
  <c r="C62" s="1"/>
  <c r="X62" s="1"/>
  <c r="Y62" s="1"/>
  <c r="M61"/>
  <c r="K61"/>
  <c r="V60"/>
  <c r="T60"/>
  <c r="W60" s="1"/>
  <c r="R60"/>
  <c r="C61" s="1"/>
  <c r="X61" s="1"/>
  <c r="Y61" s="1"/>
  <c r="M60"/>
  <c r="K60"/>
  <c r="W59"/>
  <c r="V59"/>
  <c r="T59"/>
  <c r="R59"/>
  <c r="C60" s="1"/>
  <c r="X60" s="1"/>
  <c r="Y60" s="1"/>
  <c r="M59"/>
  <c r="K59"/>
  <c r="V58"/>
  <c r="T58"/>
  <c r="W58"/>
  <c r="R58"/>
  <c r="C59" s="1"/>
  <c r="X59" s="1"/>
  <c r="Y59" s="1"/>
  <c r="M58"/>
  <c r="K58"/>
  <c r="V57"/>
  <c r="T57"/>
  <c r="W57" s="1"/>
  <c r="V56"/>
  <c r="T56"/>
  <c r="W56" s="1"/>
  <c r="R56"/>
  <c r="C57" s="1"/>
  <c r="X57" s="1"/>
  <c r="Y57" s="1"/>
  <c r="V55"/>
  <c r="T55"/>
  <c r="W55" s="1"/>
  <c r="V54"/>
  <c r="T54"/>
  <c r="W54" s="1"/>
  <c r="V53"/>
  <c r="T53"/>
  <c r="R53" s="1"/>
  <c r="C54" s="1"/>
  <c r="X54" s="1"/>
  <c r="Y54" s="1"/>
  <c r="W53"/>
  <c r="V52"/>
  <c r="T52"/>
  <c r="W52" s="1"/>
  <c r="V51"/>
  <c r="T51"/>
  <c r="W51" s="1"/>
  <c r="V50"/>
  <c r="T50"/>
  <c r="R50" s="1"/>
  <c r="C51" s="1"/>
  <c r="X51" s="1"/>
  <c r="Y51" s="1"/>
  <c r="V49"/>
  <c r="T49"/>
  <c r="W49" s="1"/>
  <c r="V48"/>
  <c r="T48"/>
  <c r="W48" s="1"/>
  <c r="V47"/>
  <c r="T47"/>
  <c r="W47" s="1"/>
  <c r="R47"/>
  <c r="C48" s="1"/>
  <c r="X48" s="1"/>
  <c r="Y48" s="1"/>
  <c r="V46"/>
  <c r="T46"/>
  <c r="W46" s="1"/>
  <c r="V45"/>
  <c r="T45"/>
  <c r="R45" s="1"/>
  <c r="C46" s="1"/>
  <c r="X46" s="1"/>
  <c r="Y46" s="1"/>
  <c r="V44"/>
  <c r="T44"/>
  <c r="W44" s="1"/>
  <c r="R44"/>
  <c r="C45" s="1"/>
  <c r="X45" s="1"/>
  <c r="Y45" s="1"/>
  <c r="V43"/>
  <c r="T43"/>
  <c r="W43" s="1"/>
  <c r="V42"/>
  <c r="T42"/>
  <c r="W42" s="1"/>
  <c r="V41"/>
  <c r="T41"/>
  <c r="W41" s="1"/>
  <c r="V40"/>
  <c r="T40"/>
  <c r="W40" s="1"/>
  <c r="R40"/>
  <c r="C41" s="1"/>
  <c r="X41" s="1"/>
  <c r="Y41" s="1"/>
  <c r="V39"/>
  <c r="T39"/>
  <c r="W39" s="1"/>
  <c r="R39"/>
  <c r="C40" s="1"/>
  <c r="X40" s="1"/>
  <c r="Y40" s="1"/>
  <c r="V38"/>
  <c r="T38"/>
  <c r="W38" s="1"/>
  <c r="R38"/>
  <c r="C39" s="1"/>
  <c r="X39" s="1"/>
  <c r="Y39" s="1"/>
  <c r="V37"/>
  <c r="T37"/>
  <c r="W37" s="1"/>
  <c r="V36"/>
  <c r="T36"/>
  <c r="W36" s="1"/>
  <c r="V35"/>
  <c r="T35"/>
  <c r="R35" s="1"/>
  <c r="C36" s="1"/>
  <c r="X36" s="1"/>
  <c r="Y36" s="1"/>
  <c r="V34"/>
  <c r="T34"/>
  <c r="R34" s="1"/>
  <c r="C35" s="1"/>
  <c r="X35" s="1"/>
  <c r="Y35" s="1"/>
  <c r="V33"/>
  <c r="T33"/>
  <c r="W33" s="1"/>
  <c r="V32"/>
  <c r="T32"/>
  <c r="W32" s="1"/>
  <c r="V31"/>
  <c r="T31"/>
  <c r="W31" s="1"/>
  <c r="V30"/>
  <c r="T30"/>
  <c r="W30" s="1"/>
  <c r="V29"/>
  <c r="T29"/>
  <c r="W29" s="1"/>
  <c r="V28"/>
  <c r="T28"/>
  <c r="W28" s="1"/>
  <c r="V27"/>
  <c r="T27"/>
  <c r="W27" s="1"/>
  <c r="V26"/>
  <c r="T26"/>
  <c r="R26" s="1"/>
  <c r="C27" s="1"/>
  <c r="X27" s="1"/>
  <c r="Y27" s="1"/>
  <c r="V25"/>
  <c r="T25"/>
  <c r="W25" s="1"/>
  <c r="V24"/>
  <c r="T24"/>
  <c r="W24" s="1"/>
  <c r="V23"/>
  <c r="T23"/>
  <c r="W23" s="1"/>
  <c r="R23"/>
  <c r="C24" s="1"/>
  <c r="X24" s="1"/>
  <c r="Y24" s="1"/>
  <c r="T22"/>
  <c r="V22" s="1"/>
  <c r="W22"/>
  <c r="T21"/>
  <c r="V21" s="1"/>
  <c r="T20"/>
  <c r="V20" s="1"/>
  <c r="T19"/>
  <c r="W19" s="1"/>
  <c r="T18"/>
  <c r="W18" s="1"/>
  <c r="T17"/>
  <c r="R17" s="1"/>
  <c r="C18" s="1"/>
  <c r="X18" s="1"/>
  <c r="Y18" s="1"/>
  <c r="T16"/>
  <c r="W16" s="1"/>
  <c r="R16"/>
  <c r="C17" s="1"/>
  <c r="X17" s="1"/>
  <c r="Y17" s="1"/>
  <c r="T15"/>
  <c r="W15" s="1"/>
  <c r="T14"/>
  <c r="R14" s="1"/>
  <c r="C15" s="1"/>
  <c r="X15" s="1"/>
  <c r="Y15" s="1"/>
  <c r="T13"/>
  <c r="W13" s="1"/>
  <c r="T12"/>
  <c r="V12" s="1"/>
  <c r="T11"/>
  <c r="V11" s="1"/>
  <c r="T10"/>
  <c r="W10" s="1"/>
  <c r="T9"/>
  <c r="V9" s="1"/>
  <c r="C9"/>
  <c r="R10" i="17"/>
  <c r="T10"/>
  <c r="R11"/>
  <c r="C12"/>
  <c r="T11"/>
  <c r="R12"/>
  <c r="C13"/>
  <c r="T12"/>
  <c r="R13"/>
  <c r="T13"/>
  <c r="R14"/>
  <c r="T14"/>
  <c r="R15"/>
  <c r="T15"/>
  <c r="R16"/>
  <c r="C17"/>
  <c r="T16"/>
  <c r="R17"/>
  <c r="T17"/>
  <c r="R18"/>
  <c r="T18"/>
  <c r="R19"/>
  <c r="T19"/>
  <c r="R20"/>
  <c r="C21"/>
  <c r="T20"/>
  <c r="R21"/>
  <c r="T21"/>
  <c r="R22"/>
  <c r="T22"/>
  <c r="R23"/>
  <c r="T23"/>
  <c r="R24"/>
  <c r="C25"/>
  <c r="T24"/>
  <c r="R25"/>
  <c r="T25"/>
  <c r="R26"/>
  <c r="T26"/>
  <c r="R27"/>
  <c r="T27"/>
  <c r="R28"/>
  <c r="C29"/>
  <c r="T28"/>
  <c r="R29"/>
  <c r="T29"/>
  <c r="R30"/>
  <c r="T30"/>
  <c r="R31"/>
  <c r="T31"/>
  <c r="R32"/>
  <c r="C33"/>
  <c r="T32"/>
  <c r="R33"/>
  <c r="T33"/>
  <c r="R34"/>
  <c r="T34"/>
  <c r="R35"/>
  <c r="T35"/>
  <c r="R36"/>
  <c r="C37"/>
  <c r="T36"/>
  <c r="R37"/>
  <c r="T37"/>
  <c r="R38"/>
  <c r="T38"/>
  <c r="R39"/>
  <c r="T39"/>
  <c r="R40"/>
  <c r="C41"/>
  <c r="T40"/>
  <c r="R41"/>
  <c r="T41"/>
  <c r="R42"/>
  <c r="T42"/>
  <c r="R43"/>
  <c r="T43"/>
  <c r="R44"/>
  <c r="C45"/>
  <c r="T44"/>
  <c r="R45"/>
  <c r="T45"/>
  <c r="R46"/>
  <c r="T46"/>
  <c r="R47"/>
  <c r="T47"/>
  <c r="R48"/>
  <c r="C49"/>
  <c r="T48"/>
  <c r="R49"/>
  <c r="T49"/>
  <c r="R50"/>
  <c r="T50"/>
  <c r="R51"/>
  <c r="T51"/>
  <c r="R52"/>
  <c r="C53"/>
  <c r="T52"/>
  <c r="R53"/>
  <c r="T53"/>
  <c r="R54"/>
  <c r="T54"/>
  <c r="R55"/>
  <c r="T55"/>
  <c r="R56"/>
  <c r="C57"/>
  <c r="T56"/>
  <c r="R57"/>
  <c r="T57"/>
  <c r="R58"/>
  <c r="T58"/>
  <c r="R59"/>
  <c r="T59"/>
  <c r="R60"/>
  <c r="C61"/>
  <c r="T60"/>
  <c r="R61"/>
  <c r="T61"/>
  <c r="R62"/>
  <c r="T62"/>
  <c r="R63"/>
  <c r="T63"/>
  <c r="R64"/>
  <c r="C65"/>
  <c r="T64"/>
  <c r="R65"/>
  <c r="T65"/>
  <c r="R66"/>
  <c r="T66"/>
  <c r="R67"/>
  <c r="T67"/>
  <c r="R68"/>
  <c r="C69"/>
  <c r="T68"/>
  <c r="R69"/>
  <c r="T69"/>
  <c r="R70"/>
  <c r="T70"/>
  <c r="R71"/>
  <c r="T71"/>
  <c r="R72"/>
  <c r="C73"/>
  <c r="T72"/>
  <c r="R73"/>
  <c r="T73"/>
  <c r="R74"/>
  <c r="T74"/>
  <c r="R75"/>
  <c r="C76"/>
  <c r="T75"/>
  <c r="R76"/>
  <c r="C77"/>
  <c r="T76"/>
  <c r="R77"/>
  <c r="T77"/>
  <c r="R78"/>
  <c r="T78"/>
  <c r="R79"/>
  <c r="C80"/>
  <c r="T79"/>
  <c r="R80"/>
  <c r="C81"/>
  <c r="T80"/>
  <c r="R81"/>
  <c r="T81"/>
  <c r="R82"/>
  <c r="T82"/>
  <c r="R83"/>
  <c r="C84"/>
  <c r="T83"/>
  <c r="R84"/>
  <c r="C85"/>
  <c r="T84"/>
  <c r="R85"/>
  <c r="T85"/>
  <c r="R86"/>
  <c r="T86"/>
  <c r="R87"/>
  <c r="C88"/>
  <c r="T87"/>
  <c r="R88"/>
  <c r="C89"/>
  <c r="T88"/>
  <c r="R89"/>
  <c r="T89"/>
  <c r="R90"/>
  <c r="T90"/>
  <c r="R91"/>
  <c r="C92"/>
  <c r="T91"/>
  <c r="R92"/>
  <c r="C93"/>
  <c r="T92"/>
  <c r="R93"/>
  <c r="T93"/>
  <c r="R94"/>
  <c r="T94"/>
  <c r="R95"/>
  <c r="C96"/>
  <c r="T95"/>
  <c r="R96"/>
  <c r="C97"/>
  <c r="T96"/>
  <c r="R97"/>
  <c r="T97"/>
  <c r="R98"/>
  <c r="T98"/>
  <c r="R99"/>
  <c r="C100"/>
  <c r="T99"/>
  <c r="R100"/>
  <c r="C101"/>
  <c r="T100"/>
  <c r="R101"/>
  <c r="T101"/>
  <c r="R102"/>
  <c r="T102"/>
  <c r="R103"/>
  <c r="C104"/>
  <c r="T103"/>
  <c r="R104"/>
  <c r="C105"/>
  <c r="T104"/>
  <c r="R105"/>
  <c r="T105"/>
  <c r="R106"/>
  <c r="T106"/>
  <c r="R107"/>
  <c r="C108"/>
  <c r="P2" s="1"/>
  <c r="T107"/>
  <c r="R108"/>
  <c r="T10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K108"/>
  <c r="K107"/>
  <c r="C107"/>
  <c r="K106"/>
  <c r="C106"/>
  <c r="K105"/>
  <c r="K104"/>
  <c r="K103"/>
  <c r="C103"/>
  <c r="K102"/>
  <c r="C102"/>
  <c r="K101"/>
  <c r="K100"/>
  <c r="K99"/>
  <c r="C99"/>
  <c r="K98"/>
  <c r="C98"/>
  <c r="K97"/>
  <c r="K96"/>
  <c r="K95"/>
  <c r="C95"/>
  <c r="K94"/>
  <c r="C94"/>
  <c r="K93"/>
  <c r="K92"/>
  <c r="K91"/>
  <c r="C91"/>
  <c r="K90"/>
  <c r="C90"/>
  <c r="K89"/>
  <c r="K88"/>
  <c r="K87"/>
  <c r="C87"/>
  <c r="K86"/>
  <c r="C86"/>
  <c r="K85"/>
  <c r="K84"/>
  <c r="K83"/>
  <c r="C83"/>
  <c r="K82"/>
  <c r="C82"/>
  <c r="K81"/>
  <c r="K80"/>
  <c r="K79"/>
  <c r="C79"/>
  <c r="K78"/>
  <c r="C78"/>
  <c r="K77"/>
  <c r="K76"/>
  <c r="K75"/>
  <c r="C75"/>
  <c r="K74"/>
  <c r="C74"/>
  <c r="K73"/>
  <c r="K72"/>
  <c r="C72"/>
  <c r="K71"/>
  <c r="C71"/>
  <c r="K70"/>
  <c r="C70"/>
  <c r="K69"/>
  <c r="K68"/>
  <c r="C68"/>
  <c r="K67"/>
  <c r="C67"/>
  <c r="K66"/>
  <c r="C66"/>
  <c r="K65"/>
  <c r="K64"/>
  <c r="C64"/>
  <c r="K63"/>
  <c r="C63"/>
  <c r="K62"/>
  <c r="C62"/>
  <c r="K61"/>
  <c r="K60"/>
  <c r="C60"/>
  <c r="K59"/>
  <c r="C59"/>
  <c r="K58"/>
  <c r="C58"/>
  <c r="K57"/>
  <c r="K56"/>
  <c r="C56"/>
  <c r="K55"/>
  <c r="C55"/>
  <c r="K54"/>
  <c r="C54"/>
  <c r="K53"/>
  <c r="K52"/>
  <c r="C52"/>
  <c r="K51"/>
  <c r="C51"/>
  <c r="K50"/>
  <c r="C50"/>
  <c r="K49"/>
  <c r="K48"/>
  <c r="C48"/>
  <c r="K47"/>
  <c r="C47"/>
  <c r="K46"/>
  <c r="C46"/>
  <c r="K45"/>
  <c r="K44"/>
  <c r="C44"/>
  <c r="K43"/>
  <c r="C43"/>
  <c r="K42"/>
  <c r="C42"/>
  <c r="K41"/>
  <c r="K40"/>
  <c r="C40"/>
  <c r="K39"/>
  <c r="C39"/>
  <c r="K38"/>
  <c r="C38"/>
  <c r="K37"/>
  <c r="K36"/>
  <c r="C36"/>
  <c r="K35"/>
  <c r="C35"/>
  <c r="K34"/>
  <c r="C34"/>
  <c r="K33"/>
  <c r="K32"/>
  <c r="C32"/>
  <c r="K31"/>
  <c r="C31"/>
  <c r="K30"/>
  <c r="C30"/>
  <c r="K29"/>
  <c r="K28"/>
  <c r="C28"/>
  <c r="K27"/>
  <c r="C27"/>
  <c r="K26"/>
  <c r="C26"/>
  <c r="K25"/>
  <c r="K24"/>
  <c r="C24"/>
  <c r="K23"/>
  <c r="C23"/>
  <c r="K22"/>
  <c r="C22"/>
  <c r="K21"/>
  <c r="K20"/>
  <c r="C20"/>
  <c r="K19"/>
  <c r="C19"/>
  <c r="K18"/>
  <c r="C18"/>
  <c r="K17"/>
  <c r="K16"/>
  <c r="C16"/>
  <c r="K15"/>
  <c r="C15"/>
  <c r="K14"/>
  <c r="C14"/>
  <c r="K13"/>
  <c r="K12"/>
  <c r="K11"/>
  <c r="C11"/>
  <c r="K10"/>
  <c r="K9"/>
  <c r="M9"/>
  <c r="R9" s="1"/>
  <c r="L2"/>
  <c r="W15" i="32"/>
  <c r="W9"/>
  <c r="W10"/>
  <c r="W11" s="1"/>
  <c r="V11"/>
  <c r="W21"/>
  <c r="R57" i="31" l="1"/>
  <c r="C58" s="1"/>
  <c r="X58" s="1"/>
  <c r="Y58" s="1"/>
  <c r="R56" i="32"/>
  <c r="C57" s="1"/>
  <c r="X57" s="1"/>
  <c r="Y57" s="1"/>
  <c r="R56" i="33"/>
  <c r="C57" s="1"/>
  <c r="X57" s="1"/>
  <c r="Y57" s="1"/>
  <c r="R55" i="31"/>
  <c r="C56" s="1"/>
  <c r="X56" s="1"/>
  <c r="Y56" s="1"/>
  <c r="R55" i="32"/>
  <c r="C56" s="1"/>
  <c r="X56" s="1"/>
  <c r="Y56" s="1"/>
  <c r="R55" i="33"/>
  <c r="C56" s="1"/>
  <c r="X56" s="1"/>
  <c r="Y56" s="1"/>
  <c r="R54" i="31"/>
  <c r="C55" s="1"/>
  <c r="X55" s="1"/>
  <c r="Y55" s="1"/>
  <c r="R54" i="32"/>
  <c r="C55" s="1"/>
  <c r="X55" s="1"/>
  <c r="Y55" s="1"/>
  <c r="R54" i="33"/>
  <c r="C55" s="1"/>
  <c r="X55" s="1"/>
  <c r="Y55" s="1"/>
  <c r="R53" i="32"/>
  <c r="C54" s="1"/>
  <c r="X54" s="1"/>
  <c r="Y54" s="1"/>
  <c r="R53" i="33"/>
  <c r="C54" s="1"/>
  <c r="X54" s="1"/>
  <c r="Y54" s="1"/>
  <c r="R52"/>
  <c r="C53" s="1"/>
  <c r="X53" s="1"/>
  <c r="Y53" s="1"/>
  <c r="R51" i="31"/>
  <c r="C52" s="1"/>
  <c r="X52" s="1"/>
  <c r="Y52" s="1"/>
  <c r="R51" i="33"/>
  <c r="C52" s="1"/>
  <c r="X52" s="1"/>
  <c r="Y52" s="1"/>
  <c r="W50" i="31"/>
  <c r="R50" i="32"/>
  <c r="C51" s="1"/>
  <c r="X51" s="1"/>
  <c r="Y51" s="1"/>
  <c r="R50" i="33"/>
  <c r="C51" s="1"/>
  <c r="X51" s="1"/>
  <c r="Y51" s="1"/>
  <c r="R49" i="31"/>
  <c r="C50" s="1"/>
  <c r="X50" s="1"/>
  <c r="Y50" s="1"/>
  <c r="W49" i="32"/>
  <c r="R49" i="33"/>
  <c r="C50" s="1"/>
  <c r="X50" s="1"/>
  <c r="Y50" s="1"/>
  <c r="R48" i="31"/>
  <c r="C49" s="1"/>
  <c r="X49" s="1"/>
  <c r="Y49" s="1"/>
  <c r="R48" i="32"/>
  <c r="C49" s="1"/>
  <c r="X49" s="1"/>
  <c r="Y49" s="1"/>
  <c r="R48" i="33"/>
  <c r="C49" s="1"/>
  <c r="X49" s="1"/>
  <c r="Y49" s="1"/>
  <c r="R47" i="32"/>
  <c r="C48" s="1"/>
  <c r="X48" s="1"/>
  <c r="Y48" s="1"/>
  <c r="R47" i="33"/>
  <c r="C48" s="1"/>
  <c r="X48" s="1"/>
  <c r="Y48" s="1"/>
  <c r="W45"/>
  <c r="W36"/>
  <c r="V22"/>
  <c r="W46"/>
  <c r="R46" i="31"/>
  <c r="C47" s="1"/>
  <c r="X47" s="1"/>
  <c r="Y47" s="1"/>
  <c r="W45"/>
  <c r="R45" i="32"/>
  <c r="C46" s="1"/>
  <c r="X46" s="1"/>
  <c r="Y46" s="1"/>
  <c r="R43" i="31"/>
  <c r="C44" s="1"/>
  <c r="X44" s="1"/>
  <c r="Y44" s="1"/>
  <c r="R42" i="32"/>
  <c r="C43" s="1"/>
  <c r="X43" s="1"/>
  <c r="Y43" s="1"/>
  <c r="R42" i="31"/>
  <c r="C43" s="1"/>
  <c r="X43" s="1"/>
  <c r="Y43" s="1"/>
  <c r="R41"/>
  <c r="C42" s="1"/>
  <c r="X42" s="1"/>
  <c r="Y42" s="1"/>
  <c r="R41" i="32"/>
  <c r="C42" s="1"/>
  <c r="X42" s="1"/>
  <c r="Y42" s="1"/>
  <c r="R40"/>
  <c r="C41" s="1"/>
  <c r="X41" s="1"/>
  <c r="Y41" s="1"/>
  <c r="R39"/>
  <c r="C40" s="1"/>
  <c r="X40" s="1"/>
  <c r="Y40" s="1"/>
  <c r="W38"/>
  <c r="R37"/>
  <c r="C38" s="1"/>
  <c r="X38" s="1"/>
  <c r="Y38" s="1"/>
  <c r="R36" i="31"/>
  <c r="C37" s="1"/>
  <c r="X37" s="1"/>
  <c r="Y37" s="1"/>
  <c r="W35"/>
  <c r="R35" i="32"/>
  <c r="C36" s="1"/>
  <c r="X36" s="1"/>
  <c r="Y36" s="1"/>
  <c r="W28" i="33"/>
  <c r="W30"/>
  <c r="W23"/>
  <c r="W24" s="1"/>
  <c r="W25" s="1"/>
  <c r="W16"/>
  <c r="W17" s="1"/>
  <c r="W34"/>
  <c r="W34" i="31"/>
  <c r="R33"/>
  <c r="C34" s="1"/>
  <c r="X34" s="1"/>
  <c r="Y34" s="1"/>
  <c r="W33" i="32"/>
  <c r="R32" i="31"/>
  <c r="C33" s="1"/>
  <c r="X33" s="1"/>
  <c r="Y33" s="1"/>
  <c r="R32" i="32"/>
  <c r="C33" s="1"/>
  <c r="X33" s="1"/>
  <c r="Y33" s="1"/>
  <c r="R31" i="31"/>
  <c r="C32" s="1"/>
  <c r="X32" s="1"/>
  <c r="Y32" s="1"/>
  <c r="R31" i="32"/>
  <c r="C32" s="1"/>
  <c r="X32" s="1"/>
  <c r="Y32" s="1"/>
  <c r="R30" i="31"/>
  <c r="C31" s="1"/>
  <c r="X31" s="1"/>
  <c r="Y31" s="1"/>
  <c r="W30" i="32"/>
  <c r="R29" i="31"/>
  <c r="C30" s="1"/>
  <c r="X30" s="1"/>
  <c r="Y30" s="1"/>
  <c r="R29" i="32"/>
  <c r="C30" s="1"/>
  <c r="X30" s="1"/>
  <c r="Y30" s="1"/>
  <c r="R28" i="31"/>
  <c r="C29" s="1"/>
  <c r="X29" s="1"/>
  <c r="Y29" s="1"/>
  <c r="W28" i="32"/>
  <c r="R27" i="31"/>
  <c r="C28" s="1"/>
  <c r="X28" s="1"/>
  <c r="Y28" s="1"/>
  <c r="R27" i="32"/>
  <c r="C28" s="1"/>
  <c r="X28" s="1"/>
  <c r="Y28" s="1"/>
  <c r="R26"/>
  <c r="C27" s="1"/>
  <c r="X27" s="1"/>
  <c r="Y27" s="1"/>
  <c r="W26" i="31"/>
  <c r="R25"/>
  <c r="C26" s="1"/>
  <c r="X26" s="1"/>
  <c r="Y26" s="1"/>
  <c r="R24"/>
  <c r="C25" s="1"/>
  <c r="X25" s="1"/>
  <c r="Y25" s="1"/>
  <c r="R24" i="32"/>
  <c r="C25" s="1"/>
  <c r="X25" s="1"/>
  <c r="Y25" s="1"/>
  <c r="R23"/>
  <c r="C24" s="1"/>
  <c r="X24" s="1"/>
  <c r="Y24" s="1"/>
  <c r="V22"/>
  <c r="W22"/>
  <c r="R20" i="31"/>
  <c r="C21" s="1"/>
  <c r="X21" s="1"/>
  <c r="Y21" s="1"/>
  <c r="R20" i="32"/>
  <c r="C21" s="1"/>
  <c r="X21" s="1"/>
  <c r="Y21" s="1"/>
  <c r="W20" i="33"/>
  <c r="W21" s="1"/>
  <c r="R19" i="31"/>
  <c r="C20" s="1"/>
  <c r="X20" s="1"/>
  <c r="Y20" s="1"/>
  <c r="V19"/>
  <c r="R19" i="32"/>
  <c r="C20" s="1"/>
  <c r="X20" s="1"/>
  <c r="Y20" s="1"/>
  <c r="R18" i="31"/>
  <c r="C19" s="1"/>
  <c r="X19" s="1"/>
  <c r="Y19" s="1"/>
  <c r="V18"/>
  <c r="R18" i="32"/>
  <c r="C19" s="1"/>
  <c r="X19" s="1"/>
  <c r="Y19" s="1"/>
  <c r="V18"/>
  <c r="W17" i="31"/>
  <c r="V17"/>
  <c r="R17" i="32"/>
  <c r="C18" s="1"/>
  <c r="X18" s="1"/>
  <c r="Y18" s="1"/>
  <c r="R16"/>
  <c r="C17" s="1"/>
  <c r="X17" s="1"/>
  <c r="Y17" s="1"/>
  <c r="R15" i="31"/>
  <c r="C16" s="1"/>
  <c r="X16" s="1"/>
  <c r="Y16" s="1"/>
  <c r="R15" i="32"/>
  <c r="C16" s="1"/>
  <c r="X16" s="1"/>
  <c r="Y16" s="1"/>
  <c r="W14" i="31"/>
  <c r="V14"/>
  <c r="R14" i="32"/>
  <c r="C15" s="1"/>
  <c r="X15" s="1"/>
  <c r="Y15" s="1"/>
  <c r="V14" i="33"/>
  <c r="V15" s="1"/>
  <c r="V13" i="31"/>
  <c r="R13"/>
  <c r="C14" s="1"/>
  <c r="X14" s="1"/>
  <c r="Y14" s="1"/>
  <c r="H4" i="32"/>
  <c r="R13"/>
  <c r="C14" s="1"/>
  <c r="X14" s="1"/>
  <c r="Y14" s="1"/>
  <c r="R12"/>
  <c r="C13" s="1"/>
  <c r="X13" s="1"/>
  <c r="Y13" s="1"/>
  <c r="W12" i="31"/>
  <c r="R12"/>
  <c r="C13" s="1"/>
  <c r="X13" s="1"/>
  <c r="Y13" s="1"/>
  <c r="V10" i="32"/>
  <c r="H4" i="31"/>
  <c r="V10"/>
  <c r="R9" i="32"/>
  <c r="C10" s="1"/>
  <c r="R10" s="1"/>
  <c r="C11" s="1"/>
  <c r="H4" i="33"/>
  <c r="V16" i="31"/>
  <c r="W21"/>
  <c r="W20"/>
  <c r="W9"/>
  <c r="R9"/>
  <c r="C10" s="1"/>
  <c r="V15"/>
  <c r="W12" i="32"/>
  <c r="W14"/>
  <c r="W17"/>
  <c r="V19"/>
  <c r="V16"/>
  <c r="V13"/>
  <c r="V18" i="33"/>
  <c r="V19" s="1"/>
  <c r="V20" s="1"/>
  <c r="V9"/>
  <c r="V10" s="1"/>
  <c r="V11" s="1"/>
  <c r="V12" s="1"/>
  <c r="V13" s="1"/>
  <c r="W11"/>
  <c r="V16"/>
  <c r="R9"/>
  <c r="C10" s="1"/>
  <c r="X10" s="1"/>
  <c r="W13"/>
  <c r="W14" s="1"/>
  <c r="C10" i="17"/>
  <c r="T9"/>
  <c r="H4" s="1"/>
  <c r="D4"/>
  <c r="G5"/>
  <c r="E5"/>
  <c r="C5"/>
  <c r="W11" i="31"/>
  <c r="P5" i="33" l="1"/>
  <c r="P5" i="32"/>
  <c r="X10"/>
  <c r="P5" i="31"/>
  <c r="L5"/>
  <c r="L5" i="32"/>
  <c r="K10" i="33"/>
  <c r="M10" s="1"/>
  <c r="R10" s="1"/>
  <c r="C11" s="1"/>
  <c r="K11" s="1"/>
  <c r="M11" s="1"/>
  <c r="R11" s="1"/>
  <c r="L5"/>
  <c r="I5" i="17"/>
  <c r="L4"/>
  <c r="P4"/>
  <c r="X10" i="31"/>
  <c r="R10"/>
  <c r="R11" i="32"/>
  <c r="X11"/>
  <c r="Y11" s="1"/>
  <c r="X11" i="33" l="1"/>
  <c r="Y11" s="1"/>
  <c r="C12" i="32"/>
  <c r="D4"/>
  <c r="P2" s="1"/>
  <c r="C5"/>
  <c r="E5"/>
  <c r="G5"/>
  <c r="C12" i="33"/>
  <c r="K12" s="1"/>
  <c r="M12" s="1"/>
  <c r="R12" s="1"/>
  <c r="C13" s="1"/>
  <c r="C11" i="31"/>
  <c r="K13" i="33" l="1"/>
  <c r="M13" s="1"/>
  <c r="R13" s="1"/>
  <c r="C14" s="1"/>
  <c r="X12"/>
  <c r="Y12" s="1"/>
  <c r="R11" i="31"/>
  <c r="X11"/>
  <c r="Y11" s="1"/>
  <c r="X12" i="32"/>
  <c r="Y12" s="1"/>
  <c r="P4" s="1"/>
  <c r="L4"/>
  <c r="I5"/>
  <c r="X13" i="33" l="1"/>
  <c r="Y13" s="1"/>
  <c r="K14"/>
  <c r="M14" s="1"/>
  <c r="R14" s="1"/>
  <c r="C15" s="1"/>
  <c r="C12" i="31"/>
  <c r="D4"/>
  <c r="P2" s="1"/>
  <c r="G5"/>
  <c r="C5"/>
  <c r="E5"/>
  <c r="K15" i="33" l="1"/>
  <c r="M15" s="1"/>
  <c r="R15" s="1"/>
  <c r="C16" s="1"/>
  <c r="X15"/>
  <c r="Y15" s="1"/>
  <c r="X14"/>
  <c r="Y14" s="1"/>
  <c r="I5" i="31"/>
  <c r="X12"/>
  <c r="Y12" s="1"/>
  <c r="P4" s="1"/>
  <c r="L4"/>
  <c r="X16" i="33" l="1"/>
  <c r="Y16" s="1"/>
  <c r="K16"/>
  <c r="M16" s="1"/>
  <c r="R16" s="1"/>
  <c r="C17" s="1"/>
  <c r="X17" l="1"/>
  <c r="Y17" s="1"/>
  <c r="K17"/>
  <c r="M17" s="1"/>
  <c r="R17" s="1"/>
  <c r="C18" s="1"/>
  <c r="K18" s="1"/>
  <c r="M18" s="1"/>
  <c r="R18" s="1"/>
  <c r="X18" l="1"/>
  <c r="Y18" s="1"/>
  <c r="C19"/>
  <c r="X19" l="1"/>
  <c r="Y19" s="1"/>
  <c r="K19"/>
  <c r="M19" s="1"/>
  <c r="R19" s="1"/>
  <c r="C20" l="1"/>
  <c r="X20" l="1"/>
  <c r="Y20" s="1"/>
  <c r="K20"/>
  <c r="M20" s="1"/>
  <c r="R20" s="1"/>
  <c r="C21" s="1"/>
  <c r="X21" l="1"/>
  <c r="Y21" s="1"/>
  <c r="K21"/>
  <c r="M21" s="1"/>
  <c r="R21" s="1"/>
  <c r="C22" s="1"/>
  <c r="X22" l="1"/>
  <c r="Y22" s="1"/>
  <c r="K22"/>
  <c r="M22" s="1"/>
  <c r="R22" s="1"/>
  <c r="C23" s="1"/>
  <c r="X23" l="1"/>
  <c r="Y23" s="1"/>
  <c r="K23"/>
  <c r="M23" s="1"/>
  <c r="R23" s="1"/>
  <c r="C24" s="1"/>
  <c r="X24" l="1"/>
  <c r="Y24" s="1"/>
  <c r="K24"/>
  <c r="M24" s="1"/>
  <c r="R24" s="1"/>
  <c r="C25" s="1"/>
  <c r="X25" l="1"/>
  <c r="Y25" s="1"/>
  <c r="K25"/>
  <c r="M25" s="1"/>
  <c r="R25" s="1"/>
  <c r="C26" s="1"/>
  <c r="X26" l="1"/>
  <c r="Y26" s="1"/>
  <c r="K26"/>
  <c r="M26" s="1"/>
  <c r="R26" s="1"/>
  <c r="C27" s="1"/>
  <c r="X27" l="1"/>
  <c r="Y27" s="1"/>
  <c r="K27"/>
  <c r="M27" s="1"/>
  <c r="R27" s="1"/>
  <c r="C28" s="1"/>
  <c r="X28" l="1"/>
  <c r="Y28" s="1"/>
  <c r="K28"/>
  <c r="M28" s="1"/>
  <c r="R28" s="1"/>
  <c r="C29" s="1"/>
  <c r="X29" l="1"/>
  <c r="Y29" s="1"/>
  <c r="K29"/>
  <c r="M29" s="1"/>
  <c r="R29" s="1"/>
  <c r="C30" s="1"/>
  <c r="X30" l="1"/>
  <c r="Y30" s="1"/>
  <c r="K30"/>
  <c r="M30" s="1"/>
  <c r="R30" s="1"/>
  <c r="C31" s="1"/>
  <c r="X31" l="1"/>
  <c r="Y31" s="1"/>
  <c r="K31"/>
  <c r="M31" s="1"/>
  <c r="R31" s="1"/>
  <c r="C32" s="1"/>
  <c r="X32" l="1"/>
  <c r="Y32" s="1"/>
  <c r="K32"/>
  <c r="M32" s="1"/>
  <c r="R32" s="1"/>
  <c r="C33" s="1"/>
  <c r="X33" l="1"/>
  <c r="Y33" s="1"/>
  <c r="K33"/>
  <c r="M33" s="1"/>
  <c r="R33" s="1"/>
  <c r="C34" s="1"/>
  <c r="X34" l="1"/>
  <c r="Y34" s="1"/>
  <c r="K34"/>
  <c r="M34" s="1"/>
  <c r="R34" s="1"/>
  <c r="C35" l="1"/>
  <c r="X35" l="1"/>
  <c r="Y35" s="1"/>
  <c r="K35"/>
  <c r="M35" s="1"/>
  <c r="R35" s="1"/>
  <c r="C36" l="1"/>
  <c r="X36" l="1"/>
  <c r="Y36" s="1"/>
  <c r="K36"/>
  <c r="M36" s="1"/>
  <c r="R36" s="1"/>
  <c r="C37" l="1"/>
  <c r="X37" l="1"/>
  <c r="Y37" s="1"/>
  <c r="K37"/>
  <c r="M37" s="1"/>
  <c r="R37" s="1"/>
  <c r="C38" l="1"/>
  <c r="X38" l="1"/>
  <c r="Y38" s="1"/>
  <c r="K38"/>
  <c r="M38" s="1"/>
  <c r="R38" s="1"/>
  <c r="C39" l="1"/>
  <c r="X39" l="1"/>
  <c r="Y39" s="1"/>
  <c r="K39"/>
  <c r="M39" s="1"/>
  <c r="R39" s="1"/>
  <c r="C40" l="1"/>
  <c r="X40" l="1"/>
  <c r="Y40" s="1"/>
  <c r="K40"/>
  <c r="M40" s="1"/>
  <c r="R40" s="1"/>
  <c r="C41" s="1"/>
  <c r="X41" l="1"/>
  <c r="Y41" s="1"/>
  <c r="K41"/>
  <c r="M41" s="1"/>
  <c r="R41" s="1"/>
  <c r="C42" s="1"/>
  <c r="X42" l="1"/>
  <c r="Y42" s="1"/>
  <c r="K42"/>
  <c r="M42" s="1"/>
  <c r="R42" s="1"/>
  <c r="C43" s="1"/>
  <c r="X43" l="1"/>
  <c r="Y43" s="1"/>
  <c r="K43"/>
  <c r="M43" s="1"/>
  <c r="R43" s="1"/>
  <c r="C44" s="1"/>
  <c r="X44" l="1"/>
  <c r="Y44" s="1"/>
  <c r="K44"/>
  <c r="M44" s="1"/>
  <c r="R44" s="1"/>
  <c r="C45" s="1"/>
  <c r="X45" l="1"/>
  <c r="Y45" s="1"/>
  <c r="K45"/>
  <c r="M45" s="1"/>
  <c r="R45" s="1"/>
  <c r="C46" s="1"/>
  <c r="X46" l="1"/>
  <c r="Y46" s="1"/>
  <c r="K46"/>
  <c r="M46" s="1"/>
  <c r="R46" s="1"/>
  <c r="C47" l="1"/>
  <c r="X47" s="1"/>
  <c r="Y47" s="1"/>
  <c r="P4" s="1"/>
  <c r="C5"/>
  <c r="G5"/>
  <c r="D4"/>
  <c r="P2" s="1"/>
  <c r="E5"/>
  <c r="I5" l="1"/>
</calcChain>
</file>

<file path=xl/sharedStrings.xml><?xml version="1.0" encoding="utf-8"?>
<sst xmlns="http://schemas.openxmlformats.org/spreadsheetml/2006/main" count="438" uniqueCount="75">
  <si>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</si>
  <si>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</si>
  <si>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</si>
  <si>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</si>
  <si>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</si>
  <si>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</si>
  <si>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</si>
  <si>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</si>
  <si>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</si>
  <si>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</si>
  <si>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</si>
  <si>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</si>
  <si>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</si>
  <si>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</si>
  <si>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</si>
  <si>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</si>
  <si>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</si>
  <si>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</si>
  <si>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</si>
  <si>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</si>
  <si>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</si>
  <si>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</si>
  <si>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</si>
  <si>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</si>
  <si>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</si>
  <si>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</si>
  <si>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</si>
  <si>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</si>
  <si>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</si>
  <si>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</si>
  <si>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</si>
  <si>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</si>
  <si>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</si>
  <si>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</si>
  <si>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</si>
  <si>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</si>
  <si>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</si>
  <si>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</si>
  <si>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</si>
  <si>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</si>
  <si>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</si>
  <si>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</si>
  <si>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</si>
  <si>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EUR/USD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</si>
  <si>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</si>
  <si>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</si>
  <si>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</si>
  <si>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</si>
  <si>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</si>
  <si>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</si>
  <si>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</si>
  <si>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</si>
  <si>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</si>
  <si>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</si>
  <si>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</si>
  <si>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</si>
  <si>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</si>
  <si>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</si>
  <si>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</si>
  <si>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最大ドローアップ金額</t>
    <rPh sb="0" eb="2">
      <t>サイダイ</t>
    </rPh>
    <rPh sb="8" eb="10">
      <t>キンガク</t>
    </rPh>
    <phoneticPr fontId="3"/>
  </si>
  <si>
    <t>・フィボナッチターゲット1.5で決済</t>
    <rPh sb="16" eb="18">
      <t>ケッサイ</t>
    </rPh>
    <phoneticPr fontId="3"/>
  </si>
  <si>
    <t>・フィボナッチターゲット1.27で決済</t>
    <rPh sb="17" eb="19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</si>
  <si>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</si>
  <si>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</si>
  <si>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</si>
  <si>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</si>
  <si>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=MT4|TAB!660414</t>
  </si>
  <si>
    <t>EURUSD</t>
    <phoneticPr fontId="2"/>
  </si>
  <si>
    <t>４時間足</t>
    <rPh sb="1" eb="3">
      <t>ジカン</t>
    </rPh>
    <rPh sb="3" eb="4">
      <t>アシ</t>
    </rPh>
    <phoneticPr fontId="3"/>
  </si>
  <si>
    <t>10MA・20MA・50MAの両方の上側にキャンドルがあれば買い方向、下側なら売り方向。MAに触れてEB出現でエントリー待ち、EB高値or安値ブレイクでエントリー。ロスカットは左の高値もしくは安値。</t>
    <rPh sb="88" eb="89">
      <t>ヒダリ</t>
    </rPh>
    <rPh sb="90" eb="92">
      <t>タカネ</t>
    </rPh>
    <rPh sb="96" eb="98">
      <t>ヤスネ</t>
    </rPh>
    <phoneticPr fontId="3"/>
  </si>
  <si>
    <t>フィルターとして５０MAを使ってみました。５０MAの根拠はありません。すでに１０MAと２０MAを使用しているので５０MAもしくは７５MAと思いこみでしかありません。今後検証が必要と思います。
また、ロスカット後に、ロスカットにかからなければ伸びていくケースが多かったので、ロスカットの位置を移動しました。結果は改善が見られました。</t>
    <rPh sb="13" eb="14">
      <t>ツカ</t>
    </rPh>
    <rPh sb="26" eb="28">
      <t>コンキョ</t>
    </rPh>
    <rPh sb="48" eb="50">
      <t>シヨウ</t>
    </rPh>
    <rPh sb="69" eb="70">
      <t>オモ</t>
    </rPh>
    <rPh sb="82" eb="84">
      <t>コンゴ</t>
    </rPh>
    <rPh sb="84" eb="86">
      <t>ケンショウ</t>
    </rPh>
    <rPh sb="87" eb="89">
      <t>ヒツヨウ</t>
    </rPh>
    <rPh sb="90" eb="91">
      <t>オモ</t>
    </rPh>
    <rPh sb="104" eb="105">
      <t>ゴ</t>
    </rPh>
    <rPh sb="120" eb="121">
      <t>ノ</t>
    </rPh>
    <rPh sb="129" eb="130">
      <t>オオ</t>
    </rPh>
    <rPh sb="142" eb="144">
      <t>イチ</t>
    </rPh>
    <rPh sb="145" eb="147">
      <t>イドウ</t>
    </rPh>
    <rPh sb="152" eb="154">
      <t>ケッカ</t>
    </rPh>
    <rPh sb="155" eb="157">
      <t>カイゼン</t>
    </rPh>
    <rPh sb="158" eb="159">
      <t>ミ</t>
    </rPh>
    <phoneticPr fontId="2"/>
  </si>
  <si>
    <t>このルールは検証が必要と思います。他通貨で効果が確認できればと思います。</t>
    <rPh sb="6" eb="8">
      <t>ケンショウ</t>
    </rPh>
    <rPh sb="9" eb="11">
      <t>ヒツヨウ</t>
    </rPh>
    <rPh sb="12" eb="13">
      <t>オモ</t>
    </rPh>
    <rPh sb="17" eb="18">
      <t>タ</t>
    </rPh>
    <rPh sb="18" eb="20">
      <t>ツウカ</t>
    </rPh>
    <rPh sb="21" eb="23">
      <t>コウカ</t>
    </rPh>
    <rPh sb="24" eb="26">
      <t>カクニン</t>
    </rPh>
    <rPh sb="31" eb="32">
      <t>オモ</t>
    </rPh>
    <phoneticPr fontId="2"/>
  </si>
  <si>
    <t>検証を続けます。</t>
    <rPh sb="0" eb="2">
      <t>ケンショウ</t>
    </rPh>
    <rPh sb="3" eb="4">
      <t>ツヅ</t>
    </rPh>
    <phoneticPr fontId="2"/>
  </si>
  <si>
    <t>EB</t>
    <phoneticPr fontId="2"/>
  </si>
  <si>
    <t>２０１９・６・３０</t>
    <phoneticPr fontId="2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</si>
</sst>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276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404572</xdr:colOff>
      <xdr:row>30</xdr:row>
      <xdr:rowOff>126070</xdr:rowOff>
    </xdr:to>
    <xdr:pic>
      <xdr:nvPicPr>
        <xdr:cNvPr id="2" name="図 1" descr="2019-06-29_20h32_3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186872" cy="55553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16</xdr:col>
      <xdr:colOff>395043</xdr:colOff>
      <xdr:row>62</xdr:row>
      <xdr:rowOff>154657</xdr:rowOff>
    </xdr:to>
    <xdr:pic>
      <xdr:nvPicPr>
        <xdr:cNvPr id="3" name="図 2" descr="2019-06-29_20h39_1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5791200"/>
          <a:ext cx="11177343" cy="5583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16</xdr:col>
      <xdr:colOff>442687</xdr:colOff>
      <xdr:row>94</xdr:row>
      <xdr:rowOff>145128</xdr:rowOff>
    </xdr:to>
    <xdr:pic>
      <xdr:nvPicPr>
        <xdr:cNvPr id="4" name="図 3" descr="2019-06-29_20h47_16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582400"/>
          <a:ext cx="11224987" cy="55743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16</xdr:col>
      <xdr:colOff>442687</xdr:colOff>
      <xdr:row>126</xdr:row>
      <xdr:rowOff>164186</xdr:rowOff>
    </xdr:to>
    <xdr:pic>
      <xdr:nvPicPr>
        <xdr:cNvPr id="5" name="図 4" descr="2019-06-29_20h53_2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7373600"/>
          <a:ext cx="11224987" cy="55934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16</xdr:col>
      <xdr:colOff>423629</xdr:colOff>
      <xdr:row>159</xdr:row>
      <xdr:rowOff>2269</xdr:rowOff>
    </xdr:to>
    <xdr:pic>
      <xdr:nvPicPr>
        <xdr:cNvPr id="6" name="図 5" descr="2019-06-29_23h50_16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3164800"/>
          <a:ext cx="11205929" cy="56124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16</xdr:col>
      <xdr:colOff>423629</xdr:colOff>
      <xdr:row>190</xdr:row>
      <xdr:rowOff>154657</xdr:rowOff>
    </xdr:to>
    <xdr:pic>
      <xdr:nvPicPr>
        <xdr:cNvPr id="7" name="図 6" descr="2019-06-29_23h54_00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28956000"/>
          <a:ext cx="11205929" cy="5583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16</xdr:col>
      <xdr:colOff>423629</xdr:colOff>
      <xdr:row>222</xdr:row>
      <xdr:rowOff>154657</xdr:rowOff>
    </xdr:to>
    <xdr:pic>
      <xdr:nvPicPr>
        <xdr:cNvPr id="8" name="図 7" descr="2019-06-29_23h54_00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34747200"/>
          <a:ext cx="11205929" cy="5583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16</xdr:col>
      <xdr:colOff>414101</xdr:colOff>
      <xdr:row>254</xdr:row>
      <xdr:rowOff>145128</xdr:rowOff>
    </xdr:to>
    <xdr:pic>
      <xdr:nvPicPr>
        <xdr:cNvPr id="9" name="図 8" descr="2019-06-30_00h03_29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40538400"/>
          <a:ext cx="11196401" cy="55743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16</xdr:col>
      <xdr:colOff>423629</xdr:colOff>
      <xdr:row>286</xdr:row>
      <xdr:rowOff>126070</xdr:rowOff>
    </xdr:to>
    <xdr:pic>
      <xdr:nvPicPr>
        <xdr:cNvPr id="10" name="図 9" descr="2019-06-30_00h08_40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46329600"/>
          <a:ext cx="11205929" cy="55553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16</xdr:col>
      <xdr:colOff>442687</xdr:colOff>
      <xdr:row>318</xdr:row>
      <xdr:rowOff>154657</xdr:rowOff>
    </xdr:to>
    <xdr:pic>
      <xdr:nvPicPr>
        <xdr:cNvPr id="11" name="図 10" descr="2019-06-30_00h16_50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52120800"/>
          <a:ext cx="11224987" cy="5583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3"/>
  <sheetViews>
    <sheetView workbookViewId="0">
      <selection activeCell="A3" sqref="A3"/>
    </sheetView>
  </sheetViews>
  <sheetFormatPr defaultRowHeight="13.5"/>
  <sheetData>
    <row r="2" spans="1:2">
      <c r="A2" t="s">
        <v>47</v>
      </c>
    </row>
    <row r="3" spans="1:2">
      <c r="A3">
        <v>100000</v>
      </c>
    </row>
    <row r="5" spans="1:2">
      <c r="A5" t="s">
        <v>48</v>
      </c>
    </row>
    <row r="6" spans="1:2">
      <c r="A6" t="s">
        <v>55</v>
      </c>
      <c r="B6">
        <v>90</v>
      </c>
    </row>
    <row r="7" spans="1:2">
      <c r="A7" t="s">
        <v>54</v>
      </c>
      <c r="B7">
        <v>90</v>
      </c>
    </row>
    <row r="8" spans="1:2">
      <c r="A8" t="s">
        <v>52</v>
      </c>
      <c r="B8">
        <v>110</v>
      </c>
    </row>
    <row r="9" spans="1:2">
      <c r="A9" t="s">
        <v>50</v>
      </c>
      <c r="B9">
        <v>120</v>
      </c>
    </row>
    <row r="10" spans="1:2">
      <c r="A10" t="s">
        <v>51</v>
      </c>
      <c r="B10">
        <v>150</v>
      </c>
    </row>
    <row r="11" spans="1:2">
      <c r="A11" t="s">
        <v>56</v>
      </c>
      <c r="B11">
        <v>100</v>
      </c>
    </row>
    <row r="12" spans="1:2">
      <c r="A12" t="s">
        <v>53</v>
      </c>
      <c r="B12">
        <v>80</v>
      </c>
    </row>
    <row r="13" spans="1: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Y109"/>
  <sheetViews>
    <sheetView tabSelected="1" zoomScale="115" zoomScaleNormal="115" workbookViewId="0">
      <pane ySplit="8" topLeftCell="A51" activePane="bottomLeft" state="frozen"/>
      <selection pane="bottomLeft" activeCell="D3" sqref="D3:I3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4" t="s">
        <v>5</v>
      </c>
      <c r="C2" s="74"/>
      <c r="D2" s="85" t="s">
        <v>67</v>
      </c>
      <c r="E2" s="85"/>
      <c r="F2" s="74" t="s">
        <v>6</v>
      </c>
      <c r="G2" s="74"/>
      <c r="H2" s="77" t="s">
        <v>68</v>
      </c>
      <c r="I2" s="77"/>
      <c r="J2" s="74" t="s">
        <v>7</v>
      </c>
      <c r="K2" s="74"/>
      <c r="L2" s="84">
        <v>100000</v>
      </c>
      <c r="M2" s="85"/>
      <c r="N2" s="74" t="s">
        <v>8</v>
      </c>
      <c r="O2" s="74"/>
      <c r="P2" s="79">
        <f>SUM(L2,D4)</f>
        <v>141954.77582892968</v>
      </c>
      <c r="Q2" s="77"/>
      <c r="R2" s="1"/>
      <c r="S2" s="1"/>
      <c r="T2" s="1"/>
    </row>
    <row r="3" spans="2:25" ht="57" customHeight="1">
      <c r="B3" s="74" t="s">
        <v>9</v>
      </c>
      <c r="C3" s="74"/>
      <c r="D3" s="86" t="s">
        <v>69</v>
      </c>
      <c r="E3" s="86"/>
      <c r="F3" s="86"/>
      <c r="G3" s="86"/>
      <c r="H3" s="86"/>
      <c r="I3" s="86"/>
      <c r="J3" s="74" t="s">
        <v>10</v>
      </c>
      <c r="K3" s="74"/>
      <c r="L3" s="86" t="s">
        <v>61</v>
      </c>
      <c r="M3" s="87"/>
      <c r="N3" s="87"/>
      <c r="O3" s="87"/>
      <c r="P3" s="87"/>
      <c r="Q3" s="87"/>
      <c r="R3" s="1"/>
      <c r="S3" s="1"/>
    </row>
    <row r="4" spans="2:25">
      <c r="B4" s="74" t="s">
        <v>11</v>
      </c>
      <c r="C4" s="74"/>
      <c r="D4" s="75">
        <f>SUM($R$9:$S$993)</f>
        <v>41954.775828929691</v>
      </c>
      <c r="E4" s="75"/>
      <c r="F4" s="74" t="s">
        <v>12</v>
      </c>
      <c r="G4" s="74"/>
      <c r="H4" s="76">
        <f>SUM($T$9:$U$108)</f>
        <v>318.99999999999574</v>
      </c>
      <c r="I4" s="77"/>
      <c r="J4" s="78"/>
      <c r="K4" s="78"/>
      <c r="L4" s="79"/>
      <c r="M4" s="79"/>
      <c r="N4" s="78" t="s">
        <v>58</v>
      </c>
      <c r="O4" s="78"/>
      <c r="P4" s="80">
        <f>MAX(Y:Y)</f>
        <v>0.1736779790353048</v>
      </c>
      <c r="Q4" s="80"/>
      <c r="R4" s="1"/>
      <c r="S4" s="1"/>
      <c r="T4" s="1"/>
    </row>
    <row r="5" spans="2:25">
      <c r="B5" s="39" t="s">
        <v>15</v>
      </c>
      <c r="C5" s="2">
        <f>COUNTIF($R$9:$R$990,"&gt;0")</f>
        <v>28</v>
      </c>
      <c r="D5" s="38" t="s">
        <v>16</v>
      </c>
      <c r="E5" s="15">
        <f>COUNTIF($R$9:$R$990,"&lt;0")</f>
        <v>21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0.5714285714285714</v>
      </c>
      <c r="J5" s="81" t="s">
        <v>19</v>
      </c>
      <c r="K5" s="74"/>
      <c r="L5" s="82">
        <f>MAX(V9:V993)</f>
        <v>5</v>
      </c>
      <c r="M5" s="83"/>
      <c r="N5" s="17" t="s">
        <v>20</v>
      </c>
      <c r="O5" s="9"/>
      <c r="P5" s="82">
        <f>MAX(W9:W993)</f>
        <v>5</v>
      </c>
      <c r="Q5" s="83"/>
      <c r="R5" s="1"/>
      <c r="S5" s="1"/>
      <c r="T5" s="1"/>
    </row>
    <row r="6" spans="2:25">
      <c r="B6" s="11"/>
      <c r="C6" s="13"/>
      <c r="D6" s="14"/>
      <c r="E6" s="10"/>
      <c r="F6" s="11"/>
      <c r="G6" s="10" t="s">
        <v>66</v>
      </c>
      <c r="H6" s="11"/>
      <c r="I6" s="16"/>
      <c r="J6" s="11"/>
      <c r="K6" s="11"/>
      <c r="L6" s="10"/>
      <c r="M6" s="44" t="s">
        <v>64</v>
      </c>
      <c r="N6" s="12"/>
      <c r="O6" s="12"/>
      <c r="P6" s="10"/>
      <c r="Q6" s="7"/>
      <c r="R6" s="1"/>
      <c r="S6" s="1"/>
      <c r="T6" s="1"/>
    </row>
    <row r="7" spans="2:25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67" t="s">
        <v>26</v>
      </c>
      <c r="O7" s="68"/>
      <c r="P7" s="68"/>
      <c r="Q7" s="69"/>
      <c r="R7" s="70" t="s">
        <v>27</v>
      </c>
      <c r="S7" s="70"/>
      <c r="T7" s="70"/>
      <c r="U7" s="70"/>
    </row>
    <row r="8" spans="2:25">
      <c r="B8" s="55"/>
      <c r="C8" s="58"/>
      <c r="D8" s="59"/>
      <c r="E8" s="18" t="s">
        <v>28</v>
      </c>
      <c r="F8" s="18" t="s">
        <v>29</v>
      </c>
      <c r="G8" s="18" t="s">
        <v>30</v>
      </c>
      <c r="H8" s="71" t="s">
        <v>31</v>
      </c>
      <c r="I8" s="62"/>
      <c r="J8" s="4" t="s">
        <v>32</v>
      </c>
      <c r="K8" s="72" t="s">
        <v>33</v>
      </c>
      <c r="L8" s="65"/>
      <c r="M8" s="66"/>
      <c r="N8" s="5" t="s">
        <v>28</v>
      </c>
      <c r="O8" s="5" t="s">
        <v>29</v>
      </c>
      <c r="P8" s="73" t="s">
        <v>31</v>
      </c>
      <c r="Q8" s="69"/>
      <c r="R8" s="70" t="s">
        <v>34</v>
      </c>
      <c r="S8" s="70"/>
      <c r="T8" s="70" t="s">
        <v>32</v>
      </c>
      <c r="U8" s="70"/>
      <c r="Y8" t="s">
        <v>57</v>
      </c>
    </row>
    <row r="9" spans="2:25">
      <c r="B9" s="40">
        <v>1</v>
      </c>
      <c r="C9" s="48">
        <f>L2</f>
        <v>100000</v>
      </c>
      <c r="D9" s="48"/>
      <c r="E9" s="40">
        <v>2017</v>
      </c>
      <c r="F9" s="8">
        <v>43509</v>
      </c>
      <c r="G9" s="43" t="s">
        <v>3</v>
      </c>
      <c r="H9" s="49">
        <v>1.0619000000000001</v>
      </c>
      <c r="I9" s="49"/>
      <c r="J9" s="40">
        <v>37</v>
      </c>
      <c r="K9" s="48">
        <f>IF(J9="","",C9*0.03)</f>
        <v>3000</v>
      </c>
      <c r="L9" s="48"/>
      <c r="M9" s="6">
        <f>IF(J9="","",(K9/J9)/LOOKUP(RIGHT($D$2,3),定数!$A$6:$A$13,定数!$B$6:$B$13))</f>
        <v>0.67567567567567566</v>
      </c>
      <c r="N9" s="40">
        <v>2017</v>
      </c>
      <c r="O9" s="8">
        <v>43510</v>
      </c>
      <c r="P9" s="49">
        <v>1.0572999999999999</v>
      </c>
      <c r="Q9" s="49"/>
      <c r="R9" s="52">
        <f>IF(P9="","",T9*M9*LOOKUP(RIGHT($D$2,3),定数!$A$6:$A$13,定数!$B$6:$B$13))</f>
        <v>3729.7297297298587</v>
      </c>
      <c r="S9" s="52"/>
      <c r="T9" s="53">
        <f>IF(P9="","",IF(G9="買",(P9-H9),(H9-P9))*IF(RIGHT($D$2,3)="JPY",100,10000))</f>
        <v>46.000000000001592</v>
      </c>
      <c r="U9" s="53"/>
      <c r="V9" s="1">
        <f>IF(T9&lt;&gt;"",IF(T9&gt;0,1+V8,0),"")</f>
        <v>1</v>
      </c>
      <c r="W9">
        <f>IF(T9&lt;&gt;"",IF(T9&lt;0,1+W8,0),"")</f>
        <v>0</v>
      </c>
    </row>
    <row r="10" spans="2:25">
      <c r="B10" s="40">
        <v>2</v>
      </c>
      <c r="C10" s="48">
        <f t="shared" ref="C10:C73" si="0">IF(R9="","",C9+R9)</f>
        <v>103729.72972972986</v>
      </c>
      <c r="D10" s="48"/>
      <c r="E10" s="40">
        <v>2017</v>
      </c>
      <c r="F10" s="8">
        <v>43518</v>
      </c>
      <c r="G10" s="43" t="s">
        <v>3</v>
      </c>
      <c r="H10" s="49">
        <v>1.0580000000000001</v>
      </c>
      <c r="I10" s="49"/>
      <c r="J10" s="40">
        <v>36</v>
      </c>
      <c r="K10" s="50">
        <f>IF(J10="","",C10*0.03)</f>
        <v>3111.8918918918957</v>
      </c>
      <c r="L10" s="51"/>
      <c r="M10" s="6">
        <f>IF(J10="","",(K10/J10)/LOOKUP(RIGHT($D$2,3),定数!$A$6:$A$13,定数!$B$6:$B$13))</f>
        <v>0.72034534534534633</v>
      </c>
      <c r="N10" s="40">
        <v>2017</v>
      </c>
      <c r="O10" s="8">
        <v>43517</v>
      </c>
      <c r="P10" s="49">
        <v>1.0535000000000001</v>
      </c>
      <c r="Q10" s="49"/>
      <c r="R10" s="52">
        <f>IF(P10="","",T10*M10*LOOKUP(RIGHT($D$2,3),定数!$A$6:$A$13,定数!$B$6:$B$13))</f>
        <v>3889.8648648648254</v>
      </c>
      <c r="S10" s="52"/>
      <c r="T10" s="53">
        <f>IF(P10="","",IF(G10="買",(P10-H10),(H10-P10))*IF(RIGHT($D$2,3)="JPY",100,10000))</f>
        <v>44.999999999999488</v>
      </c>
      <c r="U10" s="53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41">
        <f>IF(C10&lt;&gt;"",MAX(C10,C9),"")</f>
        <v>103729.72972972986</v>
      </c>
    </row>
    <row r="11" spans="2:25">
      <c r="B11" s="40">
        <v>3</v>
      </c>
      <c r="C11" s="48">
        <f t="shared" si="0"/>
        <v>107619.59459459469</v>
      </c>
      <c r="D11" s="48"/>
      <c r="E11" s="40">
        <v>2017</v>
      </c>
      <c r="F11" s="8">
        <v>43524</v>
      </c>
      <c r="G11" s="45" t="s">
        <v>4</v>
      </c>
      <c r="H11" s="49">
        <v>1.0596000000000001</v>
      </c>
      <c r="I11" s="49"/>
      <c r="J11" s="40">
        <v>24</v>
      </c>
      <c r="K11" s="50">
        <f t="shared" ref="K11:K74" si="3">IF(J11="","",C11*0.03)</f>
        <v>3228.5878378378407</v>
      </c>
      <c r="L11" s="51"/>
      <c r="M11" s="6">
        <f>IF(J11="","",(K11/J11)/LOOKUP(RIGHT($D$2,3),定数!$A$6:$A$13,定数!$B$6:$B$13))</f>
        <v>1.1210374436936947</v>
      </c>
      <c r="N11" s="40">
        <v>2017</v>
      </c>
      <c r="O11" s="8">
        <v>43524</v>
      </c>
      <c r="P11" s="49">
        <v>1.0626</v>
      </c>
      <c r="Q11" s="49"/>
      <c r="R11" s="52">
        <f>IF(P11="","",T11*M11*LOOKUP(RIGHT($D$2,3),定数!$A$6:$A$13,定数!$B$6:$B$13))</f>
        <v>4035.7347972971552</v>
      </c>
      <c r="S11" s="52"/>
      <c r="T11" s="53">
        <f>IF(P11="","",IF(G11="買",(P11-H11),(H11-P11))*IF(RIGHT($D$2,3)="JPY",100,10000))</f>
        <v>29.999999999998916</v>
      </c>
      <c r="U11" s="53"/>
      <c r="V11" s="22">
        <f t="shared" si="1"/>
        <v>3</v>
      </c>
      <c r="W11">
        <f t="shared" si="2"/>
        <v>0</v>
      </c>
      <c r="X11" s="41">
        <f>IF(C11&lt;&gt;"",MAX(X10,C11),"")</f>
        <v>107619.59459459469</v>
      </c>
      <c r="Y11" s="42">
        <f>IF(X11&lt;&gt;"",1-(C11/X11),"")</f>
        <v>0</v>
      </c>
    </row>
    <row r="12" spans="2:25">
      <c r="B12" s="40">
        <v>4</v>
      </c>
      <c r="C12" s="48">
        <f t="shared" si="0"/>
        <v>111655.32939189185</v>
      </c>
      <c r="D12" s="48"/>
      <c r="E12" s="40">
        <v>2017</v>
      </c>
      <c r="F12" s="8">
        <v>43545</v>
      </c>
      <c r="G12" s="45" t="s">
        <v>4</v>
      </c>
      <c r="H12" s="49">
        <v>1.0802</v>
      </c>
      <c r="I12" s="49"/>
      <c r="J12" s="40">
        <v>49</v>
      </c>
      <c r="K12" s="50">
        <f t="shared" si="3"/>
        <v>3349.6598817567556</v>
      </c>
      <c r="L12" s="51"/>
      <c r="M12" s="6">
        <f>IF(J12="","",(K12/J12)/LOOKUP(RIGHT($D$2,3),定数!$A$6:$A$13,定数!$B$6:$B$13))</f>
        <v>0.56967004791781561</v>
      </c>
      <c r="N12" s="40">
        <v>2017</v>
      </c>
      <c r="O12" s="8">
        <v>43551</v>
      </c>
      <c r="P12" s="49">
        <v>1.0863</v>
      </c>
      <c r="Q12" s="49"/>
      <c r="R12" s="52">
        <f>IF(P12="","",T12*M12*LOOKUP(RIGHT($D$2,3),定数!$A$6:$A$13,定数!$B$6:$B$13))</f>
        <v>4169.9847507584063</v>
      </c>
      <c r="S12" s="52"/>
      <c r="T12" s="53">
        <f t="shared" ref="T12:T75" si="4">IF(P12="","",IF(G12="買",(P12-H12),(H12-P12))*IF(RIGHT($D$2,3)="JPY",100,10000))</f>
        <v>60.999999999999943</v>
      </c>
      <c r="U12" s="53"/>
      <c r="V12" s="22">
        <f t="shared" si="1"/>
        <v>4</v>
      </c>
      <c r="W12">
        <f t="shared" si="2"/>
        <v>0</v>
      </c>
      <c r="X12" s="41">
        <f t="shared" ref="X12:X75" si="5">IF(C12&lt;&gt;"",MAX(X11,C12),"")</f>
        <v>111655.32939189185</v>
      </c>
      <c r="Y12" s="42">
        <f t="shared" ref="Y12:Y75" si="6">IF(X12&lt;&gt;"",1-(C12/X12),"")</f>
        <v>0</v>
      </c>
    </row>
    <row r="13" spans="2:25">
      <c r="B13" s="40">
        <v>5</v>
      </c>
      <c r="C13" s="48">
        <f t="shared" si="0"/>
        <v>115825.31414265026</v>
      </c>
      <c r="D13" s="48"/>
      <c r="E13" s="40">
        <v>2017</v>
      </c>
      <c r="F13" s="8">
        <v>43556</v>
      </c>
      <c r="G13" s="45" t="s">
        <v>3</v>
      </c>
      <c r="H13" s="49">
        <v>1.0649999999999999</v>
      </c>
      <c r="I13" s="49"/>
      <c r="J13" s="40">
        <v>50</v>
      </c>
      <c r="K13" s="50">
        <f t="shared" si="3"/>
        <v>3474.7594242795076</v>
      </c>
      <c r="L13" s="51"/>
      <c r="M13" s="6">
        <f>IF(J13="","",(K13/J13)/LOOKUP(RIGHT($D$2,3),定数!$A$6:$A$13,定数!$B$6:$B$13))</f>
        <v>0.57912657071325124</v>
      </c>
      <c r="N13" s="40">
        <v>2017</v>
      </c>
      <c r="O13" s="8">
        <v>43563</v>
      </c>
      <c r="P13" s="49">
        <v>1.0588</v>
      </c>
      <c r="Q13" s="49"/>
      <c r="R13" s="52">
        <f>IF(P13="","",T13*M13*LOOKUP(RIGHT($D$2,3),定数!$A$6:$A$13,定数!$B$6:$B$13))</f>
        <v>4308.7016861065777</v>
      </c>
      <c r="S13" s="52"/>
      <c r="T13" s="53">
        <f t="shared" si="4"/>
        <v>61.999999999999829</v>
      </c>
      <c r="U13" s="53"/>
      <c r="V13" s="22">
        <f t="shared" si="1"/>
        <v>5</v>
      </c>
      <c r="W13">
        <f t="shared" si="2"/>
        <v>0</v>
      </c>
      <c r="X13" s="41">
        <f t="shared" si="5"/>
        <v>115825.31414265026</v>
      </c>
      <c r="Y13" s="42">
        <f t="shared" si="6"/>
        <v>0</v>
      </c>
    </row>
    <row r="14" spans="2:25">
      <c r="B14" s="40">
        <v>6</v>
      </c>
      <c r="C14" s="48">
        <f t="shared" si="0"/>
        <v>120134.01582875683</v>
      </c>
      <c r="D14" s="48"/>
      <c r="E14" s="40">
        <v>2017</v>
      </c>
      <c r="F14" s="8">
        <v>43558</v>
      </c>
      <c r="G14" s="45" t="s">
        <v>3</v>
      </c>
      <c r="H14" s="49">
        <v>1.0657000000000001</v>
      </c>
      <c r="I14" s="49"/>
      <c r="J14" s="40">
        <v>22</v>
      </c>
      <c r="K14" s="50">
        <f t="shared" si="3"/>
        <v>3604.0204748627048</v>
      </c>
      <c r="L14" s="51"/>
      <c r="M14" s="6">
        <f>IF(J14="","",(K14/J14)/LOOKUP(RIGHT($D$2,3),定数!$A$6:$A$13,定数!$B$6:$B$13))</f>
        <v>1.3651592707813276</v>
      </c>
      <c r="N14" s="40">
        <v>2017</v>
      </c>
      <c r="O14" s="8">
        <v>43560</v>
      </c>
      <c r="P14" s="49">
        <v>1.0682</v>
      </c>
      <c r="Q14" s="49"/>
      <c r="R14" s="52">
        <f>IF(P14="","",T14*M14*LOOKUP(RIGHT($D$2,3),定数!$A$6:$A$13,定数!$B$6:$B$13))</f>
        <v>-4095.4778123438959</v>
      </c>
      <c r="S14" s="52"/>
      <c r="T14" s="53">
        <f t="shared" si="4"/>
        <v>-24.999999999999467</v>
      </c>
      <c r="U14" s="53"/>
      <c r="V14" s="22">
        <f t="shared" si="1"/>
        <v>0</v>
      </c>
      <c r="W14">
        <f t="shared" si="2"/>
        <v>1</v>
      </c>
      <c r="X14" s="41">
        <f t="shared" si="5"/>
        <v>120134.01582875683</v>
      </c>
      <c r="Y14" s="42">
        <f t="shared" si="6"/>
        <v>0</v>
      </c>
    </row>
    <row r="15" spans="2:25">
      <c r="B15" s="40">
        <v>7</v>
      </c>
      <c r="C15" s="48">
        <f t="shared" si="0"/>
        <v>116038.53801641293</v>
      </c>
      <c r="D15" s="48"/>
      <c r="E15" s="40">
        <v>2017</v>
      </c>
      <c r="F15" s="8">
        <v>43561</v>
      </c>
      <c r="G15" s="45" t="s">
        <v>3</v>
      </c>
      <c r="H15" s="49">
        <v>1.0644</v>
      </c>
      <c r="I15" s="49"/>
      <c r="J15" s="40">
        <v>30</v>
      </c>
      <c r="K15" s="50">
        <f t="shared" si="3"/>
        <v>3481.1561404923877</v>
      </c>
      <c r="L15" s="51"/>
      <c r="M15" s="6">
        <f>IF(J15="","",(K15/J15)/LOOKUP(RIGHT($D$2,3),定数!$A$6:$A$13,定数!$B$6:$B$13))</f>
        <v>0.96698781680344104</v>
      </c>
      <c r="N15" s="40">
        <v>2017</v>
      </c>
      <c r="O15" s="8">
        <v>43562</v>
      </c>
      <c r="P15" s="49">
        <v>1.0607</v>
      </c>
      <c r="Q15" s="49"/>
      <c r="R15" s="52">
        <f>IF(P15="","",T15*M15*LOOKUP(RIGHT($D$2,3),定数!$A$6:$A$13,定数!$B$6:$B$13))</f>
        <v>4293.4259066073209</v>
      </c>
      <c r="S15" s="52"/>
      <c r="T15" s="53">
        <f t="shared" si="4"/>
        <v>37.000000000000369</v>
      </c>
      <c r="U15" s="53"/>
      <c r="V15" s="22">
        <f t="shared" si="1"/>
        <v>1</v>
      </c>
      <c r="W15">
        <f t="shared" si="2"/>
        <v>0</v>
      </c>
      <c r="X15" s="41">
        <f t="shared" si="5"/>
        <v>120134.01582875683</v>
      </c>
      <c r="Y15" s="42">
        <f t="shared" si="6"/>
        <v>3.4090909090908394E-2</v>
      </c>
    </row>
    <row r="16" spans="2:25">
      <c r="B16" s="40">
        <v>8</v>
      </c>
      <c r="C16" s="48">
        <f t="shared" si="0"/>
        <v>120331.96392302026</v>
      </c>
      <c r="D16" s="48"/>
      <c r="E16" s="40">
        <v>2017</v>
      </c>
      <c r="F16" s="8">
        <v>43566</v>
      </c>
      <c r="G16" s="45" t="s">
        <v>3</v>
      </c>
      <c r="H16" s="49">
        <v>1.0585</v>
      </c>
      <c r="I16" s="49"/>
      <c r="J16" s="40">
        <v>19</v>
      </c>
      <c r="K16" s="50">
        <f t="shared" si="3"/>
        <v>3609.9589176906074</v>
      </c>
      <c r="L16" s="51"/>
      <c r="M16" s="6">
        <f>IF(J16="","",(K16/J16)/LOOKUP(RIGHT($D$2,3),定数!$A$6:$A$13,定数!$B$6:$B$13))</f>
        <v>1.5833153147765822</v>
      </c>
      <c r="N16" s="40">
        <v>2017</v>
      </c>
      <c r="O16" s="8">
        <v>43566</v>
      </c>
      <c r="P16" s="49">
        <v>1.0607</v>
      </c>
      <c r="Q16" s="49"/>
      <c r="R16" s="52">
        <f>IF(P16="","",T16*M16*LOOKUP(RIGHT($D$2,3),定数!$A$6:$A$13,定数!$B$6:$B$13))</f>
        <v>-4179.9524310101388</v>
      </c>
      <c r="S16" s="52"/>
      <c r="T16" s="53">
        <f t="shared" si="4"/>
        <v>-21.999999999999797</v>
      </c>
      <c r="U16" s="53"/>
      <c r="V16" s="22">
        <f t="shared" si="1"/>
        <v>0</v>
      </c>
      <c r="W16">
        <f t="shared" si="2"/>
        <v>1</v>
      </c>
      <c r="X16" s="41">
        <f t="shared" si="5"/>
        <v>120331.96392302026</v>
      </c>
      <c r="Y16" s="42">
        <f t="shared" si="6"/>
        <v>0</v>
      </c>
    </row>
    <row r="17" spans="2:25">
      <c r="B17" s="40">
        <v>9</v>
      </c>
      <c r="C17" s="48">
        <f t="shared" si="0"/>
        <v>116152.01149201012</v>
      </c>
      <c r="D17" s="48"/>
      <c r="E17" s="40">
        <v>2017</v>
      </c>
      <c r="F17" s="8">
        <v>43588</v>
      </c>
      <c r="G17" s="45" t="s">
        <v>4</v>
      </c>
      <c r="H17" s="49">
        <v>1.0931</v>
      </c>
      <c r="I17" s="49"/>
      <c r="J17" s="40">
        <v>42</v>
      </c>
      <c r="K17" s="50">
        <f t="shared" si="3"/>
        <v>3484.5603447603035</v>
      </c>
      <c r="L17" s="51"/>
      <c r="M17" s="6">
        <f>IF(J17="","",(K17/J17)/LOOKUP(RIGHT($D$2,3),定数!$A$6:$A$13,定数!$B$6:$B$13))</f>
        <v>0.69138102078577446</v>
      </c>
      <c r="N17" s="40">
        <v>2017</v>
      </c>
      <c r="O17" s="8">
        <v>43589</v>
      </c>
      <c r="P17" s="49">
        <v>1.0887</v>
      </c>
      <c r="Q17" s="49"/>
      <c r="R17" s="52">
        <f>IF(P17="","",T17*M17*LOOKUP(RIGHT($D$2,3),定数!$A$6:$A$13,定数!$B$6:$B$13))</f>
        <v>-3650.4917897488554</v>
      </c>
      <c r="S17" s="52"/>
      <c r="T17" s="53">
        <f t="shared" si="4"/>
        <v>-43.999999999999595</v>
      </c>
      <c r="U17" s="53"/>
      <c r="V17" s="22">
        <f t="shared" si="1"/>
        <v>0</v>
      </c>
      <c r="W17">
        <f t="shared" si="2"/>
        <v>2</v>
      </c>
      <c r="X17" s="41">
        <f t="shared" si="5"/>
        <v>120331.96392302026</v>
      </c>
      <c r="Y17" s="42">
        <f t="shared" si="6"/>
        <v>3.4736842105262844E-2</v>
      </c>
    </row>
    <row r="18" spans="2:25">
      <c r="B18" s="40">
        <v>10</v>
      </c>
      <c r="C18" s="48">
        <f t="shared" si="0"/>
        <v>112501.51970226127</v>
      </c>
      <c r="D18" s="48"/>
      <c r="E18" s="40">
        <v>2017</v>
      </c>
      <c r="F18" s="8">
        <v>43644</v>
      </c>
      <c r="G18" s="45" t="s">
        <v>4</v>
      </c>
      <c r="H18" s="49">
        <v>1.1391</v>
      </c>
      <c r="I18" s="49"/>
      <c r="J18" s="40">
        <v>98</v>
      </c>
      <c r="K18" s="50">
        <f t="shared" si="3"/>
        <v>3375.0455910678379</v>
      </c>
      <c r="L18" s="51"/>
      <c r="M18" s="6">
        <f>IF(J18="","",(K18/J18)/LOOKUP(RIGHT($D$2,3),定数!$A$6:$A$13,定数!$B$6:$B$13))</f>
        <v>0.28699367270985016</v>
      </c>
      <c r="N18" s="40">
        <v>2017</v>
      </c>
      <c r="O18" s="8">
        <v>43664</v>
      </c>
      <c r="P18" s="49">
        <v>1.1515</v>
      </c>
      <c r="Q18" s="49"/>
      <c r="R18" s="52">
        <f>IF(P18="","",T18*M18*LOOKUP(RIGHT($D$2,3),定数!$A$6:$A$13,定数!$B$6:$B$13))</f>
        <v>4270.4658499225588</v>
      </c>
      <c r="S18" s="52"/>
      <c r="T18" s="53">
        <f t="shared" si="4"/>
        <v>123.99999999999966</v>
      </c>
      <c r="U18" s="53"/>
      <c r="V18" s="22">
        <f t="shared" si="1"/>
        <v>1</v>
      </c>
      <c r="W18">
        <f t="shared" si="2"/>
        <v>0</v>
      </c>
      <c r="X18" s="41">
        <f t="shared" si="5"/>
        <v>120331.96392302026</v>
      </c>
      <c r="Y18" s="42">
        <f t="shared" si="6"/>
        <v>6.5073684210525728E-2</v>
      </c>
    </row>
    <row r="19" spans="2:25">
      <c r="B19" s="40">
        <v>11</v>
      </c>
      <c r="C19" s="48">
        <f t="shared" si="0"/>
        <v>116771.98555218383</v>
      </c>
      <c r="D19" s="48"/>
      <c r="E19" s="40">
        <v>2017</v>
      </c>
      <c r="F19" s="8">
        <v>43663</v>
      </c>
      <c r="G19" s="45" t="s">
        <v>4</v>
      </c>
      <c r="H19" s="49">
        <v>1.1471</v>
      </c>
      <c r="I19" s="49"/>
      <c r="J19" s="40">
        <v>35</v>
      </c>
      <c r="K19" s="50">
        <f t="shared" si="3"/>
        <v>3503.159566565515</v>
      </c>
      <c r="L19" s="51"/>
      <c r="M19" s="6">
        <f>IF(J19="","",(K19/J19)/LOOKUP(RIGHT($D$2,3),定数!$A$6:$A$13,定数!$B$6:$B$13))</f>
        <v>0.83408561108702739</v>
      </c>
      <c r="N19" s="40">
        <v>2017</v>
      </c>
      <c r="O19" s="8">
        <v>43664</v>
      </c>
      <c r="P19" s="49">
        <v>1.1515</v>
      </c>
      <c r="Q19" s="49"/>
      <c r="R19" s="52">
        <f>IF(P19="","",T19*M19*LOOKUP(RIGHT($D$2,3),定数!$A$6:$A$13,定数!$B$6:$B$13))</f>
        <v>4403.9720265394635</v>
      </c>
      <c r="S19" s="52"/>
      <c r="T19" s="53">
        <f t="shared" si="4"/>
        <v>43.999999999999595</v>
      </c>
      <c r="U19" s="53"/>
      <c r="V19" s="22">
        <f t="shared" si="1"/>
        <v>2</v>
      </c>
      <c r="W19">
        <f t="shared" si="2"/>
        <v>0</v>
      </c>
      <c r="X19" s="41">
        <f t="shared" si="5"/>
        <v>120331.96392302026</v>
      </c>
      <c r="Y19" s="42">
        <f t="shared" si="6"/>
        <v>2.9584644468313104E-2</v>
      </c>
    </row>
    <row r="20" spans="2:25">
      <c r="B20" s="40">
        <v>12</v>
      </c>
      <c r="C20" s="48">
        <f t="shared" si="0"/>
        <v>121175.95757872329</v>
      </c>
      <c r="D20" s="48"/>
      <c r="E20" s="40">
        <v>2017</v>
      </c>
      <c r="F20" s="8">
        <v>43671</v>
      </c>
      <c r="G20" s="45" t="s">
        <v>4</v>
      </c>
      <c r="H20" s="49">
        <v>1.1664000000000001</v>
      </c>
      <c r="I20" s="49"/>
      <c r="J20" s="40">
        <v>32</v>
      </c>
      <c r="K20" s="50">
        <f t="shared" si="3"/>
        <v>3635.2787273616987</v>
      </c>
      <c r="L20" s="51"/>
      <c r="M20" s="6">
        <f>IF(J20="","",(K20/J20)/LOOKUP(RIGHT($D$2,3),定数!$A$6:$A$13,定数!$B$6:$B$13))</f>
        <v>0.94668716858377566</v>
      </c>
      <c r="N20" s="40">
        <v>2017</v>
      </c>
      <c r="O20" s="8">
        <v>43671</v>
      </c>
      <c r="P20" s="49">
        <v>1.1704000000000001</v>
      </c>
      <c r="Q20" s="49"/>
      <c r="R20" s="52">
        <f>IF(P20="","",T20*M20*LOOKUP(RIGHT($D$2,3),定数!$A$6:$A$13,定数!$B$6:$B$13))</f>
        <v>4544.0984092021272</v>
      </c>
      <c r="S20" s="52"/>
      <c r="T20" s="53">
        <f t="shared" si="4"/>
        <v>40.000000000000036</v>
      </c>
      <c r="U20" s="53"/>
      <c r="V20" s="22">
        <f t="shared" si="1"/>
        <v>3</v>
      </c>
      <c r="W20">
        <f t="shared" si="2"/>
        <v>0</v>
      </c>
      <c r="X20" s="41">
        <f t="shared" si="5"/>
        <v>121175.95757872329</v>
      </c>
      <c r="Y20" s="42">
        <f t="shared" si="6"/>
        <v>0</v>
      </c>
    </row>
    <row r="21" spans="2:25">
      <c r="B21" s="40">
        <v>13</v>
      </c>
      <c r="C21" s="48">
        <f t="shared" si="0"/>
        <v>125720.05598792541</v>
      </c>
      <c r="D21" s="48"/>
      <c r="E21" s="40">
        <v>2017</v>
      </c>
      <c r="F21" s="8">
        <v>43671</v>
      </c>
      <c r="G21" s="45" t="s">
        <v>4</v>
      </c>
      <c r="H21" s="49">
        <v>1.1698999999999999</v>
      </c>
      <c r="I21" s="49"/>
      <c r="J21" s="40">
        <v>55</v>
      </c>
      <c r="K21" s="50">
        <f t="shared" si="3"/>
        <v>3771.6016796377621</v>
      </c>
      <c r="L21" s="51"/>
      <c r="M21" s="6">
        <f>IF(J21="","",(K21/J21)/LOOKUP(RIGHT($D$2,3),定数!$A$6:$A$13,定数!$B$6:$B$13))</f>
        <v>0.5714547999451155</v>
      </c>
      <c r="N21" s="40">
        <v>2017</v>
      </c>
      <c r="O21" s="8">
        <v>43671</v>
      </c>
      <c r="P21" s="49">
        <v>1.1641999999999999</v>
      </c>
      <c r="Q21" s="49"/>
      <c r="R21" s="52">
        <f>IF(P21="","",T21*M21*LOOKUP(RIGHT($D$2,3),定数!$A$6:$A$13,定数!$B$6:$B$13))</f>
        <v>-3908.7508316246162</v>
      </c>
      <c r="S21" s="52"/>
      <c r="T21" s="53">
        <f t="shared" si="4"/>
        <v>-57.000000000000384</v>
      </c>
      <c r="U21" s="53"/>
      <c r="V21" s="22">
        <f t="shared" si="1"/>
        <v>0</v>
      </c>
      <c r="W21">
        <f t="shared" si="2"/>
        <v>1</v>
      </c>
      <c r="X21" s="41">
        <f t="shared" si="5"/>
        <v>125720.05598792541</v>
      </c>
      <c r="Y21" s="42">
        <f t="shared" si="6"/>
        <v>0</v>
      </c>
    </row>
    <row r="22" spans="2:25">
      <c r="B22" s="40">
        <v>14</v>
      </c>
      <c r="C22" s="48">
        <f t="shared" si="0"/>
        <v>121811.3051563008</v>
      </c>
      <c r="D22" s="48"/>
      <c r="E22" s="40">
        <v>2017</v>
      </c>
      <c r="F22" s="8">
        <v>43677</v>
      </c>
      <c r="G22" s="45" t="s">
        <v>4</v>
      </c>
      <c r="H22" s="49">
        <v>1.1751</v>
      </c>
      <c r="I22" s="49"/>
      <c r="J22" s="40">
        <v>27</v>
      </c>
      <c r="K22" s="50">
        <f t="shared" si="3"/>
        <v>3654.3391546890239</v>
      </c>
      <c r="L22" s="51"/>
      <c r="M22" s="6">
        <f>IF(J22="","",(K22/J22)/LOOKUP(RIGHT($D$2,3),定数!$A$6:$A$13,定数!$B$6:$B$13))</f>
        <v>1.1278824551509332</v>
      </c>
      <c r="N22" s="40">
        <v>2017</v>
      </c>
      <c r="O22" s="8">
        <v>43677</v>
      </c>
      <c r="P22" s="49">
        <v>1.1783999999999999</v>
      </c>
      <c r="Q22" s="49"/>
      <c r="R22" s="52">
        <f>IF(P22="","",T22*M22*LOOKUP(RIGHT($D$2,3),定数!$A$6:$A$13,定数!$B$6:$B$13))</f>
        <v>4466.4145223975047</v>
      </c>
      <c r="S22" s="52"/>
      <c r="T22" s="53">
        <f t="shared" si="4"/>
        <v>32.999999999998586</v>
      </c>
      <c r="U22" s="53"/>
      <c r="V22" s="22">
        <f t="shared" si="1"/>
        <v>1</v>
      </c>
      <c r="W22">
        <f t="shared" si="2"/>
        <v>0</v>
      </c>
      <c r="X22" s="41">
        <f t="shared" si="5"/>
        <v>125720.05598792541</v>
      </c>
      <c r="Y22" s="42">
        <f t="shared" si="6"/>
        <v>3.109090909090928E-2</v>
      </c>
    </row>
    <row r="23" spans="2:25">
      <c r="B23" s="40">
        <v>15</v>
      </c>
      <c r="C23" s="48">
        <f t="shared" si="0"/>
        <v>126277.71967869831</v>
      </c>
      <c r="D23" s="48"/>
      <c r="E23" s="40">
        <v>2017</v>
      </c>
      <c r="F23" s="8">
        <v>43679</v>
      </c>
      <c r="G23" s="45" t="s">
        <v>4</v>
      </c>
      <c r="H23" s="49">
        <v>1.1871</v>
      </c>
      <c r="I23" s="49"/>
      <c r="J23" s="40">
        <v>52</v>
      </c>
      <c r="K23" s="50">
        <f t="shared" si="3"/>
        <v>3788.3315903609491</v>
      </c>
      <c r="L23" s="51"/>
      <c r="M23" s="6">
        <f>IF(J23="","",(K23/J23)/LOOKUP(RIGHT($D$2,3),定数!$A$6:$A$13,定数!$B$6:$B$13))</f>
        <v>0.60710442153220334</v>
      </c>
      <c r="N23" s="40">
        <v>2017</v>
      </c>
      <c r="O23" s="8">
        <v>43681</v>
      </c>
      <c r="P23" s="49">
        <v>1.1816</v>
      </c>
      <c r="Q23" s="49"/>
      <c r="R23" s="52">
        <f>IF(P23="","",T23*M23*LOOKUP(RIGHT($D$2,3),定数!$A$6:$A$13,定数!$B$6:$B$13))</f>
        <v>-4006.8891821125858</v>
      </c>
      <c r="S23" s="52"/>
      <c r="T23" s="53">
        <f t="shared" si="4"/>
        <v>-55.000000000000604</v>
      </c>
      <c r="U23" s="53"/>
      <c r="V23" t="str">
        <f t="shared" ref="V23:W74" si="7">IF(S23&lt;&gt;"",IF(S23&lt;0,1+V22,0),"")</f>
        <v/>
      </c>
      <c r="W23">
        <f t="shared" si="2"/>
        <v>1</v>
      </c>
      <c r="X23" s="41">
        <f t="shared" si="5"/>
        <v>126277.71967869831</v>
      </c>
      <c r="Y23" s="42">
        <f t="shared" si="6"/>
        <v>0</v>
      </c>
    </row>
    <row r="24" spans="2:25">
      <c r="B24" s="40">
        <v>16</v>
      </c>
      <c r="C24" s="48">
        <f t="shared" si="0"/>
        <v>122270.83049658572</v>
      </c>
      <c r="D24" s="48"/>
      <c r="E24" s="40">
        <v>2017</v>
      </c>
      <c r="F24" s="8">
        <v>43680</v>
      </c>
      <c r="G24" s="45" t="s">
        <v>4</v>
      </c>
      <c r="H24" s="49">
        <v>1.1873</v>
      </c>
      <c r="I24" s="49"/>
      <c r="J24" s="40">
        <v>42</v>
      </c>
      <c r="K24" s="50">
        <f t="shared" si="3"/>
        <v>3668.1249148975717</v>
      </c>
      <c r="L24" s="51"/>
      <c r="M24" s="6">
        <f>IF(J24="","",(K24/J24)/LOOKUP(RIGHT($D$2,3),定数!$A$6:$A$13,定数!$B$6:$B$13))</f>
        <v>0.72780256247967701</v>
      </c>
      <c r="N24" s="40">
        <v>2017</v>
      </c>
      <c r="O24" s="8">
        <v>43681</v>
      </c>
      <c r="P24" s="49">
        <v>1.1829000000000001</v>
      </c>
      <c r="Q24" s="49"/>
      <c r="R24" s="52">
        <f>IF(P24="","",T24*M24*LOOKUP(RIGHT($D$2,3),定数!$A$6:$A$13,定数!$B$6:$B$13))</f>
        <v>-3842.797529892659</v>
      </c>
      <c r="S24" s="52"/>
      <c r="T24" s="53">
        <f t="shared" si="4"/>
        <v>-43.999999999999595</v>
      </c>
      <c r="U24" s="53"/>
      <c r="V24" t="str">
        <f t="shared" si="7"/>
        <v/>
      </c>
      <c r="W24">
        <f t="shared" si="2"/>
        <v>2</v>
      </c>
      <c r="X24" s="41">
        <f t="shared" si="5"/>
        <v>126277.71967869831</v>
      </c>
      <c r="Y24" s="42">
        <f t="shared" si="6"/>
        <v>3.1730769230769562E-2</v>
      </c>
    </row>
    <row r="25" spans="2:25">
      <c r="B25" s="40">
        <v>17</v>
      </c>
      <c r="C25" s="48">
        <f t="shared" si="0"/>
        <v>118428.03296669306</v>
      </c>
      <c r="D25" s="48"/>
      <c r="E25" s="40">
        <v>2017</v>
      </c>
      <c r="F25" s="8">
        <v>43685</v>
      </c>
      <c r="G25" s="45" t="s">
        <v>3</v>
      </c>
      <c r="H25" s="49">
        <v>1.1714</v>
      </c>
      <c r="I25" s="49"/>
      <c r="J25" s="40">
        <v>102</v>
      </c>
      <c r="K25" s="50">
        <f t="shared" si="3"/>
        <v>3552.840989000792</v>
      </c>
      <c r="L25" s="51"/>
      <c r="M25" s="6">
        <f>IF(J25="","",(K25/J25)/LOOKUP(RIGHT($D$2,3),定数!$A$6:$A$13,定数!$B$6:$B$13))</f>
        <v>0.29026478668307126</v>
      </c>
      <c r="N25" s="40">
        <v>2017</v>
      </c>
      <c r="O25" s="8">
        <v>43688</v>
      </c>
      <c r="P25" s="49">
        <v>1.1818</v>
      </c>
      <c r="Q25" s="49"/>
      <c r="R25" s="52">
        <f>IF(P25="","",T25*M25*LOOKUP(RIGHT($D$2,3),定数!$A$6:$A$13,定数!$B$6:$B$13))</f>
        <v>-3622.5045378047171</v>
      </c>
      <c r="S25" s="52"/>
      <c r="T25" s="53">
        <f t="shared" si="4"/>
        <v>-103.99999999999964</v>
      </c>
      <c r="U25" s="53"/>
      <c r="V25" t="str">
        <f t="shared" si="7"/>
        <v/>
      </c>
      <c r="W25">
        <f t="shared" si="2"/>
        <v>3</v>
      </c>
      <c r="X25" s="41">
        <f t="shared" si="5"/>
        <v>126277.71967869831</v>
      </c>
      <c r="Y25" s="42">
        <f t="shared" si="6"/>
        <v>6.2162087912087993E-2</v>
      </c>
    </row>
    <row r="26" spans="2:25">
      <c r="B26" s="40">
        <v>18</v>
      </c>
      <c r="C26" s="48">
        <f t="shared" si="0"/>
        <v>114805.52842888834</v>
      </c>
      <c r="D26" s="48"/>
      <c r="E26" s="40">
        <v>2017</v>
      </c>
      <c r="F26" s="8">
        <v>43702</v>
      </c>
      <c r="G26" s="45" t="s">
        <v>4</v>
      </c>
      <c r="H26" s="49">
        <v>1.1828000000000001</v>
      </c>
      <c r="I26" s="49"/>
      <c r="J26" s="40">
        <v>54</v>
      </c>
      <c r="K26" s="50">
        <f t="shared" si="3"/>
        <v>3444.1658528666503</v>
      </c>
      <c r="L26" s="51"/>
      <c r="M26" s="6">
        <f>IF(J26="","",(K26/J26)/LOOKUP(RIGHT($D$2,3),定数!$A$6:$A$13,定数!$B$6:$B$13))</f>
        <v>0.53150707605966818</v>
      </c>
      <c r="N26" s="40">
        <v>2017</v>
      </c>
      <c r="O26" s="8">
        <v>43703</v>
      </c>
      <c r="P26" s="49">
        <v>1.1895</v>
      </c>
      <c r="Q26" s="49"/>
      <c r="R26" s="52">
        <f>IF(P26="","",T26*M26*LOOKUP(RIGHT($D$2,3),定数!$A$6:$A$13,定数!$B$6:$B$13))</f>
        <v>4273.3168915196875</v>
      </c>
      <c r="S26" s="52"/>
      <c r="T26" s="53">
        <f t="shared" si="4"/>
        <v>66.999999999999289</v>
      </c>
      <c r="U26" s="53"/>
      <c r="V26" t="str">
        <f t="shared" si="7"/>
        <v/>
      </c>
      <c r="W26">
        <f t="shared" si="2"/>
        <v>0</v>
      </c>
      <c r="X26" s="41">
        <f t="shared" si="5"/>
        <v>126277.71967869831</v>
      </c>
      <c r="Y26" s="42">
        <f t="shared" si="6"/>
        <v>9.0848894634776967E-2</v>
      </c>
    </row>
    <row r="27" spans="2:25">
      <c r="B27" s="40">
        <v>19</v>
      </c>
      <c r="C27" s="48">
        <f t="shared" si="0"/>
        <v>119078.84532040803</v>
      </c>
      <c r="D27" s="48"/>
      <c r="E27" s="40">
        <v>2017</v>
      </c>
      <c r="F27" s="8">
        <v>43714</v>
      </c>
      <c r="G27" s="45" t="s">
        <v>4</v>
      </c>
      <c r="H27" s="49">
        <v>1.1950000000000001</v>
      </c>
      <c r="I27" s="49"/>
      <c r="J27" s="40">
        <v>47</v>
      </c>
      <c r="K27" s="50">
        <f t="shared" si="3"/>
        <v>3572.3653596122408</v>
      </c>
      <c r="L27" s="51"/>
      <c r="M27" s="6">
        <f>IF(J27="","",(K27/J27)/LOOKUP(RIGHT($D$2,3),定数!$A$6:$A$13,定数!$B$6:$B$13))</f>
        <v>0.6333981134064256</v>
      </c>
      <c r="N27" s="40">
        <v>2017</v>
      </c>
      <c r="O27" s="8">
        <v>43715</v>
      </c>
      <c r="P27" s="49">
        <v>1.2009000000000001</v>
      </c>
      <c r="Q27" s="49"/>
      <c r="R27" s="52">
        <f>IF(P27="","",T27*M27*LOOKUP(RIGHT($D$2,3),定数!$A$6:$A$13,定数!$B$6:$B$13))</f>
        <v>4484.458642917506</v>
      </c>
      <c r="S27" s="52"/>
      <c r="T27" s="53">
        <f t="shared" si="4"/>
        <v>59.000000000000163</v>
      </c>
      <c r="U27" s="53"/>
      <c r="V27" t="str">
        <f t="shared" si="7"/>
        <v/>
      </c>
      <c r="W27">
        <f t="shared" si="2"/>
        <v>0</v>
      </c>
      <c r="X27" s="41">
        <f t="shared" si="5"/>
        <v>126277.71967869831</v>
      </c>
      <c r="Y27" s="42">
        <f t="shared" si="6"/>
        <v>5.7008270157294039E-2</v>
      </c>
    </row>
    <row r="28" spans="2:25">
      <c r="B28" s="40">
        <v>20</v>
      </c>
      <c r="C28" s="48">
        <f t="shared" si="0"/>
        <v>123563.30396332554</v>
      </c>
      <c r="D28" s="48"/>
      <c r="E28" s="40">
        <v>2017</v>
      </c>
      <c r="F28" s="8">
        <v>43728</v>
      </c>
      <c r="G28" s="45" t="s">
        <v>4</v>
      </c>
      <c r="H28" s="49">
        <v>1.2007000000000001</v>
      </c>
      <c r="I28" s="49"/>
      <c r="J28" s="40">
        <v>45</v>
      </c>
      <c r="K28" s="50">
        <f t="shared" si="3"/>
        <v>3706.8991188997661</v>
      </c>
      <c r="L28" s="51"/>
      <c r="M28" s="6">
        <f>IF(J28="","",(K28/J28)/LOOKUP(RIGHT($D$2,3),定数!$A$6:$A$13,定数!$B$6:$B$13))</f>
        <v>0.68646279979625302</v>
      </c>
      <c r="N28" s="40">
        <v>2017</v>
      </c>
      <c r="O28" s="8">
        <v>43729</v>
      </c>
      <c r="P28" s="49">
        <v>1.1959</v>
      </c>
      <c r="Q28" s="49"/>
      <c r="R28" s="52">
        <f>IF(P28="","",T28*M28*LOOKUP(RIGHT($D$2,3),定数!$A$6:$A$13,定数!$B$6:$B$13))</f>
        <v>-3954.0257268265309</v>
      </c>
      <c r="S28" s="52"/>
      <c r="T28" s="53">
        <f t="shared" si="4"/>
        <v>-48.000000000001378</v>
      </c>
      <c r="U28" s="53"/>
      <c r="V28" t="str">
        <f t="shared" si="7"/>
        <v/>
      </c>
      <c r="W28">
        <f t="shared" si="2"/>
        <v>1</v>
      </c>
      <c r="X28" s="41">
        <f t="shared" si="5"/>
        <v>126277.71967869831</v>
      </c>
      <c r="Y28" s="42">
        <f t="shared" si="6"/>
        <v>2.1495602884494147E-2</v>
      </c>
    </row>
    <row r="29" spans="2:25">
      <c r="B29" s="40">
        <v>21</v>
      </c>
      <c r="C29" s="48">
        <f t="shared" si="0"/>
        <v>119609.27823649901</v>
      </c>
      <c r="D29" s="48"/>
      <c r="E29" s="40">
        <v>2017</v>
      </c>
      <c r="F29" s="8">
        <v>43756</v>
      </c>
      <c r="G29" s="45" t="s">
        <v>3</v>
      </c>
      <c r="H29" s="49">
        <v>1.1760999999999999</v>
      </c>
      <c r="I29" s="49"/>
      <c r="J29" s="40">
        <v>17</v>
      </c>
      <c r="K29" s="50">
        <f t="shared" si="3"/>
        <v>3588.2783470949703</v>
      </c>
      <c r="L29" s="51"/>
      <c r="M29" s="6">
        <f>IF(J29="","",(K29/J29)/LOOKUP(RIGHT($D$2,3),定数!$A$6:$A$13,定数!$B$6:$B$13))</f>
        <v>1.7589599740661619</v>
      </c>
      <c r="N29" s="40">
        <v>2017</v>
      </c>
      <c r="O29" s="8">
        <v>43756</v>
      </c>
      <c r="P29" s="49">
        <v>1.1738999999999999</v>
      </c>
      <c r="Q29" s="49"/>
      <c r="R29" s="52">
        <f>IF(P29="","",T29*M29*LOOKUP(RIGHT($D$2,3),定数!$A$6:$A$13,定数!$B$6:$B$13))</f>
        <v>4643.6543315346244</v>
      </c>
      <c r="S29" s="52"/>
      <c r="T29" s="53">
        <f t="shared" si="4"/>
        <v>21.999999999999797</v>
      </c>
      <c r="U29" s="53"/>
      <c r="V29" t="str">
        <f t="shared" si="7"/>
        <v/>
      </c>
      <c r="W29">
        <f t="shared" si="2"/>
        <v>0</v>
      </c>
      <c r="X29" s="41">
        <f t="shared" si="5"/>
        <v>126277.71967869831</v>
      </c>
      <c r="Y29" s="42">
        <f t="shared" si="6"/>
        <v>5.2807743592191203E-2</v>
      </c>
    </row>
    <row r="30" spans="2:25">
      <c r="B30" s="40">
        <v>22</v>
      </c>
      <c r="C30" s="48">
        <f t="shared" si="0"/>
        <v>124252.93256803363</v>
      </c>
      <c r="D30" s="48"/>
      <c r="E30" s="40">
        <v>2017</v>
      </c>
      <c r="F30" s="8">
        <v>43776</v>
      </c>
      <c r="G30" s="46" t="s">
        <v>3</v>
      </c>
      <c r="H30" s="49">
        <v>1.1563000000000001</v>
      </c>
      <c r="I30" s="49"/>
      <c r="J30" s="40">
        <v>50</v>
      </c>
      <c r="K30" s="50">
        <f t="shared" si="3"/>
        <v>3727.5879770410088</v>
      </c>
      <c r="L30" s="51"/>
      <c r="M30" s="6">
        <f>IF(J30="","",(K30/J30)/LOOKUP(RIGHT($D$2,3),定数!$A$6:$A$13,定数!$B$6:$B$13))</f>
        <v>0.62126466284016812</v>
      </c>
      <c r="N30" s="40">
        <v>2017</v>
      </c>
      <c r="O30" s="8">
        <v>43778</v>
      </c>
      <c r="P30" s="49">
        <v>1.1615</v>
      </c>
      <c r="Q30" s="49"/>
      <c r="R30" s="52">
        <f>IF(P30="","",T30*M30*LOOKUP(RIGHT($D$2,3),定数!$A$6:$A$13,定数!$B$6:$B$13))</f>
        <v>-3876.691496122553</v>
      </c>
      <c r="S30" s="52"/>
      <c r="T30" s="53">
        <f t="shared" si="4"/>
        <v>-51.999999999998714</v>
      </c>
      <c r="U30" s="53"/>
      <c r="V30" t="str">
        <f t="shared" si="7"/>
        <v/>
      </c>
      <c r="W30">
        <f t="shared" si="2"/>
        <v>1</v>
      </c>
      <c r="X30" s="41">
        <f t="shared" si="5"/>
        <v>126277.71967869831</v>
      </c>
      <c r="Y30" s="42">
        <f t="shared" si="6"/>
        <v>1.6034397166947212E-2</v>
      </c>
    </row>
    <row r="31" spans="2:25">
      <c r="B31" s="40">
        <v>23</v>
      </c>
      <c r="C31" s="48">
        <f t="shared" si="0"/>
        <v>120376.24107191108</v>
      </c>
      <c r="D31" s="48"/>
      <c r="E31" s="40">
        <v>2017</v>
      </c>
      <c r="F31" s="8">
        <v>43782</v>
      </c>
      <c r="G31" s="46" t="s">
        <v>4</v>
      </c>
      <c r="H31" s="49">
        <v>1.1675</v>
      </c>
      <c r="I31" s="49"/>
      <c r="J31" s="40">
        <v>37</v>
      </c>
      <c r="K31" s="50">
        <f t="shared" si="3"/>
        <v>3611.2872321573323</v>
      </c>
      <c r="L31" s="51"/>
      <c r="M31" s="6">
        <f>IF(J31="","",(K31/J31)/LOOKUP(RIGHT($D$2,3),定数!$A$6:$A$13,定数!$B$6:$B$13))</f>
        <v>0.81335298021561542</v>
      </c>
      <c r="N31" s="40">
        <v>2017</v>
      </c>
      <c r="O31" s="8">
        <v>43783</v>
      </c>
      <c r="P31" s="49">
        <v>1.1721999999999999</v>
      </c>
      <c r="Q31" s="49"/>
      <c r="R31" s="52">
        <f>IF(P31="","",T31*M31*LOOKUP(RIGHT($D$2,3),定数!$A$6:$A$13,定数!$B$6:$B$13))</f>
        <v>4587.3108084159985</v>
      </c>
      <c r="S31" s="52"/>
      <c r="T31" s="53">
        <f t="shared" si="4"/>
        <v>46.999999999999261</v>
      </c>
      <c r="U31" s="53"/>
      <c r="V31" t="str">
        <f t="shared" si="7"/>
        <v/>
      </c>
      <c r="W31">
        <f t="shared" si="2"/>
        <v>0</v>
      </c>
      <c r="X31" s="41">
        <f t="shared" si="5"/>
        <v>126277.71967869831</v>
      </c>
      <c r="Y31" s="42">
        <f t="shared" si="6"/>
        <v>4.6734123975337716E-2</v>
      </c>
    </row>
    <row r="32" spans="2:25">
      <c r="B32" s="40">
        <v>24</v>
      </c>
      <c r="C32" s="48">
        <f t="shared" si="0"/>
        <v>124963.55188032708</v>
      </c>
      <c r="D32" s="48"/>
      <c r="E32" s="40">
        <v>2017</v>
      </c>
      <c r="F32" s="8">
        <v>43805</v>
      </c>
      <c r="G32" s="46" t="s">
        <v>3</v>
      </c>
      <c r="H32" s="49">
        <v>1.1811</v>
      </c>
      <c r="I32" s="49"/>
      <c r="J32" s="40">
        <v>35</v>
      </c>
      <c r="K32" s="50">
        <f t="shared" si="3"/>
        <v>3748.9065564098123</v>
      </c>
      <c r="L32" s="51"/>
      <c r="M32" s="6">
        <f>IF(J32="","",(K32/J32)/LOOKUP(RIGHT($D$2,3),定数!$A$6:$A$13,定数!$B$6:$B$13))</f>
        <v>0.89259679914519341</v>
      </c>
      <c r="N32" s="40">
        <v>2017</v>
      </c>
      <c r="O32" s="8">
        <v>43807</v>
      </c>
      <c r="P32" s="49">
        <v>1.1767000000000001</v>
      </c>
      <c r="Q32" s="49"/>
      <c r="R32" s="52">
        <f>IF(P32="","",T32*M32*LOOKUP(RIGHT($D$2,3),定数!$A$6:$A$13,定数!$B$6:$B$13))</f>
        <v>4712.9110994865778</v>
      </c>
      <c r="S32" s="52"/>
      <c r="T32" s="53">
        <f t="shared" si="4"/>
        <v>43.999999999999595</v>
      </c>
      <c r="U32" s="53"/>
      <c r="V32" t="str">
        <f t="shared" si="7"/>
        <v/>
      </c>
      <c r="W32">
        <f t="shared" si="2"/>
        <v>0</v>
      </c>
      <c r="X32" s="41">
        <f t="shared" si="5"/>
        <v>126277.71967869831</v>
      </c>
      <c r="Y32" s="42">
        <f t="shared" si="6"/>
        <v>1.0406964916020112E-2</v>
      </c>
    </row>
    <row r="33" spans="2:25">
      <c r="B33" s="40">
        <v>25</v>
      </c>
      <c r="C33" s="48">
        <f t="shared" si="0"/>
        <v>129676.46297981366</v>
      </c>
      <c r="D33" s="48"/>
      <c r="E33" s="40">
        <v>2018</v>
      </c>
      <c r="F33" s="8">
        <v>43488</v>
      </c>
      <c r="G33" s="46" t="s">
        <v>4</v>
      </c>
      <c r="H33" s="49">
        <v>1.2262999999999999</v>
      </c>
      <c r="I33" s="49"/>
      <c r="J33" s="40">
        <v>38</v>
      </c>
      <c r="K33" s="50">
        <f t="shared" si="3"/>
        <v>3890.2938893944097</v>
      </c>
      <c r="L33" s="51"/>
      <c r="M33" s="6">
        <f>IF(J33="","",(K33/J33)/LOOKUP(RIGHT($D$2,3),定数!$A$6:$A$13,定数!$B$6:$B$13))</f>
        <v>0.85313462486719516</v>
      </c>
      <c r="N33" s="40">
        <v>2018</v>
      </c>
      <c r="O33" s="8">
        <v>43489</v>
      </c>
      <c r="P33" s="49">
        <v>1.2310000000000001</v>
      </c>
      <c r="Q33" s="49"/>
      <c r="R33" s="52">
        <f>IF(P33="","",T33*M33*LOOKUP(RIGHT($D$2,3),定数!$A$6:$A$13,定数!$B$6:$B$13))</f>
        <v>4811.6792842511322</v>
      </c>
      <c r="S33" s="52"/>
      <c r="T33" s="53">
        <f t="shared" si="4"/>
        <v>47.000000000001485</v>
      </c>
      <c r="U33" s="53"/>
      <c r="V33" t="str">
        <f t="shared" si="7"/>
        <v/>
      </c>
      <c r="W33">
        <f t="shared" si="2"/>
        <v>0</v>
      </c>
      <c r="X33" s="41">
        <f t="shared" si="5"/>
        <v>129676.46297981366</v>
      </c>
      <c r="Y33" s="42">
        <f t="shared" si="6"/>
        <v>0</v>
      </c>
    </row>
    <row r="34" spans="2:25">
      <c r="B34" s="40">
        <v>26</v>
      </c>
      <c r="C34" s="48">
        <f t="shared" si="0"/>
        <v>134488.14226406478</v>
      </c>
      <c r="D34" s="48"/>
      <c r="E34" s="40">
        <v>2018</v>
      </c>
      <c r="F34" s="8">
        <v>43502</v>
      </c>
      <c r="G34" s="46" t="s">
        <v>3</v>
      </c>
      <c r="H34" s="49">
        <v>1.2321</v>
      </c>
      <c r="I34" s="49"/>
      <c r="J34" s="40">
        <v>48</v>
      </c>
      <c r="K34" s="50">
        <f t="shared" si="3"/>
        <v>4034.6442679219431</v>
      </c>
      <c r="L34" s="51"/>
      <c r="M34" s="6">
        <f>IF(J34="","",(K34/J34)/LOOKUP(RIGHT($D$2,3),定数!$A$6:$A$13,定数!$B$6:$B$13))</f>
        <v>0.70045907429200405</v>
      </c>
      <c r="N34" s="40">
        <v>2018</v>
      </c>
      <c r="O34" s="8">
        <v>43511</v>
      </c>
      <c r="P34" s="49">
        <v>1.2371000000000001</v>
      </c>
      <c r="Q34" s="49"/>
      <c r="R34" s="52">
        <f>IF(P34="","",T34*M34*LOOKUP(RIGHT($D$2,3),定数!$A$6:$A$13,定数!$B$6:$B$13))</f>
        <v>-4202.7544457521208</v>
      </c>
      <c r="S34" s="52"/>
      <c r="T34" s="53">
        <f t="shared" si="4"/>
        <v>-50.000000000001151</v>
      </c>
      <c r="U34" s="53"/>
      <c r="V34" t="str">
        <f t="shared" si="7"/>
        <v/>
      </c>
      <c r="W34">
        <f t="shared" si="2"/>
        <v>1</v>
      </c>
      <c r="X34" s="41">
        <f t="shared" si="5"/>
        <v>134488.14226406478</v>
      </c>
      <c r="Y34" s="42">
        <f t="shared" si="6"/>
        <v>0</v>
      </c>
    </row>
    <row r="35" spans="2:25">
      <c r="B35" s="40">
        <v>27</v>
      </c>
      <c r="C35" s="48">
        <f t="shared" si="0"/>
        <v>130285.38781831267</v>
      </c>
      <c r="D35" s="48"/>
      <c r="E35" s="40">
        <v>2018</v>
      </c>
      <c r="F35" s="8">
        <v>43529</v>
      </c>
      <c r="G35" s="46" t="s">
        <v>4</v>
      </c>
      <c r="H35" s="49">
        <v>1.2349000000000001</v>
      </c>
      <c r="I35" s="49"/>
      <c r="J35" s="40">
        <v>64</v>
      </c>
      <c r="K35" s="50">
        <f t="shared" si="3"/>
        <v>3908.56163454938</v>
      </c>
      <c r="L35" s="51"/>
      <c r="M35" s="6">
        <f>IF(J35="","",(K35/J35)/LOOKUP(RIGHT($D$2,3),定数!$A$6:$A$13,定数!$B$6:$B$13))</f>
        <v>0.50892729616528387</v>
      </c>
      <c r="N35" s="40">
        <v>2018</v>
      </c>
      <c r="O35" s="8">
        <v>43531</v>
      </c>
      <c r="P35" s="49">
        <v>1.2430000000000001</v>
      </c>
      <c r="Q35" s="49"/>
      <c r="R35" s="52">
        <f>IF(P35="","",T35*M35*LOOKUP(RIGHT($D$2,3),定数!$A$6:$A$13,定数!$B$6:$B$13))</f>
        <v>4946.7733187265567</v>
      </c>
      <c r="S35" s="52"/>
      <c r="T35" s="53">
        <f>IF(P35="","",IF(G35="買",(P35-H35),(H35-P35))*IF(RIGHT($D$2,3)="JPY",100,10000))</f>
        <v>80.999999999999957</v>
      </c>
      <c r="U35" s="53"/>
      <c r="V35" t="str">
        <f t="shared" si="7"/>
        <v/>
      </c>
      <c r="W35">
        <f t="shared" si="2"/>
        <v>0</v>
      </c>
      <c r="X35" s="41">
        <f t="shared" si="5"/>
        <v>134488.14226406478</v>
      </c>
      <c r="Y35" s="42">
        <f t="shared" si="6"/>
        <v>3.1250000000000666E-2</v>
      </c>
    </row>
    <row r="36" spans="2:25">
      <c r="B36" s="40">
        <v>28</v>
      </c>
      <c r="C36" s="48">
        <f t="shared" si="0"/>
        <v>135232.16113703922</v>
      </c>
      <c r="D36" s="48"/>
      <c r="E36" s="40">
        <v>2018</v>
      </c>
      <c r="F36" s="8">
        <v>43530</v>
      </c>
      <c r="G36" s="46" t="s">
        <v>4</v>
      </c>
      <c r="H36" s="49">
        <v>1.2414000000000001</v>
      </c>
      <c r="I36" s="49"/>
      <c r="J36" s="40">
        <v>85</v>
      </c>
      <c r="K36" s="50">
        <f t="shared" si="3"/>
        <v>4056.9648341111765</v>
      </c>
      <c r="L36" s="51"/>
      <c r="M36" s="6">
        <f>IF(J36="","",(K36/J36)/LOOKUP(RIGHT($D$2,3),定数!$A$6:$A$13,定数!$B$6:$B$13))</f>
        <v>0.39774165040305653</v>
      </c>
      <c r="N36" s="40">
        <v>2018</v>
      </c>
      <c r="O36" s="8">
        <v>43532</v>
      </c>
      <c r="P36" s="49">
        <v>1.2326999999999999</v>
      </c>
      <c r="Q36" s="49"/>
      <c r="R36" s="52">
        <f>IF(P36="","",T36*M36*LOOKUP(RIGHT($D$2,3),定数!$A$6:$A$13,定数!$B$6:$B$13))</f>
        <v>-4152.4228302079828</v>
      </c>
      <c r="S36" s="52"/>
      <c r="T36" s="53">
        <f t="shared" si="4"/>
        <v>-87.000000000001521</v>
      </c>
      <c r="U36" s="53"/>
      <c r="V36" t="str">
        <f t="shared" si="7"/>
        <v/>
      </c>
      <c r="W36">
        <f t="shared" si="2"/>
        <v>1</v>
      </c>
      <c r="X36" s="41">
        <f t="shared" si="5"/>
        <v>135232.16113703922</v>
      </c>
      <c r="Y36" s="42">
        <f t="shared" si="6"/>
        <v>0</v>
      </c>
    </row>
    <row r="37" spans="2:25">
      <c r="B37" s="40">
        <v>29</v>
      </c>
      <c r="C37" s="48">
        <f t="shared" si="0"/>
        <v>131079.73830683125</v>
      </c>
      <c r="D37" s="48"/>
      <c r="E37" s="40">
        <v>2018</v>
      </c>
      <c r="F37" s="8">
        <v>43589</v>
      </c>
      <c r="G37" s="46" t="s">
        <v>3</v>
      </c>
      <c r="H37" s="49">
        <v>1.1957</v>
      </c>
      <c r="I37" s="49"/>
      <c r="J37" s="40">
        <v>36</v>
      </c>
      <c r="K37" s="50">
        <f t="shared" si="3"/>
        <v>3932.3921492049371</v>
      </c>
      <c r="L37" s="51"/>
      <c r="M37" s="6">
        <f>IF(J37="","",(K37/J37)/LOOKUP(RIGHT($D$2,3),定数!$A$6:$A$13,定数!$B$6:$B$13))</f>
        <v>0.91027596046410575</v>
      </c>
      <c r="N37" s="40">
        <v>2018</v>
      </c>
      <c r="O37" s="8">
        <v>43589</v>
      </c>
      <c r="P37" s="49">
        <v>1.1912</v>
      </c>
      <c r="Q37" s="49"/>
      <c r="R37" s="52">
        <f>IF(P37="","",T37*M37*LOOKUP(RIGHT($D$2,3),定数!$A$6:$A$13,定数!$B$6:$B$13))</f>
        <v>4915.4901865061156</v>
      </c>
      <c r="S37" s="52"/>
      <c r="T37" s="53">
        <f t="shared" si="4"/>
        <v>44.999999999999488</v>
      </c>
      <c r="U37" s="53"/>
      <c r="V37" t="str">
        <f t="shared" si="7"/>
        <v/>
      </c>
      <c r="W37">
        <f t="shared" si="2"/>
        <v>0</v>
      </c>
      <c r="X37" s="41">
        <f t="shared" si="5"/>
        <v>135232.16113703922</v>
      </c>
      <c r="Y37" s="42">
        <f t="shared" si="6"/>
        <v>3.0705882352941583E-2</v>
      </c>
    </row>
    <row r="38" spans="2:25">
      <c r="B38" s="40">
        <v>30</v>
      </c>
      <c r="C38" s="48">
        <f t="shared" si="0"/>
        <v>135995.22849333737</v>
      </c>
      <c r="D38" s="48"/>
      <c r="E38" s="40">
        <v>2018</v>
      </c>
      <c r="F38" s="8">
        <v>43593</v>
      </c>
      <c r="G38" s="46" t="s">
        <v>3</v>
      </c>
      <c r="H38" s="49">
        <v>1.1907000000000001</v>
      </c>
      <c r="I38" s="49"/>
      <c r="J38" s="40">
        <v>29</v>
      </c>
      <c r="K38" s="50">
        <f t="shared" si="3"/>
        <v>4079.8568548001213</v>
      </c>
      <c r="L38" s="51"/>
      <c r="M38" s="6">
        <f>IF(J38="","",(K38/J38)/LOOKUP(RIGHT($D$2,3),定数!$A$6:$A$13,定数!$B$6:$B$13))</f>
        <v>1.1723726594253221</v>
      </c>
      <c r="N38" s="40">
        <v>2018</v>
      </c>
      <c r="O38" s="8">
        <v>43593</v>
      </c>
      <c r="P38" s="49">
        <v>1.1871</v>
      </c>
      <c r="Q38" s="49"/>
      <c r="R38" s="52">
        <f>IF(P38="","",T38*M38*LOOKUP(RIGHT($D$2,3),定数!$A$6:$A$13,定数!$B$6:$B$13))</f>
        <v>5064.6498887174585</v>
      </c>
      <c r="S38" s="52"/>
      <c r="T38" s="53">
        <f t="shared" si="4"/>
        <v>36.000000000000476</v>
      </c>
      <c r="U38" s="53"/>
      <c r="V38" t="str">
        <f t="shared" si="7"/>
        <v/>
      </c>
      <c r="W38">
        <f t="shared" si="2"/>
        <v>0</v>
      </c>
      <c r="X38" s="41">
        <f t="shared" si="5"/>
        <v>135995.22849333737</v>
      </c>
      <c r="Y38" s="42">
        <f t="shared" si="6"/>
        <v>0</v>
      </c>
    </row>
    <row r="39" spans="2:25">
      <c r="B39" s="40">
        <v>31</v>
      </c>
      <c r="C39" s="48">
        <f t="shared" si="0"/>
        <v>141059.87838205483</v>
      </c>
      <c r="D39" s="48"/>
      <c r="E39" s="40">
        <v>2018</v>
      </c>
      <c r="F39" s="8">
        <v>43603</v>
      </c>
      <c r="G39" s="46" t="s">
        <v>3</v>
      </c>
      <c r="H39" s="49">
        <v>1.1759999999999999</v>
      </c>
      <c r="I39" s="49"/>
      <c r="J39" s="40">
        <v>60</v>
      </c>
      <c r="K39" s="50">
        <f t="shared" si="3"/>
        <v>4231.7963514616449</v>
      </c>
      <c r="L39" s="51"/>
      <c r="M39" s="6">
        <f>IF(J39="","",(K39/J39)/LOOKUP(RIGHT($D$2,3),定数!$A$6:$A$13,定数!$B$6:$B$13))</f>
        <v>0.58774949325856174</v>
      </c>
      <c r="N39" s="40">
        <v>2018</v>
      </c>
      <c r="O39" s="8">
        <v>43607</v>
      </c>
      <c r="P39" s="49">
        <v>1.1821999999999999</v>
      </c>
      <c r="Q39" s="49"/>
      <c r="R39" s="52">
        <f>IF(P39="","",T39*M39*LOOKUP(RIGHT($D$2,3),定数!$A$6:$A$13,定数!$B$6:$B$13))</f>
        <v>-4372.8562298436873</v>
      </c>
      <c r="S39" s="52"/>
      <c r="T39" s="53">
        <f t="shared" si="4"/>
        <v>-61.999999999999829</v>
      </c>
      <c r="U39" s="53"/>
      <c r="V39" t="str">
        <f t="shared" si="7"/>
        <v/>
      </c>
      <c r="W39">
        <f t="shared" si="2"/>
        <v>1</v>
      </c>
      <c r="X39" s="41">
        <f t="shared" si="5"/>
        <v>141059.87838205483</v>
      </c>
      <c r="Y39" s="42">
        <f t="shared" si="6"/>
        <v>0</v>
      </c>
    </row>
    <row r="40" spans="2:25">
      <c r="B40" s="40">
        <v>32</v>
      </c>
      <c r="C40" s="48">
        <f t="shared" si="0"/>
        <v>136687.02215221114</v>
      </c>
      <c r="D40" s="48"/>
      <c r="E40" s="40">
        <v>2018</v>
      </c>
      <c r="F40" s="8">
        <v>43620</v>
      </c>
      <c r="G40" s="47" t="s">
        <v>4</v>
      </c>
      <c r="H40" s="49">
        <v>1.1691</v>
      </c>
      <c r="I40" s="49"/>
      <c r="J40" s="40">
        <v>37</v>
      </c>
      <c r="K40" s="50">
        <f t="shared" si="3"/>
        <v>4100.610664566334</v>
      </c>
      <c r="L40" s="51"/>
      <c r="M40" s="6">
        <f>IF(J40="","",(K40/J40)/LOOKUP(RIGHT($D$2,3),定数!$A$6:$A$13,定数!$B$6:$B$13))</f>
        <v>0.92356096048791303</v>
      </c>
      <c r="N40" s="40">
        <v>2018</v>
      </c>
      <c r="O40" s="8">
        <v>43620</v>
      </c>
      <c r="P40" s="49">
        <v>1.1738</v>
      </c>
      <c r="Q40" s="49"/>
      <c r="R40" s="52">
        <f>IF(P40="","",T40*M40*LOOKUP(RIGHT($D$2,3),定数!$A$6:$A$13,定数!$B$6:$B$13))</f>
        <v>5208.8838171517473</v>
      </c>
      <c r="S40" s="52"/>
      <c r="T40" s="53">
        <f t="shared" si="4"/>
        <v>46.999999999999261</v>
      </c>
      <c r="U40" s="53"/>
      <c r="V40" t="str">
        <f t="shared" si="7"/>
        <v/>
      </c>
      <c r="W40">
        <f t="shared" si="2"/>
        <v>0</v>
      </c>
      <c r="X40" s="41">
        <f t="shared" si="5"/>
        <v>141059.87838205483</v>
      </c>
      <c r="Y40" s="42">
        <f t="shared" si="6"/>
        <v>3.0999999999999917E-2</v>
      </c>
    </row>
    <row r="41" spans="2:25">
      <c r="B41" s="40">
        <v>33</v>
      </c>
      <c r="C41" s="48">
        <f t="shared" si="0"/>
        <v>141895.90596936288</v>
      </c>
      <c r="D41" s="48"/>
      <c r="E41" s="40">
        <v>2018</v>
      </c>
      <c r="F41" s="8">
        <v>43637</v>
      </c>
      <c r="G41" s="47" t="s">
        <v>3</v>
      </c>
      <c r="H41" s="49">
        <v>1.1555</v>
      </c>
      <c r="I41" s="49"/>
      <c r="J41" s="40">
        <v>23</v>
      </c>
      <c r="K41" s="50">
        <f t="shared" si="3"/>
        <v>4256.877179080886</v>
      </c>
      <c r="L41" s="51"/>
      <c r="M41" s="6">
        <f>IF(J41="","",(K41/J41)/LOOKUP(RIGHT($D$2,3),定数!$A$6:$A$13,定数!$B$6:$B$13))</f>
        <v>1.5423468040148136</v>
      </c>
      <c r="N41" s="40">
        <v>2018</v>
      </c>
      <c r="O41" s="8">
        <v>43637</v>
      </c>
      <c r="P41" s="49">
        <v>1.1527000000000001</v>
      </c>
      <c r="Q41" s="49"/>
      <c r="R41" s="52">
        <f>IF(P41="","",T41*M41*LOOKUP(RIGHT($D$2,3),定数!$A$6:$A$13,定数!$B$6:$B$13))</f>
        <v>5182.2852614896137</v>
      </c>
      <c r="S41" s="52"/>
      <c r="T41" s="53">
        <f t="shared" si="4"/>
        <v>27.999999999999137</v>
      </c>
      <c r="U41" s="53"/>
      <c r="V41" t="str">
        <f t="shared" si="7"/>
        <v/>
      </c>
      <c r="W41">
        <f t="shared" si="2"/>
        <v>0</v>
      </c>
      <c r="X41" s="41">
        <f t="shared" si="5"/>
        <v>141895.90596936288</v>
      </c>
      <c r="Y41" s="42">
        <f t="shared" si="6"/>
        <v>0</v>
      </c>
    </row>
    <row r="42" spans="2:25">
      <c r="B42" s="40">
        <v>34</v>
      </c>
      <c r="C42" s="48">
        <f t="shared" si="0"/>
        <v>147078.19123085251</v>
      </c>
      <c r="D42" s="48"/>
      <c r="E42" s="40">
        <v>2018</v>
      </c>
      <c r="F42" s="8">
        <v>43649</v>
      </c>
      <c r="G42" s="47" t="s">
        <v>4</v>
      </c>
      <c r="H42" s="49">
        <v>1.1673</v>
      </c>
      <c r="I42" s="49"/>
      <c r="J42" s="40">
        <v>52</v>
      </c>
      <c r="K42" s="50">
        <f t="shared" si="3"/>
        <v>4412.3457369255748</v>
      </c>
      <c r="L42" s="51"/>
      <c r="M42" s="6">
        <f>IF(J42="","",(K42/J42)/LOOKUP(RIGHT($D$2,3),定数!$A$6:$A$13,定数!$B$6:$B$13))</f>
        <v>0.7071066886098677</v>
      </c>
      <c r="N42" s="40">
        <v>2018</v>
      </c>
      <c r="O42" s="8">
        <v>43652</v>
      </c>
      <c r="P42" s="49">
        <v>1.1738999999999999</v>
      </c>
      <c r="Q42" s="49"/>
      <c r="R42" s="52">
        <f>IF(P42="","",T42*M42*LOOKUP(RIGHT($D$2,3),定数!$A$6:$A$13,定数!$B$6:$B$13))</f>
        <v>5600.2849737901006</v>
      </c>
      <c r="S42" s="52"/>
      <c r="T42" s="53">
        <f t="shared" si="4"/>
        <v>65.999999999999389</v>
      </c>
      <c r="U42" s="53"/>
      <c r="V42" t="str">
        <f t="shared" si="7"/>
        <v/>
      </c>
      <c r="W42">
        <f t="shared" si="2"/>
        <v>0</v>
      </c>
      <c r="X42" s="41">
        <f t="shared" si="5"/>
        <v>147078.19123085251</v>
      </c>
      <c r="Y42" s="42">
        <f t="shared" si="6"/>
        <v>0</v>
      </c>
    </row>
    <row r="43" spans="2:25">
      <c r="B43" s="40">
        <v>35</v>
      </c>
      <c r="C43" s="48">
        <f t="shared" si="0"/>
        <v>152678.47620464262</v>
      </c>
      <c r="D43" s="48"/>
      <c r="E43" s="40">
        <v>2018</v>
      </c>
      <c r="F43" s="8">
        <v>43652</v>
      </c>
      <c r="G43" s="47" t="s">
        <v>4</v>
      </c>
      <c r="H43" s="49">
        <v>1.1727000000000001</v>
      </c>
      <c r="I43" s="49"/>
      <c r="J43" s="40">
        <v>46</v>
      </c>
      <c r="K43" s="50">
        <f t="shared" si="3"/>
        <v>4580.354286139278</v>
      </c>
      <c r="L43" s="51"/>
      <c r="M43" s="6">
        <f>IF(J43="","",(K43/J43)/LOOKUP(RIGHT($D$2,3),定数!$A$6:$A$13,定数!$B$6:$B$13))</f>
        <v>0.82977432719914457</v>
      </c>
      <c r="N43" s="40">
        <v>2018</v>
      </c>
      <c r="O43" s="8">
        <v>43655</v>
      </c>
      <c r="P43" s="49">
        <v>1.1785000000000001</v>
      </c>
      <c r="Q43" s="49"/>
      <c r="R43" s="52">
        <f>IF(P43="","",T43*M43*LOOKUP(RIGHT($D$2,3),定数!$A$6:$A$13,定数!$B$6:$B$13))</f>
        <v>5775.2293173060734</v>
      </c>
      <c r="S43" s="52"/>
      <c r="T43" s="53">
        <f t="shared" si="4"/>
        <v>58.00000000000027</v>
      </c>
      <c r="U43" s="53"/>
      <c r="V43" t="str">
        <f t="shared" si="7"/>
        <v/>
      </c>
      <c r="W43">
        <f t="shared" si="2"/>
        <v>0</v>
      </c>
      <c r="X43" s="41">
        <f t="shared" si="5"/>
        <v>152678.47620464262</v>
      </c>
      <c r="Y43" s="42">
        <f t="shared" si="6"/>
        <v>0</v>
      </c>
    </row>
    <row r="44" spans="2:25">
      <c r="B44" s="40">
        <v>36</v>
      </c>
      <c r="C44" s="48">
        <f t="shared" si="0"/>
        <v>158453.70552194869</v>
      </c>
      <c r="D44" s="48"/>
      <c r="E44" s="40">
        <v>2018</v>
      </c>
      <c r="F44" s="8">
        <v>43659</v>
      </c>
      <c r="G44" s="47" t="s">
        <v>3</v>
      </c>
      <c r="H44" s="49">
        <v>1.1665000000000001</v>
      </c>
      <c r="I44" s="49"/>
      <c r="J44" s="40">
        <v>29</v>
      </c>
      <c r="K44" s="50">
        <f t="shared" si="3"/>
        <v>4753.6111656584608</v>
      </c>
      <c r="L44" s="51"/>
      <c r="M44" s="6">
        <f>IF(J44="","",(K44/J44)/LOOKUP(RIGHT($D$2,3),定数!$A$6:$A$13,定数!$B$6:$B$13))</f>
        <v>1.365980220016799</v>
      </c>
      <c r="N44" s="40">
        <v>2018</v>
      </c>
      <c r="O44" s="8">
        <v>43659</v>
      </c>
      <c r="P44" s="49">
        <v>1.1629</v>
      </c>
      <c r="Q44" s="49"/>
      <c r="R44" s="52">
        <f>IF(P44="","",T44*M44*LOOKUP(RIGHT($D$2,3),定数!$A$6:$A$13,定数!$B$6:$B$13))</f>
        <v>5901.0345504726492</v>
      </c>
      <c r="S44" s="52"/>
      <c r="T44" s="53">
        <f t="shared" si="4"/>
        <v>36.000000000000476</v>
      </c>
      <c r="U44" s="53"/>
      <c r="V44" t="str">
        <f t="shared" si="7"/>
        <v/>
      </c>
      <c r="W44">
        <f t="shared" si="2"/>
        <v>0</v>
      </c>
      <c r="X44" s="41">
        <f t="shared" si="5"/>
        <v>158453.70552194869</v>
      </c>
      <c r="Y44" s="42">
        <f t="shared" si="6"/>
        <v>0</v>
      </c>
    </row>
    <row r="45" spans="2:25">
      <c r="B45" s="40">
        <v>37</v>
      </c>
      <c r="C45" s="48">
        <f t="shared" si="0"/>
        <v>164354.74007242135</v>
      </c>
      <c r="D45" s="48"/>
      <c r="E45" s="40">
        <v>2018</v>
      </c>
      <c r="F45" s="8">
        <v>43691</v>
      </c>
      <c r="G45" s="47" t="s">
        <v>3</v>
      </c>
      <c r="H45" s="49">
        <v>1.1335999999999999</v>
      </c>
      <c r="I45" s="49"/>
      <c r="J45" s="40">
        <v>80</v>
      </c>
      <c r="K45" s="50">
        <f t="shared" si="3"/>
        <v>4930.6422021726403</v>
      </c>
      <c r="L45" s="51"/>
      <c r="M45" s="6">
        <f>IF(J45="","",(K45/J45)/LOOKUP(RIGHT($D$2,3),定数!$A$6:$A$13,定数!$B$6:$B$13))</f>
        <v>0.51360856272631672</v>
      </c>
      <c r="N45" s="40">
        <v>2018</v>
      </c>
      <c r="O45" s="8">
        <v>43694</v>
      </c>
      <c r="P45" s="49">
        <v>1.1418999999999999</v>
      </c>
      <c r="Q45" s="49"/>
      <c r="R45" s="52">
        <f>IF(P45="","",T45*M45*LOOKUP(RIGHT($D$2,3),定数!$A$6:$A$13,定数!$B$6:$B$13))</f>
        <v>-5115.5412847540993</v>
      </c>
      <c r="S45" s="52"/>
      <c r="T45" s="53">
        <f t="shared" si="4"/>
        <v>-82.999999999999744</v>
      </c>
      <c r="U45" s="53"/>
      <c r="V45" t="str">
        <f t="shared" si="7"/>
        <v/>
      </c>
      <c r="W45">
        <f t="shared" si="2"/>
        <v>1</v>
      </c>
      <c r="X45" s="41">
        <f t="shared" si="5"/>
        <v>164354.74007242135</v>
      </c>
      <c r="Y45" s="42">
        <f t="shared" si="6"/>
        <v>0</v>
      </c>
    </row>
    <row r="46" spans="2:25">
      <c r="B46" s="40">
        <v>38</v>
      </c>
      <c r="C46" s="48">
        <f t="shared" si="0"/>
        <v>159239.19878766726</v>
      </c>
      <c r="D46" s="48"/>
      <c r="E46" s="40">
        <v>2018</v>
      </c>
      <c r="F46" s="8">
        <v>43747</v>
      </c>
      <c r="G46" s="47" t="s">
        <v>3</v>
      </c>
      <c r="H46" s="49">
        <v>1.1463000000000001</v>
      </c>
      <c r="I46" s="49"/>
      <c r="J46" s="40">
        <v>38</v>
      </c>
      <c r="K46" s="50">
        <f t="shared" si="3"/>
        <v>4777.1759636300176</v>
      </c>
      <c r="L46" s="51"/>
      <c r="M46" s="6">
        <f>IF(J46="","",(K46/J46)/LOOKUP(RIGHT($D$2,3),定数!$A$6:$A$13,定数!$B$6:$B$13))</f>
        <v>1.0476263078136003</v>
      </c>
      <c r="N46" s="40">
        <v>2018</v>
      </c>
      <c r="O46" s="8">
        <v>43748</v>
      </c>
      <c r="P46" s="49">
        <v>1.1503000000000001</v>
      </c>
      <c r="Q46" s="49"/>
      <c r="R46" s="52">
        <f>IF(P46="","",T46*M46*LOOKUP(RIGHT($D$2,3),定数!$A$6:$A$13,定数!$B$6:$B$13))</f>
        <v>-5028.606277505286</v>
      </c>
      <c r="S46" s="52"/>
      <c r="T46" s="53">
        <f t="shared" si="4"/>
        <v>-40.000000000000036</v>
      </c>
      <c r="U46" s="53"/>
      <c r="V46" t="str">
        <f t="shared" si="7"/>
        <v/>
      </c>
      <c r="W46">
        <f t="shared" si="2"/>
        <v>2</v>
      </c>
      <c r="X46" s="41">
        <f t="shared" si="5"/>
        <v>164354.74007242135</v>
      </c>
      <c r="Y46" s="42">
        <f t="shared" si="6"/>
        <v>3.1124999999999847E-2</v>
      </c>
    </row>
    <row r="47" spans="2:25">
      <c r="B47" s="40">
        <v>39</v>
      </c>
      <c r="C47" s="48">
        <f t="shared" si="0"/>
        <v>154210.59251016198</v>
      </c>
      <c r="D47" s="48"/>
      <c r="E47" s="40">
        <v>2018</v>
      </c>
      <c r="F47" s="8">
        <v>43763</v>
      </c>
      <c r="G47" s="47" t="s">
        <v>3</v>
      </c>
      <c r="H47" s="49">
        <v>1.1363000000000001</v>
      </c>
      <c r="I47" s="49"/>
      <c r="J47" s="40">
        <v>67</v>
      </c>
      <c r="K47" s="50">
        <f t="shared" si="3"/>
        <v>4626.3177753048594</v>
      </c>
      <c r="L47" s="51"/>
      <c r="M47" s="6">
        <f>IF(J47="","",(K47/J47)/LOOKUP(RIGHT($D$2,3),定数!$A$6:$A$13,定数!$B$6:$B$13))</f>
        <v>0.57541265862000734</v>
      </c>
      <c r="N47" s="40">
        <v>2018</v>
      </c>
      <c r="O47" s="8">
        <v>43771</v>
      </c>
      <c r="P47" s="49">
        <v>1.1433</v>
      </c>
      <c r="Q47" s="49"/>
      <c r="R47" s="52">
        <f>IF(P47="","",T47*M47*LOOKUP(RIGHT($D$2,3),定数!$A$6:$A$13,定数!$B$6:$B$13))</f>
        <v>-4833.4663324079884</v>
      </c>
      <c r="S47" s="52"/>
      <c r="T47" s="53">
        <f>IF(P47="","",IF(G47="買",(P47-H47),(H47-P47))*IF(RIGHT($D$2,3)="JPY",100,10000))</f>
        <v>-69.999999999998948</v>
      </c>
      <c r="U47" s="53"/>
      <c r="V47" t="str">
        <f t="shared" si="7"/>
        <v/>
      </c>
      <c r="W47">
        <f t="shared" si="2"/>
        <v>3</v>
      </c>
      <c r="X47" s="41">
        <f t="shared" si="5"/>
        <v>164354.74007242135</v>
      </c>
      <c r="Y47" s="42">
        <f t="shared" si="6"/>
        <v>6.1721052631578788E-2</v>
      </c>
    </row>
    <row r="48" spans="2:25">
      <c r="B48" s="40">
        <v>40</v>
      </c>
      <c r="C48" s="48">
        <f t="shared" si="0"/>
        <v>149377.12617775399</v>
      </c>
      <c r="D48" s="48"/>
      <c r="E48" s="40">
        <v>2018</v>
      </c>
      <c r="F48" s="8">
        <v>43806</v>
      </c>
      <c r="G48" s="47" t="s">
        <v>4</v>
      </c>
      <c r="H48" s="49">
        <v>1.1415</v>
      </c>
      <c r="I48" s="49"/>
      <c r="J48" s="40">
        <v>54</v>
      </c>
      <c r="K48" s="50">
        <f t="shared" si="3"/>
        <v>4481.3137853326198</v>
      </c>
      <c r="L48" s="51"/>
      <c r="M48" s="6">
        <f>IF(J48="","",(K48/J48)/LOOKUP(RIGHT($D$2,3),定数!$A$6:$A$13,定数!$B$6:$B$13))</f>
        <v>0.69156076934145372</v>
      </c>
      <c r="N48" s="40">
        <v>2018</v>
      </c>
      <c r="O48" s="8">
        <v>43809</v>
      </c>
      <c r="P48" s="49">
        <v>1.1358999999999999</v>
      </c>
      <c r="Q48" s="49"/>
      <c r="R48" s="52">
        <f>IF(P48="","",T48*M48*LOOKUP(RIGHT($D$2,3),定数!$A$6:$A$13,定数!$B$6:$B$13))</f>
        <v>-4647.2883699746099</v>
      </c>
      <c r="S48" s="52"/>
      <c r="T48" s="53">
        <f t="shared" si="4"/>
        <v>-56.000000000000497</v>
      </c>
      <c r="U48" s="53"/>
      <c r="V48" t="str">
        <f t="shared" si="7"/>
        <v/>
      </c>
      <c r="W48">
        <f t="shared" si="2"/>
        <v>4</v>
      </c>
      <c r="X48" s="41">
        <f t="shared" si="5"/>
        <v>164354.74007242135</v>
      </c>
      <c r="Y48" s="42">
        <f t="shared" si="6"/>
        <v>9.1129795758051246E-2</v>
      </c>
    </row>
    <row r="49" spans="2:25">
      <c r="B49" s="40">
        <v>41</v>
      </c>
      <c r="C49" s="48">
        <f t="shared" si="0"/>
        <v>144729.83780777937</v>
      </c>
      <c r="D49" s="48"/>
      <c r="E49" s="40">
        <v>2019</v>
      </c>
      <c r="F49" s="8">
        <v>43473</v>
      </c>
      <c r="G49" s="47" t="s">
        <v>4</v>
      </c>
      <c r="H49" s="49">
        <v>1.1460999999999999</v>
      </c>
      <c r="I49" s="49"/>
      <c r="J49" s="40">
        <v>28</v>
      </c>
      <c r="K49" s="50">
        <f t="shared" si="3"/>
        <v>4341.8951342333812</v>
      </c>
      <c r="L49" s="51"/>
      <c r="M49" s="6">
        <f>IF(J49="","",(K49/J49)/LOOKUP(RIGHT($D$2,3),定数!$A$6:$A$13,定数!$B$6:$B$13))</f>
        <v>1.2922306947123159</v>
      </c>
      <c r="N49" s="40">
        <v>2019</v>
      </c>
      <c r="O49" s="8">
        <v>43473</v>
      </c>
      <c r="P49" s="49">
        <v>1.1431</v>
      </c>
      <c r="Q49" s="49"/>
      <c r="R49" s="52">
        <f>IF(P49="","",T49*M49*LOOKUP(RIGHT($D$2,3),定数!$A$6:$A$13,定数!$B$6:$B$13))</f>
        <v>-4652.0305009641688</v>
      </c>
      <c r="S49" s="52"/>
      <c r="T49" s="53">
        <f t="shared" si="4"/>
        <v>-29.999999999998916</v>
      </c>
      <c r="U49" s="53"/>
      <c r="V49" t="str">
        <f t="shared" si="7"/>
        <v/>
      </c>
      <c r="W49">
        <f t="shared" si="2"/>
        <v>5</v>
      </c>
      <c r="X49" s="41">
        <f t="shared" si="5"/>
        <v>164354.74007242135</v>
      </c>
      <c r="Y49" s="42">
        <f t="shared" si="6"/>
        <v>0.11940575766780104</v>
      </c>
    </row>
    <row r="50" spans="2:25">
      <c r="B50" s="40">
        <v>42</v>
      </c>
      <c r="C50" s="48">
        <f t="shared" si="0"/>
        <v>140077.8073068152</v>
      </c>
      <c r="D50" s="48"/>
      <c r="E50" s="40">
        <v>2019</v>
      </c>
      <c r="F50" s="8">
        <v>43474</v>
      </c>
      <c r="G50" s="47" t="s">
        <v>4</v>
      </c>
      <c r="H50" s="49">
        <v>1.1466000000000001</v>
      </c>
      <c r="I50" s="49"/>
      <c r="J50" s="40">
        <v>29</v>
      </c>
      <c r="K50" s="50">
        <f t="shared" si="3"/>
        <v>4202.3342192044556</v>
      </c>
      <c r="L50" s="51"/>
      <c r="M50" s="6">
        <f>IF(J50="","",(K50/J50)/LOOKUP(RIGHT($D$2,3),定数!$A$6:$A$13,定数!$B$6:$B$13))</f>
        <v>1.2075673043690964</v>
      </c>
      <c r="N50" s="40">
        <v>2019</v>
      </c>
      <c r="O50" s="8">
        <v>43474</v>
      </c>
      <c r="P50" s="49">
        <v>1.1503000000000001</v>
      </c>
      <c r="Q50" s="49"/>
      <c r="R50" s="52">
        <f>IF(P50="","",T50*M50*LOOKUP(RIGHT($D$2,3),定数!$A$6:$A$13,定数!$B$6:$B$13))</f>
        <v>5361.598831398841</v>
      </c>
      <c r="S50" s="52"/>
      <c r="T50" s="53">
        <f t="shared" si="4"/>
        <v>37.000000000000369</v>
      </c>
      <c r="U50" s="53"/>
      <c r="V50" t="str">
        <f t="shared" si="7"/>
        <v/>
      </c>
      <c r="W50">
        <f t="shared" si="2"/>
        <v>0</v>
      </c>
      <c r="X50" s="41">
        <f t="shared" si="5"/>
        <v>164354.74007242135</v>
      </c>
      <c r="Y50" s="42">
        <f t="shared" si="6"/>
        <v>0.1477105725999065</v>
      </c>
    </row>
    <row r="51" spans="2:25">
      <c r="B51" s="40">
        <v>43</v>
      </c>
      <c r="C51" s="48">
        <f t="shared" si="0"/>
        <v>145439.40613821405</v>
      </c>
      <c r="D51" s="48"/>
      <c r="E51" s="40">
        <v>2019</v>
      </c>
      <c r="F51" s="8">
        <v>43482</v>
      </c>
      <c r="G51" s="47" t="s">
        <v>3</v>
      </c>
      <c r="H51" s="49">
        <v>1.1369</v>
      </c>
      <c r="I51" s="49"/>
      <c r="J51" s="40">
        <v>35</v>
      </c>
      <c r="K51" s="50">
        <f t="shared" si="3"/>
        <v>4363.1821841464216</v>
      </c>
      <c r="L51" s="51"/>
      <c r="M51" s="6">
        <f>IF(J51="","",(K51/J51)/LOOKUP(RIGHT($D$2,3),定数!$A$6:$A$13,定数!$B$6:$B$13))</f>
        <v>1.0388529009872431</v>
      </c>
      <c r="N51" s="40">
        <v>2019</v>
      </c>
      <c r="O51" s="8">
        <v>43483</v>
      </c>
      <c r="P51" s="49">
        <v>1.1406000000000001</v>
      </c>
      <c r="Q51" s="49"/>
      <c r="R51" s="52">
        <f>IF(P51="","",T51*M51*LOOKUP(RIGHT($D$2,3),定数!$A$6:$A$13,定数!$B$6:$B$13))</f>
        <v>-4612.5068803834056</v>
      </c>
      <c r="S51" s="52"/>
      <c r="T51" s="53">
        <f t="shared" si="4"/>
        <v>-37.000000000000369</v>
      </c>
      <c r="U51" s="53"/>
      <c r="V51" t="str">
        <f t="shared" si="7"/>
        <v/>
      </c>
      <c r="W51">
        <f t="shared" si="2"/>
        <v>1</v>
      </c>
      <c r="X51" s="41">
        <f t="shared" si="5"/>
        <v>164354.74007242135</v>
      </c>
      <c r="Y51" s="42">
        <f t="shared" si="6"/>
        <v>0.1150884600339025</v>
      </c>
    </row>
    <row r="52" spans="2:25">
      <c r="B52" s="40">
        <v>44</v>
      </c>
      <c r="C52" s="48">
        <f t="shared" si="0"/>
        <v>140826.89925783064</v>
      </c>
      <c r="D52" s="48"/>
      <c r="E52" s="40">
        <v>2019</v>
      </c>
      <c r="F52" s="8">
        <v>43487</v>
      </c>
      <c r="G52" s="47" t="s">
        <v>3</v>
      </c>
      <c r="H52" s="49">
        <v>1.1354</v>
      </c>
      <c r="I52" s="49"/>
      <c r="J52" s="40">
        <v>16</v>
      </c>
      <c r="K52" s="50">
        <f t="shared" si="3"/>
        <v>4224.8069777349192</v>
      </c>
      <c r="L52" s="51"/>
      <c r="M52" s="6">
        <f>IF(J52="","",(K52/J52)/LOOKUP(RIGHT($D$2,3),定数!$A$6:$A$13,定数!$B$6:$B$13))</f>
        <v>2.2004203009036036</v>
      </c>
      <c r="N52" s="40">
        <v>2019</v>
      </c>
      <c r="O52" s="8">
        <v>43488</v>
      </c>
      <c r="P52" s="49">
        <v>1.1373</v>
      </c>
      <c r="Q52" s="49"/>
      <c r="R52" s="52">
        <f>IF(P52="","",T52*M52*LOOKUP(RIGHT($D$2,3),定数!$A$6:$A$13,定数!$B$6:$B$13))</f>
        <v>-5016.9582860602495</v>
      </c>
      <c r="S52" s="52"/>
      <c r="T52" s="53">
        <f t="shared" si="4"/>
        <v>-19.000000000000128</v>
      </c>
      <c r="U52" s="53"/>
      <c r="V52" t="str">
        <f t="shared" si="7"/>
        <v/>
      </c>
      <c r="W52">
        <f t="shared" si="2"/>
        <v>2</v>
      </c>
      <c r="X52" s="41">
        <f t="shared" si="5"/>
        <v>164354.74007242135</v>
      </c>
      <c r="Y52" s="42">
        <f t="shared" si="6"/>
        <v>0.14315279744425624</v>
      </c>
    </row>
    <row r="53" spans="2:25">
      <c r="B53" s="40">
        <v>45</v>
      </c>
      <c r="C53" s="48">
        <f t="shared" si="0"/>
        <v>135809.94097177038</v>
      </c>
      <c r="D53" s="48"/>
      <c r="E53" s="40">
        <v>2019</v>
      </c>
      <c r="F53" s="8">
        <v>43522</v>
      </c>
      <c r="G53" s="47" t="s">
        <v>4</v>
      </c>
      <c r="H53" s="49">
        <v>1.1367</v>
      </c>
      <c r="I53" s="49"/>
      <c r="J53" s="40">
        <v>30</v>
      </c>
      <c r="K53" s="50">
        <f t="shared" si="3"/>
        <v>4074.2982291531112</v>
      </c>
      <c r="L53" s="51"/>
      <c r="M53" s="6">
        <f>IF(J53="","",(K53/J53)/LOOKUP(RIGHT($D$2,3),定数!$A$6:$A$13,定数!$B$6:$B$13))</f>
        <v>1.1317495080980864</v>
      </c>
      <c r="N53" s="40">
        <v>2019</v>
      </c>
      <c r="O53" s="8">
        <v>43524</v>
      </c>
      <c r="P53" s="49">
        <v>1.1405000000000001</v>
      </c>
      <c r="Q53" s="49"/>
      <c r="R53" s="52">
        <f>IF(P53="","",T53*M53*LOOKUP(RIGHT($D$2,3),定数!$A$6:$A$13,定数!$B$6:$B$13))</f>
        <v>5160.7777569273085</v>
      </c>
      <c r="S53" s="52"/>
      <c r="T53" s="53">
        <f t="shared" si="4"/>
        <v>38.000000000000256</v>
      </c>
      <c r="U53" s="53"/>
      <c r="V53" t="str">
        <f t="shared" si="7"/>
        <v/>
      </c>
      <c r="W53">
        <f t="shared" si="2"/>
        <v>0</v>
      </c>
      <c r="X53" s="41">
        <f t="shared" si="5"/>
        <v>164354.74007242135</v>
      </c>
      <c r="Y53" s="42">
        <f t="shared" si="6"/>
        <v>0.1736779790353048</v>
      </c>
    </row>
    <row r="54" spans="2:25">
      <c r="B54" s="40">
        <v>46</v>
      </c>
      <c r="C54" s="48">
        <f t="shared" si="0"/>
        <v>140970.71872869768</v>
      </c>
      <c r="D54" s="48"/>
      <c r="E54" s="40">
        <v>2019</v>
      </c>
      <c r="F54" s="8">
        <v>43529</v>
      </c>
      <c r="G54" s="47" t="s">
        <v>3</v>
      </c>
      <c r="H54" s="49">
        <v>1.1288</v>
      </c>
      <c r="I54" s="49"/>
      <c r="J54" s="40">
        <v>48</v>
      </c>
      <c r="K54" s="50">
        <f t="shared" si="3"/>
        <v>4229.1215618609303</v>
      </c>
      <c r="L54" s="51"/>
      <c r="M54" s="6">
        <f>IF(J54="","",(K54/J54)/LOOKUP(RIGHT($D$2,3),定数!$A$6:$A$13,定数!$B$6:$B$13))</f>
        <v>0.73422249337863366</v>
      </c>
      <c r="N54" s="40">
        <v>2019</v>
      </c>
      <c r="O54" s="8">
        <v>43531</v>
      </c>
      <c r="P54" s="49">
        <v>1.1228</v>
      </c>
      <c r="Q54" s="49"/>
      <c r="R54" s="52">
        <f>IF(P54="","",T54*M54*LOOKUP(RIGHT($D$2,3),定数!$A$6:$A$13,定数!$B$6:$B$13))</f>
        <v>5286.4019523261668</v>
      </c>
      <c r="S54" s="52"/>
      <c r="T54" s="53">
        <f t="shared" si="4"/>
        <v>60.000000000000057</v>
      </c>
      <c r="U54" s="53"/>
      <c r="V54" t="str">
        <f t="shared" si="7"/>
        <v/>
      </c>
      <c r="W54">
        <f t="shared" si="2"/>
        <v>0</v>
      </c>
      <c r="X54" s="41">
        <f t="shared" si="5"/>
        <v>164354.74007242135</v>
      </c>
      <c r="Y54" s="42">
        <f t="shared" si="6"/>
        <v>0.1422777422386462</v>
      </c>
    </row>
    <row r="55" spans="2:25">
      <c r="B55" s="40">
        <v>47</v>
      </c>
      <c r="C55" s="48">
        <f t="shared" si="0"/>
        <v>146257.12068102387</v>
      </c>
      <c r="D55" s="48"/>
      <c r="E55" s="40">
        <v>2019</v>
      </c>
      <c r="F55" s="8">
        <v>43544</v>
      </c>
      <c r="G55" s="47" t="s">
        <v>4</v>
      </c>
      <c r="H55" s="49">
        <v>1.1366000000000001</v>
      </c>
      <c r="I55" s="49"/>
      <c r="J55" s="40">
        <v>30</v>
      </c>
      <c r="K55" s="50">
        <f t="shared" si="3"/>
        <v>4387.7136204307162</v>
      </c>
      <c r="L55" s="51"/>
      <c r="M55" s="6">
        <f>IF(J55="","",(K55/J55)/LOOKUP(RIGHT($D$2,3),定数!$A$6:$A$13,定数!$B$6:$B$13))</f>
        <v>1.2188093390085324</v>
      </c>
      <c r="N55" s="40">
        <v>2019</v>
      </c>
      <c r="O55" s="8">
        <v>43545</v>
      </c>
      <c r="P55" s="49">
        <v>1.1404000000000001</v>
      </c>
      <c r="Q55" s="49"/>
      <c r="R55" s="52">
        <f>IF(P55="","",T55*M55*LOOKUP(RIGHT($D$2,3),定数!$A$6:$A$13,定数!$B$6:$B$13))</f>
        <v>5557.770585878945</v>
      </c>
      <c r="S55" s="52"/>
      <c r="T55" s="53">
        <f t="shared" si="4"/>
        <v>38.000000000000256</v>
      </c>
      <c r="U55" s="53"/>
      <c r="V55" t="str">
        <f t="shared" si="7"/>
        <v/>
      </c>
      <c r="W55">
        <f t="shared" si="2"/>
        <v>0</v>
      </c>
      <c r="X55" s="41">
        <f t="shared" si="5"/>
        <v>164354.74007242135</v>
      </c>
      <c r="Y55" s="42">
        <f t="shared" si="6"/>
        <v>0.11011315757259532</v>
      </c>
    </row>
    <row r="56" spans="2:25">
      <c r="B56" s="40">
        <v>48</v>
      </c>
      <c r="C56" s="48">
        <f t="shared" si="0"/>
        <v>151814.89126690282</v>
      </c>
      <c r="D56" s="48"/>
      <c r="E56" s="40">
        <v>2019</v>
      </c>
      <c r="F56" s="8">
        <v>43607</v>
      </c>
      <c r="G56" s="47" t="s">
        <v>3</v>
      </c>
      <c r="H56" s="49">
        <v>1.1152</v>
      </c>
      <c r="I56" s="49"/>
      <c r="J56" s="40">
        <v>12</v>
      </c>
      <c r="K56" s="50">
        <f t="shared" si="3"/>
        <v>4554.4467380070846</v>
      </c>
      <c r="L56" s="51"/>
      <c r="M56" s="6">
        <f>IF(J56="","",(K56/J56)/LOOKUP(RIGHT($D$2,3),定数!$A$6:$A$13,定数!$B$6:$B$13))</f>
        <v>3.1628102347271421</v>
      </c>
      <c r="N56" s="40">
        <v>2019</v>
      </c>
      <c r="O56" s="8">
        <v>43607</v>
      </c>
      <c r="P56" s="49">
        <v>1.1166</v>
      </c>
      <c r="Q56" s="49"/>
      <c r="R56" s="52">
        <f>IF(P56="","",T56*M56*LOOKUP(RIGHT($D$2,3),定数!$A$6:$A$13,定数!$B$6:$B$13))</f>
        <v>-5313.5211943418562</v>
      </c>
      <c r="S56" s="52"/>
      <c r="T56" s="53">
        <f t="shared" si="4"/>
        <v>-14.000000000000679</v>
      </c>
      <c r="U56" s="53"/>
      <c r="V56" t="str">
        <f t="shared" si="7"/>
        <v/>
      </c>
      <c r="W56">
        <f t="shared" si="2"/>
        <v>1</v>
      </c>
      <c r="X56" s="41">
        <f t="shared" si="5"/>
        <v>164354.74007242135</v>
      </c>
      <c r="Y56" s="42">
        <f t="shared" si="6"/>
        <v>7.6297457560353665E-2</v>
      </c>
    </row>
    <row r="57" spans="2:25">
      <c r="B57" s="40">
        <v>49</v>
      </c>
      <c r="C57" s="48">
        <f t="shared" si="0"/>
        <v>146501.37007256097</v>
      </c>
      <c r="D57" s="48"/>
      <c r="E57" s="40">
        <v>2019</v>
      </c>
      <c r="F57" s="8">
        <v>43630</v>
      </c>
      <c r="G57" s="47" t="s">
        <v>3</v>
      </c>
      <c r="H57" s="49">
        <v>1.123</v>
      </c>
      <c r="I57" s="49"/>
      <c r="J57" s="40">
        <v>58</v>
      </c>
      <c r="K57" s="50">
        <f t="shared" si="3"/>
        <v>4395.0411021768286</v>
      </c>
      <c r="L57" s="51"/>
      <c r="M57" s="6">
        <f>IF(J57="","",(K57/J57)/LOOKUP(RIGHT($D$2,3),定数!$A$6:$A$13,定数!$B$6:$B$13))</f>
        <v>0.63147142272655576</v>
      </c>
      <c r="N57" s="40">
        <v>2019</v>
      </c>
      <c r="O57" s="8">
        <v>43636</v>
      </c>
      <c r="P57" s="49">
        <v>1.129</v>
      </c>
      <c r="Q57" s="49"/>
      <c r="R57" s="52">
        <f>IF(P57="","",T57*M57*LOOKUP(RIGHT($D$2,3),定数!$A$6:$A$13,定数!$B$6:$B$13))</f>
        <v>-4546.5942436312062</v>
      </c>
      <c r="S57" s="52"/>
      <c r="T57" s="53">
        <f t="shared" si="4"/>
        <v>-60.000000000000057</v>
      </c>
      <c r="U57" s="53"/>
      <c r="V57" t="str">
        <f t="shared" si="7"/>
        <v/>
      </c>
      <c r="W57">
        <f t="shared" si="2"/>
        <v>2</v>
      </c>
      <c r="X57" s="41">
        <f t="shared" si="5"/>
        <v>164354.74007242135</v>
      </c>
      <c r="Y57" s="42">
        <f t="shared" si="6"/>
        <v>0.10862704654574284</v>
      </c>
    </row>
    <row r="58" spans="2:25">
      <c r="B58" s="40">
        <v>50</v>
      </c>
      <c r="C58" s="48">
        <f t="shared" si="0"/>
        <v>141954.77582892976</v>
      </c>
      <c r="D58" s="48"/>
      <c r="E58" s="40"/>
      <c r="F58" s="8"/>
      <c r="G58" s="40"/>
      <c r="H58" s="49"/>
      <c r="I58" s="49"/>
      <c r="J58" s="40"/>
      <c r="K58" s="50" t="str">
        <f t="shared" si="3"/>
        <v/>
      </c>
      <c r="L58" s="51"/>
      <c r="M58" s="6" t="str">
        <f>IF(J58="","",(K58/J58)/LOOKUP(RIGHT($D$2,3),定数!$A$6:$A$13,定数!$B$6:$B$13))</f>
        <v/>
      </c>
      <c r="N58" s="40"/>
      <c r="O58" s="8"/>
      <c r="P58" s="49"/>
      <c r="Q58" s="49"/>
      <c r="R58" s="52" t="str">
        <f>IF(P58="","",T58*M58*LOOKUP(RIGHT($D$2,3),定数!$A$6:$A$13,定数!$B$6:$B$13))</f>
        <v/>
      </c>
      <c r="S58" s="52"/>
      <c r="T58" s="53" t="str">
        <f t="shared" si="4"/>
        <v/>
      </c>
      <c r="U58" s="53"/>
      <c r="V58" t="str">
        <f t="shared" si="7"/>
        <v/>
      </c>
      <c r="W58" t="str">
        <f t="shared" si="2"/>
        <v/>
      </c>
      <c r="X58" s="41">
        <f t="shared" si="5"/>
        <v>164354.74007242135</v>
      </c>
      <c r="Y58" s="42">
        <f t="shared" si="6"/>
        <v>0.13629034510121985</v>
      </c>
    </row>
    <row r="59" spans="2:25">
      <c r="B59" s="40">
        <v>51</v>
      </c>
      <c r="C59" s="48" t="str">
        <f t="shared" si="0"/>
        <v/>
      </c>
      <c r="D59" s="48"/>
      <c r="E59" s="40"/>
      <c r="F59" s="8"/>
      <c r="G59" s="40"/>
      <c r="H59" s="49"/>
      <c r="I59" s="49"/>
      <c r="J59" s="40"/>
      <c r="K59" s="50" t="str">
        <f t="shared" si="3"/>
        <v/>
      </c>
      <c r="L59" s="51"/>
      <c r="M59" s="6" t="str">
        <f>IF(J59="","",(K59/J59)/LOOKUP(RIGHT($D$2,3),定数!$A$6:$A$13,定数!$B$6:$B$13))</f>
        <v/>
      </c>
      <c r="N59" s="40"/>
      <c r="O59" s="8"/>
      <c r="P59" s="49"/>
      <c r="Q59" s="49"/>
      <c r="R59" s="52" t="str">
        <f>IF(P59="","",T59*M59*LOOKUP(RIGHT($D$2,3),定数!$A$6:$A$13,定数!$B$6:$B$13))</f>
        <v/>
      </c>
      <c r="S59" s="52"/>
      <c r="T59" s="53" t="str">
        <f t="shared" si="4"/>
        <v/>
      </c>
      <c r="U59" s="53"/>
      <c r="V59" t="str">
        <f t="shared" si="7"/>
        <v/>
      </c>
      <c r="W59" t="str">
        <f t="shared" si="2"/>
        <v/>
      </c>
      <c r="X59" s="41" t="str">
        <f t="shared" si="5"/>
        <v/>
      </c>
      <c r="Y59" s="42" t="str">
        <f t="shared" si="6"/>
        <v/>
      </c>
    </row>
    <row r="60" spans="2:25">
      <c r="B60" s="40">
        <v>52</v>
      </c>
      <c r="C60" s="48" t="str">
        <f t="shared" si="0"/>
        <v/>
      </c>
      <c r="D60" s="48"/>
      <c r="E60" s="40"/>
      <c r="F60" s="8"/>
      <c r="G60" s="40"/>
      <c r="H60" s="49"/>
      <c r="I60" s="49"/>
      <c r="J60" s="40"/>
      <c r="K60" s="50" t="str">
        <f t="shared" si="3"/>
        <v/>
      </c>
      <c r="L60" s="51"/>
      <c r="M60" s="6" t="str">
        <f>IF(J60="","",(K60/J60)/LOOKUP(RIGHT($D$2,3),定数!$A$6:$A$13,定数!$B$6:$B$13))</f>
        <v/>
      </c>
      <c r="N60" s="40"/>
      <c r="O60" s="8"/>
      <c r="P60" s="49"/>
      <c r="Q60" s="49"/>
      <c r="R60" s="52" t="str">
        <f>IF(P60="","",T60*M60*LOOKUP(RIGHT($D$2,3),定数!$A$6:$A$13,定数!$B$6:$B$13))</f>
        <v/>
      </c>
      <c r="S60" s="52"/>
      <c r="T60" s="53" t="str">
        <f t="shared" si="4"/>
        <v/>
      </c>
      <c r="U60" s="53"/>
      <c r="V60" t="str">
        <f t="shared" si="7"/>
        <v/>
      </c>
      <c r="W60" t="str">
        <f t="shared" si="2"/>
        <v/>
      </c>
      <c r="X60" s="41" t="str">
        <f t="shared" si="5"/>
        <v/>
      </c>
      <c r="Y60" s="42" t="str">
        <f t="shared" si="6"/>
        <v/>
      </c>
    </row>
    <row r="61" spans="2:25">
      <c r="B61" s="40">
        <v>53</v>
      </c>
      <c r="C61" s="48" t="str">
        <f t="shared" si="0"/>
        <v/>
      </c>
      <c r="D61" s="48"/>
      <c r="E61" s="40"/>
      <c r="F61" s="8"/>
      <c r="G61" s="40"/>
      <c r="H61" s="49"/>
      <c r="I61" s="49"/>
      <c r="J61" s="40"/>
      <c r="K61" s="50" t="str">
        <f t="shared" si="3"/>
        <v/>
      </c>
      <c r="L61" s="51"/>
      <c r="M61" s="6" t="str">
        <f>IF(J61="","",(K61/J61)/LOOKUP(RIGHT($D$2,3),定数!$A$6:$A$13,定数!$B$6:$B$13))</f>
        <v/>
      </c>
      <c r="N61" s="40"/>
      <c r="O61" s="8"/>
      <c r="P61" s="49"/>
      <c r="Q61" s="49"/>
      <c r="R61" s="52" t="str">
        <f>IF(P61="","",T61*M61*LOOKUP(RIGHT($D$2,3),定数!$A$6:$A$13,定数!$B$6:$B$13))</f>
        <v/>
      </c>
      <c r="S61" s="52"/>
      <c r="T61" s="53" t="str">
        <f t="shared" si="4"/>
        <v/>
      </c>
      <c r="U61" s="53"/>
      <c r="V61" t="str">
        <f t="shared" si="7"/>
        <v/>
      </c>
      <c r="W61" t="str">
        <f t="shared" si="2"/>
        <v/>
      </c>
      <c r="X61" s="41" t="str">
        <f t="shared" si="5"/>
        <v/>
      </c>
      <c r="Y61" s="42" t="str">
        <f t="shared" si="6"/>
        <v/>
      </c>
    </row>
    <row r="62" spans="2:25">
      <c r="B62" s="40">
        <v>54</v>
      </c>
      <c r="C62" s="48" t="str">
        <f t="shared" si="0"/>
        <v/>
      </c>
      <c r="D62" s="48"/>
      <c r="E62" s="40"/>
      <c r="F62" s="8"/>
      <c r="G62" s="40"/>
      <c r="H62" s="49"/>
      <c r="I62" s="49"/>
      <c r="J62" s="40"/>
      <c r="K62" s="50" t="str">
        <f t="shared" si="3"/>
        <v/>
      </c>
      <c r="L62" s="51"/>
      <c r="M62" s="6" t="str">
        <f>IF(J62="","",(K62/J62)/LOOKUP(RIGHT($D$2,3),定数!$A$6:$A$13,定数!$B$6:$B$13))</f>
        <v/>
      </c>
      <c r="N62" s="40"/>
      <c r="O62" s="8"/>
      <c r="P62" s="49"/>
      <c r="Q62" s="49"/>
      <c r="R62" s="52" t="str">
        <f>IF(P62="","",T62*M62*LOOKUP(RIGHT($D$2,3),定数!$A$6:$A$13,定数!$B$6:$B$13))</f>
        <v/>
      </c>
      <c r="S62" s="52"/>
      <c r="T62" s="53" t="str">
        <f t="shared" si="4"/>
        <v/>
      </c>
      <c r="U62" s="53"/>
      <c r="V62" t="str">
        <f t="shared" si="7"/>
        <v/>
      </c>
      <c r="W62" t="str">
        <f t="shared" si="2"/>
        <v/>
      </c>
      <c r="X62" s="41" t="str">
        <f t="shared" si="5"/>
        <v/>
      </c>
      <c r="Y62" s="42" t="str">
        <f t="shared" si="6"/>
        <v/>
      </c>
    </row>
    <row r="63" spans="2:25">
      <c r="B63" s="40">
        <v>55</v>
      </c>
      <c r="C63" s="48" t="str">
        <f t="shared" si="0"/>
        <v/>
      </c>
      <c r="D63" s="48"/>
      <c r="E63" s="40"/>
      <c r="F63" s="8"/>
      <c r="G63" s="40"/>
      <c r="H63" s="49"/>
      <c r="I63" s="49"/>
      <c r="J63" s="40"/>
      <c r="K63" s="50" t="str">
        <f t="shared" si="3"/>
        <v/>
      </c>
      <c r="L63" s="51"/>
      <c r="M63" s="6" t="str">
        <f>IF(J63="","",(K63/J63)/LOOKUP(RIGHT($D$2,3),定数!$A$6:$A$13,定数!$B$6:$B$13))</f>
        <v/>
      </c>
      <c r="N63" s="40"/>
      <c r="O63" s="8"/>
      <c r="P63" s="49"/>
      <c r="Q63" s="49"/>
      <c r="R63" s="52" t="str">
        <f>IF(P63="","",T63*M63*LOOKUP(RIGHT($D$2,3),定数!$A$6:$A$13,定数!$B$6:$B$13))</f>
        <v/>
      </c>
      <c r="S63" s="52"/>
      <c r="T63" s="53" t="str">
        <f t="shared" si="4"/>
        <v/>
      </c>
      <c r="U63" s="53"/>
      <c r="V63" t="str">
        <f t="shared" si="7"/>
        <v/>
      </c>
      <c r="W63" t="str">
        <f t="shared" si="2"/>
        <v/>
      </c>
      <c r="X63" s="41" t="str">
        <f t="shared" si="5"/>
        <v/>
      </c>
      <c r="Y63" s="42" t="str">
        <f t="shared" si="6"/>
        <v/>
      </c>
    </row>
    <row r="64" spans="2:25">
      <c r="B64" s="40">
        <v>56</v>
      </c>
      <c r="C64" s="48" t="str">
        <f t="shared" si="0"/>
        <v/>
      </c>
      <c r="D64" s="48"/>
      <c r="E64" s="40"/>
      <c r="F64" s="8"/>
      <c r="G64" s="40"/>
      <c r="H64" s="49"/>
      <c r="I64" s="49"/>
      <c r="J64" s="40"/>
      <c r="K64" s="50" t="str">
        <f t="shared" si="3"/>
        <v/>
      </c>
      <c r="L64" s="51"/>
      <c r="M64" s="6" t="str">
        <f>IF(J64="","",(K64/J64)/LOOKUP(RIGHT($D$2,3),定数!$A$6:$A$13,定数!$B$6:$B$13))</f>
        <v/>
      </c>
      <c r="N64" s="40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4"/>
        <v/>
      </c>
      <c r="U64" s="53"/>
      <c r="V64" t="str">
        <f t="shared" si="7"/>
        <v/>
      </c>
      <c r="W64" t="str">
        <f t="shared" si="2"/>
        <v/>
      </c>
      <c r="X64" s="41" t="str">
        <f t="shared" si="5"/>
        <v/>
      </c>
      <c r="Y64" s="42" t="str">
        <f t="shared" si="6"/>
        <v/>
      </c>
    </row>
    <row r="65" spans="2:25">
      <c r="B65" s="40">
        <v>57</v>
      </c>
      <c r="C65" s="48" t="str">
        <f t="shared" si="0"/>
        <v/>
      </c>
      <c r="D65" s="48"/>
      <c r="E65" s="40"/>
      <c r="F65" s="8"/>
      <c r="G65" s="40"/>
      <c r="H65" s="49"/>
      <c r="I65" s="49"/>
      <c r="J65" s="40"/>
      <c r="K65" s="50" t="str">
        <f t="shared" si="3"/>
        <v/>
      </c>
      <c r="L65" s="51"/>
      <c r="M65" s="6" t="str">
        <f>IF(J65="","",(K65/J65)/LOOKUP(RIGHT($D$2,3),定数!$A$6:$A$13,定数!$B$6:$B$13))</f>
        <v/>
      </c>
      <c r="N65" s="40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4"/>
        <v/>
      </c>
      <c r="U65" s="53"/>
      <c r="V65" t="str">
        <f t="shared" si="7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48" t="str">
        <f t="shared" si="0"/>
        <v/>
      </c>
      <c r="D66" s="48"/>
      <c r="E66" s="40"/>
      <c r="F66" s="8"/>
      <c r="G66" s="40"/>
      <c r="H66" s="49"/>
      <c r="I66" s="49"/>
      <c r="J66" s="40"/>
      <c r="K66" s="50" t="str">
        <f t="shared" si="3"/>
        <v/>
      </c>
      <c r="L66" s="51"/>
      <c r="M66" s="6" t="str">
        <f>IF(J66="","",(K66/J66)/LOOKUP(RIGHT($D$2,3),定数!$A$6:$A$13,定数!$B$6:$B$13))</f>
        <v/>
      </c>
      <c r="N66" s="40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4"/>
        <v/>
      </c>
      <c r="U66" s="53"/>
      <c r="V66" t="str">
        <f t="shared" si="7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48" t="str">
        <f t="shared" si="0"/>
        <v/>
      </c>
      <c r="D67" s="48"/>
      <c r="E67" s="40"/>
      <c r="F67" s="8"/>
      <c r="G67" s="40"/>
      <c r="H67" s="49"/>
      <c r="I67" s="49"/>
      <c r="J67" s="40"/>
      <c r="K67" s="50" t="str">
        <f t="shared" si="3"/>
        <v/>
      </c>
      <c r="L67" s="51"/>
      <c r="M67" s="6" t="str">
        <f>IF(J67="","",(K67/J67)/LOOKUP(RIGHT($D$2,3),定数!$A$6:$A$13,定数!$B$6:$B$13))</f>
        <v/>
      </c>
      <c r="N67" s="40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4"/>
        <v/>
      </c>
      <c r="U67" s="53"/>
      <c r="V67" t="str">
        <f t="shared" si="7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48" t="str">
        <f t="shared" si="0"/>
        <v/>
      </c>
      <c r="D68" s="48"/>
      <c r="E68" s="40"/>
      <c r="F68" s="8"/>
      <c r="G68" s="40"/>
      <c r="H68" s="49"/>
      <c r="I68" s="49"/>
      <c r="J68" s="40"/>
      <c r="K68" s="50" t="str">
        <f t="shared" si="3"/>
        <v/>
      </c>
      <c r="L68" s="51"/>
      <c r="M68" s="6" t="str">
        <f>IF(J68="","",(K68/J68)/LOOKUP(RIGHT($D$2,3),定数!$A$6:$A$13,定数!$B$6:$B$13))</f>
        <v/>
      </c>
      <c r="N68" s="40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4"/>
        <v/>
      </c>
      <c r="U68" s="53"/>
      <c r="V68" t="str">
        <f t="shared" si="7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48" t="str">
        <f t="shared" si="0"/>
        <v/>
      </c>
      <c r="D69" s="48"/>
      <c r="E69" s="40"/>
      <c r="F69" s="8"/>
      <c r="G69" s="40"/>
      <c r="H69" s="49"/>
      <c r="I69" s="49"/>
      <c r="J69" s="40"/>
      <c r="K69" s="50" t="str">
        <f t="shared" si="3"/>
        <v/>
      </c>
      <c r="L69" s="51"/>
      <c r="M69" s="6" t="str">
        <f>IF(J69="","",(K69/J69)/LOOKUP(RIGHT($D$2,3),定数!$A$6:$A$13,定数!$B$6:$B$13))</f>
        <v/>
      </c>
      <c r="N69" s="40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4"/>
        <v/>
      </c>
      <c r="U69" s="53"/>
      <c r="V69" t="str">
        <f t="shared" si="7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48" t="str">
        <f t="shared" si="0"/>
        <v/>
      </c>
      <c r="D70" s="48"/>
      <c r="E70" s="40"/>
      <c r="F70" s="8"/>
      <c r="G70" s="40"/>
      <c r="H70" s="49"/>
      <c r="I70" s="49"/>
      <c r="J70" s="40"/>
      <c r="K70" s="50" t="str">
        <f t="shared" si="3"/>
        <v/>
      </c>
      <c r="L70" s="51"/>
      <c r="M70" s="6" t="str">
        <f>IF(J70="","",(K70/J70)/LOOKUP(RIGHT($D$2,3),定数!$A$6:$A$13,定数!$B$6:$B$13))</f>
        <v/>
      </c>
      <c r="N70" s="40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4"/>
        <v/>
      </c>
      <c r="U70" s="53"/>
      <c r="V70" t="str">
        <f t="shared" si="7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48" t="str">
        <f t="shared" si="0"/>
        <v/>
      </c>
      <c r="D71" s="48"/>
      <c r="E71" s="40"/>
      <c r="F71" s="8"/>
      <c r="G71" s="40"/>
      <c r="H71" s="49"/>
      <c r="I71" s="49"/>
      <c r="J71" s="40"/>
      <c r="K71" s="50" t="str">
        <f t="shared" si="3"/>
        <v/>
      </c>
      <c r="L71" s="51"/>
      <c r="M71" s="6" t="str">
        <f>IF(J71="","",(K71/J71)/LOOKUP(RIGHT($D$2,3),定数!$A$6:$A$13,定数!$B$6:$B$13))</f>
        <v/>
      </c>
      <c r="N71" s="40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4"/>
        <v/>
      </c>
      <c r="U71" s="53"/>
      <c r="V71" t="str">
        <f t="shared" si="7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48" t="str">
        <f t="shared" si="0"/>
        <v/>
      </c>
      <c r="D72" s="48"/>
      <c r="E72" s="40"/>
      <c r="F72" s="8"/>
      <c r="G72" s="40"/>
      <c r="H72" s="49"/>
      <c r="I72" s="49"/>
      <c r="J72" s="40"/>
      <c r="K72" s="50" t="str">
        <f t="shared" si="3"/>
        <v/>
      </c>
      <c r="L72" s="51"/>
      <c r="M72" s="6" t="str">
        <f>IF(J72="","",(K72/J72)/LOOKUP(RIGHT($D$2,3),定数!$A$6:$A$13,定数!$B$6:$B$13))</f>
        <v/>
      </c>
      <c r="N72" s="40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4"/>
        <v/>
      </c>
      <c r="U72" s="53"/>
      <c r="V72" t="str">
        <f t="shared" si="7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48" t="str">
        <f t="shared" si="0"/>
        <v/>
      </c>
      <c r="D73" s="48"/>
      <c r="E73" s="40"/>
      <c r="F73" s="8"/>
      <c r="G73" s="40"/>
      <c r="H73" s="49"/>
      <c r="I73" s="49"/>
      <c r="J73" s="40"/>
      <c r="K73" s="50" t="str">
        <f t="shared" si="3"/>
        <v/>
      </c>
      <c r="L73" s="51"/>
      <c r="M73" s="6" t="str">
        <f>IF(J73="","",(K73/J73)/LOOKUP(RIGHT($D$2,3),定数!$A$6:$A$13,定数!$B$6:$B$13))</f>
        <v/>
      </c>
      <c r="N73" s="40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4"/>
        <v/>
      </c>
      <c r="U73" s="53"/>
      <c r="V73" t="str">
        <f t="shared" si="7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48" t="str">
        <f t="shared" ref="C74:C108" si="8">IF(R73="","",C73+R73)</f>
        <v/>
      </c>
      <c r="D74" s="48"/>
      <c r="E74" s="40"/>
      <c r="F74" s="8"/>
      <c r="G74" s="40"/>
      <c r="H74" s="49"/>
      <c r="I74" s="49"/>
      <c r="J74" s="40"/>
      <c r="K74" s="50" t="str">
        <f t="shared" si="3"/>
        <v/>
      </c>
      <c r="L74" s="51"/>
      <c r="M74" s="6" t="str">
        <f>IF(J74="","",(K74/J74)/LOOKUP(RIGHT($D$2,3),定数!$A$6:$A$13,定数!$B$6:$B$13))</f>
        <v/>
      </c>
      <c r="N74" s="40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4"/>
        <v/>
      </c>
      <c r="U74" s="53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48" t="str">
        <f t="shared" si="8"/>
        <v/>
      </c>
      <c r="D75" s="48"/>
      <c r="E75" s="40"/>
      <c r="F75" s="8"/>
      <c r="G75" s="40"/>
      <c r="H75" s="49"/>
      <c r="I75" s="49"/>
      <c r="J75" s="40"/>
      <c r="K75" s="50" t="str">
        <f t="shared" ref="K75:K108" si="9">IF(J75="","",C75*0.03)</f>
        <v/>
      </c>
      <c r="L75" s="51"/>
      <c r="M75" s="6" t="str">
        <f>IF(J75="","",(K75/J75)/LOOKUP(RIGHT($D$2,3),定数!$A$6:$A$13,定数!$B$6:$B$13))</f>
        <v/>
      </c>
      <c r="N75" s="40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4"/>
        <v/>
      </c>
      <c r="U75" s="53"/>
      <c r="V75" t="str">
        <f t="shared" ref="V75:W90" si="10">IF(S75&lt;&gt;"",IF(S75&lt;0,1+V74,0),"")</f>
        <v/>
      </c>
      <c r="W75" t="str">
        <f t="shared" si="10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48" t="str">
        <f t="shared" si="8"/>
        <v/>
      </c>
      <c r="D76" s="48"/>
      <c r="E76" s="40"/>
      <c r="F76" s="8"/>
      <c r="G76" s="40"/>
      <c r="H76" s="49"/>
      <c r="I76" s="49"/>
      <c r="J76" s="40"/>
      <c r="K76" s="50" t="str">
        <f t="shared" si="9"/>
        <v/>
      </c>
      <c r="L76" s="51"/>
      <c r="M76" s="6" t="str">
        <f>IF(J76="","",(K76/J76)/LOOKUP(RIGHT($D$2,3),定数!$A$6:$A$13,定数!$B$6:$B$13))</f>
        <v/>
      </c>
      <c r="N76" s="40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1">IF(P76="","",IF(G76="買",(P76-H76),(H76-P76))*IF(RIGHT($D$2,3)="JPY",100,10000))</f>
        <v/>
      </c>
      <c r="U76" s="53"/>
      <c r="V76" t="str">
        <f t="shared" si="10"/>
        <v/>
      </c>
      <c r="W76" t="str">
        <f t="shared" si="10"/>
        <v/>
      </c>
      <c r="X76" s="41" t="str">
        <f t="shared" ref="X76:X108" si="12">IF(C76&lt;&gt;"",MAX(X75,C76),"")</f>
        <v/>
      </c>
      <c r="Y76" s="42" t="str">
        <f t="shared" ref="Y76:Y108" si="13">IF(X76&lt;&gt;"",1-(C76/X76),"")</f>
        <v/>
      </c>
    </row>
    <row r="77" spans="2:25">
      <c r="B77" s="40">
        <v>69</v>
      </c>
      <c r="C77" s="48" t="str">
        <f t="shared" si="8"/>
        <v/>
      </c>
      <c r="D77" s="48"/>
      <c r="E77" s="40"/>
      <c r="F77" s="8"/>
      <c r="G77" s="40"/>
      <c r="H77" s="49"/>
      <c r="I77" s="49"/>
      <c r="J77" s="40"/>
      <c r="K77" s="50" t="str">
        <f t="shared" si="9"/>
        <v/>
      </c>
      <c r="L77" s="51"/>
      <c r="M77" s="6" t="str">
        <f>IF(J77="","",(K77/J77)/LOOKUP(RIGHT($D$2,3),定数!$A$6:$A$13,定数!$B$6:$B$13))</f>
        <v/>
      </c>
      <c r="N77" s="40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1"/>
        <v/>
      </c>
      <c r="U77" s="53"/>
      <c r="V77" t="str">
        <f t="shared" si="10"/>
        <v/>
      </c>
      <c r="W77" t="str">
        <f t="shared" si="10"/>
        <v/>
      </c>
      <c r="X77" s="41" t="str">
        <f t="shared" si="12"/>
        <v/>
      </c>
      <c r="Y77" s="42" t="str">
        <f t="shared" si="13"/>
        <v/>
      </c>
    </row>
    <row r="78" spans="2:25">
      <c r="B78" s="40">
        <v>70</v>
      </c>
      <c r="C78" s="48" t="str">
        <f t="shared" si="8"/>
        <v/>
      </c>
      <c r="D78" s="48"/>
      <c r="E78" s="40"/>
      <c r="F78" s="8"/>
      <c r="G78" s="40"/>
      <c r="H78" s="49"/>
      <c r="I78" s="49"/>
      <c r="J78" s="40"/>
      <c r="K78" s="50" t="str">
        <f t="shared" si="9"/>
        <v/>
      </c>
      <c r="L78" s="51"/>
      <c r="M78" s="6" t="str">
        <f>IF(J78="","",(K78/J78)/LOOKUP(RIGHT($D$2,3),定数!$A$6:$A$13,定数!$B$6:$B$13))</f>
        <v/>
      </c>
      <c r="N78" s="40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1"/>
        <v/>
      </c>
      <c r="U78" s="53"/>
      <c r="V78" t="str">
        <f t="shared" si="10"/>
        <v/>
      </c>
      <c r="W78" t="str">
        <f t="shared" si="10"/>
        <v/>
      </c>
      <c r="X78" s="41" t="str">
        <f t="shared" si="12"/>
        <v/>
      </c>
      <c r="Y78" s="42" t="str">
        <f t="shared" si="13"/>
        <v/>
      </c>
    </row>
    <row r="79" spans="2:25">
      <c r="B79" s="40">
        <v>71</v>
      </c>
      <c r="C79" s="48" t="str">
        <f t="shared" si="8"/>
        <v/>
      </c>
      <c r="D79" s="48"/>
      <c r="E79" s="40"/>
      <c r="F79" s="8"/>
      <c r="G79" s="40"/>
      <c r="H79" s="49"/>
      <c r="I79" s="49"/>
      <c r="J79" s="40"/>
      <c r="K79" s="50" t="str">
        <f t="shared" si="9"/>
        <v/>
      </c>
      <c r="L79" s="51"/>
      <c r="M79" s="6" t="str">
        <f>IF(J79="","",(K79/J79)/LOOKUP(RIGHT($D$2,3),定数!$A$6:$A$13,定数!$B$6:$B$13))</f>
        <v/>
      </c>
      <c r="N79" s="40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1"/>
        <v/>
      </c>
      <c r="U79" s="53"/>
      <c r="V79" t="str">
        <f t="shared" si="10"/>
        <v/>
      </c>
      <c r="W79" t="str">
        <f t="shared" si="10"/>
        <v/>
      </c>
      <c r="X79" s="41" t="str">
        <f t="shared" si="12"/>
        <v/>
      </c>
      <c r="Y79" s="42" t="str">
        <f t="shared" si="13"/>
        <v/>
      </c>
    </row>
    <row r="80" spans="2:25">
      <c r="B80" s="40">
        <v>72</v>
      </c>
      <c r="C80" s="48" t="str">
        <f t="shared" si="8"/>
        <v/>
      </c>
      <c r="D80" s="48"/>
      <c r="E80" s="40"/>
      <c r="F80" s="8"/>
      <c r="G80" s="40"/>
      <c r="H80" s="49"/>
      <c r="I80" s="49"/>
      <c r="J80" s="40"/>
      <c r="K80" s="50" t="str">
        <f t="shared" si="9"/>
        <v/>
      </c>
      <c r="L80" s="51"/>
      <c r="M80" s="6" t="str">
        <f>IF(J80="","",(K80/J80)/LOOKUP(RIGHT($D$2,3),定数!$A$6:$A$13,定数!$B$6:$B$13))</f>
        <v/>
      </c>
      <c r="N80" s="40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1"/>
        <v/>
      </c>
      <c r="U80" s="53"/>
      <c r="V80" t="str">
        <f t="shared" si="10"/>
        <v/>
      </c>
      <c r="W80" t="str">
        <f t="shared" si="10"/>
        <v/>
      </c>
      <c r="X80" s="41" t="str">
        <f t="shared" si="12"/>
        <v/>
      </c>
      <c r="Y80" s="42" t="str">
        <f t="shared" si="13"/>
        <v/>
      </c>
    </row>
    <row r="81" spans="2:25">
      <c r="B81" s="40">
        <v>73</v>
      </c>
      <c r="C81" s="48" t="str">
        <f t="shared" si="8"/>
        <v/>
      </c>
      <c r="D81" s="48"/>
      <c r="E81" s="40"/>
      <c r="F81" s="8"/>
      <c r="G81" s="40"/>
      <c r="H81" s="49"/>
      <c r="I81" s="49"/>
      <c r="J81" s="40"/>
      <c r="K81" s="50" t="str">
        <f t="shared" si="9"/>
        <v/>
      </c>
      <c r="L81" s="51"/>
      <c r="M81" s="6" t="str">
        <f>IF(J81="","",(K81/J81)/LOOKUP(RIGHT($D$2,3),定数!$A$6:$A$13,定数!$B$6:$B$13))</f>
        <v/>
      </c>
      <c r="N81" s="40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1"/>
        <v/>
      </c>
      <c r="U81" s="53"/>
      <c r="V81" t="str">
        <f t="shared" si="10"/>
        <v/>
      </c>
      <c r="W81" t="str">
        <f t="shared" si="10"/>
        <v/>
      </c>
      <c r="X81" s="41" t="str">
        <f t="shared" si="12"/>
        <v/>
      </c>
      <c r="Y81" s="42" t="str">
        <f t="shared" si="13"/>
        <v/>
      </c>
    </row>
    <row r="82" spans="2:25">
      <c r="B82" s="40">
        <v>74</v>
      </c>
      <c r="C82" s="48" t="str">
        <f t="shared" si="8"/>
        <v/>
      </c>
      <c r="D82" s="48"/>
      <c r="E82" s="40"/>
      <c r="F82" s="8"/>
      <c r="G82" s="40"/>
      <c r="H82" s="49"/>
      <c r="I82" s="49"/>
      <c r="J82" s="40"/>
      <c r="K82" s="50" t="str">
        <f t="shared" si="9"/>
        <v/>
      </c>
      <c r="L82" s="51"/>
      <c r="M82" s="6" t="str">
        <f>IF(J82="","",(K82/J82)/LOOKUP(RIGHT($D$2,3),定数!$A$6:$A$13,定数!$B$6:$B$13))</f>
        <v/>
      </c>
      <c r="N82" s="40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1"/>
        <v/>
      </c>
      <c r="U82" s="53"/>
      <c r="V82" t="str">
        <f t="shared" si="10"/>
        <v/>
      </c>
      <c r="W82" t="str">
        <f t="shared" si="10"/>
        <v/>
      </c>
      <c r="X82" s="41" t="str">
        <f t="shared" si="12"/>
        <v/>
      </c>
      <c r="Y82" s="42" t="str">
        <f t="shared" si="13"/>
        <v/>
      </c>
    </row>
    <row r="83" spans="2:25">
      <c r="B83" s="40">
        <v>75</v>
      </c>
      <c r="C83" s="48" t="str">
        <f t="shared" si="8"/>
        <v/>
      </c>
      <c r="D83" s="48"/>
      <c r="E83" s="40"/>
      <c r="F83" s="8"/>
      <c r="G83" s="40"/>
      <c r="H83" s="49"/>
      <c r="I83" s="49"/>
      <c r="J83" s="40"/>
      <c r="K83" s="50" t="str">
        <f t="shared" si="9"/>
        <v/>
      </c>
      <c r="L83" s="51"/>
      <c r="M83" s="6" t="str">
        <f>IF(J83="","",(K83/J83)/LOOKUP(RIGHT($D$2,3),定数!$A$6:$A$13,定数!$B$6:$B$13))</f>
        <v/>
      </c>
      <c r="N83" s="40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1"/>
        <v/>
      </c>
      <c r="U83" s="53"/>
      <c r="V83" t="str">
        <f t="shared" si="10"/>
        <v/>
      </c>
      <c r="W83" t="str">
        <f t="shared" si="10"/>
        <v/>
      </c>
      <c r="X83" s="41" t="str">
        <f t="shared" si="12"/>
        <v/>
      </c>
      <c r="Y83" s="42" t="str">
        <f t="shared" si="13"/>
        <v/>
      </c>
    </row>
    <row r="84" spans="2:25">
      <c r="B84" s="40">
        <v>76</v>
      </c>
      <c r="C84" s="48" t="str">
        <f t="shared" si="8"/>
        <v/>
      </c>
      <c r="D84" s="48"/>
      <c r="E84" s="40"/>
      <c r="F84" s="8"/>
      <c r="G84" s="40"/>
      <c r="H84" s="49"/>
      <c r="I84" s="49"/>
      <c r="J84" s="40"/>
      <c r="K84" s="50" t="str">
        <f t="shared" si="9"/>
        <v/>
      </c>
      <c r="L84" s="51"/>
      <c r="M84" s="6" t="str">
        <f>IF(J84="","",(K84/J84)/LOOKUP(RIGHT($D$2,3),定数!$A$6:$A$13,定数!$B$6:$B$13))</f>
        <v/>
      </c>
      <c r="N84" s="40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1"/>
        <v/>
      </c>
      <c r="U84" s="53"/>
      <c r="V84" t="str">
        <f t="shared" si="10"/>
        <v/>
      </c>
      <c r="W84" t="str">
        <f t="shared" si="10"/>
        <v/>
      </c>
      <c r="X84" s="41" t="str">
        <f t="shared" si="12"/>
        <v/>
      </c>
      <c r="Y84" s="42" t="str">
        <f t="shared" si="13"/>
        <v/>
      </c>
    </row>
    <row r="85" spans="2:25">
      <c r="B85" s="40">
        <v>77</v>
      </c>
      <c r="C85" s="48" t="str">
        <f t="shared" si="8"/>
        <v/>
      </c>
      <c r="D85" s="48"/>
      <c r="E85" s="40"/>
      <c r="F85" s="8"/>
      <c r="G85" s="40"/>
      <c r="H85" s="49"/>
      <c r="I85" s="49"/>
      <c r="J85" s="40"/>
      <c r="K85" s="50" t="str">
        <f t="shared" si="9"/>
        <v/>
      </c>
      <c r="L85" s="51"/>
      <c r="M85" s="6" t="str">
        <f>IF(J85="","",(K85/J85)/LOOKUP(RIGHT($D$2,3),定数!$A$6:$A$13,定数!$B$6:$B$13))</f>
        <v/>
      </c>
      <c r="N85" s="40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1"/>
        <v/>
      </c>
      <c r="U85" s="53"/>
      <c r="V85" t="str">
        <f t="shared" si="10"/>
        <v/>
      </c>
      <c r="W85" t="str">
        <f t="shared" si="10"/>
        <v/>
      </c>
      <c r="X85" s="41" t="str">
        <f t="shared" si="12"/>
        <v/>
      </c>
      <c r="Y85" s="42" t="str">
        <f t="shared" si="13"/>
        <v/>
      </c>
    </row>
    <row r="86" spans="2:25">
      <c r="B86" s="40">
        <v>78</v>
      </c>
      <c r="C86" s="48" t="str">
        <f t="shared" si="8"/>
        <v/>
      </c>
      <c r="D86" s="48"/>
      <c r="E86" s="40"/>
      <c r="F86" s="8"/>
      <c r="G86" s="40"/>
      <c r="H86" s="49"/>
      <c r="I86" s="49"/>
      <c r="J86" s="40"/>
      <c r="K86" s="50" t="str">
        <f t="shared" si="9"/>
        <v/>
      </c>
      <c r="L86" s="51"/>
      <c r="M86" s="6" t="str">
        <f>IF(J86="","",(K86/J86)/LOOKUP(RIGHT($D$2,3),定数!$A$6:$A$13,定数!$B$6:$B$13))</f>
        <v/>
      </c>
      <c r="N86" s="40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1"/>
        <v/>
      </c>
      <c r="U86" s="53"/>
      <c r="V86" t="str">
        <f t="shared" si="10"/>
        <v/>
      </c>
      <c r="W86" t="str">
        <f t="shared" si="10"/>
        <v/>
      </c>
      <c r="X86" s="41" t="str">
        <f t="shared" si="12"/>
        <v/>
      </c>
      <c r="Y86" s="42" t="str">
        <f t="shared" si="13"/>
        <v/>
      </c>
    </row>
    <row r="87" spans="2:25">
      <c r="B87" s="40">
        <v>79</v>
      </c>
      <c r="C87" s="48" t="str">
        <f t="shared" si="8"/>
        <v/>
      </c>
      <c r="D87" s="48"/>
      <c r="E87" s="40"/>
      <c r="F87" s="8"/>
      <c r="G87" s="40"/>
      <c r="H87" s="49"/>
      <c r="I87" s="49"/>
      <c r="J87" s="40"/>
      <c r="K87" s="50" t="str">
        <f t="shared" si="9"/>
        <v/>
      </c>
      <c r="L87" s="51"/>
      <c r="M87" s="6" t="str">
        <f>IF(J87="","",(K87/J87)/LOOKUP(RIGHT($D$2,3),定数!$A$6:$A$13,定数!$B$6:$B$13))</f>
        <v/>
      </c>
      <c r="N87" s="40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1"/>
        <v/>
      </c>
      <c r="U87" s="53"/>
      <c r="V87" t="str">
        <f t="shared" si="10"/>
        <v/>
      </c>
      <c r="W87" t="str">
        <f t="shared" si="10"/>
        <v/>
      </c>
      <c r="X87" s="41" t="str">
        <f t="shared" si="12"/>
        <v/>
      </c>
      <c r="Y87" s="42" t="str">
        <f t="shared" si="13"/>
        <v/>
      </c>
    </row>
    <row r="88" spans="2:25">
      <c r="B88" s="40">
        <v>80</v>
      </c>
      <c r="C88" s="48" t="str">
        <f t="shared" si="8"/>
        <v/>
      </c>
      <c r="D88" s="48"/>
      <c r="E88" s="40"/>
      <c r="F88" s="8"/>
      <c r="G88" s="40"/>
      <c r="H88" s="49"/>
      <c r="I88" s="49"/>
      <c r="J88" s="40"/>
      <c r="K88" s="50" t="str">
        <f t="shared" si="9"/>
        <v/>
      </c>
      <c r="L88" s="51"/>
      <c r="M88" s="6" t="str">
        <f>IF(J88="","",(K88/J88)/LOOKUP(RIGHT($D$2,3),定数!$A$6:$A$13,定数!$B$6:$B$13))</f>
        <v/>
      </c>
      <c r="N88" s="40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1"/>
        <v/>
      </c>
      <c r="U88" s="53"/>
      <c r="V88" t="str">
        <f t="shared" si="10"/>
        <v/>
      </c>
      <c r="W88" t="str">
        <f t="shared" si="10"/>
        <v/>
      </c>
      <c r="X88" s="41" t="str">
        <f t="shared" si="12"/>
        <v/>
      </c>
      <c r="Y88" s="42" t="str">
        <f t="shared" si="13"/>
        <v/>
      </c>
    </row>
    <row r="89" spans="2:25">
      <c r="B89" s="40">
        <v>81</v>
      </c>
      <c r="C89" s="48" t="str">
        <f t="shared" si="8"/>
        <v/>
      </c>
      <c r="D89" s="48"/>
      <c r="E89" s="40"/>
      <c r="F89" s="8"/>
      <c r="G89" s="40"/>
      <c r="H89" s="49"/>
      <c r="I89" s="49"/>
      <c r="J89" s="40"/>
      <c r="K89" s="50" t="str">
        <f t="shared" si="9"/>
        <v/>
      </c>
      <c r="L89" s="51"/>
      <c r="M89" s="6" t="str">
        <f>IF(J89="","",(K89/J89)/LOOKUP(RIGHT($D$2,3),定数!$A$6:$A$13,定数!$B$6:$B$13))</f>
        <v/>
      </c>
      <c r="N89" s="40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1"/>
        <v/>
      </c>
      <c r="U89" s="53"/>
      <c r="V89" t="str">
        <f t="shared" si="10"/>
        <v/>
      </c>
      <c r="W89" t="str">
        <f t="shared" si="10"/>
        <v/>
      </c>
      <c r="X89" s="41" t="str">
        <f t="shared" si="12"/>
        <v/>
      </c>
      <c r="Y89" s="42" t="str">
        <f t="shared" si="13"/>
        <v/>
      </c>
    </row>
    <row r="90" spans="2:25">
      <c r="B90" s="40">
        <v>82</v>
      </c>
      <c r="C90" s="48" t="str">
        <f t="shared" si="8"/>
        <v/>
      </c>
      <c r="D90" s="48"/>
      <c r="E90" s="40"/>
      <c r="F90" s="8"/>
      <c r="G90" s="40"/>
      <c r="H90" s="49"/>
      <c r="I90" s="49"/>
      <c r="J90" s="40"/>
      <c r="K90" s="50" t="str">
        <f t="shared" si="9"/>
        <v/>
      </c>
      <c r="L90" s="51"/>
      <c r="M90" s="6" t="str">
        <f>IF(J90="","",(K90/J90)/LOOKUP(RIGHT($D$2,3),定数!$A$6:$A$13,定数!$B$6:$B$13))</f>
        <v/>
      </c>
      <c r="N90" s="40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1"/>
        <v/>
      </c>
      <c r="U90" s="53"/>
      <c r="V90" t="str">
        <f t="shared" si="10"/>
        <v/>
      </c>
      <c r="W90" t="str">
        <f t="shared" si="10"/>
        <v/>
      </c>
      <c r="X90" s="41" t="str">
        <f t="shared" si="12"/>
        <v/>
      </c>
      <c r="Y90" s="42" t="str">
        <f t="shared" si="13"/>
        <v/>
      </c>
    </row>
    <row r="91" spans="2:25">
      <c r="B91" s="40">
        <v>83</v>
      </c>
      <c r="C91" s="48" t="str">
        <f t="shared" si="8"/>
        <v/>
      </c>
      <c r="D91" s="48"/>
      <c r="E91" s="40"/>
      <c r="F91" s="8"/>
      <c r="G91" s="40"/>
      <c r="H91" s="49"/>
      <c r="I91" s="49"/>
      <c r="J91" s="40"/>
      <c r="K91" s="50" t="str">
        <f t="shared" si="9"/>
        <v/>
      </c>
      <c r="L91" s="51"/>
      <c r="M91" s="6" t="str">
        <f>IF(J91="","",(K91/J91)/LOOKUP(RIGHT($D$2,3),定数!$A$6:$A$13,定数!$B$6:$B$13))</f>
        <v/>
      </c>
      <c r="N91" s="40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1"/>
        <v/>
      </c>
      <c r="U91" s="53"/>
      <c r="V91" t="str">
        <f t="shared" ref="V91:W106" si="14">IF(S91&lt;&gt;"",IF(S91&lt;0,1+V90,0),"")</f>
        <v/>
      </c>
      <c r="W91" t="str">
        <f t="shared" si="14"/>
        <v/>
      </c>
      <c r="X91" s="41" t="str">
        <f t="shared" si="12"/>
        <v/>
      </c>
      <c r="Y91" s="42" t="str">
        <f t="shared" si="13"/>
        <v/>
      </c>
    </row>
    <row r="92" spans="2:25">
      <c r="B92" s="40">
        <v>84</v>
      </c>
      <c r="C92" s="48" t="str">
        <f t="shared" si="8"/>
        <v/>
      </c>
      <c r="D92" s="48"/>
      <c r="E92" s="40"/>
      <c r="F92" s="8"/>
      <c r="G92" s="40"/>
      <c r="H92" s="49"/>
      <c r="I92" s="49"/>
      <c r="J92" s="40"/>
      <c r="K92" s="50" t="str">
        <f t="shared" si="9"/>
        <v/>
      </c>
      <c r="L92" s="51"/>
      <c r="M92" s="6" t="str">
        <f>IF(J92="","",(K92/J92)/LOOKUP(RIGHT($D$2,3),定数!$A$6:$A$13,定数!$B$6:$B$13))</f>
        <v/>
      </c>
      <c r="N92" s="40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1"/>
        <v/>
      </c>
      <c r="U92" s="53"/>
      <c r="V92" t="str">
        <f t="shared" si="14"/>
        <v/>
      </c>
      <c r="W92" t="str">
        <f t="shared" si="14"/>
        <v/>
      </c>
      <c r="X92" s="41" t="str">
        <f t="shared" si="12"/>
        <v/>
      </c>
      <c r="Y92" s="42" t="str">
        <f t="shared" si="13"/>
        <v/>
      </c>
    </row>
    <row r="93" spans="2:25">
      <c r="B93" s="40">
        <v>85</v>
      </c>
      <c r="C93" s="48" t="str">
        <f t="shared" si="8"/>
        <v/>
      </c>
      <c r="D93" s="48"/>
      <c r="E93" s="40"/>
      <c r="F93" s="8"/>
      <c r="G93" s="40"/>
      <c r="H93" s="49"/>
      <c r="I93" s="49"/>
      <c r="J93" s="40"/>
      <c r="K93" s="50" t="str">
        <f t="shared" si="9"/>
        <v/>
      </c>
      <c r="L93" s="51"/>
      <c r="M93" s="6" t="str">
        <f>IF(J93="","",(K93/J93)/LOOKUP(RIGHT($D$2,3),定数!$A$6:$A$13,定数!$B$6:$B$13))</f>
        <v/>
      </c>
      <c r="N93" s="40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1"/>
        <v/>
      </c>
      <c r="U93" s="53"/>
      <c r="V93" t="str">
        <f t="shared" si="14"/>
        <v/>
      </c>
      <c r="W93" t="str">
        <f t="shared" si="14"/>
        <v/>
      </c>
      <c r="X93" s="41" t="str">
        <f t="shared" si="12"/>
        <v/>
      </c>
      <c r="Y93" s="42" t="str">
        <f t="shared" si="13"/>
        <v/>
      </c>
    </row>
    <row r="94" spans="2:25">
      <c r="B94" s="40">
        <v>86</v>
      </c>
      <c r="C94" s="48" t="str">
        <f t="shared" si="8"/>
        <v/>
      </c>
      <c r="D94" s="48"/>
      <c r="E94" s="40"/>
      <c r="F94" s="8"/>
      <c r="G94" s="40"/>
      <c r="H94" s="49"/>
      <c r="I94" s="49"/>
      <c r="J94" s="40"/>
      <c r="K94" s="50" t="str">
        <f t="shared" si="9"/>
        <v/>
      </c>
      <c r="L94" s="51"/>
      <c r="M94" s="6" t="str">
        <f>IF(J94="","",(K94/J94)/LOOKUP(RIGHT($D$2,3),定数!$A$6:$A$13,定数!$B$6:$B$13))</f>
        <v/>
      </c>
      <c r="N94" s="40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1"/>
        <v/>
      </c>
      <c r="U94" s="53"/>
      <c r="V94" t="str">
        <f t="shared" si="14"/>
        <v/>
      </c>
      <c r="W94" t="str">
        <f t="shared" si="14"/>
        <v/>
      </c>
      <c r="X94" s="41" t="str">
        <f t="shared" si="12"/>
        <v/>
      </c>
      <c r="Y94" s="42" t="str">
        <f t="shared" si="13"/>
        <v/>
      </c>
    </row>
    <row r="95" spans="2:25">
      <c r="B95" s="40">
        <v>87</v>
      </c>
      <c r="C95" s="48" t="str">
        <f t="shared" si="8"/>
        <v/>
      </c>
      <c r="D95" s="48"/>
      <c r="E95" s="40"/>
      <c r="F95" s="8"/>
      <c r="G95" s="40"/>
      <c r="H95" s="49"/>
      <c r="I95" s="49"/>
      <c r="J95" s="40"/>
      <c r="K95" s="50" t="str">
        <f t="shared" si="9"/>
        <v/>
      </c>
      <c r="L95" s="51"/>
      <c r="M95" s="6" t="str">
        <f>IF(J95="","",(K95/J95)/LOOKUP(RIGHT($D$2,3),定数!$A$6:$A$13,定数!$B$6:$B$13))</f>
        <v/>
      </c>
      <c r="N95" s="40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1"/>
        <v/>
      </c>
      <c r="U95" s="53"/>
      <c r="V95" t="str">
        <f t="shared" si="14"/>
        <v/>
      </c>
      <c r="W95" t="str">
        <f t="shared" si="14"/>
        <v/>
      </c>
      <c r="X95" s="41" t="str">
        <f t="shared" si="12"/>
        <v/>
      </c>
      <c r="Y95" s="42" t="str">
        <f t="shared" si="13"/>
        <v/>
      </c>
    </row>
    <row r="96" spans="2:25">
      <c r="B96" s="40">
        <v>88</v>
      </c>
      <c r="C96" s="48" t="str">
        <f t="shared" si="8"/>
        <v/>
      </c>
      <c r="D96" s="48"/>
      <c r="E96" s="40"/>
      <c r="F96" s="8"/>
      <c r="G96" s="40"/>
      <c r="H96" s="49"/>
      <c r="I96" s="49"/>
      <c r="J96" s="40"/>
      <c r="K96" s="50" t="str">
        <f t="shared" si="9"/>
        <v/>
      </c>
      <c r="L96" s="51"/>
      <c r="M96" s="6" t="str">
        <f>IF(J96="","",(K96/J96)/LOOKUP(RIGHT($D$2,3),定数!$A$6:$A$13,定数!$B$6:$B$13))</f>
        <v/>
      </c>
      <c r="N96" s="40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1"/>
        <v/>
      </c>
      <c r="U96" s="53"/>
      <c r="V96" t="str">
        <f t="shared" si="14"/>
        <v/>
      </c>
      <c r="W96" t="str">
        <f t="shared" si="14"/>
        <v/>
      </c>
      <c r="X96" s="41" t="str">
        <f t="shared" si="12"/>
        <v/>
      </c>
      <c r="Y96" s="42" t="str">
        <f t="shared" si="13"/>
        <v/>
      </c>
    </row>
    <row r="97" spans="2:25">
      <c r="B97" s="40">
        <v>89</v>
      </c>
      <c r="C97" s="48" t="str">
        <f t="shared" si="8"/>
        <v/>
      </c>
      <c r="D97" s="48"/>
      <c r="E97" s="40"/>
      <c r="F97" s="8"/>
      <c r="G97" s="40"/>
      <c r="H97" s="49"/>
      <c r="I97" s="49"/>
      <c r="J97" s="40"/>
      <c r="K97" s="50" t="str">
        <f t="shared" si="9"/>
        <v/>
      </c>
      <c r="L97" s="51"/>
      <c r="M97" s="6" t="str">
        <f>IF(J97="","",(K97/J97)/LOOKUP(RIGHT($D$2,3),定数!$A$6:$A$13,定数!$B$6:$B$13))</f>
        <v/>
      </c>
      <c r="N97" s="40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1"/>
        <v/>
      </c>
      <c r="U97" s="53"/>
      <c r="V97" t="str">
        <f t="shared" si="14"/>
        <v/>
      </c>
      <c r="W97" t="str">
        <f t="shared" si="14"/>
        <v/>
      </c>
      <c r="X97" s="41" t="str">
        <f t="shared" si="12"/>
        <v/>
      </c>
      <c r="Y97" s="42" t="str">
        <f t="shared" si="13"/>
        <v/>
      </c>
    </row>
    <row r="98" spans="2:25">
      <c r="B98" s="40">
        <v>90</v>
      </c>
      <c r="C98" s="48" t="str">
        <f t="shared" si="8"/>
        <v/>
      </c>
      <c r="D98" s="48"/>
      <c r="E98" s="40"/>
      <c r="F98" s="8"/>
      <c r="G98" s="40"/>
      <c r="H98" s="49"/>
      <c r="I98" s="49"/>
      <c r="J98" s="40"/>
      <c r="K98" s="50" t="str">
        <f t="shared" si="9"/>
        <v/>
      </c>
      <c r="L98" s="51"/>
      <c r="M98" s="6" t="str">
        <f>IF(J98="","",(K98/J98)/LOOKUP(RIGHT($D$2,3),定数!$A$6:$A$13,定数!$B$6:$B$13))</f>
        <v/>
      </c>
      <c r="N98" s="40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1"/>
        <v/>
      </c>
      <c r="U98" s="53"/>
      <c r="V98" t="str">
        <f t="shared" si="14"/>
        <v/>
      </c>
      <c r="W98" t="str">
        <f t="shared" si="14"/>
        <v/>
      </c>
      <c r="X98" s="41" t="str">
        <f t="shared" si="12"/>
        <v/>
      </c>
      <c r="Y98" s="42" t="str">
        <f t="shared" si="13"/>
        <v/>
      </c>
    </row>
    <row r="99" spans="2:25">
      <c r="B99" s="40">
        <v>91</v>
      </c>
      <c r="C99" s="48" t="str">
        <f t="shared" si="8"/>
        <v/>
      </c>
      <c r="D99" s="48"/>
      <c r="E99" s="40"/>
      <c r="F99" s="8"/>
      <c r="G99" s="40"/>
      <c r="H99" s="49"/>
      <c r="I99" s="49"/>
      <c r="J99" s="40"/>
      <c r="K99" s="50" t="str">
        <f t="shared" si="9"/>
        <v/>
      </c>
      <c r="L99" s="51"/>
      <c r="M99" s="6" t="str">
        <f>IF(J99="","",(K99/J99)/LOOKUP(RIGHT($D$2,3),定数!$A$6:$A$13,定数!$B$6:$B$13))</f>
        <v/>
      </c>
      <c r="N99" s="40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1"/>
        <v/>
      </c>
      <c r="U99" s="53"/>
      <c r="V99" t="str">
        <f t="shared" si="14"/>
        <v/>
      </c>
      <c r="W99" t="str">
        <f t="shared" si="14"/>
        <v/>
      </c>
      <c r="X99" s="41" t="str">
        <f t="shared" si="12"/>
        <v/>
      </c>
      <c r="Y99" s="42" t="str">
        <f t="shared" si="13"/>
        <v/>
      </c>
    </row>
    <row r="100" spans="2:25">
      <c r="B100" s="40">
        <v>92</v>
      </c>
      <c r="C100" s="48" t="str">
        <f t="shared" si="8"/>
        <v/>
      </c>
      <c r="D100" s="48"/>
      <c r="E100" s="40"/>
      <c r="F100" s="8"/>
      <c r="G100" s="40"/>
      <c r="H100" s="49"/>
      <c r="I100" s="49"/>
      <c r="J100" s="40"/>
      <c r="K100" s="50" t="str">
        <f t="shared" si="9"/>
        <v/>
      </c>
      <c r="L100" s="51"/>
      <c r="M100" s="6" t="str">
        <f>IF(J100="","",(K100/J100)/LOOKUP(RIGHT($D$2,3),定数!$A$6:$A$13,定数!$B$6:$B$13))</f>
        <v/>
      </c>
      <c r="N100" s="40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1"/>
        <v/>
      </c>
      <c r="U100" s="53"/>
      <c r="V100" t="str">
        <f t="shared" si="14"/>
        <v/>
      </c>
      <c r="W100" t="str">
        <f t="shared" si="14"/>
        <v/>
      </c>
      <c r="X100" s="41" t="str">
        <f t="shared" si="12"/>
        <v/>
      </c>
      <c r="Y100" s="42" t="str">
        <f t="shared" si="13"/>
        <v/>
      </c>
    </row>
    <row r="101" spans="2:25">
      <c r="B101" s="40">
        <v>93</v>
      </c>
      <c r="C101" s="48" t="str">
        <f t="shared" si="8"/>
        <v/>
      </c>
      <c r="D101" s="48"/>
      <c r="E101" s="40"/>
      <c r="F101" s="8"/>
      <c r="G101" s="40"/>
      <c r="H101" s="49"/>
      <c r="I101" s="49"/>
      <c r="J101" s="40"/>
      <c r="K101" s="50" t="str">
        <f t="shared" si="9"/>
        <v/>
      </c>
      <c r="L101" s="51"/>
      <c r="M101" s="6" t="str">
        <f>IF(J101="","",(K101/J101)/LOOKUP(RIGHT($D$2,3),定数!$A$6:$A$13,定数!$B$6:$B$13))</f>
        <v/>
      </c>
      <c r="N101" s="40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1"/>
        <v/>
      </c>
      <c r="U101" s="53"/>
      <c r="V101" t="str">
        <f t="shared" si="14"/>
        <v/>
      </c>
      <c r="W101" t="str">
        <f t="shared" si="14"/>
        <v/>
      </c>
      <c r="X101" s="41" t="str">
        <f t="shared" si="12"/>
        <v/>
      </c>
      <c r="Y101" s="42" t="str">
        <f t="shared" si="13"/>
        <v/>
      </c>
    </row>
    <row r="102" spans="2:25">
      <c r="B102" s="40">
        <v>94</v>
      </c>
      <c r="C102" s="48" t="str">
        <f t="shared" si="8"/>
        <v/>
      </c>
      <c r="D102" s="48"/>
      <c r="E102" s="40"/>
      <c r="F102" s="8"/>
      <c r="G102" s="40"/>
      <c r="H102" s="49"/>
      <c r="I102" s="49"/>
      <c r="J102" s="40"/>
      <c r="K102" s="50" t="str">
        <f t="shared" si="9"/>
        <v/>
      </c>
      <c r="L102" s="51"/>
      <c r="M102" s="6" t="str">
        <f>IF(J102="","",(K102/J102)/LOOKUP(RIGHT($D$2,3),定数!$A$6:$A$13,定数!$B$6:$B$13))</f>
        <v/>
      </c>
      <c r="N102" s="40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1"/>
        <v/>
      </c>
      <c r="U102" s="53"/>
      <c r="V102" t="str">
        <f t="shared" si="14"/>
        <v/>
      </c>
      <c r="W102" t="str">
        <f t="shared" si="14"/>
        <v/>
      </c>
      <c r="X102" s="41" t="str">
        <f t="shared" si="12"/>
        <v/>
      </c>
      <c r="Y102" s="42" t="str">
        <f t="shared" si="13"/>
        <v/>
      </c>
    </row>
    <row r="103" spans="2:25">
      <c r="B103" s="40">
        <v>95</v>
      </c>
      <c r="C103" s="48" t="str">
        <f t="shared" si="8"/>
        <v/>
      </c>
      <c r="D103" s="48"/>
      <c r="E103" s="40"/>
      <c r="F103" s="8"/>
      <c r="G103" s="40"/>
      <c r="H103" s="49"/>
      <c r="I103" s="49"/>
      <c r="J103" s="40"/>
      <c r="K103" s="50" t="str">
        <f t="shared" si="9"/>
        <v/>
      </c>
      <c r="L103" s="51"/>
      <c r="M103" s="6" t="str">
        <f>IF(J103="","",(K103/J103)/LOOKUP(RIGHT($D$2,3),定数!$A$6:$A$13,定数!$B$6:$B$13))</f>
        <v/>
      </c>
      <c r="N103" s="40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1"/>
        <v/>
      </c>
      <c r="U103" s="53"/>
      <c r="V103" t="str">
        <f t="shared" si="14"/>
        <v/>
      </c>
      <c r="W103" t="str">
        <f t="shared" si="14"/>
        <v/>
      </c>
      <c r="X103" s="41" t="str">
        <f t="shared" si="12"/>
        <v/>
      </c>
      <c r="Y103" s="42" t="str">
        <f t="shared" si="13"/>
        <v/>
      </c>
    </row>
    <row r="104" spans="2:25">
      <c r="B104" s="40">
        <v>96</v>
      </c>
      <c r="C104" s="48" t="str">
        <f t="shared" si="8"/>
        <v/>
      </c>
      <c r="D104" s="48"/>
      <c r="E104" s="40"/>
      <c r="F104" s="8"/>
      <c r="G104" s="40"/>
      <c r="H104" s="49"/>
      <c r="I104" s="49"/>
      <c r="J104" s="40"/>
      <c r="K104" s="50" t="str">
        <f t="shared" si="9"/>
        <v/>
      </c>
      <c r="L104" s="51"/>
      <c r="M104" s="6" t="str">
        <f>IF(J104="","",(K104/J104)/LOOKUP(RIGHT($D$2,3),定数!$A$6:$A$13,定数!$B$6:$B$13))</f>
        <v/>
      </c>
      <c r="N104" s="40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1"/>
        <v/>
      </c>
      <c r="U104" s="53"/>
      <c r="V104" t="str">
        <f t="shared" si="14"/>
        <v/>
      </c>
      <c r="W104" t="str">
        <f t="shared" si="14"/>
        <v/>
      </c>
      <c r="X104" s="41" t="str">
        <f t="shared" si="12"/>
        <v/>
      </c>
      <c r="Y104" s="42" t="str">
        <f t="shared" si="13"/>
        <v/>
      </c>
    </row>
    <row r="105" spans="2:25">
      <c r="B105" s="40">
        <v>97</v>
      </c>
      <c r="C105" s="48" t="str">
        <f t="shared" si="8"/>
        <v/>
      </c>
      <c r="D105" s="48"/>
      <c r="E105" s="40"/>
      <c r="F105" s="8"/>
      <c r="G105" s="40"/>
      <c r="H105" s="49"/>
      <c r="I105" s="49"/>
      <c r="J105" s="40"/>
      <c r="K105" s="50" t="str">
        <f t="shared" si="9"/>
        <v/>
      </c>
      <c r="L105" s="51"/>
      <c r="M105" s="6" t="str">
        <f>IF(J105="","",(K105/J105)/LOOKUP(RIGHT($D$2,3),定数!$A$6:$A$13,定数!$B$6:$B$13))</f>
        <v/>
      </c>
      <c r="N105" s="40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1"/>
        <v/>
      </c>
      <c r="U105" s="53"/>
      <c r="V105" t="str">
        <f t="shared" si="14"/>
        <v/>
      </c>
      <c r="W105" t="str">
        <f t="shared" si="14"/>
        <v/>
      </c>
      <c r="X105" s="41" t="str">
        <f t="shared" si="12"/>
        <v/>
      </c>
      <c r="Y105" s="42" t="str">
        <f t="shared" si="13"/>
        <v/>
      </c>
    </row>
    <row r="106" spans="2:25">
      <c r="B106" s="40">
        <v>98</v>
      </c>
      <c r="C106" s="48" t="str">
        <f t="shared" si="8"/>
        <v/>
      </c>
      <c r="D106" s="48"/>
      <c r="E106" s="40"/>
      <c r="F106" s="8"/>
      <c r="G106" s="40"/>
      <c r="H106" s="49"/>
      <c r="I106" s="49"/>
      <c r="J106" s="40"/>
      <c r="K106" s="50" t="str">
        <f t="shared" si="9"/>
        <v/>
      </c>
      <c r="L106" s="51"/>
      <c r="M106" s="6" t="str">
        <f>IF(J106="","",(K106/J106)/LOOKUP(RIGHT($D$2,3),定数!$A$6:$A$13,定数!$B$6:$B$13))</f>
        <v/>
      </c>
      <c r="N106" s="40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1"/>
        <v/>
      </c>
      <c r="U106" s="53"/>
      <c r="V106" t="str">
        <f t="shared" si="14"/>
        <v/>
      </c>
      <c r="W106" t="str">
        <f t="shared" si="14"/>
        <v/>
      </c>
      <c r="X106" s="41" t="str">
        <f t="shared" si="12"/>
        <v/>
      </c>
      <c r="Y106" s="42" t="str">
        <f t="shared" si="13"/>
        <v/>
      </c>
    </row>
    <row r="107" spans="2:25">
      <c r="B107" s="40">
        <v>99</v>
      </c>
      <c r="C107" s="48" t="str">
        <f t="shared" si="8"/>
        <v/>
      </c>
      <c r="D107" s="48"/>
      <c r="E107" s="40"/>
      <c r="F107" s="8"/>
      <c r="G107" s="40"/>
      <c r="H107" s="49"/>
      <c r="I107" s="49"/>
      <c r="J107" s="40"/>
      <c r="K107" s="50" t="str">
        <f t="shared" si="9"/>
        <v/>
      </c>
      <c r="L107" s="51"/>
      <c r="M107" s="6" t="str">
        <f>IF(J107="","",(K107/J107)/LOOKUP(RIGHT($D$2,3),定数!$A$6:$A$13,定数!$B$6:$B$13))</f>
        <v/>
      </c>
      <c r="N107" s="40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1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2"/>
        <v/>
      </c>
      <c r="Y107" s="42" t="str">
        <f t="shared" si="13"/>
        <v/>
      </c>
    </row>
    <row r="108" spans="2:25">
      <c r="B108" s="40">
        <v>100</v>
      </c>
      <c r="C108" s="48" t="str">
        <f t="shared" si="8"/>
        <v/>
      </c>
      <c r="D108" s="48"/>
      <c r="E108" s="40"/>
      <c r="F108" s="8"/>
      <c r="G108" s="40"/>
      <c r="H108" s="49"/>
      <c r="I108" s="49"/>
      <c r="J108" s="40"/>
      <c r="K108" s="50" t="str">
        <f t="shared" si="9"/>
        <v/>
      </c>
      <c r="L108" s="51"/>
      <c r="M108" s="6" t="str">
        <f>IF(J108="","",(K108/J108)/LOOKUP(RIGHT($D$2,3),定数!$A$6:$A$13,定数!$B$6:$B$13))</f>
        <v/>
      </c>
      <c r="N108" s="40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1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2"/>
        <v/>
      </c>
      <c r="Y108" s="42" t="str">
        <f t="shared" si="13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</mergeCells>
  <phoneticPr fontId="2"/>
  <conditionalFormatting sqref="G46">
    <cfRule type="cellIs" dxfId="83" priority="5" stopIfTrue="1" operator="equal">
      <formula>"買"</formula>
    </cfRule>
    <cfRule type="cellIs" dxfId="82" priority="6" stopIfTrue="1" operator="equal">
      <formula>"売"</formula>
    </cfRule>
  </conditionalFormatting>
  <conditionalFormatting sqref="G9:G11 G14:G45 G47:G108">
    <cfRule type="cellIs" dxfId="81" priority="7" stopIfTrue="1" operator="equal">
      <formula>"買"</formula>
    </cfRule>
    <cfRule type="cellIs" dxfId="80" priority="8" stopIfTrue="1" operator="equal">
      <formula>"売"</formula>
    </cfRule>
  </conditionalFormatting>
  <conditionalFormatting sqref="G12">
    <cfRule type="cellIs" dxfId="79" priority="3" stopIfTrue="1" operator="equal">
      <formula>"買"</formula>
    </cfRule>
    <cfRule type="cellIs" dxfId="78" priority="4" stopIfTrue="1" operator="equal">
      <formula>"売"</formula>
    </cfRule>
  </conditionalFormatting>
  <conditionalFormatting sqref="G13">
    <cfRule type="cellIs" dxfId="77" priority="1" stopIfTrue="1" operator="equal">
      <formula>"買"</formula>
    </cfRule>
    <cfRule type="cellIs" dxfId="76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Y109"/>
  <sheetViews>
    <sheetView zoomScale="115" zoomScaleNormal="115" workbookViewId="0">
      <pane ySplit="8" topLeftCell="A49" activePane="bottomLeft" state="frozen"/>
      <selection pane="bottomLeft" activeCell="D3" sqref="D3:I3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4" t="s">
        <v>5</v>
      </c>
      <c r="C2" s="74"/>
      <c r="D2" s="85" t="s">
        <v>67</v>
      </c>
      <c r="E2" s="85"/>
      <c r="F2" s="74" t="s">
        <v>6</v>
      </c>
      <c r="G2" s="74"/>
      <c r="H2" s="77" t="s">
        <v>68</v>
      </c>
      <c r="I2" s="77"/>
      <c r="J2" s="74" t="s">
        <v>7</v>
      </c>
      <c r="K2" s="74"/>
      <c r="L2" s="84">
        <v>100000</v>
      </c>
      <c r="M2" s="85"/>
      <c r="N2" s="74" t="s">
        <v>8</v>
      </c>
      <c r="O2" s="74"/>
      <c r="P2" s="79">
        <f>SUM(L2,D4)</f>
        <v>136042.99457486105</v>
      </c>
      <c r="Q2" s="77"/>
      <c r="R2" s="1"/>
      <c r="S2" s="1"/>
      <c r="T2" s="1"/>
    </row>
    <row r="3" spans="2:25" ht="57" customHeight="1">
      <c r="B3" s="74" t="s">
        <v>9</v>
      </c>
      <c r="C3" s="74"/>
      <c r="D3" s="86" t="s">
        <v>69</v>
      </c>
      <c r="E3" s="86"/>
      <c r="F3" s="86"/>
      <c r="G3" s="86"/>
      <c r="H3" s="86"/>
      <c r="I3" s="86"/>
      <c r="J3" s="74" t="s">
        <v>10</v>
      </c>
      <c r="K3" s="74"/>
      <c r="L3" s="86" t="s">
        <v>60</v>
      </c>
      <c r="M3" s="87"/>
      <c r="N3" s="87"/>
      <c r="O3" s="87"/>
      <c r="P3" s="87"/>
      <c r="Q3" s="87"/>
      <c r="R3" s="1"/>
      <c r="S3" s="1"/>
    </row>
    <row r="4" spans="2:25">
      <c r="B4" s="74" t="s">
        <v>11</v>
      </c>
      <c r="C4" s="74"/>
      <c r="D4" s="75">
        <f>SUM($R$9:$S$993)</f>
        <v>36042.994574861041</v>
      </c>
      <c r="E4" s="75"/>
      <c r="F4" s="74" t="s">
        <v>12</v>
      </c>
      <c r="G4" s="74"/>
      <c r="H4" s="76">
        <f>SUM($T$9:$U$108)</f>
        <v>311.99999999999898</v>
      </c>
      <c r="I4" s="77"/>
      <c r="J4" s="78" t="s">
        <v>59</v>
      </c>
      <c r="K4" s="78"/>
      <c r="L4" s="79">
        <f>MAX($C$9:$D$990)-C9</f>
        <v>53314.676698900381</v>
      </c>
      <c r="M4" s="79"/>
      <c r="N4" s="78" t="s">
        <v>58</v>
      </c>
      <c r="O4" s="78"/>
      <c r="P4" s="80">
        <f>MAX(Y:Y)</f>
        <v>0.16791485633844139</v>
      </c>
      <c r="Q4" s="80"/>
      <c r="R4" s="1"/>
      <c r="S4" s="1"/>
      <c r="T4" s="1"/>
    </row>
    <row r="5" spans="2:25">
      <c r="B5" s="39" t="s">
        <v>15</v>
      </c>
      <c r="C5" s="2">
        <f>COUNTIF($R$9:$R$990,"&gt;0")</f>
        <v>25</v>
      </c>
      <c r="D5" s="38" t="s">
        <v>16</v>
      </c>
      <c r="E5" s="15">
        <f>COUNTIF($R$9:$R$990,"&lt;0")</f>
        <v>24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0.51020408163265307</v>
      </c>
      <c r="J5" s="81" t="s">
        <v>19</v>
      </c>
      <c r="K5" s="74"/>
      <c r="L5" s="82">
        <f>MAX(V9:V993)</f>
        <v>2</v>
      </c>
      <c r="M5" s="83"/>
      <c r="N5" s="17" t="s">
        <v>20</v>
      </c>
      <c r="O5" s="9"/>
      <c r="P5" s="82">
        <f>MAX(W9:W993)</f>
        <v>5</v>
      </c>
      <c r="Q5" s="83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4" t="s">
        <v>65</v>
      </c>
      <c r="N6" s="12"/>
      <c r="O6" s="12"/>
      <c r="P6" s="10"/>
      <c r="Q6" s="7"/>
      <c r="R6" s="1"/>
      <c r="S6" s="1"/>
      <c r="T6" s="1"/>
    </row>
    <row r="7" spans="2:25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/>
      <c r="K7" s="64"/>
      <c r="L7" s="65"/>
      <c r="M7" s="66" t="s">
        <v>25</v>
      </c>
      <c r="N7" s="67" t="s">
        <v>26</v>
      </c>
      <c r="O7" s="68"/>
      <c r="P7" s="68"/>
      <c r="Q7" s="69"/>
      <c r="R7" s="70" t="s">
        <v>27</v>
      </c>
      <c r="S7" s="70"/>
      <c r="T7" s="70"/>
      <c r="U7" s="70"/>
    </row>
    <row r="8" spans="2:25">
      <c r="B8" s="55"/>
      <c r="C8" s="58"/>
      <c r="D8" s="59"/>
      <c r="E8" s="18" t="s">
        <v>28</v>
      </c>
      <c r="F8" s="18" t="s">
        <v>29</v>
      </c>
      <c r="G8" s="18" t="s">
        <v>30</v>
      </c>
      <c r="H8" s="71" t="s">
        <v>31</v>
      </c>
      <c r="I8" s="62"/>
      <c r="J8" s="4" t="s">
        <v>32</v>
      </c>
      <c r="K8" s="72" t="s">
        <v>33</v>
      </c>
      <c r="L8" s="65"/>
      <c r="M8" s="66"/>
      <c r="N8" s="5" t="s">
        <v>28</v>
      </c>
      <c r="O8" s="5" t="s">
        <v>29</v>
      </c>
      <c r="P8" s="73" t="s">
        <v>31</v>
      </c>
      <c r="Q8" s="69"/>
      <c r="R8" s="70" t="s">
        <v>34</v>
      </c>
      <c r="S8" s="70"/>
      <c r="T8" s="70" t="s">
        <v>32</v>
      </c>
      <c r="U8" s="70"/>
      <c r="Y8" t="s">
        <v>57</v>
      </c>
    </row>
    <row r="9" spans="2:25">
      <c r="B9" s="40">
        <v>1</v>
      </c>
      <c r="C9" s="48">
        <f>L2</f>
        <v>100000</v>
      </c>
      <c r="D9" s="48"/>
      <c r="E9" s="45">
        <v>2017</v>
      </c>
      <c r="F9" s="8">
        <v>43509</v>
      </c>
      <c r="G9" s="45" t="s">
        <v>3</v>
      </c>
      <c r="H9" s="49">
        <v>1.0619000000000001</v>
      </c>
      <c r="I9" s="49"/>
      <c r="J9" s="45">
        <v>37</v>
      </c>
      <c r="K9" s="48">
        <f>IF(J9="","",C9*0.03)</f>
        <v>3000</v>
      </c>
      <c r="L9" s="48"/>
      <c r="M9" s="6">
        <f>IF(J9="","",(K9/J9)/LOOKUP(RIGHT($D$2,3),定数!$A$6:$A$13,定数!$B$6:$B$13))</f>
        <v>0.67567567567567566</v>
      </c>
      <c r="N9" s="45">
        <v>2017</v>
      </c>
      <c r="O9" s="8">
        <v>43510</v>
      </c>
      <c r="P9" s="49">
        <v>1.0565</v>
      </c>
      <c r="Q9" s="49"/>
      <c r="R9" s="52">
        <f>IF(P9="","",T9*M9*LOOKUP(RIGHT($D$2,3),定数!$A$6:$A$13,定数!$B$6:$B$13))</f>
        <v>4378.3783783784365</v>
      </c>
      <c r="S9" s="52"/>
      <c r="T9" s="53">
        <f>IF(P9="","",IF(G9="買",(P9-H9),(H9-P9))*IF(RIGHT($D$2,3)="JPY",100,10000))</f>
        <v>54.000000000000711</v>
      </c>
      <c r="U9" s="53"/>
      <c r="V9" s="1">
        <f>IF(T9&lt;&gt;"",IF(T9&gt;0,1+V8,0),"")</f>
        <v>1</v>
      </c>
      <c r="W9">
        <f>IF(T9&lt;&gt;"",IF(T9&lt;0,1+W8,0),"")</f>
        <v>0</v>
      </c>
    </row>
    <row r="10" spans="2:25">
      <c r="B10" s="40">
        <v>2</v>
      </c>
      <c r="C10" s="48">
        <f t="shared" ref="C10:C73" si="0">IF(R9="","",C9+R9)</f>
        <v>104378.37837837843</v>
      </c>
      <c r="D10" s="48"/>
      <c r="E10" s="45">
        <v>2017</v>
      </c>
      <c r="F10" s="8">
        <v>43518</v>
      </c>
      <c r="G10" s="45" t="s">
        <v>3</v>
      </c>
      <c r="H10" s="49">
        <v>1.0580000000000001</v>
      </c>
      <c r="I10" s="49"/>
      <c r="J10" s="45">
        <v>36</v>
      </c>
      <c r="K10" s="50">
        <f>IF(J10="","",C10*0.03)</f>
        <v>3131.3513513513526</v>
      </c>
      <c r="L10" s="51"/>
      <c r="M10" s="6">
        <f>IF(J10="","",(K10/J10)/LOOKUP(RIGHT($D$2,3),定数!$A$6:$A$13,定数!$B$6:$B$13))</f>
        <v>0.72484984984985013</v>
      </c>
      <c r="N10" s="45">
        <v>2017</v>
      </c>
      <c r="O10" s="8">
        <v>43517</v>
      </c>
      <c r="P10" s="49">
        <v>1.0526</v>
      </c>
      <c r="Q10" s="49"/>
      <c r="R10" s="52">
        <f>IF(P10="","",T10*M10*LOOKUP(RIGHT($D$2,3),定数!$A$6:$A$13,定数!$B$6:$B$13))</f>
        <v>4697.0270270270903</v>
      </c>
      <c r="S10" s="52"/>
      <c r="T10" s="53">
        <f>IF(P10="","",IF(G10="買",(P10-H10),(H10-P10))*IF(RIGHT($D$2,3)="JPY",100,10000))</f>
        <v>54.000000000000711</v>
      </c>
      <c r="U10" s="53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41">
        <f>IF(C10&lt;&gt;"",MAX(C10,C9),"")</f>
        <v>104378.37837837843</v>
      </c>
    </row>
    <row r="11" spans="2:25">
      <c r="B11" s="40">
        <v>3</v>
      </c>
      <c r="C11" s="48">
        <f t="shared" si="0"/>
        <v>109075.40540540552</v>
      </c>
      <c r="D11" s="48"/>
      <c r="E11" s="45">
        <v>2017</v>
      </c>
      <c r="F11" s="8">
        <v>43524</v>
      </c>
      <c r="G11" s="45" t="s">
        <v>4</v>
      </c>
      <c r="H11" s="49">
        <v>1.0596000000000001</v>
      </c>
      <c r="I11" s="49"/>
      <c r="J11" s="45">
        <v>24</v>
      </c>
      <c r="K11" s="50">
        <f t="shared" ref="K11:K57" si="3">IF(J11="","",C11*0.03)</f>
        <v>3272.2621621621652</v>
      </c>
      <c r="L11" s="51"/>
      <c r="M11" s="6">
        <f>IF(J11="","",(K11/J11)/LOOKUP(RIGHT($D$2,3),定数!$A$6:$A$13,定数!$B$6:$B$13))</f>
        <v>1.1362021396396407</v>
      </c>
      <c r="N11" s="45">
        <v>2017</v>
      </c>
      <c r="O11" s="8">
        <v>43525</v>
      </c>
      <c r="P11" s="49">
        <v>1.0569</v>
      </c>
      <c r="Q11" s="49"/>
      <c r="R11" s="52">
        <f>IF(P11="","",T11*M11*LOOKUP(RIGHT($D$2,3),定数!$A$6:$A$13,定数!$B$6:$B$13))</f>
        <v>-3681.2949324326355</v>
      </c>
      <c r="S11" s="52"/>
      <c r="T11" s="53">
        <f>IF(P11="","",IF(G11="買",(P11-H11),(H11-P11))*IF(RIGHT($D$2,3)="JPY",100,10000))</f>
        <v>-27.000000000001467</v>
      </c>
      <c r="U11" s="53"/>
      <c r="V11" s="22">
        <f t="shared" si="1"/>
        <v>0</v>
      </c>
      <c r="W11">
        <f t="shared" si="2"/>
        <v>1</v>
      </c>
      <c r="X11" s="41">
        <f>IF(C11&lt;&gt;"",MAX(X10,C11),"")</f>
        <v>109075.40540540552</v>
      </c>
      <c r="Y11" s="42">
        <f>IF(X11&lt;&gt;"",1-(C11/X11),"")</f>
        <v>0</v>
      </c>
    </row>
    <row r="12" spans="2:25">
      <c r="B12" s="40">
        <v>4</v>
      </c>
      <c r="C12" s="48">
        <f t="shared" si="0"/>
        <v>105394.11047297288</v>
      </c>
      <c r="D12" s="48"/>
      <c r="E12" s="45">
        <v>2017</v>
      </c>
      <c r="F12" s="8">
        <v>43545</v>
      </c>
      <c r="G12" s="45" t="s">
        <v>4</v>
      </c>
      <c r="H12" s="49">
        <v>1.0802</v>
      </c>
      <c r="I12" s="49"/>
      <c r="J12" s="45">
        <v>49</v>
      </c>
      <c r="K12" s="50">
        <f t="shared" si="3"/>
        <v>3161.8233141891865</v>
      </c>
      <c r="L12" s="51"/>
      <c r="M12" s="6">
        <f>IF(J12="","",(K12/J12)/LOOKUP(RIGHT($D$2,3),定数!$A$6:$A$13,定数!$B$6:$B$13))</f>
        <v>0.53772505343353505</v>
      </c>
      <c r="N12" s="45">
        <v>2017</v>
      </c>
      <c r="O12" s="8">
        <v>43551</v>
      </c>
      <c r="P12" s="49">
        <v>1.0874999999999999</v>
      </c>
      <c r="Q12" s="49"/>
      <c r="R12" s="52">
        <f>IF(P12="","",T12*M12*LOOKUP(RIGHT($D$2,3),定数!$A$6:$A$13,定数!$B$6:$B$13))</f>
        <v>4710.4714680776779</v>
      </c>
      <c r="S12" s="52"/>
      <c r="T12" s="53">
        <f t="shared" ref="T12:T75" si="4">IF(P12="","",IF(G12="買",(P12-H12),(H12-P12))*IF(RIGHT($D$2,3)="JPY",100,10000))</f>
        <v>72.999999999998622</v>
      </c>
      <c r="U12" s="53"/>
      <c r="V12" s="22">
        <f t="shared" si="1"/>
        <v>1</v>
      </c>
      <c r="W12">
        <f t="shared" si="2"/>
        <v>0</v>
      </c>
      <c r="X12" s="41">
        <f t="shared" ref="X12:X75" si="5">IF(C12&lt;&gt;"",MAX(X11,C12),"")</f>
        <v>109075.40540540552</v>
      </c>
      <c r="Y12" s="42">
        <f t="shared" ref="Y12:Y75" si="6">IF(X12&lt;&gt;"",1-(C12/X12),"")</f>
        <v>3.3750000000001834E-2</v>
      </c>
    </row>
    <row r="13" spans="2:25">
      <c r="B13" s="40">
        <v>5</v>
      </c>
      <c r="C13" s="48">
        <f t="shared" si="0"/>
        <v>110104.58194105056</v>
      </c>
      <c r="D13" s="48"/>
      <c r="E13" s="45">
        <v>2017</v>
      </c>
      <c r="F13" s="8">
        <v>43556</v>
      </c>
      <c r="G13" s="45" t="s">
        <v>3</v>
      </c>
      <c r="H13" s="49">
        <v>1.0649999999999999</v>
      </c>
      <c r="I13" s="49"/>
      <c r="J13" s="45">
        <v>50</v>
      </c>
      <c r="K13" s="50">
        <f t="shared" si="3"/>
        <v>3303.137458231517</v>
      </c>
      <c r="L13" s="51"/>
      <c r="M13" s="6">
        <f>IF(J13="","",(K13/J13)/LOOKUP(RIGHT($D$2,3),定数!$A$6:$A$13,定数!$B$6:$B$13))</f>
        <v>0.55052290970525286</v>
      </c>
      <c r="N13" s="45">
        <v>2017</v>
      </c>
      <c r="O13" s="8">
        <v>43565</v>
      </c>
      <c r="P13" s="49">
        <v>1.0576000000000001</v>
      </c>
      <c r="Q13" s="49"/>
      <c r="R13" s="52">
        <f>IF(P13="","",T13*M13*LOOKUP(RIGHT($D$2,3),定数!$A$6:$A$13,定数!$B$6:$B$13))</f>
        <v>4888.6434381825475</v>
      </c>
      <c r="S13" s="52"/>
      <c r="T13" s="53">
        <f t="shared" si="4"/>
        <v>73.999999999998508</v>
      </c>
      <c r="U13" s="53"/>
      <c r="V13" s="22">
        <f t="shared" si="1"/>
        <v>2</v>
      </c>
      <c r="W13">
        <f t="shared" si="2"/>
        <v>0</v>
      </c>
      <c r="X13" s="41">
        <f t="shared" si="5"/>
        <v>110104.58194105056</v>
      </c>
      <c r="Y13" s="42">
        <f t="shared" si="6"/>
        <v>0</v>
      </c>
    </row>
    <row r="14" spans="2:25">
      <c r="B14" s="40">
        <v>6</v>
      </c>
      <c r="C14" s="48">
        <f t="shared" si="0"/>
        <v>114993.22537923312</v>
      </c>
      <c r="D14" s="48"/>
      <c r="E14" s="45">
        <v>2017</v>
      </c>
      <c r="F14" s="8">
        <v>43558</v>
      </c>
      <c r="G14" s="45" t="s">
        <v>3</v>
      </c>
      <c r="H14" s="49">
        <v>1.0657000000000001</v>
      </c>
      <c r="I14" s="49"/>
      <c r="J14" s="45">
        <v>22</v>
      </c>
      <c r="K14" s="50">
        <f t="shared" si="3"/>
        <v>3449.7967613769933</v>
      </c>
      <c r="L14" s="51"/>
      <c r="M14" s="6">
        <f>IF(J14="","",(K14/J14)/LOOKUP(RIGHT($D$2,3),定数!$A$6:$A$13,定数!$B$6:$B$13))</f>
        <v>1.3067411974912853</v>
      </c>
      <c r="N14" s="45">
        <v>2017</v>
      </c>
      <c r="O14" s="8">
        <v>43560</v>
      </c>
      <c r="P14" s="49">
        <v>1.0682</v>
      </c>
      <c r="Q14" s="49"/>
      <c r="R14" s="52">
        <f>IF(P14="","",T14*M14*LOOKUP(RIGHT($D$2,3),定数!$A$6:$A$13,定数!$B$6:$B$13))</f>
        <v>-3920.223592473772</v>
      </c>
      <c r="S14" s="52"/>
      <c r="T14" s="53">
        <f t="shared" si="4"/>
        <v>-24.999999999999467</v>
      </c>
      <c r="U14" s="53"/>
      <c r="V14" s="22">
        <f t="shared" si="1"/>
        <v>0</v>
      </c>
      <c r="W14">
        <f t="shared" si="2"/>
        <v>1</v>
      </c>
      <c r="X14" s="41">
        <f t="shared" si="5"/>
        <v>114993.22537923312</v>
      </c>
      <c r="Y14" s="42">
        <f t="shared" si="6"/>
        <v>0</v>
      </c>
    </row>
    <row r="15" spans="2:25">
      <c r="B15" s="40">
        <v>7</v>
      </c>
      <c r="C15" s="48">
        <f t="shared" si="0"/>
        <v>111073.00178675934</v>
      </c>
      <c r="D15" s="48"/>
      <c r="E15" s="45">
        <v>2017</v>
      </c>
      <c r="F15" s="8">
        <v>43561</v>
      </c>
      <c r="G15" s="45" t="s">
        <v>3</v>
      </c>
      <c r="H15" s="49">
        <v>1.0644</v>
      </c>
      <c r="I15" s="49"/>
      <c r="J15" s="45">
        <v>30</v>
      </c>
      <c r="K15" s="50">
        <f t="shared" si="3"/>
        <v>3332.1900536027802</v>
      </c>
      <c r="L15" s="51"/>
      <c r="M15" s="6">
        <f>IF(J15="","",(K15/J15)/LOOKUP(RIGHT($D$2,3),定数!$A$6:$A$13,定数!$B$6:$B$13))</f>
        <v>0.92560834822299443</v>
      </c>
      <c r="N15" s="45">
        <v>217</v>
      </c>
      <c r="O15" s="8">
        <v>43562</v>
      </c>
      <c r="P15" s="49">
        <v>1.06</v>
      </c>
      <c r="Q15" s="49"/>
      <c r="R15" s="52">
        <f>IF(P15="","",T15*M15*LOOKUP(RIGHT($D$2,3),定数!$A$6:$A$13,定数!$B$6:$B$13))</f>
        <v>4887.2120786173655</v>
      </c>
      <c r="S15" s="52"/>
      <c r="T15" s="53">
        <f t="shared" si="4"/>
        <v>43.999999999999595</v>
      </c>
      <c r="U15" s="53"/>
      <c r="V15" s="22">
        <f t="shared" si="1"/>
        <v>1</v>
      </c>
      <c r="W15">
        <f t="shared" si="2"/>
        <v>0</v>
      </c>
      <c r="X15" s="41">
        <f t="shared" si="5"/>
        <v>114993.22537923312</v>
      </c>
      <c r="Y15" s="42">
        <f t="shared" si="6"/>
        <v>3.4090909090908394E-2</v>
      </c>
    </row>
    <row r="16" spans="2:25">
      <c r="B16" s="40">
        <v>8</v>
      </c>
      <c r="C16" s="48">
        <f t="shared" si="0"/>
        <v>115960.2138653767</v>
      </c>
      <c r="D16" s="48"/>
      <c r="E16" s="45">
        <v>2017</v>
      </c>
      <c r="F16" s="8">
        <v>43566</v>
      </c>
      <c r="G16" s="45" t="s">
        <v>3</v>
      </c>
      <c r="H16" s="49">
        <v>1.0585</v>
      </c>
      <c r="I16" s="49"/>
      <c r="J16" s="45">
        <v>19</v>
      </c>
      <c r="K16" s="50">
        <f t="shared" si="3"/>
        <v>3478.8064159613009</v>
      </c>
      <c r="L16" s="51"/>
      <c r="M16" s="6">
        <f>IF(J16="","",(K16/J16)/LOOKUP(RIGHT($D$2,3),定数!$A$6:$A$13,定数!$B$6:$B$13))</f>
        <v>1.5257922877023249</v>
      </c>
      <c r="N16" s="45">
        <v>2017</v>
      </c>
      <c r="O16" s="8">
        <v>43566</v>
      </c>
      <c r="P16" s="49">
        <v>1.0607</v>
      </c>
      <c r="Q16" s="49"/>
      <c r="R16" s="52">
        <f>IF(P16="","",T16*M16*LOOKUP(RIGHT($D$2,3),定数!$A$6:$A$13,定数!$B$6:$B$13))</f>
        <v>-4028.0916395341005</v>
      </c>
      <c r="S16" s="52"/>
      <c r="T16" s="53">
        <f t="shared" si="4"/>
        <v>-21.999999999999797</v>
      </c>
      <c r="U16" s="53"/>
      <c r="V16" s="22">
        <f t="shared" si="1"/>
        <v>0</v>
      </c>
      <c r="W16">
        <f t="shared" si="2"/>
        <v>1</v>
      </c>
      <c r="X16" s="41">
        <f t="shared" si="5"/>
        <v>115960.2138653767</v>
      </c>
      <c r="Y16" s="42">
        <f t="shared" si="6"/>
        <v>0</v>
      </c>
    </row>
    <row r="17" spans="2:25">
      <c r="B17" s="40">
        <v>9</v>
      </c>
      <c r="C17" s="48">
        <f t="shared" si="0"/>
        <v>111932.1222258426</v>
      </c>
      <c r="D17" s="48"/>
      <c r="E17" s="45">
        <v>2017</v>
      </c>
      <c r="F17" s="8">
        <v>43588</v>
      </c>
      <c r="G17" s="45" t="s">
        <v>4</v>
      </c>
      <c r="H17" s="49">
        <v>1.0931</v>
      </c>
      <c r="I17" s="49"/>
      <c r="J17" s="45">
        <v>42</v>
      </c>
      <c r="K17" s="50">
        <f t="shared" si="3"/>
        <v>3357.9636667752779</v>
      </c>
      <c r="L17" s="51"/>
      <c r="M17" s="6">
        <f>IF(J17="","",(K17/J17)/LOOKUP(RIGHT($D$2,3),定数!$A$6:$A$13,定数!$B$6:$B$13))</f>
        <v>0.66626263229668214</v>
      </c>
      <c r="N17" s="45">
        <v>2017</v>
      </c>
      <c r="O17" s="8">
        <v>43589</v>
      </c>
      <c r="P17" s="49">
        <v>1.0887</v>
      </c>
      <c r="Q17" s="49"/>
      <c r="R17" s="52">
        <f>IF(P17="","",T17*M17*LOOKUP(RIGHT($D$2,3),定数!$A$6:$A$13,定数!$B$6:$B$13))</f>
        <v>-3517.8666985264495</v>
      </c>
      <c r="S17" s="52"/>
      <c r="T17" s="53">
        <f t="shared" si="4"/>
        <v>-43.999999999999595</v>
      </c>
      <c r="U17" s="53"/>
      <c r="V17" s="22">
        <f t="shared" si="1"/>
        <v>0</v>
      </c>
      <c r="W17">
        <f t="shared" si="2"/>
        <v>2</v>
      </c>
      <c r="X17" s="41">
        <f t="shared" si="5"/>
        <v>115960.2138653767</v>
      </c>
      <c r="Y17" s="42">
        <f t="shared" si="6"/>
        <v>3.4736842105262844E-2</v>
      </c>
    </row>
    <row r="18" spans="2:25">
      <c r="B18" s="40">
        <v>10</v>
      </c>
      <c r="C18" s="48">
        <f t="shared" si="0"/>
        <v>108414.25552731616</v>
      </c>
      <c r="D18" s="48"/>
      <c r="E18" s="45">
        <v>2017</v>
      </c>
      <c r="F18" s="8">
        <v>43644</v>
      </c>
      <c r="G18" s="45" t="s">
        <v>4</v>
      </c>
      <c r="H18" s="49">
        <v>1.1391</v>
      </c>
      <c r="I18" s="49"/>
      <c r="J18" s="45">
        <v>98</v>
      </c>
      <c r="K18" s="50">
        <f t="shared" si="3"/>
        <v>3252.4276658194844</v>
      </c>
      <c r="L18" s="51"/>
      <c r="M18" s="6">
        <f>IF(J18="","",(K18/J18)/LOOKUP(RIGHT($D$2,3),定数!$A$6:$A$13,定数!$B$6:$B$13))</f>
        <v>0.27656697838601058</v>
      </c>
      <c r="N18" s="45">
        <v>2017</v>
      </c>
      <c r="O18" s="8">
        <v>43664</v>
      </c>
      <c r="P18" s="49">
        <v>1.1536999999999999</v>
      </c>
      <c r="Q18" s="49"/>
      <c r="R18" s="52">
        <f>IF(P18="","",T18*M18*LOOKUP(RIGHT($D$2,3),定数!$A$6:$A$13,定数!$B$6:$B$13))</f>
        <v>4845.4534613228871</v>
      </c>
      <c r="S18" s="52"/>
      <c r="T18" s="53">
        <f t="shared" si="4"/>
        <v>145.99999999999946</v>
      </c>
      <c r="U18" s="53"/>
      <c r="V18" s="22">
        <f t="shared" si="1"/>
        <v>1</v>
      </c>
      <c r="W18">
        <f t="shared" si="2"/>
        <v>0</v>
      </c>
      <c r="X18" s="41">
        <f t="shared" si="5"/>
        <v>115960.2138653767</v>
      </c>
      <c r="Y18" s="42">
        <f t="shared" si="6"/>
        <v>6.5073684210525728E-2</v>
      </c>
    </row>
    <row r="19" spans="2:25">
      <c r="B19" s="40">
        <v>11</v>
      </c>
      <c r="C19" s="48">
        <f t="shared" si="0"/>
        <v>113259.70898863905</v>
      </c>
      <c r="D19" s="48"/>
      <c r="E19" s="45">
        <v>2017</v>
      </c>
      <c r="F19" s="8">
        <v>43663</v>
      </c>
      <c r="G19" s="45" t="s">
        <v>4</v>
      </c>
      <c r="H19" s="49">
        <v>1.1471</v>
      </c>
      <c r="I19" s="49"/>
      <c r="J19" s="45">
        <v>35</v>
      </c>
      <c r="K19" s="50">
        <f t="shared" si="3"/>
        <v>3397.7912696591711</v>
      </c>
      <c r="L19" s="51"/>
      <c r="M19" s="6">
        <f>IF(J19="","",(K19/J19)/LOOKUP(RIGHT($D$2,3),定数!$A$6:$A$13,定数!$B$6:$B$13))</f>
        <v>0.80899792134742166</v>
      </c>
      <c r="N19" s="45">
        <v>2017</v>
      </c>
      <c r="O19" s="8">
        <v>43664</v>
      </c>
      <c r="P19" s="49">
        <v>1.1523000000000001</v>
      </c>
      <c r="Q19" s="49"/>
      <c r="R19" s="52">
        <f>IF(P19="","",T19*M19*LOOKUP(RIGHT($D$2,3),定数!$A$6:$A$13,定数!$B$6:$B$13))</f>
        <v>5048.1470292080021</v>
      </c>
      <c r="S19" s="52"/>
      <c r="T19" s="53">
        <f t="shared" si="4"/>
        <v>52.000000000000938</v>
      </c>
      <c r="U19" s="53"/>
      <c r="V19" s="22">
        <f t="shared" si="1"/>
        <v>2</v>
      </c>
      <c r="W19">
        <f t="shared" si="2"/>
        <v>0</v>
      </c>
      <c r="X19" s="41">
        <f t="shared" si="5"/>
        <v>115960.2138653767</v>
      </c>
      <c r="Y19" s="42">
        <f t="shared" si="6"/>
        <v>2.3288201933404418E-2</v>
      </c>
    </row>
    <row r="20" spans="2:25">
      <c r="B20" s="40">
        <v>12</v>
      </c>
      <c r="C20" s="48">
        <f t="shared" si="0"/>
        <v>118307.85601784705</v>
      </c>
      <c r="D20" s="48"/>
      <c r="E20" s="45">
        <v>2017</v>
      </c>
      <c r="F20" s="8">
        <v>43671</v>
      </c>
      <c r="G20" s="45" t="s">
        <v>4</v>
      </c>
      <c r="H20" s="49">
        <v>1.1664000000000001</v>
      </c>
      <c r="I20" s="49"/>
      <c r="J20" s="45">
        <v>32</v>
      </c>
      <c r="K20" s="50">
        <f t="shared" si="3"/>
        <v>3549.2356805354116</v>
      </c>
      <c r="L20" s="51"/>
      <c r="M20" s="6">
        <f>IF(J20="","",(K20/J20)/LOOKUP(RIGHT($D$2,3),定数!$A$6:$A$13,定数!$B$6:$B$13))</f>
        <v>0.92428012513943014</v>
      </c>
      <c r="N20" s="45">
        <v>2017</v>
      </c>
      <c r="O20" s="8">
        <v>43672</v>
      </c>
      <c r="P20" s="49">
        <v>1.1629</v>
      </c>
      <c r="Q20" s="49"/>
      <c r="R20" s="52">
        <f>IF(P20="","",T20*M20*LOOKUP(RIGHT($D$2,3),定数!$A$6:$A$13,定数!$B$6:$B$13))</f>
        <v>-3881.9765255856714</v>
      </c>
      <c r="S20" s="52"/>
      <c r="T20" s="53">
        <f t="shared" si="4"/>
        <v>-35.000000000000583</v>
      </c>
      <c r="U20" s="53"/>
      <c r="V20" s="22">
        <f t="shared" si="1"/>
        <v>0</v>
      </c>
      <c r="W20">
        <f t="shared" si="2"/>
        <v>1</v>
      </c>
      <c r="X20" s="41">
        <f t="shared" si="5"/>
        <v>118307.85601784705</v>
      </c>
      <c r="Y20" s="42">
        <f t="shared" si="6"/>
        <v>0</v>
      </c>
    </row>
    <row r="21" spans="2:25">
      <c r="B21" s="40">
        <v>13</v>
      </c>
      <c r="C21" s="48">
        <f t="shared" si="0"/>
        <v>114425.87949226137</v>
      </c>
      <c r="D21" s="48"/>
      <c r="E21" s="45">
        <v>2017</v>
      </c>
      <c r="F21" s="8">
        <v>43671</v>
      </c>
      <c r="G21" s="45" t="s">
        <v>4</v>
      </c>
      <c r="H21" s="49">
        <v>1.1698999999999999</v>
      </c>
      <c r="I21" s="49"/>
      <c r="J21" s="45">
        <v>55</v>
      </c>
      <c r="K21" s="50">
        <f t="shared" si="3"/>
        <v>3432.7763847678411</v>
      </c>
      <c r="L21" s="51"/>
      <c r="M21" s="6">
        <f>IF(J21="","",(K21/J21)/LOOKUP(RIGHT($D$2,3),定数!$A$6:$A$13,定数!$B$6:$B$13))</f>
        <v>0.52011763405573352</v>
      </c>
      <c r="N21" s="45">
        <v>2017</v>
      </c>
      <c r="O21" s="8">
        <v>43671</v>
      </c>
      <c r="P21" s="49">
        <v>1.1641999999999999</v>
      </c>
      <c r="Q21" s="49"/>
      <c r="R21" s="52">
        <f>IF(P21="","",T21*M21*LOOKUP(RIGHT($D$2,3),定数!$A$6:$A$13,定数!$B$6:$B$13))</f>
        <v>-3557.6046169412416</v>
      </c>
      <c r="S21" s="52"/>
      <c r="T21" s="53">
        <f t="shared" si="4"/>
        <v>-57.000000000000384</v>
      </c>
      <c r="U21" s="53"/>
      <c r="V21" s="22">
        <f t="shared" si="1"/>
        <v>0</v>
      </c>
      <c r="W21">
        <f t="shared" si="2"/>
        <v>2</v>
      </c>
      <c r="X21" s="41">
        <f t="shared" si="5"/>
        <v>118307.85601784705</v>
      </c>
      <c r="Y21" s="42">
        <f t="shared" si="6"/>
        <v>3.2812500000000577E-2</v>
      </c>
    </row>
    <row r="22" spans="2:25">
      <c r="B22" s="40">
        <v>14</v>
      </c>
      <c r="C22" s="48">
        <f t="shared" si="0"/>
        <v>110868.27487532013</v>
      </c>
      <c r="D22" s="48"/>
      <c r="E22" s="45">
        <v>2017</v>
      </c>
      <c r="F22" s="8">
        <v>43677</v>
      </c>
      <c r="G22" s="45" t="s">
        <v>4</v>
      </c>
      <c r="H22" s="49">
        <v>1.1751</v>
      </c>
      <c r="I22" s="49"/>
      <c r="J22" s="45">
        <v>27</v>
      </c>
      <c r="K22" s="50">
        <f t="shared" si="3"/>
        <v>3326.0482462596037</v>
      </c>
      <c r="L22" s="51"/>
      <c r="M22" s="6">
        <f>IF(J22="","",(K22/J22)/LOOKUP(RIGHT($D$2,3),定数!$A$6:$A$13,定数!$B$6:$B$13))</f>
        <v>1.0265581006974085</v>
      </c>
      <c r="N22" s="45">
        <v>2017</v>
      </c>
      <c r="O22" s="8">
        <v>43677</v>
      </c>
      <c r="P22" s="49">
        <v>1.1791</v>
      </c>
      <c r="Q22" s="49"/>
      <c r="R22" s="52">
        <f>IF(P22="","",T22*M22*LOOKUP(RIGHT($D$2,3),定数!$A$6:$A$13,定数!$B$6:$B$13))</f>
        <v>4927.478883347565</v>
      </c>
      <c r="S22" s="52"/>
      <c r="T22" s="53">
        <f t="shared" si="4"/>
        <v>40.000000000000036</v>
      </c>
      <c r="U22" s="53"/>
      <c r="V22" s="22">
        <f t="shared" si="1"/>
        <v>1</v>
      </c>
      <c r="W22">
        <f t="shared" si="2"/>
        <v>0</v>
      </c>
      <c r="X22" s="41">
        <f t="shared" si="5"/>
        <v>118307.85601784705</v>
      </c>
      <c r="Y22" s="42">
        <f t="shared" si="6"/>
        <v>6.2883238636364469E-2</v>
      </c>
    </row>
    <row r="23" spans="2:25">
      <c r="B23" s="40">
        <v>15</v>
      </c>
      <c r="C23" s="48">
        <f t="shared" si="0"/>
        <v>115795.75375866769</v>
      </c>
      <c r="D23" s="48"/>
      <c r="E23" s="45">
        <v>2017</v>
      </c>
      <c r="F23" s="8">
        <v>43679</v>
      </c>
      <c r="G23" s="45" t="s">
        <v>4</v>
      </c>
      <c r="H23" s="49">
        <v>1.1871</v>
      </c>
      <c r="I23" s="49"/>
      <c r="J23" s="45">
        <v>52</v>
      </c>
      <c r="K23" s="50">
        <f t="shared" si="3"/>
        <v>3473.8726127600307</v>
      </c>
      <c r="L23" s="51"/>
      <c r="M23" s="6">
        <f>IF(J23="","",(K23/J23)/LOOKUP(RIGHT($D$2,3),定数!$A$6:$A$13,定数!$B$6:$B$13))</f>
        <v>0.55671035460897933</v>
      </c>
      <c r="N23" s="45">
        <v>2017</v>
      </c>
      <c r="O23" s="8">
        <v>43681</v>
      </c>
      <c r="P23" s="49">
        <v>1.1816</v>
      </c>
      <c r="Q23" s="49"/>
      <c r="R23" s="52">
        <f>IF(P23="","",T23*M23*LOOKUP(RIGHT($D$2,3),定数!$A$6:$A$13,定数!$B$6:$B$13))</f>
        <v>-3674.2883404193039</v>
      </c>
      <c r="S23" s="52"/>
      <c r="T23" s="53">
        <f t="shared" si="4"/>
        <v>-55.000000000000604</v>
      </c>
      <c r="U23" s="53"/>
      <c r="V23" t="str">
        <f t="shared" ref="V23:W74" si="7">IF(S23&lt;&gt;"",IF(S23&lt;0,1+V22,0),"")</f>
        <v/>
      </c>
      <c r="W23">
        <f t="shared" si="2"/>
        <v>1</v>
      </c>
      <c r="X23" s="41">
        <f t="shared" si="5"/>
        <v>118307.85601784705</v>
      </c>
      <c r="Y23" s="42">
        <f t="shared" si="6"/>
        <v>2.1233604797980643E-2</v>
      </c>
    </row>
    <row r="24" spans="2:25">
      <c r="B24" s="40">
        <v>16</v>
      </c>
      <c r="C24" s="48">
        <f t="shared" si="0"/>
        <v>112121.46541824839</v>
      </c>
      <c r="D24" s="48"/>
      <c r="E24" s="45">
        <v>2017</v>
      </c>
      <c r="F24" s="8">
        <v>43680</v>
      </c>
      <c r="G24" s="45" t="s">
        <v>4</v>
      </c>
      <c r="H24" s="49">
        <v>1.1873</v>
      </c>
      <c r="I24" s="49"/>
      <c r="J24" s="45">
        <v>42</v>
      </c>
      <c r="K24" s="50">
        <f t="shared" si="3"/>
        <v>3363.6439625474518</v>
      </c>
      <c r="L24" s="51"/>
      <c r="M24" s="6">
        <f>IF(J24="","",(K24/J24)/LOOKUP(RIGHT($D$2,3),定数!$A$6:$A$13,定数!$B$6:$B$13))</f>
        <v>0.66738967510862135</v>
      </c>
      <c r="N24" s="45">
        <v>2017</v>
      </c>
      <c r="O24" s="8">
        <v>43681</v>
      </c>
      <c r="P24" s="49">
        <v>1.1829000000000001</v>
      </c>
      <c r="Q24" s="49"/>
      <c r="R24" s="52">
        <f>IF(P24="","",T24*M24*LOOKUP(RIGHT($D$2,3),定数!$A$6:$A$13,定数!$B$6:$B$13))</f>
        <v>-3523.8174845734884</v>
      </c>
      <c r="S24" s="52"/>
      <c r="T24" s="53">
        <f t="shared" si="4"/>
        <v>-43.999999999999595</v>
      </c>
      <c r="U24" s="53"/>
      <c r="V24" t="str">
        <f t="shared" si="7"/>
        <v/>
      </c>
      <c r="W24">
        <f t="shared" si="2"/>
        <v>2</v>
      </c>
      <c r="X24" s="41">
        <f t="shared" si="5"/>
        <v>118307.85601784705</v>
      </c>
      <c r="Y24" s="42">
        <f t="shared" si="6"/>
        <v>5.2290615414968045E-2</v>
      </c>
    </row>
    <row r="25" spans="2:25">
      <c r="B25" s="40">
        <v>17</v>
      </c>
      <c r="C25" s="48">
        <f t="shared" si="0"/>
        <v>108597.6479336749</v>
      </c>
      <c r="D25" s="48"/>
      <c r="E25" s="45">
        <v>2017</v>
      </c>
      <c r="F25" s="8">
        <v>43685</v>
      </c>
      <c r="G25" s="45" t="s">
        <v>3</v>
      </c>
      <c r="H25" s="49">
        <v>1.1714</v>
      </c>
      <c r="I25" s="49"/>
      <c r="J25" s="45">
        <v>102</v>
      </c>
      <c r="K25" s="50">
        <f t="shared" si="3"/>
        <v>3257.9294380102469</v>
      </c>
      <c r="L25" s="51"/>
      <c r="M25" s="6">
        <f>IF(J25="","",(K25/J25)/LOOKUP(RIGHT($D$2,3),定数!$A$6:$A$13,定数!$B$6:$B$13))</f>
        <v>0.2661707057197914</v>
      </c>
      <c r="N25" s="45">
        <v>2017</v>
      </c>
      <c r="O25" s="8">
        <v>43688</v>
      </c>
      <c r="P25" s="49">
        <v>1.1818</v>
      </c>
      <c r="Q25" s="49"/>
      <c r="R25" s="52">
        <f>IF(P25="","",T25*M25*LOOKUP(RIGHT($D$2,3),定数!$A$6:$A$13,定数!$B$6:$B$13))</f>
        <v>-3321.8104073829854</v>
      </c>
      <c r="S25" s="52"/>
      <c r="T25" s="53">
        <f t="shared" si="4"/>
        <v>-103.99999999999964</v>
      </c>
      <c r="U25" s="53"/>
      <c r="V25" t="str">
        <f t="shared" si="7"/>
        <v/>
      </c>
      <c r="W25">
        <f t="shared" si="2"/>
        <v>3</v>
      </c>
      <c r="X25" s="41">
        <f t="shared" si="5"/>
        <v>118307.85601784705</v>
      </c>
      <c r="Y25" s="42">
        <f t="shared" si="6"/>
        <v>8.2075767501925911E-2</v>
      </c>
    </row>
    <row r="26" spans="2:25">
      <c r="B26" s="40">
        <v>18</v>
      </c>
      <c r="C26" s="48">
        <f t="shared" si="0"/>
        <v>105275.83752629191</v>
      </c>
      <c r="D26" s="48"/>
      <c r="E26" s="45">
        <v>2017</v>
      </c>
      <c r="F26" s="8">
        <v>43702</v>
      </c>
      <c r="G26" s="45" t="s">
        <v>4</v>
      </c>
      <c r="H26" s="49">
        <v>1.1828000000000001</v>
      </c>
      <c r="I26" s="49"/>
      <c r="J26" s="45">
        <v>54</v>
      </c>
      <c r="K26" s="50">
        <f t="shared" si="3"/>
        <v>3158.2751257887571</v>
      </c>
      <c r="L26" s="51"/>
      <c r="M26" s="6">
        <f>IF(J26="","",(K26/J26)/LOOKUP(RIGHT($D$2,3),定数!$A$6:$A$13,定数!$B$6:$B$13))</f>
        <v>0.48738813669579589</v>
      </c>
      <c r="N26" s="45">
        <v>2017</v>
      </c>
      <c r="O26" s="8">
        <v>43703</v>
      </c>
      <c r="P26" s="49">
        <v>1.1908000000000001</v>
      </c>
      <c r="Q26" s="49"/>
      <c r="R26" s="52">
        <f>IF(P26="","",T26*M26*LOOKUP(RIGHT($D$2,3),定数!$A$6:$A$13,定数!$B$6:$B$13))</f>
        <v>4678.9261122796452</v>
      </c>
      <c r="S26" s="52"/>
      <c r="T26" s="53">
        <f t="shared" si="4"/>
        <v>80.000000000000071</v>
      </c>
      <c r="U26" s="53"/>
      <c r="V26" t="str">
        <f t="shared" si="7"/>
        <v/>
      </c>
      <c r="W26">
        <f t="shared" si="2"/>
        <v>0</v>
      </c>
      <c r="X26" s="41">
        <f t="shared" si="5"/>
        <v>118307.85601784705</v>
      </c>
      <c r="Y26" s="42">
        <f t="shared" si="6"/>
        <v>0.11015344990774933</v>
      </c>
    </row>
    <row r="27" spans="2:25">
      <c r="B27" s="40">
        <v>19</v>
      </c>
      <c r="C27" s="48">
        <f t="shared" si="0"/>
        <v>109954.76363857156</v>
      </c>
      <c r="D27" s="48"/>
      <c r="E27" s="45">
        <v>2017</v>
      </c>
      <c r="F27" s="8">
        <v>43714</v>
      </c>
      <c r="G27" s="45" t="s">
        <v>4</v>
      </c>
      <c r="H27" s="49">
        <v>1.1950000000000001</v>
      </c>
      <c r="I27" s="49"/>
      <c r="J27" s="45">
        <v>47</v>
      </c>
      <c r="K27" s="50">
        <f t="shared" si="3"/>
        <v>3298.6429091571467</v>
      </c>
      <c r="L27" s="51"/>
      <c r="M27" s="6">
        <f>IF(J27="","",(K27/J27)/LOOKUP(RIGHT($D$2,3),定数!$A$6:$A$13,定数!$B$6:$B$13))</f>
        <v>0.58486576403495505</v>
      </c>
      <c r="N27" s="45">
        <v>2017</v>
      </c>
      <c r="O27" s="8">
        <v>43715</v>
      </c>
      <c r="P27" s="49">
        <v>1.2019</v>
      </c>
      <c r="Q27" s="49"/>
      <c r="R27" s="52">
        <f>IF(P27="","",T27*M27*LOOKUP(RIGHT($D$2,3),定数!$A$6:$A$13,定数!$B$6:$B$13))</f>
        <v>4842.688526209362</v>
      </c>
      <c r="S27" s="52"/>
      <c r="T27" s="53">
        <f t="shared" si="4"/>
        <v>68.999999999999062</v>
      </c>
      <c r="U27" s="53"/>
      <c r="V27" t="str">
        <f t="shared" si="7"/>
        <v/>
      </c>
      <c r="W27">
        <f t="shared" si="2"/>
        <v>0</v>
      </c>
      <c r="X27" s="41">
        <f t="shared" si="5"/>
        <v>118307.85601784705</v>
      </c>
      <c r="Y27" s="42">
        <f t="shared" si="6"/>
        <v>7.0604714348093678E-2</v>
      </c>
    </row>
    <row r="28" spans="2:25">
      <c r="B28" s="40">
        <v>20</v>
      </c>
      <c r="C28" s="48">
        <f t="shared" si="0"/>
        <v>114797.45216478092</v>
      </c>
      <c r="D28" s="48"/>
      <c r="E28" s="45">
        <v>2017</v>
      </c>
      <c r="F28" s="8">
        <v>43728</v>
      </c>
      <c r="G28" s="45" t="s">
        <v>4</v>
      </c>
      <c r="H28" s="49">
        <v>1.2007000000000001</v>
      </c>
      <c r="I28" s="49"/>
      <c r="J28" s="45">
        <v>45</v>
      </c>
      <c r="K28" s="50">
        <f t="shared" si="3"/>
        <v>3443.9235649434272</v>
      </c>
      <c r="L28" s="51"/>
      <c r="M28" s="6">
        <f>IF(J28="","",(K28/J28)/LOOKUP(RIGHT($D$2,3),定数!$A$6:$A$13,定数!$B$6:$B$13))</f>
        <v>0.63776362313767165</v>
      </c>
      <c r="N28" s="45">
        <v>2017</v>
      </c>
      <c r="O28" s="8">
        <v>43729</v>
      </c>
      <c r="P28" s="49">
        <v>1.1959</v>
      </c>
      <c r="Q28" s="49"/>
      <c r="R28" s="52">
        <f>IF(P28="","",T28*M28*LOOKUP(RIGHT($D$2,3),定数!$A$6:$A$13,定数!$B$6:$B$13))</f>
        <v>-3673.5184692730941</v>
      </c>
      <c r="S28" s="52"/>
      <c r="T28" s="53">
        <f t="shared" si="4"/>
        <v>-48.000000000001378</v>
      </c>
      <c r="U28" s="53"/>
      <c r="V28" t="str">
        <f t="shared" si="7"/>
        <v/>
      </c>
      <c r="W28">
        <f t="shared" si="2"/>
        <v>1</v>
      </c>
      <c r="X28" s="41">
        <f t="shared" si="5"/>
        <v>118307.85601784705</v>
      </c>
      <c r="Y28" s="42">
        <f t="shared" si="6"/>
        <v>2.9671773043850824E-2</v>
      </c>
    </row>
    <row r="29" spans="2:25">
      <c r="B29" s="40">
        <v>21</v>
      </c>
      <c r="C29" s="48">
        <f t="shared" si="0"/>
        <v>111123.93369550782</v>
      </c>
      <c r="D29" s="48"/>
      <c r="E29" s="46">
        <v>2017</v>
      </c>
      <c r="F29" s="8">
        <v>43756</v>
      </c>
      <c r="G29" s="46" t="s">
        <v>3</v>
      </c>
      <c r="H29" s="49">
        <v>1.1760999999999999</v>
      </c>
      <c r="I29" s="49"/>
      <c r="J29" s="46">
        <v>17</v>
      </c>
      <c r="K29" s="50">
        <f t="shared" si="3"/>
        <v>3333.7180108652342</v>
      </c>
      <c r="L29" s="51"/>
      <c r="M29" s="6">
        <f>IF(J29="","",(K29/J29)/LOOKUP(RIGHT($D$2,3),定数!$A$6:$A$13,定数!$B$6:$B$13))</f>
        <v>1.6341754955221737</v>
      </c>
      <c r="N29" s="46">
        <v>2017</v>
      </c>
      <c r="O29" s="8">
        <v>43756</v>
      </c>
      <c r="P29" s="49">
        <v>1.1735</v>
      </c>
      <c r="Q29" s="49"/>
      <c r="R29" s="52">
        <f>IF(P29="","",T29*M29*LOOKUP(RIGHT($D$2,3),定数!$A$6:$A$13,定数!$B$6:$B$13))</f>
        <v>5098.6275460290553</v>
      </c>
      <c r="S29" s="52"/>
      <c r="T29" s="53">
        <f t="shared" si="4"/>
        <v>25.999999999999357</v>
      </c>
      <c r="U29" s="53"/>
      <c r="V29" t="str">
        <f t="shared" si="7"/>
        <v/>
      </c>
      <c r="W29">
        <f t="shared" si="2"/>
        <v>0</v>
      </c>
      <c r="X29" s="41">
        <f t="shared" si="5"/>
        <v>118307.85601784705</v>
      </c>
      <c r="Y29" s="42">
        <f t="shared" si="6"/>
        <v>6.0722276306448442E-2</v>
      </c>
    </row>
    <row r="30" spans="2:25">
      <c r="B30" s="40">
        <v>22</v>
      </c>
      <c r="C30" s="48">
        <f t="shared" si="0"/>
        <v>116222.56124153687</v>
      </c>
      <c r="D30" s="48"/>
      <c r="E30" s="46">
        <v>2017</v>
      </c>
      <c r="F30" s="8">
        <v>43776</v>
      </c>
      <c r="G30" s="46" t="s">
        <v>3</v>
      </c>
      <c r="H30" s="49">
        <v>1.1563000000000001</v>
      </c>
      <c r="I30" s="49"/>
      <c r="J30" s="46">
        <v>50</v>
      </c>
      <c r="K30" s="50">
        <f t="shared" si="3"/>
        <v>3486.6768372461061</v>
      </c>
      <c r="L30" s="51"/>
      <c r="M30" s="6">
        <f>IF(J30="","",(K30/J30)/LOOKUP(RIGHT($D$2,3),定数!$A$6:$A$13,定数!$B$6:$B$13))</f>
        <v>0.58111280620768435</v>
      </c>
      <c r="N30" s="46">
        <v>2017</v>
      </c>
      <c r="O30" s="8">
        <v>43778</v>
      </c>
      <c r="P30" s="49">
        <v>1.1615</v>
      </c>
      <c r="Q30" s="49"/>
      <c r="R30" s="52">
        <f>IF(P30="","",T30*M30*LOOKUP(RIGHT($D$2,3),定数!$A$6:$A$13,定数!$B$6:$B$13))</f>
        <v>-3626.1439107358606</v>
      </c>
      <c r="S30" s="52"/>
      <c r="T30" s="53">
        <f t="shared" si="4"/>
        <v>-51.999999999998714</v>
      </c>
      <c r="U30" s="53"/>
      <c r="V30" t="str">
        <f t="shared" si="7"/>
        <v/>
      </c>
      <c r="W30">
        <f t="shared" si="2"/>
        <v>1</v>
      </c>
      <c r="X30" s="41">
        <f t="shared" si="5"/>
        <v>118307.85601784705</v>
      </c>
      <c r="Y30" s="42">
        <f t="shared" si="6"/>
        <v>1.7626004278157192E-2</v>
      </c>
    </row>
    <row r="31" spans="2:25">
      <c r="B31" s="40">
        <v>23</v>
      </c>
      <c r="C31" s="48">
        <f t="shared" si="0"/>
        <v>112596.41733080101</v>
      </c>
      <c r="D31" s="48"/>
      <c r="E31" s="46">
        <v>2017</v>
      </c>
      <c r="F31" s="8">
        <v>43782</v>
      </c>
      <c r="G31" s="46" t="s">
        <v>4</v>
      </c>
      <c r="H31" s="49">
        <v>1.1675</v>
      </c>
      <c r="I31" s="49"/>
      <c r="J31" s="46">
        <v>37</v>
      </c>
      <c r="K31" s="50">
        <f t="shared" si="3"/>
        <v>3377.8925199240302</v>
      </c>
      <c r="L31" s="51"/>
      <c r="M31" s="6">
        <f>IF(J31="","",(K31/J31)/LOOKUP(RIGHT($D$2,3),定数!$A$6:$A$13,定数!$B$6:$B$13))</f>
        <v>0.7607866035864933</v>
      </c>
      <c r="N31" s="46">
        <v>2017</v>
      </c>
      <c r="O31" s="8">
        <v>43783</v>
      </c>
      <c r="P31" s="49">
        <v>1.173</v>
      </c>
      <c r="Q31" s="49"/>
      <c r="R31" s="52">
        <f>IF(P31="","",T31*M31*LOOKUP(RIGHT($D$2,3),定数!$A$6:$A$13,定数!$B$6:$B$13))</f>
        <v>5021.1915836709113</v>
      </c>
      <c r="S31" s="52"/>
      <c r="T31" s="53">
        <f t="shared" si="4"/>
        <v>55.000000000000604</v>
      </c>
      <c r="U31" s="53"/>
      <c r="V31" t="str">
        <f t="shared" si="7"/>
        <v/>
      </c>
      <c r="W31">
        <f t="shared" si="2"/>
        <v>0</v>
      </c>
      <c r="X31" s="41">
        <f t="shared" si="5"/>
        <v>118307.85601784705</v>
      </c>
      <c r="Y31" s="42">
        <f t="shared" si="6"/>
        <v>4.827607294467795E-2</v>
      </c>
    </row>
    <row r="32" spans="2:25">
      <c r="B32" s="40">
        <v>24</v>
      </c>
      <c r="C32" s="48">
        <f t="shared" si="0"/>
        <v>117617.60891447192</v>
      </c>
      <c r="D32" s="48"/>
      <c r="E32" s="46">
        <v>2017</v>
      </c>
      <c r="F32" s="8">
        <v>43805</v>
      </c>
      <c r="G32" s="46" t="s">
        <v>3</v>
      </c>
      <c r="H32" s="49">
        <v>1.1811</v>
      </c>
      <c r="I32" s="49"/>
      <c r="J32" s="46">
        <v>35</v>
      </c>
      <c r="K32" s="50">
        <f t="shared" si="3"/>
        <v>3528.5282674341574</v>
      </c>
      <c r="L32" s="51"/>
      <c r="M32" s="6">
        <f>IF(J32="","",(K32/J32)/LOOKUP(RIGHT($D$2,3),定数!$A$6:$A$13,定数!$B$6:$B$13))</f>
        <v>0.84012577796051369</v>
      </c>
      <c r="N32" s="46">
        <v>2017</v>
      </c>
      <c r="O32" s="8">
        <v>43807</v>
      </c>
      <c r="P32" s="49">
        <v>1.1758999999999999</v>
      </c>
      <c r="Q32" s="49"/>
      <c r="R32" s="52">
        <f>IF(P32="","",T32*M32*LOOKUP(RIGHT($D$2,3),定数!$A$6:$A$13,定数!$B$6:$B$13))</f>
        <v>5242.3848544737002</v>
      </c>
      <c r="S32" s="52"/>
      <c r="T32" s="53">
        <f t="shared" si="4"/>
        <v>52.000000000000938</v>
      </c>
      <c r="U32" s="53"/>
      <c r="V32" t="str">
        <f t="shared" si="7"/>
        <v/>
      </c>
      <c r="W32">
        <f t="shared" si="2"/>
        <v>0</v>
      </c>
      <c r="X32" s="41">
        <f t="shared" si="5"/>
        <v>118307.85601784705</v>
      </c>
      <c r="Y32" s="42">
        <f t="shared" si="6"/>
        <v>5.8343302516699058E-3</v>
      </c>
    </row>
    <row r="33" spans="2:25">
      <c r="B33" s="40">
        <v>25</v>
      </c>
      <c r="C33" s="48">
        <f t="shared" si="0"/>
        <v>122859.99376894561</v>
      </c>
      <c r="D33" s="48"/>
      <c r="E33" s="46">
        <v>2018</v>
      </c>
      <c r="F33" s="8">
        <v>43488</v>
      </c>
      <c r="G33" s="46" t="s">
        <v>4</v>
      </c>
      <c r="H33" s="49">
        <v>1.2262999999999999</v>
      </c>
      <c r="I33" s="49"/>
      <c r="J33" s="46">
        <v>38</v>
      </c>
      <c r="K33" s="50">
        <f t="shared" si="3"/>
        <v>3685.7998130683682</v>
      </c>
      <c r="L33" s="51"/>
      <c r="M33" s="6">
        <f>IF(J33="","",(K33/J33)/LOOKUP(RIGHT($D$2,3),定数!$A$6:$A$13,定数!$B$6:$B$13))</f>
        <v>0.80828943269043163</v>
      </c>
      <c r="N33" s="46">
        <v>2018</v>
      </c>
      <c r="O33" s="8">
        <v>43489</v>
      </c>
      <c r="P33" s="49">
        <v>1.2319</v>
      </c>
      <c r="Q33" s="49"/>
      <c r="R33" s="52">
        <f>IF(P33="","",T33*M33*LOOKUP(RIGHT($D$2,3),定数!$A$6:$A$13,定数!$B$6:$B$13))</f>
        <v>5431.7049876797482</v>
      </c>
      <c r="S33" s="52"/>
      <c r="T33" s="53">
        <f t="shared" si="4"/>
        <v>56.000000000000497</v>
      </c>
      <c r="U33" s="53"/>
      <c r="V33" t="str">
        <f t="shared" si="7"/>
        <v/>
      </c>
      <c r="W33">
        <f t="shared" si="2"/>
        <v>0</v>
      </c>
      <c r="X33" s="41">
        <f t="shared" si="5"/>
        <v>122859.99376894561</v>
      </c>
      <c r="Y33" s="42">
        <f t="shared" si="6"/>
        <v>0</v>
      </c>
    </row>
    <row r="34" spans="2:25">
      <c r="B34" s="40">
        <v>26</v>
      </c>
      <c r="C34" s="48">
        <f t="shared" si="0"/>
        <v>128291.69875662537</v>
      </c>
      <c r="D34" s="48"/>
      <c r="E34" s="46">
        <v>2018</v>
      </c>
      <c r="F34" s="8">
        <v>43502</v>
      </c>
      <c r="G34" s="46" t="s">
        <v>3</v>
      </c>
      <c r="H34" s="49">
        <v>1.2321</v>
      </c>
      <c r="I34" s="49"/>
      <c r="J34" s="46">
        <v>48</v>
      </c>
      <c r="K34" s="50">
        <f t="shared" si="3"/>
        <v>3848.7509626987608</v>
      </c>
      <c r="L34" s="51"/>
      <c r="M34" s="6">
        <f>IF(J34="","",(K34/J34)/LOOKUP(RIGHT($D$2,3),定数!$A$6:$A$13,定数!$B$6:$B$13))</f>
        <v>0.66818593102409041</v>
      </c>
      <c r="N34" s="46">
        <v>2018</v>
      </c>
      <c r="O34" s="8">
        <v>43511</v>
      </c>
      <c r="P34" s="49">
        <v>1.2371000000000001</v>
      </c>
      <c r="Q34" s="49"/>
      <c r="R34" s="52">
        <f>IF(P34="","",T34*M34*LOOKUP(RIGHT($D$2,3),定数!$A$6:$A$13,定数!$B$6:$B$13))</f>
        <v>-4009.1155861446346</v>
      </c>
      <c r="S34" s="52"/>
      <c r="T34" s="53">
        <f t="shared" si="4"/>
        <v>-50.000000000001151</v>
      </c>
      <c r="U34" s="53"/>
      <c r="V34" t="str">
        <f t="shared" si="7"/>
        <v/>
      </c>
      <c r="W34">
        <f t="shared" si="2"/>
        <v>1</v>
      </c>
      <c r="X34" s="41">
        <f t="shared" si="5"/>
        <v>128291.69875662537</v>
      </c>
      <c r="Y34" s="42">
        <f t="shared" si="6"/>
        <v>0</v>
      </c>
    </row>
    <row r="35" spans="2:25">
      <c r="B35" s="40">
        <v>27</v>
      </c>
      <c r="C35" s="48">
        <f t="shared" si="0"/>
        <v>124282.58317048074</v>
      </c>
      <c r="D35" s="48"/>
      <c r="E35" s="46">
        <v>2018</v>
      </c>
      <c r="F35" s="8">
        <v>43529</v>
      </c>
      <c r="G35" s="46" t="s">
        <v>4</v>
      </c>
      <c r="H35" s="49">
        <v>1.2349000000000001</v>
      </c>
      <c r="I35" s="49"/>
      <c r="J35" s="46">
        <v>64</v>
      </c>
      <c r="K35" s="50">
        <f t="shared" si="3"/>
        <v>3728.4774951144218</v>
      </c>
      <c r="L35" s="51"/>
      <c r="M35" s="6">
        <f>IF(J35="","",(K35/J35)/LOOKUP(RIGHT($D$2,3),定数!$A$6:$A$13,定数!$B$6:$B$13))</f>
        <v>0.48547884050969031</v>
      </c>
      <c r="N35" s="46">
        <v>2018</v>
      </c>
      <c r="O35" s="8">
        <v>43532</v>
      </c>
      <c r="P35" s="49">
        <v>1.2444</v>
      </c>
      <c r="Q35" s="49"/>
      <c r="R35" s="52">
        <f>IF(P35="","",T35*M35*LOOKUP(RIGHT($D$2,3),定数!$A$6:$A$13,定数!$B$6:$B$13))</f>
        <v>5534.4587818103782</v>
      </c>
      <c r="S35" s="52"/>
      <c r="T35" s="53">
        <f t="shared" si="4"/>
        <v>94.999999999998423</v>
      </c>
      <c r="U35" s="53"/>
      <c r="V35" t="str">
        <f t="shared" si="7"/>
        <v/>
      </c>
      <c r="W35">
        <f t="shared" si="2"/>
        <v>0</v>
      </c>
      <c r="X35" s="41">
        <f t="shared" si="5"/>
        <v>128291.69875662537</v>
      </c>
      <c r="Y35" s="42">
        <f t="shared" si="6"/>
        <v>3.1250000000000666E-2</v>
      </c>
    </row>
    <row r="36" spans="2:25">
      <c r="B36" s="40">
        <v>28</v>
      </c>
      <c r="C36" s="48">
        <f t="shared" si="0"/>
        <v>129817.04195229111</v>
      </c>
      <c r="D36" s="48"/>
      <c r="E36" s="46">
        <v>2018</v>
      </c>
      <c r="F36" s="8">
        <v>43530</v>
      </c>
      <c r="G36" s="46" t="s">
        <v>4</v>
      </c>
      <c r="H36" s="49">
        <v>1.2414000000000001</v>
      </c>
      <c r="I36" s="49"/>
      <c r="J36" s="46">
        <v>85</v>
      </c>
      <c r="K36" s="50">
        <f t="shared" si="3"/>
        <v>3894.511258568733</v>
      </c>
      <c r="L36" s="51"/>
      <c r="M36" s="6">
        <f>IF(J36="","",(K36/J36)/LOOKUP(RIGHT($D$2,3),定数!$A$6:$A$13,定数!$B$6:$B$13))</f>
        <v>0.38181482927144444</v>
      </c>
      <c r="N36" s="46">
        <v>2018</v>
      </c>
      <c r="O36" s="8">
        <v>43532</v>
      </c>
      <c r="P36" s="49">
        <v>1.2326999999999999</v>
      </c>
      <c r="Q36" s="49"/>
      <c r="R36" s="52">
        <f>IF(P36="","",T36*M36*LOOKUP(RIGHT($D$2,3),定数!$A$6:$A$13,定数!$B$6:$B$13))</f>
        <v>-3986.1468175939499</v>
      </c>
      <c r="S36" s="52"/>
      <c r="T36" s="53">
        <f t="shared" si="4"/>
        <v>-87.000000000001521</v>
      </c>
      <c r="U36" s="53"/>
      <c r="V36" t="str">
        <f t="shared" si="7"/>
        <v/>
      </c>
      <c r="W36">
        <f t="shared" si="2"/>
        <v>1</v>
      </c>
      <c r="X36" s="41">
        <f t="shared" si="5"/>
        <v>129817.04195229111</v>
      </c>
      <c r="Y36" s="42">
        <f t="shared" si="6"/>
        <v>0</v>
      </c>
    </row>
    <row r="37" spans="2:25">
      <c r="B37" s="40">
        <v>29</v>
      </c>
      <c r="C37" s="48">
        <f t="shared" si="0"/>
        <v>125830.89513469716</v>
      </c>
      <c r="D37" s="48"/>
      <c r="E37" s="46">
        <v>2018</v>
      </c>
      <c r="F37" s="8">
        <v>43589</v>
      </c>
      <c r="G37" s="46" t="s">
        <v>3</v>
      </c>
      <c r="H37" s="49">
        <v>1.1957</v>
      </c>
      <c r="I37" s="49"/>
      <c r="J37" s="46">
        <v>36</v>
      </c>
      <c r="K37" s="50">
        <f t="shared" si="3"/>
        <v>3774.9268540409148</v>
      </c>
      <c r="L37" s="51"/>
      <c r="M37" s="6">
        <f>IF(J37="","",(K37/J37)/LOOKUP(RIGHT($D$2,3),定数!$A$6:$A$13,定数!$B$6:$B$13))</f>
        <v>0.87382566065761913</v>
      </c>
      <c r="N37" s="46">
        <v>2018</v>
      </c>
      <c r="O37" s="8">
        <v>43592</v>
      </c>
      <c r="P37" s="49">
        <v>1.1902999999999999</v>
      </c>
      <c r="Q37" s="49"/>
      <c r="R37" s="52">
        <f>IF(P37="","",T37*M37*LOOKUP(RIGHT($D$2,3),定数!$A$6:$A$13,定数!$B$6:$B$13))</f>
        <v>5662.3902810614463</v>
      </c>
      <c r="S37" s="52"/>
      <c r="T37" s="53">
        <f t="shared" si="4"/>
        <v>54.000000000000711</v>
      </c>
      <c r="U37" s="53"/>
      <c r="V37" t="str">
        <f t="shared" si="7"/>
        <v/>
      </c>
      <c r="W37">
        <f t="shared" si="2"/>
        <v>0</v>
      </c>
      <c r="X37" s="41">
        <f t="shared" si="5"/>
        <v>129817.04195229111</v>
      </c>
      <c r="Y37" s="42">
        <f t="shared" si="6"/>
        <v>3.0705882352941694E-2</v>
      </c>
    </row>
    <row r="38" spans="2:25">
      <c r="B38" s="40">
        <v>30</v>
      </c>
      <c r="C38" s="48">
        <f t="shared" si="0"/>
        <v>131493.28541575861</v>
      </c>
      <c r="D38" s="48"/>
      <c r="E38" s="46">
        <v>2018</v>
      </c>
      <c r="F38" s="8">
        <v>43593</v>
      </c>
      <c r="G38" s="46" t="s">
        <v>3</v>
      </c>
      <c r="H38" s="49">
        <v>1.1907000000000001</v>
      </c>
      <c r="I38" s="49"/>
      <c r="J38" s="46">
        <v>29</v>
      </c>
      <c r="K38" s="50">
        <f t="shared" si="3"/>
        <v>3944.798562472758</v>
      </c>
      <c r="L38" s="51"/>
      <c r="M38" s="6">
        <f>IF(J38="","",(K38/J38)/LOOKUP(RIGHT($D$2,3),定数!$A$6:$A$13,定数!$B$6:$B$13))</f>
        <v>1.1335628053082638</v>
      </c>
      <c r="N38" s="46">
        <v>2018</v>
      </c>
      <c r="O38" s="8">
        <v>43593</v>
      </c>
      <c r="P38" s="49">
        <v>1.1863999999999999</v>
      </c>
      <c r="Q38" s="49"/>
      <c r="R38" s="52">
        <f>IF(P38="","",T38*M38*LOOKUP(RIGHT($D$2,3),定数!$A$6:$A$13,定数!$B$6:$B$13))</f>
        <v>5849.1840753909028</v>
      </c>
      <c r="S38" s="52"/>
      <c r="T38" s="53">
        <f t="shared" si="4"/>
        <v>43.000000000001926</v>
      </c>
      <c r="U38" s="53"/>
      <c r="V38" t="str">
        <f t="shared" si="7"/>
        <v/>
      </c>
      <c r="W38">
        <f t="shared" si="2"/>
        <v>0</v>
      </c>
      <c r="X38" s="41">
        <f t="shared" si="5"/>
        <v>131493.28541575861</v>
      </c>
      <c r="Y38" s="42">
        <f t="shared" si="6"/>
        <v>0</v>
      </c>
    </row>
    <row r="39" spans="2:25">
      <c r="B39" s="40">
        <v>31</v>
      </c>
      <c r="C39" s="48">
        <f t="shared" si="0"/>
        <v>137342.4694911495</v>
      </c>
      <c r="D39" s="48"/>
      <c r="E39" s="47">
        <v>2018</v>
      </c>
      <c r="F39" s="8">
        <v>43603</v>
      </c>
      <c r="G39" s="47" t="s">
        <v>3</v>
      </c>
      <c r="H39" s="49">
        <v>1.1759999999999999</v>
      </c>
      <c r="I39" s="49"/>
      <c r="J39" s="47">
        <v>60</v>
      </c>
      <c r="K39" s="50">
        <f t="shared" si="3"/>
        <v>4120.2740847344849</v>
      </c>
      <c r="L39" s="51"/>
      <c r="M39" s="6">
        <f>IF(J39="","",(K39/J39)/LOOKUP(RIGHT($D$2,3),定数!$A$6:$A$13,定数!$B$6:$B$13))</f>
        <v>0.57226028954645625</v>
      </c>
      <c r="N39" s="47">
        <v>2018</v>
      </c>
      <c r="O39" s="8">
        <v>43607</v>
      </c>
      <c r="P39" s="49">
        <v>1.1821999999999999</v>
      </c>
      <c r="Q39" s="49"/>
      <c r="R39" s="52">
        <f>IF(P39="","",T39*M39*LOOKUP(RIGHT($D$2,3),定数!$A$6:$A$13,定数!$B$6:$B$13))</f>
        <v>-4257.6165542256222</v>
      </c>
      <c r="S39" s="52"/>
      <c r="T39" s="53">
        <f t="shared" si="4"/>
        <v>-61.999999999999829</v>
      </c>
      <c r="U39" s="53"/>
      <c r="V39" t="str">
        <f t="shared" si="7"/>
        <v/>
      </c>
      <c r="W39">
        <f t="shared" si="2"/>
        <v>1</v>
      </c>
      <c r="X39" s="41">
        <f t="shared" si="5"/>
        <v>137342.4694911495</v>
      </c>
      <c r="Y39" s="42">
        <f t="shared" si="6"/>
        <v>0</v>
      </c>
    </row>
    <row r="40" spans="2:25">
      <c r="B40" s="40">
        <v>32</v>
      </c>
      <c r="C40" s="48">
        <f t="shared" si="0"/>
        <v>133084.85293692388</v>
      </c>
      <c r="D40" s="48"/>
      <c r="E40" s="47">
        <v>2018</v>
      </c>
      <c r="F40" s="8">
        <v>43620</v>
      </c>
      <c r="G40" s="47" t="s">
        <v>4</v>
      </c>
      <c r="H40" s="49">
        <v>1.1691</v>
      </c>
      <c r="I40" s="49"/>
      <c r="J40" s="47">
        <v>37</v>
      </c>
      <c r="K40" s="50">
        <f t="shared" si="3"/>
        <v>3992.5455881077164</v>
      </c>
      <c r="L40" s="51"/>
      <c r="M40" s="6">
        <f>IF(J40="","",(K40/J40)/LOOKUP(RIGHT($D$2,3),定数!$A$6:$A$13,定数!$B$6:$B$13))</f>
        <v>0.89922197930353975</v>
      </c>
      <c r="N40" s="47">
        <v>2018</v>
      </c>
      <c r="O40" s="8">
        <v>43622</v>
      </c>
      <c r="P40" s="49">
        <v>1.1746000000000001</v>
      </c>
      <c r="Q40" s="49"/>
      <c r="R40" s="52">
        <f>IF(P40="","",T40*M40*LOOKUP(RIGHT($D$2,3),定数!$A$6:$A$13,定数!$B$6:$B$13))</f>
        <v>5934.8650634034275</v>
      </c>
      <c r="S40" s="52"/>
      <c r="T40" s="53">
        <f t="shared" si="4"/>
        <v>55.000000000000604</v>
      </c>
      <c r="U40" s="53"/>
      <c r="V40" t="str">
        <f t="shared" si="7"/>
        <v/>
      </c>
      <c r="W40">
        <f t="shared" si="2"/>
        <v>0</v>
      </c>
      <c r="X40" s="41">
        <f t="shared" si="5"/>
        <v>137342.4694911495</v>
      </c>
      <c r="Y40" s="42">
        <f t="shared" si="6"/>
        <v>3.0999999999999917E-2</v>
      </c>
    </row>
    <row r="41" spans="2:25">
      <c r="B41" s="40">
        <v>33</v>
      </c>
      <c r="C41" s="48">
        <f t="shared" si="0"/>
        <v>139019.7180003273</v>
      </c>
      <c r="D41" s="48"/>
      <c r="E41" s="47">
        <v>2018</v>
      </c>
      <c r="F41" s="8">
        <v>43637</v>
      </c>
      <c r="G41" s="47" t="s">
        <v>3</v>
      </c>
      <c r="H41" s="49">
        <v>1.1555</v>
      </c>
      <c r="I41" s="49"/>
      <c r="J41" s="47">
        <v>23</v>
      </c>
      <c r="K41" s="50">
        <f t="shared" si="3"/>
        <v>4170.5915400098183</v>
      </c>
      <c r="L41" s="51"/>
      <c r="M41" s="6">
        <f>IF(J41="","",(K41/J41)/LOOKUP(RIGHT($D$2,3),定数!$A$6:$A$13,定数!$B$6:$B$13))</f>
        <v>1.5110838913079052</v>
      </c>
      <c r="N41" s="47">
        <v>2018</v>
      </c>
      <c r="O41" s="8">
        <v>43637</v>
      </c>
      <c r="P41" s="49">
        <v>1.1521999999999999</v>
      </c>
      <c r="Q41" s="49"/>
      <c r="R41" s="52">
        <f>IF(P41="","",T41*M41*LOOKUP(RIGHT($D$2,3),定数!$A$6:$A$13,定数!$B$6:$B$13))</f>
        <v>5983.8922095794514</v>
      </c>
      <c r="S41" s="52"/>
      <c r="T41" s="53">
        <f t="shared" si="4"/>
        <v>33.00000000000081</v>
      </c>
      <c r="U41" s="53"/>
      <c r="V41" t="str">
        <f t="shared" si="7"/>
        <v/>
      </c>
      <c r="W41">
        <f t="shared" si="2"/>
        <v>0</v>
      </c>
      <c r="X41" s="41">
        <f t="shared" si="5"/>
        <v>139019.7180003273</v>
      </c>
      <c r="Y41" s="42">
        <f t="shared" si="6"/>
        <v>0</v>
      </c>
    </row>
    <row r="42" spans="2:25">
      <c r="B42" s="40">
        <v>34</v>
      </c>
      <c r="C42" s="48">
        <f t="shared" si="0"/>
        <v>145003.61020990674</v>
      </c>
      <c r="D42" s="48"/>
      <c r="E42" s="47">
        <v>2018</v>
      </c>
      <c r="F42" s="8">
        <v>43649</v>
      </c>
      <c r="G42" s="47" t="s">
        <v>4</v>
      </c>
      <c r="H42" s="49">
        <v>1.1673</v>
      </c>
      <c r="I42" s="49"/>
      <c r="J42" s="47">
        <v>52</v>
      </c>
      <c r="K42" s="50">
        <f t="shared" si="3"/>
        <v>4350.108306297202</v>
      </c>
      <c r="L42" s="51"/>
      <c r="M42" s="6">
        <f>IF(J42="","",(K42/J42)/LOOKUP(RIGHT($D$2,3),定数!$A$6:$A$13,定数!$B$6:$B$13))</f>
        <v>0.69713274139378234</v>
      </c>
      <c r="N42" s="47">
        <v>2018</v>
      </c>
      <c r="O42" s="8">
        <v>43652</v>
      </c>
      <c r="P42" s="49">
        <v>1.1751</v>
      </c>
      <c r="Q42" s="49"/>
      <c r="R42" s="52">
        <f>IF(P42="","",T42*M42*LOOKUP(RIGHT($D$2,3),定数!$A$6:$A$13,定数!$B$6:$B$13))</f>
        <v>6525.1624594458262</v>
      </c>
      <c r="S42" s="52"/>
      <c r="T42" s="53">
        <f t="shared" si="4"/>
        <v>78.000000000000284</v>
      </c>
      <c r="U42" s="53"/>
      <c r="V42" t="str">
        <f t="shared" si="7"/>
        <v/>
      </c>
      <c r="W42">
        <f t="shared" si="2"/>
        <v>0</v>
      </c>
      <c r="X42" s="41">
        <f t="shared" si="5"/>
        <v>145003.61020990674</v>
      </c>
      <c r="Y42" s="42">
        <f t="shared" si="6"/>
        <v>0</v>
      </c>
    </row>
    <row r="43" spans="2:25">
      <c r="B43" s="40">
        <v>35</v>
      </c>
      <c r="C43" s="48">
        <f t="shared" si="0"/>
        <v>151528.77266935256</v>
      </c>
      <c r="D43" s="48"/>
      <c r="E43" s="47">
        <v>2018</v>
      </c>
      <c r="F43" s="8">
        <v>43652</v>
      </c>
      <c r="G43" s="47" t="s">
        <v>4</v>
      </c>
      <c r="H43" s="49">
        <v>1.1727000000000001</v>
      </c>
      <c r="I43" s="49"/>
      <c r="J43" s="47">
        <v>46</v>
      </c>
      <c r="K43" s="50">
        <f t="shared" si="3"/>
        <v>4545.863180080577</v>
      </c>
      <c r="L43" s="51"/>
      <c r="M43" s="6">
        <f>IF(J43="","",(K43/J43)/LOOKUP(RIGHT($D$2,3),定数!$A$6:$A$13,定数!$B$6:$B$13))</f>
        <v>0.82352593842039434</v>
      </c>
      <c r="N43" s="47">
        <v>2018</v>
      </c>
      <c r="O43" s="8">
        <v>43658</v>
      </c>
      <c r="P43" s="49">
        <v>1.1678999999999999</v>
      </c>
      <c r="Q43" s="49"/>
      <c r="R43" s="52">
        <f>IF(P43="","",T43*M43*LOOKUP(RIGHT($D$2,3),定数!$A$6:$A$13,定数!$B$6:$B$13))</f>
        <v>-4743.5094053016082</v>
      </c>
      <c r="S43" s="52"/>
      <c r="T43" s="53">
        <f t="shared" si="4"/>
        <v>-48.000000000001378</v>
      </c>
      <c r="U43" s="53"/>
      <c r="V43" t="str">
        <f t="shared" si="7"/>
        <v/>
      </c>
      <c r="W43">
        <f t="shared" si="2"/>
        <v>1</v>
      </c>
      <c r="X43" s="41">
        <f t="shared" si="5"/>
        <v>151528.77266935256</v>
      </c>
      <c r="Y43" s="42">
        <f t="shared" si="6"/>
        <v>0</v>
      </c>
    </row>
    <row r="44" spans="2:25">
      <c r="B44" s="40">
        <v>36</v>
      </c>
      <c r="C44" s="48">
        <f t="shared" si="0"/>
        <v>146785.26326405094</v>
      </c>
      <c r="D44" s="48"/>
      <c r="E44" s="47">
        <v>2018</v>
      </c>
      <c r="F44" s="8">
        <v>43659</v>
      </c>
      <c r="G44" s="47" t="s">
        <v>3</v>
      </c>
      <c r="H44" s="49">
        <v>1.1665000000000001</v>
      </c>
      <c r="I44" s="49"/>
      <c r="J44" s="47">
        <v>29</v>
      </c>
      <c r="K44" s="50">
        <f t="shared" si="3"/>
        <v>4403.5578979215279</v>
      </c>
      <c r="L44" s="51"/>
      <c r="M44" s="6">
        <f>IF(J44="","",(K44/J44)/LOOKUP(RIGHT($D$2,3),定数!$A$6:$A$13,定数!$B$6:$B$13))</f>
        <v>1.2653902005521631</v>
      </c>
      <c r="N44" s="47">
        <v>2018</v>
      </c>
      <c r="O44" s="8">
        <v>43659</v>
      </c>
      <c r="P44" s="49">
        <v>1.1621999999999999</v>
      </c>
      <c r="Q44" s="49"/>
      <c r="R44" s="52">
        <f>IF(P44="","",T44*M44*LOOKUP(RIGHT($D$2,3),定数!$A$6:$A$13,定数!$B$6:$B$13))</f>
        <v>6529.4134348494536</v>
      </c>
      <c r="S44" s="52"/>
      <c r="T44" s="53">
        <f t="shared" si="4"/>
        <v>43.000000000001926</v>
      </c>
      <c r="U44" s="53"/>
      <c r="V44" t="str">
        <f t="shared" si="7"/>
        <v/>
      </c>
      <c r="W44">
        <f t="shared" si="2"/>
        <v>0</v>
      </c>
      <c r="X44" s="41">
        <f t="shared" si="5"/>
        <v>151528.77266935256</v>
      </c>
      <c r="Y44" s="42">
        <f t="shared" si="6"/>
        <v>3.130434782608793E-2</v>
      </c>
    </row>
    <row r="45" spans="2:25">
      <c r="B45" s="40">
        <v>37</v>
      </c>
      <c r="C45" s="48">
        <f t="shared" si="0"/>
        <v>153314.67669890038</v>
      </c>
      <c r="D45" s="48"/>
      <c r="E45" s="47">
        <v>2018</v>
      </c>
      <c r="F45" s="8">
        <v>43691</v>
      </c>
      <c r="G45" s="47" t="s">
        <v>3</v>
      </c>
      <c r="H45" s="49">
        <v>1.1335999999999999</v>
      </c>
      <c r="I45" s="49"/>
      <c r="J45" s="47">
        <v>80</v>
      </c>
      <c r="K45" s="50">
        <f t="shared" si="3"/>
        <v>4599.4403009670114</v>
      </c>
      <c r="L45" s="51"/>
      <c r="M45" s="6">
        <f>IF(J45="","",(K45/J45)/LOOKUP(RIGHT($D$2,3),定数!$A$6:$A$13,定数!$B$6:$B$13))</f>
        <v>0.47910836468406365</v>
      </c>
      <c r="N45" s="47">
        <v>2018</v>
      </c>
      <c r="O45" s="8">
        <v>43694</v>
      </c>
      <c r="P45" s="49">
        <v>1.1418999999999999</v>
      </c>
      <c r="Q45" s="49"/>
      <c r="R45" s="52">
        <f>IF(P45="","",T45*M45*LOOKUP(RIGHT($D$2,3),定数!$A$6:$A$13,定数!$B$6:$B$13))</f>
        <v>-4771.9193122532597</v>
      </c>
      <c r="S45" s="52"/>
      <c r="T45" s="53">
        <f t="shared" si="4"/>
        <v>-82.999999999999744</v>
      </c>
      <c r="U45" s="53"/>
      <c r="V45" t="str">
        <f t="shared" si="7"/>
        <v/>
      </c>
      <c r="W45">
        <f t="shared" si="2"/>
        <v>1</v>
      </c>
      <c r="X45" s="41">
        <f t="shared" si="5"/>
        <v>153314.67669890038</v>
      </c>
      <c r="Y45" s="42">
        <f t="shared" si="6"/>
        <v>0</v>
      </c>
    </row>
    <row r="46" spans="2:25">
      <c r="B46" s="40">
        <v>38</v>
      </c>
      <c r="C46" s="48">
        <f t="shared" si="0"/>
        <v>148542.75738664711</v>
      </c>
      <c r="D46" s="48"/>
      <c r="E46" s="47">
        <v>2018</v>
      </c>
      <c r="F46" s="8">
        <v>43747</v>
      </c>
      <c r="G46" s="47" t="s">
        <v>3</v>
      </c>
      <c r="H46" s="49">
        <v>1.1463000000000001</v>
      </c>
      <c r="I46" s="49"/>
      <c r="J46" s="47">
        <v>38</v>
      </c>
      <c r="K46" s="50">
        <f t="shared" si="3"/>
        <v>4456.282721599413</v>
      </c>
      <c r="L46" s="51"/>
      <c r="M46" s="6">
        <f>IF(J46="","",(K46/J46)/LOOKUP(RIGHT($D$2,3),定数!$A$6:$A$13,定数!$B$6:$B$13))</f>
        <v>0.97725498280688883</v>
      </c>
      <c r="N46" s="47">
        <v>2018</v>
      </c>
      <c r="O46" s="8">
        <v>43748</v>
      </c>
      <c r="P46" s="49">
        <v>1.1503000000000001</v>
      </c>
      <c r="Q46" s="49"/>
      <c r="R46" s="52">
        <f>IF(P46="","",T46*M46*LOOKUP(RIGHT($D$2,3),定数!$A$6:$A$13,定数!$B$6:$B$13))</f>
        <v>-4690.8239174730707</v>
      </c>
      <c r="S46" s="52"/>
      <c r="T46" s="53">
        <f t="shared" si="4"/>
        <v>-40.000000000000036</v>
      </c>
      <c r="U46" s="53"/>
      <c r="V46" t="str">
        <f t="shared" si="7"/>
        <v/>
      </c>
      <c r="W46">
        <f t="shared" si="2"/>
        <v>2</v>
      </c>
      <c r="X46" s="41">
        <f t="shared" si="5"/>
        <v>153314.67669890038</v>
      </c>
      <c r="Y46" s="42">
        <f t="shared" si="6"/>
        <v>3.1124999999999958E-2</v>
      </c>
    </row>
    <row r="47" spans="2:25">
      <c r="B47" s="40">
        <v>39</v>
      </c>
      <c r="C47" s="48">
        <f t="shared" si="0"/>
        <v>143851.93346917402</v>
      </c>
      <c r="D47" s="48"/>
      <c r="E47" s="47">
        <v>2018</v>
      </c>
      <c r="F47" s="8">
        <v>43763</v>
      </c>
      <c r="G47" s="47" t="s">
        <v>3</v>
      </c>
      <c r="H47" s="49">
        <v>1.1363000000000001</v>
      </c>
      <c r="I47" s="49"/>
      <c r="J47" s="47">
        <v>67</v>
      </c>
      <c r="K47" s="50">
        <f t="shared" si="3"/>
        <v>4315.5580040752202</v>
      </c>
      <c r="L47" s="51"/>
      <c r="M47" s="6">
        <f>IF(J47="","",(K47/J47)/LOOKUP(RIGHT($D$2,3),定数!$A$6:$A$13,定数!$B$6:$B$13))</f>
        <v>0.53676094578050004</v>
      </c>
      <c r="N47" s="47">
        <v>2018</v>
      </c>
      <c r="O47" s="8">
        <v>43771</v>
      </c>
      <c r="P47" s="49">
        <v>1.1433</v>
      </c>
      <c r="Q47" s="49"/>
      <c r="R47" s="52">
        <f>IF(P47="","",T47*M47*LOOKUP(RIGHT($D$2,3),定数!$A$6:$A$13,定数!$B$6:$B$13))</f>
        <v>-4508.791944556132</v>
      </c>
      <c r="S47" s="52"/>
      <c r="T47" s="53">
        <f t="shared" si="4"/>
        <v>-69.999999999998948</v>
      </c>
      <c r="U47" s="53"/>
      <c r="V47" t="str">
        <f t="shared" si="7"/>
        <v/>
      </c>
      <c r="W47">
        <f t="shared" si="2"/>
        <v>3</v>
      </c>
      <c r="X47" s="41">
        <f t="shared" si="5"/>
        <v>153314.67669890038</v>
      </c>
      <c r="Y47" s="42">
        <f t="shared" si="6"/>
        <v>6.172105263157901E-2</v>
      </c>
    </row>
    <row r="48" spans="2:25">
      <c r="B48" s="40">
        <v>40</v>
      </c>
      <c r="C48" s="48">
        <f t="shared" si="0"/>
        <v>139343.14152461788</v>
      </c>
      <c r="D48" s="48"/>
      <c r="E48" s="47">
        <v>2018</v>
      </c>
      <c r="F48" s="8">
        <v>43806</v>
      </c>
      <c r="G48" s="47" t="s">
        <v>4</v>
      </c>
      <c r="H48" s="49">
        <v>1.1415</v>
      </c>
      <c r="I48" s="49"/>
      <c r="J48" s="47">
        <v>54</v>
      </c>
      <c r="K48" s="50">
        <f t="shared" si="3"/>
        <v>4180.2942457385361</v>
      </c>
      <c r="L48" s="51"/>
      <c r="M48" s="6">
        <f>IF(J48="","",(K48/J48)/LOOKUP(RIGHT($D$2,3),定数!$A$6:$A$13,定数!$B$6:$B$13))</f>
        <v>0.64510713668804565</v>
      </c>
      <c r="N48" s="47">
        <v>2018</v>
      </c>
      <c r="O48" s="8">
        <v>43809</v>
      </c>
      <c r="P48" s="49">
        <v>1.1358999999999999</v>
      </c>
      <c r="Q48" s="49"/>
      <c r="R48" s="52">
        <f>IF(P48="","",T48*M48*LOOKUP(RIGHT($D$2,3),定数!$A$6:$A$13,定数!$B$6:$B$13))</f>
        <v>-4335.1199585437053</v>
      </c>
      <c r="S48" s="52"/>
      <c r="T48" s="53">
        <f t="shared" si="4"/>
        <v>-56.000000000000497</v>
      </c>
      <c r="U48" s="53"/>
      <c r="V48" t="str">
        <f t="shared" si="7"/>
        <v/>
      </c>
      <c r="W48">
        <f t="shared" si="2"/>
        <v>4</v>
      </c>
      <c r="X48" s="41">
        <f t="shared" si="5"/>
        <v>153314.67669890038</v>
      </c>
      <c r="Y48" s="42">
        <f t="shared" si="6"/>
        <v>9.1129795758051579E-2</v>
      </c>
    </row>
    <row r="49" spans="2:25">
      <c r="B49" s="40">
        <v>41</v>
      </c>
      <c r="C49" s="48">
        <f t="shared" si="0"/>
        <v>135008.02156607417</v>
      </c>
      <c r="D49" s="48"/>
      <c r="E49" s="47">
        <v>2019</v>
      </c>
      <c r="F49" s="8">
        <v>43473</v>
      </c>
      <c r="G49" s="47" t="s">
        <v>4</v>
      </c>
      <c r="H49" s="49">
        <v>1.1460999999999999</v>
      </c>
      <c r="I49" s="49"/>
      <c r="J49" s="47">
        <v>28</v>
      </c>
      <c r="K49" s="50">
        <f t="shared" si="3"/>
        <v>4050.2406469822249</v>
      </c>
      <c r="L49" s="51"/>
      <c r="M49" s="6">
        <f>IF(J49="","",(K49/J49)/LOOKUP(RIGHT($D$2,3),定数!$A$6:$A$13,定数!$B$6:$B$13))</f>
        <v>1.205428763982805</v>
      </c>
      <c r="N49" s="47">
        <v>2019</v>
      </c>
      <c r="O49" s="8">
        <v>43473</v>
      </c>
      <c r="P49" s="49">
        <v>1.1431</v>
      </c>
      <c r="Q49" s="49"/>
      <c r="R49" s="52">
        <f>IF(P49="","",T49*M49*LOOKUP(RIGHT($D$2,3),定数!$A$6:$A$13,定数!$B$6:$B$13))</f>
        <v>-4339.5435503379413</v>
      </c>
      <c r="S49" s="52"/>
      <c r="T49" s="53">
        <f t="shared" si="4"/>
        <v>-29.999999999998916</v>
      </c>
      <c r="U49" s="53"/>
      <c r="V49" t="str">
        <f t="shared" si="7"/>
        <v/>
      </c>
      <c r="W49">
        <f t="shared" si="2"/>
        <v>5</v>
      </c>
      <c r="X49" s="41">
        <f t="shared" si="5"/>
        <v>153314.67669890038</v>
      </c>
      <c r="Y49" s="42">
        <f t="shared" si="6"/>
        <v>0.11940575766780137</v>
      </c>
    </row>
    <row r="50" spans="2:25">
      <c r="B50" s="40">
        <v>42</v>
      </c>
      <c r="C50" s="48">
        <f t="shared" si="0"/>
        <v>130668.47801573623</v>
      </c>
      <c r="D50" s="48"/>
      <c r="E50" s="47">
        <v>2019</v>
      </c>
      <c r="F50" s="8">
        <v>43474</v>
      </c>
      <c r="G50" s="47" t="s">
        <v>4</v>
      </c>
      <c r="H50" s="49">
        <v>1.1466000000000001</v>
      </c>
      <c r="I50" s="49"/>
      <c r="J50" s="47">
        <v>29</v>
      </c>
      <c r="K50" s="50">
        <f t="shared" si="3"/>
        <v>3920.0543404720866</v>
      </c>
      <c r="L50" s="51"/>
      <c r="M50" s="6">
        <f>IF(J50="","",(K50/J50)/LOOKUP(RIGHT($D$2,3),定数!$A$6:$A$13,定数!$B$6:$B$13))</f>
        <v>1.1264523966873812</v>
      </c>
      <c r="N50" s="47">
        <v>2019</v>
      </c>
      <c r="O50" s="8">
        <v>43474</v>
      </c>
      <c r="P50" s="49">
        <v>1.151</v>
      </c>
      <c r="Q50" s="49"/>
      <c r="R50" s="52">
        <f>IF(P50="","",T50*M50*LOOKUP(RIGHT($D$2,3),定数!$A$6:$A$13,定数!$B$6:$B$13))</f>
        <v>5947.668654509318</v>
      </c>
      <c r="S50" s="52"/>
      <c r="T50" s="53">
        <f t="shared" si="4"/>
        <v>43.999999999999595</v>
      </c>
      <c r="U50" s="53"/>
      <c r="V50" t="str">
        <f t="shared" si="7"/>
        <v/>
      </c>
      <c r="W50">
        <f t="shared" si="2"/>
        <v>0</v>
      </c>
      <c r="X50" s="41">
        <f t="shared" si="5"/>
        <v>153314.67669890038</v>
      </c>
      <c r="Y50" s="42">
        <f t="shared" si="6"/>
        <v>0.14771057259990672</v>
      </c>
    </row>
    <row r="51" spans="2:25">
      <c r="B51" s="40">
        <v>43</v>
      </c>
      <c r="C51" s="48">
        <f t="shared" si="0"/>
        <v>136616.14667024554</v>
      </c>
      <c r="D51" s="48"/>
      <c r="E51" s="47">
        <v>2019</v>
      </c>
      <c r="F51" s="8">
        <v>43482</v>
      </c>
      <c r="G51" s="47" t="s">
        <v>3</v>
      </c>
      <c r="H51" s="49">
        <v>1.1369</v>
      </c>
      <c r="I51" s="49"/>
      <c r="J51" s="47">
        <v>35</v>
      </c>
      <c r="K51" s="50">
        <f t="shared" si="3"/>
        <v>4098.4844001073661</v>
      </c>
      <c r="L51" s="51"/>
      <c r="M51" s="6">
        <f>IF(J51="","",(K51/J51)/LOOKUP(RIGHT($D$2,3),定数!$A$6:$A$13,定数!$B$6:$B$13))</f>
        <v>0.97582961907318244</v>
      </c>
      <c r="N51" s="47">
        <v>2019</v>
      </c>
      <c r="O51" s="8">
        <v>43483</v>
      </c>
      <c r="P51" s="49">
        <v>1.1406000000000001</v>
      </c>
      <c r="Q51" s="49"/>
      <c r="R51" s="52">
        <f>IF(P51="","",T51*M51*LOOKUP(RIGHT($D$2,3),定数!$A$6:$A$13,定数!$B$6:$B$13))</f>
        <v>-4332.6835086849733</v>
      </c>
      <c r="S51" s="52"/>
      <c r="T51" s="53">
        <f t="shared" si="4"/>
        <v>-37.000000000000369</v>
      </c>
      <c r="U51" s="53"/>
      <c r="V51" t="str">
        <f t="shared" si="7"/>
        <v/>
      </c>
      <c r="W51">
        <f t="shared" si="2"/>
        <v>1</v>
      </c>
      <c r="X51" s="41">
        <f t="shared" si="5"/>
        <v>153314.67669890038</v>
      </c>
      <c r="Y51" s="42">
        <f t="shared" si="6"/>
        <v>0.10891670900790296</v>
      </c>
    </row>
    <row r="52" spans="2:25">
      <c r="B52" s="40">
        <v>44</v>
      </c>
      <c r="C52" s="48">
        <f t="shared" si="0"/>
        <v>132283.46316156056</v>
      </c>
      <c r="D52" s="48"/>
      <c r="E52" s="47">
        <v>2019</v>
      </c>
      <c r="F52" s="8">
        <v>43487</v>
      </c>
      <c r="G52" s="47" t="s">
        <v>3</v>
      </c>
      <c r="H52" s="49">
        <v>1.1354</v>
      </c>
      <c r="I52" s="49"/>
      <c r="J52" s="47">
        <v>16</v>
      </c>
      <c r="K52" s="50">
        <f t="shared" si="3"/>
        <v>3968.5038948468168</v>
      </c>
      <c r="L52" s="51"/>
      <c r="M52" s="6">
        <f>IF(J52="","",(K52/J52)/LOOKUP(RIGHT($D$2,3),定数!$A$6:$A$13,定数!$B$6:$B$13))</f>
        <v>2.0669291118993836</v>
      </c>
      <c r="N52" s="47">
        <v>2019</v>
      </c>
      <c r="O52" s="8">
        <v>43488</v>
      </c>
      <c r="P52" s="49">
        <v>1.1373</v>
      </c>
      <c r="Q52" s="49"/>
      <c r="R52" s="52">
        <f>IF(P52="","",T52*M52*LOOKUP(RIGHT($D$2,3),定数!$A$6:$A$13,定数!$B$6:$B$13))</f>
        <v>-4712.5983751306267</v>
      </c>
      <c r="S52" s="52"/>
      <c r="T52" s="53">
        <f t="shared" si="4"/>
        <v>-19.000000000000128</v>
      </c>
      <c r="U52" s="53"/>
      <c r="V52" t="str">
        <f t="shared" si="7"/>
        <v/>
      </c>
      <c r="W52">
        <f t="shared" si="2"/>
        <v>2</v>
      </c>
      <c r="X52" s="41">
        <f t="shared" si="5"/>
        <v>153314.67669890038</v>
      </c>
      <c r="Y52" s="42">
        <f t="shared" si="6"/>
        <v>0.13717677909365256</v>
      </c>
    </row>
    <row r="53" spans="2:25">
      <c r="B53" s="40">
        <v>45</v>
      </c>
      <c r="C53" s="48">
        <f t="shared" si="0"/>
        <v>127570.86478642994</v>
      </c>
      <c r="D53" s="48"/>
      <c r="E53" s="47">
        <v>2019</v>
      </c>
      <c r="F53" s="8">
        <v>43522</v>
      </c>
      <c r="G53" s="47" t="s">
        <v>4</v>
      </c>
      <c r="H53" s="49">
        <v>1.1367</v>
      </c>
      <c r="I53" s="49"/>
      <c r="J53" s="47">
        <v>30</v>
      </c>
      <c r="K53" s="50">
        <f t="shared" si="3"/>
        <v>3827.1259435928982</v>
      </c>
      <c r="L53" s="51"/>
      <c r="M53" s="6">
        <f>IF(J53="","",(K53/J53)/LOOKUP(RIGHT($D$2,3),定数!$A$6:$A$13,定数!$B$6:$B$13))</f>
        <v>1.0630905398869162</v>
      </c>
      <c r="N53" s="47">
        <v>2019</v>
      </c>
      <c r="O53" s="8">
        <v>43524</v>
      </c>
      <c r="P53" s="49">
        <v>1.1412</v>
      </c>
      <c r="Q53" s="49"/>
      <c r="R53" s="52">
        <f>IF(P53="","",T53*M53*LOOKUP(RIGHT($D$2,3),定数!$A$6:$A$13,定数!$B$6:$B$13))</f>
        <v>5740.6889153892816</v>
      </c>
      <c r="S53" s="52"/>
      <c r="T53" s="53">
        <f t="shared" si="4"/>
        <v>44.999999999999488</v>
      </c>
      <c r="U53" s="53"/>
      <c r="V53" t="str">
        <f t="shared" si="7"/>
        <v/>
      </c>
      <c r="W53">
        <f t="shared" si="2"/>
        <v>0</v>
      </c>
      <c r="X53" s="41">
        <f t="shared" si="5"/>
        <v>153314.67669890038</v>
      </c>
      <c r="Y53" s="42">
        <f t="shared" si="6"/>
        <v>0.16791485633844139</v>
      </c>
    </row>
    <row r="54" spans="2:25">
      <c r="B54" s="40">
        <v>46</v>
      </c>
      <c r="C54" s="48">
        <f t="shared" si="0"/>
        <v>133311.55370181921</v>
      </c>
      <c r="D54" s="48"/>
      <c r="E54" s="47">
        <v>2019</v>
      </c>
      <c r="F54" s="8">
        <v>43529</v>
      </c>
      <c r="G54" s="47" t="s">
        <v>3</v>
      </c>
      <c r="H54" s="49">
        <v>1.1288</v>
      </c>
      <c r="I54" s="49"/>
      <c r="J54" s="47">
        <v>48</v>
      </c>
      <c r="K54" s="50">
        <f t="shared" si="3"/>
        <v>3999.346611054576</v>
      </c>
      <c r="L54" s="51"/>
      <c r="M54" s="6">
        <f>IF(J54="","",(K54/J54)/LOOKUP(RIGHT($D$2,3),定数!$A$6:$A$13,定数!$B$6:$B$13))</f>
        <v>0.69433100886364174</v>
      </c>
      <c r="N54" s="47">
        <v>2019</v>
      </c>
      <c r="O54" s="8">
        <v>43531</v>
      </c>
      <c r="P54" s="49">
        <v>1.1216999999999999</v>
      </c>
      <c r="Q54" s="49"/>
      <c r="R54" s="52">
        <f>IF(P54="","",T54*M54*LOOKUP(RIGHT($D$2,3),定数!$A$6:$A$13,定数!$B$6:$B$13))</f>
        <v>5915.7001955183168</v>
      </c>
      <c r="S54" s="52"/>
      <c r="T54" s="53">
        <f t="shared" si="4"/>
        <v>71.000000000001066</v>
      </c>
      <c r="U54" s="53"/>
      <c r="V54" t="str">
        <f t="shared" si="7"/>
        <v/>
      </c>
      <c r="W54">
        <f t="shared" si="2"/>
        <v>0</v>
      </c>
      <c r="X54" s="41">
        <f t="shared" si="5"/>
        <v>153314.67669890038</v>
      </c>
      <c r="Y54" s="42">
        <f t="shared" si="6"/>
        <v>0.13047102487367168</v>
      </c>
    </row>
    <row r="55" spans="2:25">
      <c r="B55" s="40">
        <v>47</v>
      </c>
      <c r="C55" s="48">
        <f t="shared" si="0"/>
        <v>139227.25389733753</v>
      </c>
      <c r="D55" s="48"/>
      <c r="E55" s="47">
        <v>2019</v>
      </c>
      <c r="F55" s="8">
        <v>43544</v>
      </c>
      <c r="G55" s="47" t="s">
        <v>4</v>
      </c>
      <c r="H55" s="49">
        <v>1.1366000000000001</v>
      </c>
      <c r="I55" s="49"/>
      <c r="J55" s="47">
        <v>30</v>
      </c>
      <c r="K55" s="50">
        <f t="shared" si="3"/>
        <v>4176.8176169201261</v>
      </c>
      <c r="L55" s="51"/>
      <c r="M55" s="6">
        <f>IF(J55="","",(K55/J55)/LOOKUP(RIGHT($D$2,3),定数!$A$6:$A$13,定数!$B$6:$B$13))</f>
        <v>1.1602271158111461</v>
      </c>
      <c r="N55" s="47">
        <v>2019</v>
      </c>
      <c r="O55" s="8">
        <v>43545</v>
      </c>
      <c r="P55" s="49">
        <v>1.1411</v>
      </c>
      <c r="Q55" s="49"/>
      <c r="R55" s="52">
        <f>IF(P55="","",T55*M55*LOOKUP(RIGHT($D$2,3),定数!$A$6:$A$13,定数!$B$6:$B$13))</f>
        <v>6265.2264253801177</v>
      </c>
      <c r="S55" s="52"/>
      <c r="T55" s="53">
        <f t="shared" si="4"/>
        <v>44.999999999999488</v>
      </c>
      <c r="U55" s="53"/>
      <c r="V55" t="str">
        <f t="shared" si="7"/>
        <v/>
      </c>
      <c r="W55">
        <f t="shared" si="2"/>
        <v>0</v>
      </c>
      <c r="X55" s="41">
        <f t="shared" si="5"/>
        <v>153314.67669890038</v>
      </c>
      <c r="Y55" s="42">
        <f t="shared" si="6"/>
        <v>9.1885676602440292E-2</v>
      </c>
    </row>
    <row r="56" spans="2:25">
      <c r="B56" s="40">
        <v>48</v>
      </c>
      <c r="C56" s="48">
        <f t="shared" si="0"/>
        <v>145492.48032271766</v>
      </c>
      <c r="D56" s="48"/>
      <c r="E56" s="47">
        <v>2019</v>
      </c>
      <c r="F56" s="8">
        <v>43607</v>
      </c>
      <c r="G56" s="47" t="s">
        <v>3</v>
      </c>
      <c r="H56" s="49">
        <v>1.1152</v>
      </c>
      <c r="I56" s="49"/>
      <c r="J56" s="47">
        <v>12</v>
      </c>
      <c r="K56" s="50">
        <f t="shared" si="3"/>
        <v>4364.7744096815295</v>
      </c>
      <c r="L56" s="51"/>
      <c r="M56" s="6">
        <f>IF(J56="","",(K56/J56)/LOOKUP(RIGHT($D$2,3),定数!$A$6:$A$13,定数!$B$6:$B$13))</f>
        <v>3.0310933400566173</v>
      </c>
      <c r="N56" s="47">
        <v>2019</v>
      </c>
      <c r="O56" s="8">
        <v>43607</v>
      </c>
      <c r="P56" s="49">
        <v>1.1166</v>
      </c>
      <c r="Q56" s="49"/>
      <c r="R56" s="52">
        <f>IF(P56="","",T56*M56*LOOKUP(RIGHT($D$2,3),定数!$A$6:$A$13,定数!$B$6:$B$13))</f>
        <v>-5092.2368112953645</v>
      </c>
      <c r="S56" s="52"/>
      <c r="T56" s="53">
        <f t="shared" si="4"/>
        <v>-14.000000000000679</v>
      </c>
      <c r="U56" s="53"/>
      <c r="V56" t="str">
        <f t="shared" si="7"/>
        <v/>
      </c>
      <c r="W56">
        <f t="shared" si="2"/>
        <v>1</v>
      </c>
      <c r="X56" s="41">
        <f t="shared" si="5"/>
        <v>153314.67669890038</v>
      </c>
      <c r="Y56" s="42">
        <f t="shared" si="6"/>
        <v>5.1020532049550482E-2</v>
      </c>
    </row>
    <row r="57" spans="2:25">
      <c r="B57" s="40">
        <v>49</v>
      </c>
      <c r="C57" s="48">
        <f t="shared" si="0"/>
        <v>140400.2435114223</v>
      </c>
      <c r="D57" s="48"/>
      <c r="E57" s="47">
        <v>2019</v>
      </c>
      <c r="F57" s="8">
        <v>43630</v>
      </c>
      <c r="G57" s="47" t="s">
        <v>3</v>
      </c>
      <c r="H57" s="49">
        <v>1.123</v>
      </c>
      <c r="I57" s="49"/>
      <c r="J57" s="47">
        <v>58</v>
      </c>
      <c r="K57" s="50">
        <f t="shared" si="3"/>
        <v>4212.0073053426686</v>
      </c>
      <c r="L57" s="51"/>
      <c r="M57" s="6">
        <f>IF(J57="","",(K57/J57)/LOOKUP(RIGHT($D$2,3),定数!$A$6:$A$13,定数!$B$6:$B$13))</f>
        <v>0.60517346341130296</v>
      </c>
      <c r="N57" s="47">
        <v>2019</v>
      </c>
      <c r="O57" s="8">
        <v>43636</v>
      </c>
      <c r="P57" s="49">
        <v>1.129</v>
      </c>
      <c r="Q57" s="49"/>
      <c r="R57" s="52">
        <f>IF(P57="","",T57*M57*LOOKUP(RIGHT($D$2,3),定数!$A$6:$A$13,定数!$B$6:$B$13))</f>
        <v>-4357.2489365613856</v>
      </c>
      <c r="S57" s="52"/>
      <c r="T57" s="53">
        <f t="shared" si="4"/>
        <v>-60.000000000000057</v>
      </c>
      <c r="U57" s="53"/>
      <c r="V57" t="str">
        <f t="shared" si="7"/>
        <v/>
      </c>
      <c r="W57">
        <f t="shared" si="2"/>
        <v>2</v>
      </c>
      <c r="X57" s="41">
        <f t="shared" si="5"/>
        <v>153314.67669890038</v>
      </c>
      <c r="Y57" s="42">
        <f t="shared" si="6"/>
        <v>8.4234813427817801E-2</v>
      </c>
    </row>
    <row r="58" spans="2:25">
      <c r="B58" s="40">
        <v>50</v>
      </c>
      <c r="C58" s="48">
        <f t="shared" si="0"/>
        <v>136042.99457486093</v>
      </c>
      <c r="D58" s="48"/>
      <c r="E58" s="40"/>
      <c r="F58" s="8"/>
      <c r="G58" s="40"/>
      <c r="H58" s="49"/>
      <c r="I58" s="49"/>
      <c r="J58" s="40"/>
      <c r="K58" s="50" t="str">
        <f t="shared" ref="K39:K74" si="8">IF(J58="","",C58*0.03)</f>
        <v/>
      </c>
      <c r="L58" s="51"/>
      <c r="M58" s="6" t="str">
        <f>IF(J58="","",(K58/J58)/LOOKUP(RIGHT($D$2,3),定数!$A$6:$A$13,定数!$B$6:$B$13))</f>
        <v/>
      </c>
      <c r="N58" s="40"/>
      <c r="O58" s="8"/>
      <c r="P58" s="49"/>
      <c r="Q58" s="49"/>
      <c r="R58" s="52" t="str">
        <f>IF(P58="","",T58*M58*LOOKUP(RIGHT($D$2,3),定数!$A$6:$A$13,定数!$B$6:$B$13))</f>
        <v/>
      </c>
      <c r="S58" s="52"/>
      <c r="T58" s="53" t="str">
        <f t="shared" si="4"/>
        <v/>
      </c>
      <c r="U58" s="53"/>
      <c r="V58" t="str">
        <f t="shared" si="7"/>
        <v/>
      </c>
      <c r="W58" t="str">
        <f t="shared" si="2"/>
        <v/>
      </c>
      <c r="X58" s="41">
        <f t="shared" si="5"/>
        <v>153314.67669890038</v>
      </c>
      <c r="Y58" s="42">
        <f t="shared" si="6"/>
        <v>0.11265511232143721</v>
      </c>
    </row>
    <row r="59" spans="2:25">
      <c r="B59" s="40">
        <v>51</v>
      </c>
      <c r="C59" s="48" t="str">
        <f t="shared" si="0"/>
        <v/>
      </c>
      <c r="D59" s="48"/>
      <c r="E59" s="40"/>
      <c r="F59" s="8"/>
      <c r="G59" s="40"/>
      <c r="H59" s="49"/>
      <c r="I59" s="49"/>
      <c r="J59" s="40"/>
      <c r="K59" s="50" t="str">
        <f t="shared" si="8"/>
        <v/>
      </c>
      <c r="L59" s="51"/>
      <c r="M59" s="6" t="str">
        <f>IF(J59="","",(K59/J59)/LOOKUP(RIGHT($D$2,3),定数!$A$6:$A$13,定数!$B$6:$B$13))</f>
        <v/>
      </c>
      <c r="N59" s="40"/>
      <c r="O59" s="8"/>
      <c r="P59" s="49"/>
      <c r="Q59" s="49"/>
      <c r="R59" s="52" t="str">
        <f>IF(P59="","",T59*M59*LOOKUP(RIGHT($D$2,3),定数!$A$6:$A$13,定数!$B$6:$B$13))</f>
        <v/>
      </c>
      <c r="S59" s="52"/>
      <c r="T59" s="53" t="str">
        <f t="shared" si="4"/>
        <v/>
      </c>
      <c r="U59" s="53"/>
      <c r="V59" t="str">
        <f t="shared" si="7"/>
        <v/>
      </c>
      <c r="W59" t="str">
        <f t="shared" si="2"/>
        <v/>
      </c>
      <c r="X59" s="41" t="str">
        <f t="shared" si="5"/>
        <v/>
      </c>
      <c r="Y59" s="42" t="str">
        <f t="shared" si="6"/>
        <v/>
      </c>
    </row>
    <row r="60" spans="2:25">
      <c r="B60" s="40">
        <v>52</v>
      </c>
      <c r="C60" s="48" t="str">
        <f t="shared" si="0"/>
        <v/>
      </c>
      <c r="D60" s="48"/>
      <c r="E60" s="40"/>
      <c r="F60" s="8"/>
      <c r="G60" s="40"/>
      <c r="H60" s="49"/>
      <c r="I60" s="49"/>
      <c r="J60" s="40"/>
      <c r="K60" s="50" t="str">
        <f t="shared" si="8"/>
        <v/>
      </c>
      <c r="L60" s="51"/>
      <c r="M60" s="6" t="str">
        <f>IF(J60="","",(K60/J60)/LOOKUP(RIGHT($D$2,3),定数!$A$6:$A$13,定数!$B$6:$B$13))</f>
        <v/>
      </c>
      <c r="N60" s="40"/>
      <c r="O60" s="8"/>
      <c r="P60" s="49"/>
      <c r="Q60" s="49"/>
      <c r="R60" s="52" t="str">
        <f>IF(P60="","",T60*M60*LOOKUP(RIGHT($D$2,3),定数!$A$6:$A$13,定数!$B$6:$B$13))</f>
        <v/>
      </c>
      <c r="S60" s="52"/>
      <c r="T60" s="53" t="str">
        <f t="shared" si="4"/>
        <v/>
      </c>
      <c r="U60" s="53"/>
      <c r="V60" t="str">
        <f t="shared" si="7"/>
        <v/>
      </c>
      <c r="W60" t="str">
        <f t="shared" si="2"/>
        <v/>
      </c>
      <c r="X60" s="41" t="str">
        <f t="shared" si="5"/>
        <v/>
      </c>
      <c r="Y60" s="42" t="str">
        <f t="shared" si="6"/>
        <v/>
      </c>
    </row>
    <row r="61" spans="2:25">
      <c r="B61" s="40">
        <v>53</v>
      </c>
      <c r="C61" s="48" t="str">
        <f t="shared" si="0"/>
        <v/>
      </c>
      <c r="D61" s="48"/>
      <c r="E61" s="40"/>
      <c r="F61" s="8"/>
      <c r="G61" s="40"/>
      <c r="H61" s="49"/>
      <c r="I61" s="49"/>
      <c r="J61" s="40"/>
      <c r="K61" s="50" t="str">
        <f t="shared" si="8"/>
        <v/>
      </c>
      <c r="L61" s="51"/>
      <c r="M61" s="6" t="str">
        <f>IF(J61="","",(K61/J61)/LOOKUP(RIGHT($D$2,3),定数!$A$6:$A$13,定数!$B$6:$B$13))</f>
        <v/>
      </c>
      <c r="N61" s="40"/>
      <c r="O61" s="8"/>
      <c r="P61" s="49"/>
      <c r="Q61" s="49"/>
      <c r="R61" s="52" t="str">
        <f>IF(P61="","",T61*M61*LOOKUP(RIGHT($D$2,3),定数!$A$6:$A$13,定数!$B$6:$B$13))</f>
        <v/>
      </c>
      <c r="S61" s="52"/>
      <c r="T61" s="53" t="str">
        <f t="shared" si="4"/>
        <v/>
      </c>
      <c r="U61" s="53"/>
      <c r="V61" t="str">
        <f t="shared" si="7"/>
        <v/>
      </c>
      <c r="W61" t="str">
        <f t="shared" si="2"/>
        <v/>
      </c>
      <c r="X61" s="41" t="str">
        <f t="shared" si="5"/>
        <v/>
      </c>
      <c r="Y61" s="42" t="str">
        <f t="shared" si="6"/>
        <v/>
      </c>
    </row>
    <row r="62" spans="2:25">
      <c r="B62" s="40">
        <v>54</v>
      </c>
      <c r="C62" s="48" t="str">
        <f t="shared" si="0"/>
        <v/>
      </c>
      <c r="D62" s="48"/>
      <c r="E62" s="40"/>
      <c r="F62" s="8"/>
      <c r="G62" s="40"/>
      <c r="H62" s="49"/>
      <c r="I62" s="49"/>
      <c r="J62" s="40"/>
      <c r="K62" s="50" t="str">
        <f t="shared" si="8"/>
        <v/>
      </c>
      <c r="L62" s="51"/>
      <c r="M62" s="6" t="str">
        <f>IF(J62="","",(K62/J62)/LOOKUP(RIGHT($D$2,3),定数!$A$6:$A$13,定数!$B$6:$B$13))</f>
        <v/>
      </c>
      <c r="N62" s="40"/>
      <c r="O62" s="8"/>
      <c r="P62" s="49"/>
      <c r="Q62" s="49"/>
      <c r="R62" s="52" t="str">
        <f>IF(P62="","",T62*M62*LOOKUP(RIGHT($D$2,3),定数!$A$6:$A$13,定数!$B$6:$B$13))</f>
        <v/>
      </c>
      <c r="S62" s="52"/>
      <c r="T62" s="53" t="str">
        <f t="shared" si="4"/>
        <v/>
      </c>
      <c r="U62" s="53"/>
      <c r="V62" t="str">
        <f t="shared" si="7"/>
        <v/>
      </c>
      <c r="W62" t="str">
        <f t="shared" si="2"/>
        <v/>
      </c>
      <c r="X62" s="41" t="str">
        <f t="shared" si="5"/>
        <v/>
      </c>
      <c r="Y62" s="42" t="str">
        <f t="shared" si="6"/>
        <v/>
      </c>
    </row>
    <row r="63" spans="2:25">
      <c r="B63" s="40">
        <v>55</v>
      </c>
      <c r="C63" s="48" t="str">
        <f t="shared" si="0"/>
        <v/>
      </c>
      <c r="D63" s="48"/>
      <c r="E63" s="40"/>
      <c r="F63" s="8"/>
      <c r="G63" s="40"/>
      <c r="H63" s="49"/>
      <c r="I63" s="49"/>
      <c r="J63" s="40"/>
      <c r="K63" s="50" t="str">
        <f t="shared" si="8"/>
        <v/>
      </c>
      <c r="L63" s="51"/>
      <c r="M63" s="6" t="str">
        <f>IF(J63="","",(K63/J63)/LOOKUP(RIGHT($D$2,3),定数!$A$6:$A$13,定数!$B$6:$B$13))</f>
        <v/>
      </c>
      <c r="N63" s="40"/>
      <c r="O63" s="8"/>
      <c r="P63" s="49"/>
      <c r="Q63" s="49"/>
      <c r="R63" s="52" t="str">
        <f>IF(P63="","",T63*M63*LOOKUP(RIGHT($D$2,3),定数!$A$6:$A$13,定数!$B$6:$B$13))</f>
        <v/>
      </c>
      <c r="S63" s="52"/>
      <c r="T63" s="53" t="str">
        <f t="shared" si="4"/>
        <v/>
      </c>
      <c r="U63" s="53"/>
      <c r="V63" t="str">
        <f t="shared" si="7"/>
        <v/>
      </c>
      <c r="W63" t="str">
        <f t="shared" si="2"/>
        <v/>
      </c>
      <c r="X63" s="41" t="str">
        <f t="shared" si="5"/>
        <v/>
      </c>
      <c r="Y63" s="42" t="str">
        <f t="shared" si="6"/>
        <v/>
      </c>
    </row>
    <row r="64" spans="2:25">
      <c r="B64" s="40">
        <v>56</v>
      </c>
      <c r="C64" s="48" t="str">
        <f t="shared" si="0"/>
        <v/>
      </c>
      <c r="D64" s="48"/>
      <c r="E64" s="40"/>
      <c r="F64" s="8"/>
      <c r="G64" s="40"/>
      <c r="H64" s="49"/>
      <c r="I64" s="49"/>
      <c r="J64" s="40"/>
      <c r="K64" s="50" t="str">
        <f t="shared" si="8"/>
        <v/>
      </c>
      <c r="L64" s="51"/>
      <c r="M64" s="6" t="str">
        <f>IF(J64="","",(K64/J64)/LOOKUP(RIGHT($D$2,3),定数!$A$6:$A$13,定数!$B$6:$B$13))</f>
        <v/>
      </c>
      <c r="N64" s="40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4"/>
        <v/>
      </c>
      <c r="U64" s="53"/>
      <c r="V64" t="str">
        <f t="shared" si="7"/>
        <v/>
      </c>
      <c r="W64" t="str">
        <f t="shared" si="2"/>
        <v/>
      </c>
      <c r="X64" s="41" t="str">
        <f t="shared" si="5"/>
        <v/>
      </c>
      <c r="Y64" s="42" t="str">
        <f t="shared" si="6"/>
        <v/>
      </c>
    </row>
    <row r="65" spans="2:25">
      <c r="B65" s="40">
        <v>57</v>
      </c>
      <c r="C65" s="48" t="str">
        <f t="shared" si="0"/>
        <v/>
      </c>
      <c r="D65" s="48"/>
      <c r="E65" s="40"/>
      <c r="F65" s="8"/>
      <c r="G65" s="40"/>
      <c r="H65" s="49"/>
      <c r="I65" s="49"/>
      <c r="J65" s="40"/>
      <c r="K65" s="50" t="str">
        <f t="shared" si="8"/>
        <v/>
      </c>
      <c r="L65" s="51"/>
      <c r="M65" s="6" t="str">
        <f>IF(J65="","",(K65/J65)/LOOKUP(RIGHT($D$2,3),定数!$A$6:$A$13,定数!$B$6:$B$13))</f>
        <v/>
      </c>
      <c r="N65" s="40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4"/>
        <v/>
      </c>
      <c r="U65" s="53"/>
      <c r="V65" t="str">
        <f t="shared" si="7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48" t="str">
        <f t="shared" si="0"/>
        <v/>
      </c>
      <c r="D66" s="48"/>
      <c r="E66" s="40"/>
      <c r="F66" s="8"/>
      <c r="G66" s="40"/>
      <c r="H66" s="49"/>
      <c r="I66" s="49"/>
      <c r="J66" s="40"/>
      <c r="K66" s="50" t="str">
        <f t="shared" si="8"/>
        <v/>
      </c>
      <c r="L66" s="51"/>
      <c r="M66" s="6" t="str">
        <f>IF(J66="","",(K66/J66)/LOOKUP(RIGHT($D$2,3),定数!$A$6:$A$13,定数!$B$6:$B$13))</f>
        <v/>
      </c>
      <c r="N66" s="40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4"/>
        <v/>
      </c>
      <c r="U66" s="53"/>
      <c r="V66" t="str">
        <f t="shared" si="7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48" t="str">
        <f t="shared" si="0"/>
        <v/>
      </c>
      <c r="D67" s="48"/>
      <c r="E67" s="40"/>
      <c r="F67" s="8"/>
      <c r="G67" s="40"/>
      <c r="H67" s="49"/>
      <c r="I67" s="49"/>
      <c r="J67" s="40"/>
      <c r="K67" s="50" t="str">
        <f t="shared" si="8"/>
        <v/>
      </c>
      <c r="L67" s="51"/>
      <c r="M67" s="6" t="str">
        <f>IF(J67="","",(K67/J67)/LOOKUP(RIGHT($D$2,3),定数!$A$6:$A$13,定数!$B$6:$B$13))</f>
        <v/>
      </c>
      <c r="N67" s="40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4"/>
        <v/>
      </c>
      <c r="U67" s="53"/>
      <c r="V67" t="str">
        <f t="shared" si="7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48" t="str">
        <f t="shared" si="0"/>
        <v/>
      </c>
      <c r="D68" s="48"/>
      <c r="E68" s="40"/>
      <c r="F68" s="8"/>
      <c r="G68" s="40"/>
      <c r="H68" s="49"/>
      <c r="I68" s="49"/>
      <c r="J68" s="40"/>
      <c r="K68" s="50" t="str">
        <f t="shared" si="8"/>
        <v/>
      </c>
      <c r="L68" s="51"/>
      <c r="M68" s="6" t="str">
        <f>IF(J68="","",(K68/J68)/LOOKUP(RIGHT($D$2,3),定数!$A$6:$A$13,定数!$B$6:$B$13))</f>
        <v/>
      </c>
      <c r="N68" s="40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4"/>
        <v/>
      </c>
      <c r="U68" s="53"/>
      <c r="V68" t="str">
        <f t="shared" si="7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48" t="str">
        <f t="shared" si="0"/>
        <v/>
      </c>
      <c r="D69" s="48"/>
      <c r="E69" s="40"/>
      <c r="F69" s="8"/>
      <c r="G69" s="40"/>
      <c r="H69" s="49"/>
      <c r="I69" s="49"/>
      <c r="J69" s="40"/>
      <c r="K69" s="50" t="str">
        <f t="shared" si="8"/>
        <v/>
      </c>
      <c r="L69" s="51"/>
      <c r="M69" s="6" t="str">
        <f>IF(J69="","",(K69/J69)/LOOKUP(RIGHT($D$2,3),定数!$A$6:$A$13,定数!$B$6:$B$13))</f>
        <v/>
      </c>
      <c r="N69" s="40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4"/>
        <v/>
      </c>
      <c r="U69" s="53"/>
      <c r="V69" t="str">
        <f t="shared" si="7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48" t="str">
        <f t="shared" si="0"/>
        <v/>
      </c>
      <c r="D70" s="48"/>
      <c r="E70" s="40"/>
      <c r="F70" s="8"/>
      <c r="G70" s="40"/>
      <c r="H70" s="49"/>
      <c r="I70" s="49"/>
      <c r="J70" s="40"/>
      <c r="K70" s="50" t="str">
        <f t="shared" si="8"/>
        <v/>
      </c>
      <c r="L70" s="51"/>
      <c r="M70" s="6" t="str">
        <f>IF(J70="","",(K70/J70)/LOOKUP(RIGHT($D$2,3),定数!$A$6:$A$13,定数!$B$6:$B$13))</f>
        <v/>
      </c>
      <c r="N70" s="40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4"/>
        <v/>
      </c>
      <c r="U70" s="53"/>
      <c r="V70" t="str">
        <f t="shared" si="7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48" t="str">
        <f t="shared" si="0"/>
        <v/>
      </c>
      <c r="D71" s="48"/>
      <c r="E71" s="40"/>
      <c r="F71" s="8"/>
      <c r="G71" s="40"/>
      <c r="H71" s="49"/>
      <c r="I71" s="49"/>
      <c r="J71" s="40"/>
      <c r="K71" s="50" t="str">
        <f t="shared" si="8"/>
        <v/>
      </c>
      <c r="L71" s="51"/>
      <c r="M71" s="6" t="str">
        <f>IF(J71="","",(K71/J71)/LOOKUP(RIGHT($D$2,3),定数!$A$6:$A$13,定数!$B$6:$B$13))</f>
        <v/>
      </c>
      <c r="N71" s="40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4"/>
        <v/>
      </c>
      <c r="U71" s="53"/>
      <c r="V71" t="str">
        <f t="shared" si="7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48" t="str">
        <f t="shared" si="0"/>
        <v/>
      </c>
      <c r="D72" s="48"/>
      <c r="E72" s="40"/>
      <c r="F72" s="8"/>
      <c r="G72" s="40"/>
      <c r="H72" s="49"/>
      <c r="I72" s="49"/>
      <c r="J72" s="40"/>
      <c r="K72" s="50" t="str">
        <f t="shared" si="8"/>
        <v/>
      </c>
      <c r="L72" s="51"/>
      <c r="M72" s="6" t="str">
        <f>IF(J72="","",(K72/J72)/LOOKUP(RIGHT($D$2,3),定数!$A$6:$A$13,定数!$B$6:$B$13))</f>
        <v/>
      </c>
      <c r="N72" s="40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4"/>
        <v/>
      </c>
      <c r="U72" s="53"/>
      <c r="V72" t="str">
        <f t="shared" si="7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48" t="str">
        <f t="shared" si="0"/>
        <v/>
      </c>
      <c r="D73" s="48"/>
      <c r="E73" s="40"/>
      <c r="F73" s="8"/>
      <c r="G73" s="40"/>
      <c r="H73" s="49"/>
      <c r="I73" s="49"/>
      <c r="J73" s="40"/>
      <c r="K73" s="50" t="str">
        <f t="shared" si="8"/>
        <v/>
      </c>
      <c r="L73" s="51"/>
      <c r="M73" s="6" t="str">
        <f>IF(J73="","",(K73/J73)/LOOKUP(RIGHT($D$2,3),定数!$A$6:$A$13,定数!$B$6:$B$13))</f>
        <v/>
      </c>
      <c r="N73" s="40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4"/>
        <v/>
      </c>
      <c r="U73" s="53"/>
      <c r="V73" t="str">
        <f t="shared" si="7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48" t="str">
        <f t="shared" ref="C74:C108" si="9">IF(R73="","",C73+R73)</f>
        <v/>
      </c>
      <c r="D74" s="48"/>
      <c r="E74" s="40"/>
      <c r="F74" s="8"/>
      <c r="G74" s="40"/>
      <c r="H74" s="49"/>
      <c r="I74" s="49"/>
      <c r="J74" s="40"/>
      <c r="K74" s="50" t="str">
        <f t="shared" si="8"/>
        <v/>
      </c>
      <c r="L74" s="51"/>
      <c r="M74" s="6" t="str">
        <f>IF(J74="","",(K74/J74)/LOOKUP(RIGHT($D$2,3),定数!$A$6:$A$13,定数!$B$6:$B$13))</f>
        <v/>
      </c>
      <c r="N74" s="40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4"/>
        <v/>
      </c>
      <c r="U74" s="53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48" t="str">
        <f t="shared" si="9"/>
        <v/>
      </c>
      <c r="D75" s="48"/>
      <c r="E75" s="40"/>
      <c r="F75" s="8"/>
      <c r="G75" s="40"/>
      <c r="H75" s="49"/>
      <c r="I75" s="49"/>
      <c r="J75" s="40"/>
      <c r="K75" s="50" t="str">
        <f t="shared" ref="K75:K108" si="10">IF(J75="","",C75*0.03)</f>
        <v/>
      </c>
      <c r="L75" s="51"/>
      <c r="M75" s="6" t="str">
        <f>IF(J75="","",(K75/J75)/LOOKUP(RIGHT($D$2,3),定数!$A$6:$A$13,定数!$B$6:$B$13))</f>
        <v/>
      </c>
      <c r="N75" s="40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4"/>
        <v/>
      </c>
      <c r="U75" s="53"/>
      <c r="V75" t="str">
        <f t="shared" ref="V75:W90" si="11">IF(S75&lt;&gt;"",IF(S75&lt;0,1+V74,0),"")</f>
        <v/>
      </c>
      <c r="W75" t="str">
        <f t="shared" si="11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48" t="str">
        <f t="shared" si="9"/>
        <v/>
      </c>
      <c r="D76" s="48"/>
      <c r="E76" s="40"/>
      <c r="F76" s="8"/>
      <c r="G76" s="40"/>
      <c r="H76" s="49"/>
      <c r="I76" s="49"/>
      <c r="J76" s="40"/>
      <c r="K76" s="50" t="str">
        <f t="shared" si="10"/>
        <v/>
      </c>
      <c r="L76" s="51"/>
      <c r="M76" s="6" t="str">
        <f>IF(J76="","",(K76/J76)/LOOKUP(RIGHT($D$2,3),定数!$A$6:$A$13,定数!$B$6:$B$13))</f>
        <v/>
      </c>
      <c r="N76" s="40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2">IF(P76="","",IF(G76="買",(P76-H76),(H76-P76))*IF(RIGHT($D$2,3)="JPY",100,10000))</f>
        <v/>
      </c>
      <c r="U76" s="53"/>
      <c r="V76" t="str">
        <f t="shared" si="11"/>
        <v/>
      </c>
      <c r="W76" t="str">
        <f t="shared" si="11"/>
        <v/>
      </c>
      <c r="X76" s="41" t="str">
        <f t="shared" ref="X76:X108" si="13">IF(C76&lt;&gt;"",MAX(X75,C76),"")</f>
        <v/>
      </c>
      <c r="Y76" s="42" t="str">
        <f t="shared" ref="Y76:Y108" si="14">IF(X76&lt;&gt;"",1-(C76/X76),"")</f>
        <v/>
      </c>
    </row>
    <row r="77" spans="2:25">
      <c r="B77" s="40">
        <v>69</v>
      </c>
      <c r="C77" s="48" t="str">
        <f t="shared" si="9"/>
        <v/>
      </c>
      <c r="D77" s="48"/>
      <c r="E77" s="40"/>
      <c r="F77" s="8"/>
      <c r="G77" s="40"/>
      <c r="H77" s="49"/>
      <c r="I77" s="49"/>
      <c r="J77" s="40"/>
      <c r="K77" s="50" t="str">
        <f t="shared" si="10"/>
        <v/>
      </c>
      <c r="L77" s="51"/>
      <c r="M77" s="6" t="str">
        <f>IF(J77="","",(K77/J77)/LOOKUP(RIGHT($D$2,3),定数!$A$6:$A$13,定数!$B$6:$B$13))</f>
        <v/>
      </c>
      <c r="N77" s="40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2"/>
        <v/>
      </c>
      <c r="U77" s="53"/>
      <c r="V77" t="str">
        <f t="shared" si="11"/>
        <v/>
      </c>
      <c r="W77" t="str">
        <f t="shared" si="11"/>
        <v/>
      </c>
      <c r="X77" s="41" t="str">
        <f t="shared" si="13"/>
        <v/>
      </c>
      <c r="Y77" s="42" t="str">
        <f t="shared" si="14"/>
        <v/>
      </c>
    </row>
    <row r="78" spans="2:25">
      <c r="B78" s="40">
        <v>70</v>
      </c>
      <c r="C78" s="48" t="str">
        <f t="shared" si="9"/>
        <v/>
      </c>
      <c r="D78" s="48"/>
      <c r="E78" s="40"/>
      <c r="F78" s="8"/>
      <c r="G78" s="40"/>
      <c r="H78" s="49"/>
      <c r="I78" s="49"/>
      <c r="J78" s="40"/>
      <c r="K78" s="50" t="str">
        <f t="shared" si="10"/>
        <v/>
      </c>
      <c r="L78" s="51"/>
      <c r="M78" s="6" t="str">
        <f>IF(J78="","",(K78/J78)/LOOKUP(RIGHT($D$2,3),定数!$A$6:$A$13,定数!$B$6:$B$13))</f>
        <v/>
      </c>
      <c r="N78" s="40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2"/>
        <v/>
      </c>
      <c r="U78" s="53"/>
      <c r="V78" t="str">
        <f t="shared" si="11"/>
        <v/>
      </c>
      <c r="W78" t="str">
        <f t="shared" si="11"/>
        <v/>
      </c>
      <c r="X78" s="41" t="str">
        <f t="shared" si="13"/>
        <v/>
      </c>
      <c r="Y78" s="42" t="str">
        <f t="shared" si="14"/>
        <v/>
      </c>
    </row>
    <row r="79" spans="2:25">
      <c r="B79" s="40">
        <v>71</v>
      </c>
      <c r="C79" s="48" t="str">
        <f t="shared" si="9"/>
        <v/>
      </c>
      <c r="D79" s="48"/>
      <c r="E79" s="40"/>
      <c r="F79" s="8"/>
      <c r="G79" s="40"/>
      <c r="H79" s="49"/>
      <c r="I79" s="49"/>
      <c r="J79" s="40"/>
      <c r="K79" s="50" t="str">
        <f t="shared" si="10"/>
        <v/>
      </c>
      <c r="L79" s="51"/>
      <c r="M79" s="6" t="str">
        <f>IF(J79="","",(K79/J79)/LOOKUP(RIGHT($D$2,3),定数!$A$6:$A$13,定数!$B$6:$B$13))</f>
        <v/>
      </c>
      <c r="N79" s="40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2"/>
        <v/>
      </c>
      <c r="U79" s="53"/>
      <c r="V79" t="str">
        <f t="shared" si="11"/>
        <v/>
      </c>
      <c r="W79" t="str">
        <f t="shared" si="11"/>
        <v/>
      </c>
      <c r="X79" s="41" t="str">
        <f t="shared" si="13"/>
        <v/>
      </c>
      <c r="Y79" s="42" t="str">
        <f t="shared" si="14"/>
        <v/>
      </c>
    </row>
    <row r="80" spans="2:25">
      <c r="B80" s="40">
        <v>72</v>
      </c>
      <c r="C80" s="48" t="str">
        <f t="shared" si="9"/>
        <v/>
      </c>
      <c r="D80" s="48"/>
      <c r="E80" s="40"/>
      <c r="F80" s="8"/>
      <c r="G80" s="40"/>
      <c r="H80" s="49"/>
      <c r="I80" s="49"/>
      <c r="J80" s="40"/>
      <c r="K80" s="50" t="str">
        <f t="shared" si="10"/>
        <v/>
      </c>
      <c r="L80" s="51"/>
      <c r="M80" s="6" t="str">
        <f>IF(J80="","",(K80/J80)/LOOKUP(RIGHT($D$2,3),定数!$A$6:$A$13,定数!$B$6:$B$13))</f>
        <v/>
      </c>
      <c r="N80" s="40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2"/>
        <v/>
      </c>
      <c r="U80" s="53"/>
      <c r="V80" t="str">
        <f t="shared" si="11"/>
        <v/>
      </c>
      <c r="W80" t="str">
        <f t="shared" si="11"/>
        <v/>
      </c>
      <c r="X80" s="41" t="str">
        <f t="shared" si="13"/>
        <v/>
      </c>
      <c r="Y80" s="42" t="str">
        <f t="shared" si="14"/>
        <v/>
      </c>
    </row>
    <row r="81" spans="2:25">
      <c r="B81" s="40">
        <v>73</v>
      </c>
      <c r="C81" s="48" t="str">
        <f t="shared" si="9"/>
        <v/>
      </c>
      <c r="D81" s="48"/>
      <c r="E81" s="40"/>
      <c r="F81" s="8"/>
      <c r="G81" s="40"/>
      <c r="H81" s="49"/>
      <c r="I81" s="49"/>
      <c r="J81" s="40"/>
      <c r="K81" s="50" t="str">
        <f t="shared" si="10"/>
        <v/>
      </c>
      <c r="L81" s="51"/>
      <c r="M81" s="6" t="str">
        <f>IF(J81="","",(K81/J81)/LOOKUP(RIGHT($D$2,3),定数!$A$6:$A$13,定数!$B$6:$B$13))</f>
        <v/>
      </c>
      <c r="N81" s="40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2"/>
        <v/>
      </c>
      <c r="U81" s="53"/>
      <c r="V81" t="str">
        <f t="shared" si="11"/>
        <v/>
      </c>
      <c r="W81" t="str">
        <f t="shared" si="11"/>
        <v/>
      </c>
      <c r="X81" s="41" t="str">
        <f t="shared" si="13"/>
        <v/>
      </c>
      <c r="Y81" s="42" t="str">
        <f t="shared" si="14"/>
        <v/>
      </c>
    </row>
    <row r="82" spans="2:25">
      <c r="B82" s="40">
        <v>74</v>
      </c>
      <c r="C82" s="48" t="str">
        <f t="shared" si="9"/>
        <v/>
      </c>
      <c r="D82" s="48"/>
      <c r="E82" s="40"/>
      <c r="F82" s="8"/>
      <c r="G82" s="40"/>
      <c r="H82" s="49"/>
      <c r="I82" s="49"/>
      <c r="J82" s="40"/>
      <c r="K82" s="50" t="str">
        <f t="shared" si="10"/>
        <v/>
      </c>
      <c r="L82" s="51"/>
      <c r="M82" s="6" t="str">
        <f>IF(J82="","",(K82/J82)/LOOKUP(RIGHT($D$2,3),定数!$A$6:$A$13,定数!$B$6:$B$13))</f>
        <v/>
      </c>
      <c r="N82" s="40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2"/>
        <v/>
      </c>
      <c r="U82" s="53"/>
      <c r="V82" t="str">
        <f t="shared" si="11"/>
        <v/>
      </c>
      <c r="W82" t="str">
        <f t="shared" si="11"/>
        <v/>
      </c>
      <c r="X82" s="41" t="str">
        <f t="shared" si="13"/>
        <v/>
      </c>
      <c r="Y82" s="42" t="str">
        <f t="shared" si="14"/>
        <v/>
      </c>
    </row>
    <row r="83" spans="2:25">
      <c r="B83" s="40">
        <v>75</v>
      </c>
      <c r="C83" s="48" t="str">
        <f t="shared" si="9"/>
        <v/>
      </c>
      <c r="D83" s="48"/>
      <c r="E83" s="40"/>
      <c r="F83" s="8"/>
      <c r="G83" s="40"/>
      <c r="H83" s="49"/>
      <c r="I83" s="49"/>
      <c r="J83" s="40"/>
      <c r="K83" s="50" t="str">
        <f t="shared" si="10"/>
        <v/>
      </c>
      <c r="L83" s="51"/>
      <c r="M83" s="6" t="str">
        <f>IF(J83="","",(K83/J83)/LOOKUP(RIGHT($D$2,3),定数!$A$6:$A$13,定数!$B$6:$B$13))</f>
        <v/>
      </c>
      <c r="N83" s="40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2"/>
        <v/>
      </c>
      <c r="U83" s="53"/>
      <c r="V83" t="str">
        <f t="shared" si="11"/>
        <v/>
      </c>
      <c r="W83" t="str">
        <f t="shared" si="11"/>
        <v/>
      </c>
      <c r="X83" s="41" t="str">
        <f t="shared" si="13"/>
        <v/>
      </c>
      <c r="Y83" s="42" t="str">
        <f t="shared" si="14"/>
        <v/>
      </c>
    </row>
    <row r="84" spans="2:25">
      <c r="B84" s="40">
        <v>76</v>
      </c>
      <c r="C84" s="48" t="str">
        <f t="shared" si="9"/>
        <v/>
      </c>
      <c r="D84" s="48"/>
      <c r="E84" s="40"/>
      <c r="F84" s="8"/>
      <c r="G84" s="40"/>
      <c r="H84" s="49"/>
      <c r="I84" s="49"/>
      <c r="J84" s="40"/>
      <c r="K84" s="50" t="str">
        <f t="shared" si="10"/>
        <v/>
      </c>
      <c r="L84" s="51"/>
      <c r="M84" s="6" t="str">
        <f>IF(J84="","",(K84/J84)/LOOKUP(RIGHT($D$2,3),定数!$A$6:$A$13,定数!$B$6:$B$13))</f>
        <v/>
      </c>
      <c r="N84" s="40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2"/>
        <v/>
      </c>
      <c r="U84" s="53"/>
      <c r="V84" t="str">
        <f t="shared" si="11"/>
        <v/>
      </c>
      <c r="W84" t="str">
        <f t="shared" si="11"/>
        <v/>
      </c>
      <c r="X84" s="41" t="str">
        <f t="shared" si="13"/>
        <v/>
      </c>
      <c r="Y84" s="42" t="str">
        <f t="shared" si="14"/>
        <v/>
      </c>
    </row>
    <row r="85" spans="2:25">
      <c r="B85" s="40">
        <v>77</v>
      </c>
      <c r="C85" s="48" t="str">
        <f t="shared" si="9"/>
        <v/>
      </c>
      <c r="D85" s="48"/>
      <c r="E85" s="40"/>
      <c r="F85" s="8"/>
      <c r="G85" s="40"/>
      <c r="H85" s="49"/>
      <c r="I85" s="49"/>
      <c r="J85" s="40"/>
      <c r="K85" s="50" t="str">
        <f t="shared" si="10"/>
        <v/>
      </c>
      <c r="L85" s="51"/>
      <c r="M85" s="6" t="str">
        <f>IF(J85="","",(K85/J85)/LOOKUP(RIGHT($D$2,3),定数!$A$6:$A$13,定数!$B$6:$B$13))</f>
        <v/>
      </c>
      <c r="N85" s="40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2"/>
        <v/>
      </c>
      <c r="U85" s="53"/>
      <c r="V85" t="str">
        <f t="shared" si="11"/>
        <v/>
      </c>
      <c r="W85" t="str">
        <f t="shared" si="11"/>
        <v/>
      </c>
      <c r="X85" s="41" t="str">
        <f t="shared" si="13"/>
        <v/>
      </c>
      <c r="Y85" s="42" t="str">
        <f t="shared" si="14"/>
        <v/>
      </c>
    </row>
    <row r="86" spans="2:25">
      <c r="B86" s="40">
        <v>78</v>
      </c>
      <c r="C86" s="48" t="str">
        <f t="shared" si="9"/>
        <v/>
      </c>
      <c r="D86" s="48"/>
      <c r="E86" s="40"/>
      <c r="F86" s="8"/>
      <c r="G86" s="40"/>
      <c r="H86" s="49"/>
      <c r="I86" s="49"/>
      <c r="J86" s="40"/>
      <c r="K86" s="50" t="str">
        <f t="shared" si="10"/>
        <v/>
      </c>
      <c r="L86" s="51"/>
      <c r="M86" s="6" t="str">
        <f>IF(J86="","",(K86/J86)/LOOKUP(RIGHT($D$2,3),定数!$A$6:$A$13,定数!$B$6:$B$13))</f>
        <v/>
      </c>
      <c r="N86" s="40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2"/>
        <v/>
      </c>
      <c r="U86" s="53"/>
      <c r="V86" t="str">
        <f t="shared" si="11"/>
        <v/>
      </c>
      <c r="W86" t="str">
        <f t="shared" si="11"/>
        <v/>
      </c>
      <c r="X86" s="41" t="str">
        <f t="shared" si="13"/>
        <v/>
      </c>
      <c r="Y86" s="42" t="str">
        <f t="shared" si="14"/>
        <v/>
      </c>
    </row>
    <row r="87" spans="2:25">
      <c r="B87" s="40">
        <v>79</v>
      </c>
      <c r="C87" s="48" t="str">
        <f t="shared" si="9"/>
        <v/>
      </c>
      <c r="D87" s="48"/>
      <c r="E87" s="40"/>
      <c r="F87" s="8"/>
      <c r="G87" s="40"/>
      <c r="H87" s="49"/>
      <c r="I87" s="49"/>
      <c r="J87" s="40"/>
      <c r="K87" s="50" t="str">
        <f t="shared" si="10"/>
        <v/>
      </c>
      <c r="L87" s="51"/>
      <c r="M87" s="6" t="str">
        <f>IF(J87="","",(K87/J87)/LOOKUP(RIGHT($D$2,3),定数!$A$6:$A$13,定数!$B$6:$B$13))</f>
        <v/>
      </c>
      <c r="N87" s="40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2"/>
        <v/>
      </c>
      <c r="U87" s="53"/>
      <c r="V87" t="str">
        <f t="shared" si="11"/>
        <v/>
      </c>
      <c r="W87" t="str">
        <f t="shared" si="11"/>
        <v/>
      </c>
      <c r="X87" s="41" t="str">
        <f t="shared" si="13"/>
        <v/>
      </c>
      <c r="Y87" s="42" t="str">
        <f t="shared" si="14"/>
        <v/>
      </c>
    </row>
    <row r="88" spans="2:25">
      <c r="B88" s="40">
        <v>80</v>
      </c>
      <c r="C88" s="48" t="str">
        <f t="shared" si="9"/>
        <v/>
      </c>
      <c r="D88" s="48"/>
      <c r="E88" s="40"/>
      <c r="F88" s="8"/>
      <c r="G88" s="40"/>
      <c r="H88" s="49"/>
      <c r="I88" s="49"/>
      <c r="J88" s="40"/>
      <c r="K88" s="50" t="str">
        <f t="shared" si="10"/>
        <v/>
      </c>
      <c r="L88" s="51"/>
      <c r="M88" s="6" t="str">
        <f>IF(J88="","",(K88/J88)/LOOKUP(RIGHT($D$2,3),定数!$A$6:$A$13,定数!$B$6:$B$13))</f>
        <v/>
      </c>
      <c r="N88" s="40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2"/>
        <v/>
      </c>
      <c r="U88" s="53"/>
      <c r="V88" t="str">
        <f t="shared" si="11"/>
        <v/>
      </c>
      <c r="W88" t="str">
        <f t="shared" si="11"/>
        <v/>
      </c>
      <c r="X88" s="41" t="str">
        <f t="shared" si="13"/>
        <v/>
      </c>
      <c r="Y88" s="42" t="str">
        <f t="shared" si="14"/>
        <v/>
      </c>
    </row>
    <row r="89" spans="2:25">
      <c r="B89" s="40">
        <v>81</v>
      </c>
      <c r="C89" s="48" t="str">
        <f t="shared" si="9"/>
        <v/>
      </c>
      <c r="D89" s="48"/>
      <c r="E89" s="40"/>
      <c r="F89" s="8"/>
      <c r="G89" s="40"/>
      <c r="H89" s="49"/>
      <c r="I89" s="49"/>
      <c r="J89" s="40"/>
      <c r="K89" s="50" t="str">
        <f t="shared" si="10"/>
        <v/>
      </c>
      <c r="L89" s="51"/>
      <c r="M89" s="6" t="str">
        <f>IF(J89="","",(K89/J89)/LOOKUP(RIGHT($D$2,3),定数!$A$6:$A$13,定数!$B$6:$B$13))</f>
        <v/>
      </c>
      <c r="N89" s="40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2"/>
        <v/>
      </c>
      <c r="U89" s="53"/>
      <c r="V89" t="str">
        <f t="shared" si="11"/>
        <v/>
      </c>
      <c r="W89" t="str">
        <f t="shared" si="11"/>
        <v/>
      </c>
      <c r="X89" s="41" t="str">
        <f t="shared" si="13"/>
        <v/>
      </c>
      <c r="Y89" s="42" t="str">
        <f t="shared" si="14"/>
        <v/>
      </c>
    </row>
    <row r="90" spans="2:25">
      <c r="B90" s="40">
        <v>82</v>
      </c>
      <c r="C90" s="48" t="str">
        <f t="shared" si="9"/>
        <v/>
      </c>
      <c r="D90" s="48"/>
      <c r="E90" s="40"/>
      <c r="F90" s="8"/>
      <c r="G90" s="40"/>
      <c r="H90" s="49"/>
      <c r="I90" s="49"/>
      <c r="J90" s="40"/>
      <c r="K90" s="50" t="str">
        <f t="shared" si="10"/>
        <v/>
      </c>
      <c r="L90" s="51"/>
      <c r="M90" s="6" t="str">
        <f>IF(J90="","",(K90/J90)/LOOKUP(RIGHT($D$2,3),定数!$A$6:$A$13,定数!$B$6:$B$13))</f>
        <v/>
      </c>
      <c r="N90" s="40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2"/>
        <v/>
      </c>
      <c r="U90" s="53"/>
      <c r="V90" t="str">
        <f t="shared" si="11"/>
        <v/>
      </c>
      <c r="W90" t="str">
        <f t="shared" si="11"/>
        <v/>
      </c>
      <c r="X90" s="41" t="str">
        <f t="shared" si="13"/>
        <v/>
      </c>
      <c r="Y90" s="42" t="str">
        <f t="shared" si="14"/>
        <v/>
      </c>
    </row>
    <row r="91" spans="2:25">
      <c r="B91" s="40">
        <v>83</v>
      </c>
      <c r="C91" s="48" t="str">
        <f t="shared" si="9"/>
        <v/>
      </c>
      <c r="D91" s="48"/>
      <c r="E91" s="40"/>
      <c r="F91" s="8"/>
      <c r="G91" s="40"/>
      <c r="H91" s="49"/>
      <c r="I91" s="49"/>
      <c r="J91" s="40"/>
      <c r="K91" s="50" t="str">
        <f t="shared" si="10"/>
        <v/>
      </c>
      <c r="L91" s="51"/>
      <c r="M91" s="6" t="str">
        <f>IF(J91="","",(K91/J91)/LOOKUP(RIGHT($D$2,3),定数!$A$6:$A$13,定数!$B$6:$B$13))</f>
        <v/>
      </c>
      <c r="N91" s="40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2"/>
        <v/>
      </c>
      <c r="U91" s="53"/>
      <c r="V91" t="str">
        <f t="shared" ref="V91:W106" si="15">IF(S91&lt;&gt;"",IF(S91&lt;0,1+V90,0),"")</f>
        <v/>
      </c>
      <c r="W91" t="str">
        <f t="shared" si="15"/>
        <v/>
      </c>
      <c r="X91" s="41" t="str">
        <f t="shared" si="13"/>
        <v/>
      </c>
      <c r="Y91" s="42" t="str">
        <f t="shared" si="14"/>
        <v/>
      </c>
    </row>
    <row r="92" spans="2:25">
      <c r="B92" s="40">
        <v>84</v>
      </c>
      <c r="C92" s="48" t="str">
        <f t="shared" si="9"/>
        <v/>
      </c>
      <c r="D92" s="48"/>
      <c r="E92" s="40"/>
      <c r="F92" s="8"/>
      <c r="G92" s="40"/>
      <c r="H92" s="49"/>
      <c r="I92" s="49"/>
      <c r="J92" s="40"/>
      <c r="K92" s="50" t="str">
        <f t="shared" si="10"/>
        <v/>
      </c>
      <c r="L92" s="51"/>
      <c r="M92" s="6" t="str">
        <f>IF(J92="","",(K92/J92)/LOOKUP(RIGHT($D$2,3),定数!$A$6:$A$13,定数!$B$6:$B$13))</f>
        <v/>
      </c>
      <c r="N92" s="40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2"/>
        <v/>
      </c>
      <c r="U92" s="53"/>
      <c r="V92" t="str">
        <f t="shared" si="15"/>
        <v/>
      </c>
      <c r="W92" t="str">
        <f t="shared" si="15"/>
        <v/>
      </c>
      <c r="X92" s="41" t="str">
        <f t="shared" si="13"/>
        <v/>
      </c>
      <c r="Y92" s="42" t="str">
        <f t="shared" si="14"/>
        <v/>
      </c>
    </row>
    <row r="93" spans="2:25">
      <c r="B93" s="40">
        <v>85</v>
      </c>
      <c r="C93" s="48" t="str">
        <f t="shared" si="9"/>
        <v/>
      </c>
      <c r="D93" s="48"/>
      <c r="E93" s="40"/>
      <c r="F93" s="8"/>
      <c r="G93" s="40"/>
      <c r="H93" s="49"/>
      <c r="I93" s="49"/>
      <c r="J93" s="40"/>
      <c r="K93" s="50" t="str">
        <f t="shared" si="10"/>
        <v/>
      </c>
      <c r="L93" s="51"/>
      <c r="M93" s="6" t="str">
        <f>IF(J93="","",(K93/J93)/LOOKUP(RIGHT($D$2,3),定数!$A$6:$A$13,定数!$B$6:$B$13))</f>
        <v/>
      </c>
      <c r="N93" s="40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2"/>
        <v/>
      </c>
      <c r="U93" s="53"/>
      <c r="V93" t="str">
        <f t="shared" si="15"/>
        <v/>
      </c>
      <c r="W93" t="str">
        <f t="shared" si="15"/>
        <v/>
      </c>
      <c r="X93" s="41" t="str">
        <f t="shared" si="13"/>
        <v/>
      </c>
      <c r="Y93" s="42" t="str">
        <f t="shared" si="14"/>
        <v/>
      </c>
    </row>
    <row r="94" spans="2:25">
      <c r="B94" s="40">
        <v>86</v>
      </c>
      <c r="C94" s="48" t="str">
        <f t="shared" si="9"/>
        <v/>
      </c>
      <c r="D94" s="48"/>
      <c r="E94" s="40"/>
      <c r="F94" s="8"/>
      <c r="G94" s="40"/>
      <c r="H94" s="49"/>
      <c r="I94" s="49"/>
      <c r="J94" s="40"/>
      <c r="K94" s="50" t="str">
        <f t="shared" si="10"/>
        <v/>
      </c>
      <c r="L94" s="51"/>
      <c r="M94" s="6" t="str">
        <f>IF(J94="","",(K94/J94)/LOOKUP(RIGHT($D$2,3),定数!$A$6:$A$13,定数!$B$6:$B$13))</f>
        <v/>
      </c>
      <c r="N94" s="40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2"/>
        <v/>
      </c>
      <c r="U94" s="53"/>
      <c r="V94" t="str">
        <f t="shared" si="15"/>
        <v/>
      </c>
      <c r="W94" t="str">
        <f t="shared" si="15"/>
        <v/>
      </c>
      <c r="X94" s="41" t="str">
        <f t="shared" si="13"/>
        <v/>
      </c>
      <c r="Y94" s="42" t="str">
        <f t="shared" si="14"/>
        <v/>
      </c>
    </row>
    <row r="95" spans="2:25">
      <c r="B95" s="40">
        <v>87</v>
      </c>
      <c r="C95" s="48" t="str">
        <f t="shared" si="9"/>
        <v/>
      </c>
      <c r="D95" s="48"/>
      <c r="E95" s="40"/>
      <c r="F95" s="8"/>
      <c r="G95" s="40"/>
      <c r="H95" s="49"/>
      <c r="I95" s="49"/>
      <c r="J95" s="40"/>
      <c r="K95" s="50" t="str">
        <f t="shared" si="10"/>
        <v/>
      </c>
      <c r="L95" s="51"/>
      <c r="M95" s="6" t="str">
        <f>IF(J95="","",(K95/J95)/LOOKUP(RIGHT($D$2,3),定数!$A$6:$A$13,定数!$B$6:$B$13))</f>
        <v/>
      </c>
      <c r="N95" s="40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2"/>
        <v/>
      </c>
      <c r="U95" s="53"/>
      <c r="V95" t="str">
        <f t="shared" si="15"/>
        <v/>
      </c>
      <c r="W95" t="str">
        <f t="shared" si="15"/>
        <v/>
      </c>
      <c r="X95" s="41" t="str">
        <f t="shared" si="13"/>
        <v/>
      </c>
      <c r="Y95" s="42" t="str">
        <f t="shared" si="14"/>
        <v/>
      </c>
    </row>
    <row r="96" spans="2:25">
      <c r="B96" s="40">
        <v>88</v>
      </c>
      <c r="C96" s="48" t="str">
        <f t="shared" si="9"/>
        <v/>
      </c>
      <c r="D96" s="48"/>
      <c r="E96" s="40"/>
      <c r="F96" s="8"/>
      <c r="G96" s="40"/>
      <c r="H96" s="49"/>
      <c r="I96" s="49"/>
      <c r="J96" s="40"/>
      <c r="K96" s="50" t="str">
        <f t="shared" si="10"/>
        <v/>
      </c>
      <c r="L96" s="51"/>
      <c r="M96" s="6" t="str">
        <f>IF(J96="","",(K96/J96)/LOOKUP(RIGHT($D$2,3),定数!$A$6:$A$13,定数!$B$6:$B$13))</f>
        <v/>
      </c>
      <c r="N96" s="40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2"/>
        <v/>
      </c>
      <c r="U96" s="53"/>
      <c r="V96" t="str">
        <f t="shared" si="15"/>
        <v/>
      </c>
      <c r="W96" t="str">
        <f t="shared" si="15"/>
        <v/>
      </c>
      <c r="X96" s="41" t="str">
        <f t="shared" si="13"/>
        <v/>
      </c>
      <c r="Y96" s="42" t="str">
        <f t="shared" si="14"/>
        <v/>
      </c>
    </row>
    <row r="97" spans="2:25">
      <c r="B97" s="40">
        <v>89</v>
      </c>
      <c r="C97" s="48" t="str">
        <f t="shared" si="9"/>
        <v/>
      </c>
      <c r="D97" s="48"/>
      <c r="E97" s="40"/>
      <c r="F97" s="8"/>
      <c r="G97" s="40"/>
      <c r="H97" s="49"/>
      <c r="I97" s="49"/>
      <c r="J97" s="40"/>
      <c r="K97" s="50" t="str">
        <f t="shared" si="10"/>
        <v/>
      </c>
      <c r="L97" s="51"/>
      <c r="M97" s="6" t="str">
        <f>IF(J97="","",(K97/J97)/LOOKUP(RIGHT($D$2,3),定数!$A$6:$A$13,定数!$B$6:$B$13))</f>
        <v/>
      </c>
      <c r="N97" s="40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2"/>
        <v/>
      </c>
      <c r="U97" s="53"/>
      <c r="V97" t="str">
        <f t="shared" si="15"/>
        <v/>
      </c>
      <c r="W97" t="str">
        <f t="shared" si="15"/>
        <v/>
      </c>
      <c r="X97" s="41" t="str">
        <f t="shared" si="13"/>
        <v/>
      </c>
      <c r="Y97" s="42" t="str">
        <f t="shared" si="14"/>
        <v/>
      </c>
    </row>
    <row r="98" spans="2:25">
      <c r="B98" s="40">
        <v>90</v>
      </c>
      <c r="C98" s="48" t="str">
        <f t="shared" si="9"/>
        <v/>
      </c>
      <c r="D98" s="48"/>
      <c r="E98" s="40"/>
      <c r="F98" s="8"/>
      <c r="G98" s="40"/>
      <c r="H98" s="49"/>
      <c r="I98" s="49"/>
      <c r="J98" s="40"/>
      <c r="K98" s="50" t="str">
        <f t="shared" si="10"/>
        <v/>
      </c>
      <c r="L98" s="51"/>
      <c r="M98" s="6" t="str">
        <f>IF(J98="","",(K98/J98)/LOOKUP(RIGHT($D$2,3),定数!$A$6:$A$13,定数!$B$6:$B$13))</f>
        <v/>
      </c>
      <c r="N98" s="40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2"/>
        <v/>
      </c>
      <c r="U98" s="53"/>
      <c r="V98" t="str">
        <f t="shared" si="15"/>
        <v/>
      </c>
      <c r="W98" t="str">
        <f t="shared" si="15"/>
        <v/>
      </c>
      <c r="X98" s="41" t="str">
        <f t="shared" si="13"/>
        <v/>
      </c>
      <c r="Y98" s="42" t="str">
        <f t="shared" si="14"/>
        <v/>
      </c>
    </row>
    <row r="99" spans="2:25">
      <c r="B99" s="40">
        <v>91</v>
      </c>
      <c r="C99" s="48" t="str">
        <f t="shared" si="9"/>
        <v/>
      </c>
      <c r="D99" s="48"/>
      <c r="E99" s="40"/>
      <c r="F99" s="8"/>
      <c r="G99" s="40"/>
      <c r="H99" s="49"/>
      <c r="I99" s="49"/>
      <c r="J99" s="40"/>
      <c r="K99" s="50" t="str">
        <f t="shared" si="10"/>
        <v/>
      </c>
      <c r="L99" s="51"/>
      <c r="M99" s="6" t="str">
        <f>IF(J99="","",(K99/J99)/LOOKUP(RIGHT($D$2,3),定数!$A$6:$A$13,定数!$B$6:$B$13))</f>
        <v/>
      </c>
      <c r="N99" s="40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2"/>
        <v/>
      </c>
      <c r="U99" s="53"/>
      <c r="V99" t="str">
        <f t="shared" si="15"/>
        <v/>
      </c>
      <c r="W99" t="str">
        <f t="shared" si="15"/>
        <v/>
      </c>
      <c r="X99" s="41" t="str">
        <f t="shared" si="13"/>
        <v/>
      </c>
      <c r="Y99" s="42" t="str">
        <f t="shared" si="14"/>
        <v/>
      </c>
    </row>
    <row r="100" spans="2:25">
      <c r="B100" s="40">
        <v>92</v>
      </c>
      <c r="C100" s="48" t="str">
        <f t="shared" si="9"/>
        <v/>
      </c>
      <c r="D100" s="48"/>
      <c r="E100" s="40"/>
      <c r="F100" s="8"/>
      <c r="G100" s="40"/>
      <c r="H100" s="49"/>
      <c r="I100" s="49"/>
      <c r="J100" s="40"/>
      <c r="K100" s="50" t="str">
        <f t="shared" si="10"/>
        <v/>
      </c>
      <c r="L100" s="51"/>
      <c r="M100" s="6" t="str">
        <f>IF(J100="","",(K100/J100)/LOOKUP(RIGHT($D$2,3),定数!$A$6:$A$13,定数!$B$6:$B$13))</f>
        <v/>
      </c>
      <c r="N100" s="40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2"/>
        <v/>
      </c>
      <c r="U100" s="53"/>
      <c r="V100" t="str">
        <f t="shared" si="15"/>
        <v/>
      </c>
      <c r="W100" t="str">
        <f t="shared" si="15"/>
        <v/>
      </c>
      <c r="X100" s="41" t="str">
        <f t="shared" si="13"/>
        <v/>
      </c>
      <c r="Y100" s="42" t="str">
        <f t="shared" si="14"/>
        <v/>
      </c>
    </row>
    <row r="101" spans="2:25">
      <c r="B101" s="40">
        <v>93</v>
      </c>
      <c r="C101" s="48" t="str">
        <f t="shared" si="9"/>
        <v/>
      </c>
      <c r="D101" s="48"/>
      <c r="E101" s="40"/>
      <c r="F101" s="8"/>
      <c r="G101" s="40"/>
      <c r="H101" s="49"/>
      <c r="I101" s="49"/>
      <c r="J101" s="40"/>
      <c r="K101" s="50" t="str">
        <f t="shared" si="10"/>
        <v/>
      </c>
      <c r="L101" s="51"/>
      <c r="M101" s="6" t="str">
        <f>IF(J101="","",(K101/J101)/LOOKUP(RIGHT($D$2,3),定数!$A$6:$A$13,定数!$B$6:$B$13))</f>
        <v/>
      </c>
      <c r="N101" s="40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2"/>
        <v/>
      </c>
      <c r="U101" s="53"/>
      <c r="V101" t="str">
        <f t="shared" si="15"/>
        <v/>
      </c>
      <c r="W101" t="str">
        <f t="shared" si="15"/>
        <v/>
      </c>
      <c r="X101" s="41" t="str">
        <f t="shared" si="13"/>
        <v/>
      </c>
      <c r="Y101" s="42" t="str">
        <f t="shared" si="14"/>
        <v/>
      </c>
    </row>
    <row r="102" spans="2:25">
      <c r="B102" s="40">
        <v>94</v>
      </c>
      <c r="C102" s="48" t="str">
        <f t="shared" si="9"/>
        <v/>
      </c>
      <c r="D102" s="48"/>
      <c r="E102" s="40"/>
      <c r="F102" s="8"/>
      <c r="G102" s="40"/>
      <c r="H102" s="49"/>
      <c r="I102" s="49"/>
      <c r="J102" s="40"/>
      <c r="K102" s="50" t="str">
        <f t="shared" si="10"/>
        <v/>
      </c>
      <c r="L102" s="51"/>
      <c r="M102" s="6" t="str">
        <f>IF(J102="","",(K102/J102)/LOOKUP(RIGHT($D$2,3),定数!$A$6:$A$13,定数!$B$6:$B$13))</f>
        <v/>
      </c>
      <c r="N102" s="40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2"/>
        <v/>
      </c>
      <c r="U102" s="53"/>
      <c r="V102" t="str">
        <f t="shared" si="15"/>
        <v/>
      </c>
      <c r="W102" t="str">
        <f t="shared" si="15"/>
        <v/>
      </c>
      <c r="X102" s="41" t="str">
        <f t="shared" si="13"/>
        <v/>
      </c>
      <c r="Y102" s="42" t="str">
        <f t="shared" si="14"/>
        <v/>
      </c>
    </row>
    <row r="103" spans="2:25">
      <c r="B103" s="40">
        <v>95</v>
      </c>
      <c r="C103" s="48" t="str">
        <f t="shared" si="9"/>
        <v/>
      </c>
      <c r="D103" s="48"/>
      <c r="E103" s="40"/>
      <c r="F103" s="8"/>
      <c r="G103" s="40"/>
      <c r="H103" s="49"/>
      <c r="I103" s="49"/>
      <c r="J103" s="40"/>
      <c r="K103" s="50" t="str">
        <f t="shared" si="10"/>
        <v/>
      </c>
      <c r="L103" s="51"/>
      <c r="M103" s="6" t="str">
        <f>IF(J103="","",(K103/J103)/LOOKUP(RIGHT($D$2,3),定数!$A$6:$A$13,定数!$B$6:$B$13))</f>
        <v/>
      </c>
      <c r="N103" s="40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2"/>
        <v/>
      </c>
      <c r="U103" s="53"/>
      <c r="V103" t="str">
        <f t="shared" si="15"/>
        <v/>
      </c>
      <c r="W103" t="str">
        <f t="shared" si="15"/>
        <v/>
      </c>
      <c r="X103" s="41" t="str">
        <f t="shared" si="13"/>
        <v/>
      </c>
      <c r="Y103" s="42" t="str">
        <f t="shared" si="14"/>
        <v/>
      </c>
    </row>
    <row r="104" spans="2:25">
      <c r="B104" s="40">
        <v>96</v>
      </c>
      <c r="C104" s="48" t="str">
        <f t="shared" si="9"/>
        <v/>
      </c>
      <c r="D104" s="48"/>
      <c r="E104" s="40"/>
      <c r="F104" s="8"/>
      <c r="G104" s="40"/>
      <c r="H104" s="49"/>
      <c r="I104" s="49"/>
      <c r="J104" s="40"/>
      <c r="K104" s="50" t="str">
        <f t="shared" si="10"/>
        <v/>
      </c>
      <c r="L104" s="51"/>
      <c r="M104" s="6" t="str">
        <f>IF(J104="","",(K104/J104)/LOOKUP(RIGHT($D$2,3),定数!$A$6:$A$13,定数!$B$6:$B$13))</f>
        <v/>
      </c>
      <c r="N104" s="40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2"/>
        <v/>
      </c>
      <c r="U104" s="53"/>
      <c r="V104" t="str">
        <f t="shared" si="15"/>
        <v/>
      </c>
      <c r="W104" t="str">
        <f t="shared" si="15"/>
        <v/>
      </c>
      <c r="X104" s="41" t="str">
        <f t="shared" si="13"/>
        <v/>
      </c>
      <c r="Y104" s="42" t="str">
        <f t="shared" si="14"/>
        <v/>
      </c>
    </row>
    <row r="105" spans="2:25">
      <c r="B105" s="40">
        <v>97</v>
      </c>
      <c r="C105" s="48" t="str">
        <f t="shared" si="9"/>
        <v/>
      </c>
      <c r="D105" s="48"/>
      <c r="E105" s="40"/>
      <c r="F105" s="8"/>
      <c r="G105" s="40"/>
      <c r="H105" s="49"/>
      <c r="I105" s="49"/>
      <c r="J105" s="40"/>
      <c r="K105" s="50" t="str">
        <f t="shared" si="10"/>
        <v/>
      </c>
      <c r="L105" s="51"/>
      <c r="M105" s="6" t="str">
        <f>IF(J105="","",(K105/J105)/LOOKUP(RIGHT($D$2,3),定数!$A$6:$A$13,定数!$B$6:$B$13))</f>
        <v/>
      </c>
      <c r="N105" s="40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2"/>
        <v/>
      </c>
      <c r="U105" s="53"/>
      <c r="V105" t="str">
        <f t="shared" si="15"/>
        <v/>
      </c>
      <c r="W105" t="str">
        <f t="shared" si="15"/>
        <v/>
      </c>
      <c r="X105" s="41" t="str">
        <f t="shared" si="13"/>
        <v/>
      </c>
      <c r="Y105" s="42" t="str">
        <f t="shared" si="14"/>
        <v/>
      </c>
    </row>
    <row r="106" spans="2:25">
      <c r="B106" s="40">
        <v>98</v>
      </c>
      <c r="C106" s="48" t="str">
        <f t="shared" si="9"/>
        <v/>
      </c>
      <c r="D106" s="48"/>
      <c r="E106" s="40"/>
      <c r="F106" s="8"/>
      <c r="G106" s="40"/>
      <c r="H106" s="49"/>
      <c r="I106" s="49"/>
      <c r="J106" s="40"/>
      <c r="K106" s="50" t="str">
        <f t="shared" si="10"/>
        <v/>
      </c>
      <c r="L106" s="51"/>
      <c r="M106" s="6" t="str">
        <f>IF(J106="","",(K106/J106)/LOOKUP(RIGHT($D$2,3),定数!$A$6:$A$13,定数!$B$6:$B$13))</f>
        <v/>
      </c>
      <c r="N106" s="40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2"/>
        <v/>
      </c>
      <c r="U106" s="53"/>
      <c r="V106" t="str">
        <f t="shared" si="15"/>
        <v/>
      </c>
      <c r="W106" t="str">
        <f t="shared" si="15"/>
        <v/>
      </c>
      <c r="X106" s="41" t="str">
        <f t="shared" si="13"/>
        <v/>
      </c>
      <c r="Y106" s="42" t="str">
        <f t="shared" si="14"/>
        <v/>
      </c>
    </row>
    <row r="107" spans="2:25">
      <c r="B107" s="40">
        <v>99</v>
      </c>
      <c r="C107" s="48" t="str">
        <f t="shared" si="9"/>
        <v/>
      </c>
      <c r="D107" s="48"/>
      <c r="E107" s="40"/>
      <c r="F107" s="8"/>
      <c r="G107" s="40"/>
      <c r="H107" s="49"/>
      <c r="I107" s="49"/>
      <c r="J107" s="40"/>
      <c r="K107" s="50" t="str">
        <f t="shared" si="10"/>
        <v/>
      </c>
      <c r="L107" s="51"/>
      <c r="M107" s="6" t="str">
        <f>IF(J107="","",(K107/J107)/LOOKUP(RIGHT($D$2,3),定数!$A$6:$A$13,定数!$B$6:$B$13))</f>
        <v/>
      </c>
      <c r="N107" s="40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2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3"/>
        <v/>
      </c>
      <c r="Y107" s="42" t="str">
        <f t="shared" si="14"/>
        <v/>
      </c>
    </row>
    <row r="108" spans="2:25">
      <c r="B108" s="40">
        <v>100</v>
      </c>
      <c r="C108" s="48" t="str">
        <f t="shared" si="9"/>
        <v/>
      </c>
      <c r="D108" s="48"/>
      <c r="E108" s="40"/>
      <c r="F108" s="8"/>
      <c r="G108" s="40"/>
      <c r="H108" s="49"/>
      <c r="I108" s="49"/>
      <c r="J108" s="40"/>
      <c r="K108" s="50" t="str">
        <f t="shared" si="10"/>
        <v/>
      </c>
      <c r="L108" s="51"/>
      <c r="M108" s="6" t="str">
        <f>IF(J108="","",(K108/J108)/LOOKUP(RIGHT($D$2,3),定数!$A$6:$A$13,定数!$B$6:$B$13))</f>
        <v/>
      </c>
      <c r="N108" s="40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2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3"/>
        <v/>
      </c>
      <c r="Y108" s="42" t="str">
        <f t="shared" si="14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</mergeCells>
  <phoneticPr fontId="2"/>
  <conditionalFormatting sqref="G46">
    <cfRule type="cellIs" dxfId="275" priority="109" stopIfTrue="1" operator="equal">
      <formula>"買"</formula>
    </cfRule>
    <cfRule type="cellIs" dxfId="274" priority="110" stopIfTrue="1" operator="equal">
      <formula>"売"</formula>
    </cfRule>
  </conditionalFormatting>
  <conditionalFormatting sqref="G9:G11 G14:G45 G47:G108">
    <cfRule type="cellIs" dxfId="273" priority="111" stopIfTrue="1" operator="equal">
      <formula>"買"</formula>
    </cfRule>
    <cfRule type="cellIs" dxfId="272" priority="112" stopIfTrue="1" operator="equal">
      <formula>"売"</formula>
    </cfRule>
  </conditionalFormatting>
  <conditionalFormatting sqref="G12">
    <cfRule type="cellIs" dxfId="271" priority="107" stopIfTrue="1" operator="equal">
      <formula>"買"</formula>
    </cfRule>
    <cfRule type="cellIs" dxfId="270" priority="108" stopIfTrue="1" operator="equal">
      <formula>"売"</formula>
    </cfRule>
  </conditionalFormatting>
  <conditionalFormatting sqref="G13">
    <cfRule type="cellIs" dxfId="269" priority="105" stopIfTrue="1" operator="equal">
      <formula>"買"</formula>
    </cfRule>
    <cfRule type="cellIs" dxfId="268" priority="106" stopIfTrue="1" operator="equal">
      <formula>"売"</formula>
    </cfRule>
  </conditionalFormatting>
  <conditionalFormatting sqref="G9">
    <cfRule type="cellIs" dxfId="267" priority="103" stopIfTrue="1" operator="equal">
      <formula>"買"</formula>
    </cfRule>
    <cfRule type="cellIs" dxfId="266" priority="104" stopIfTrue="1" operator="equal">
      <formula>"売"</formula>
    </cfRule>
  </conditionalFormatting>
  <conditionalFormatting sqref="G10">
    <cfRule type="cellIs" dxfId="265" priority="101" stopIfTrue="1" operator="equal">
      <formula>"買"</formula>
    </cfRule>
    <cfRule type="cellIs" dxfId="264" priority="102" stopIfTrue="1" operator="equal">
      <formula>"売"</formula>
    </cfRule>
  </conditionalFormatting>
  <conditionalFormatting sqref="G11">
    <cfRule type="cellIs" dxfId="263" priority="99" stopIfTrue="1" operator="equal">
      <formula>"買"</formula>
    </cfRule>
    <cfRule type="cellIs" dxfId="262" priority="100" stopIfTrue="1" operator="equal">
      <formula>"売"</formula>
    </cfRule>
  </conditionalFormatting>
  <conditionalFormatting sqref="G9">
    <cfRule type="cellIs" dxfId="261" priority="97" stopIfTrue="1" operator="equal">
      <formula>"買"</formula>
    </cfRule>
    <cfRule type="cellIs" dxfId="260" priority="98" stopIfTrue="1" operator="equal">
      <formula>"売"</formula>
    </cfRule>
  </conditionalFormatting>
  <conditionalFormatting sqref="G10">
    <cfRule type="cellIs" dxfId="259" priority="95" stopIfTrue="1" operator="equal">
      <formula>"買"</formula>
    </cfRule>
    <cfRule type="cellIs" dxfId="258" priority="96" stopIfTrue="1" operator="equal">
      <formula>"売"</formula>
    </cfRule>
  </conditionalFormatting>
  <conditionalFormatting sqref="G11">
    <cfRule type="cellIs" dxfId="257" priority="93" stopIfTrue="1" operator="equal">
      <formula>"買"</formula>
    </cfRule>
    <cfRule type="cellIs" dxfId="256" priority="94" stopIfTrue="1" operator="equal">
      <formula>"売"</formula>
    </cfRule>
  </conditionalFormatting>
  <conditionalFormatting sqref="G12">
    <cfRule type="cellIs" dxfId="255" priority="91" stopIfTrue="1" operator="equal">
      <formula>"買"</formula>
    </cfRule>
    <cfRule type="cellIs" dxfId="254" priority="92" stopIfTrue="1" operator="equal">
      <formula>"売"</formula>
    </cfRule>
  </conditionalFormatting>
  <conditionalFormatting sqref="G13">
    <cfRule type="cellIs" dxfId="253" priority="89" stopIfTrue="1" operator="equal">
      <formula>"買"</formula>
    </cfRule>
    <cfRule type="cellIs" dxfId="252" priority="90" stopIfTrue="1" operator="equal">
      <formula>"売"</formula>
    </cfRule>
  </conditionalFormatting>
  <conditionalFormatting sqref="G14">
    <cfRule type="cellIs" dxfId="251" priority="87" stopIfTrue="1" operator="equal">
      <formula>"買"</formula>
    </cfRule>
    <cfRule type="cellIs" dxfId="250" priority="88" stopIfTrue="1" operator="equal">
      <formula>"売"</formula>
    </cfRule>
  </conditionalFormatting>
  <conditionalFormatting sqref="G15">
    <cfRule type="cellIs" dxfId="249" priority="85" stopIfTrue="1" operator="equal">
      <formula>"買"</formula>
    </cfRule>
    <cfRule type="cellIs" dxfId="248" priority="86" stopIfTrue="1" operator="equal">
      <formula>"売"</formula>
    </cfRule>
  </conditionalFormatting>
  <conditionalFormatting sqref="G16">
    <cfRule type="cellIs" dxfId="247" priority="83" stopIfTrue="1" operator="equal">
      <formula>"買"</formula>
    </cfRule>
    <cfRule type="cellIs" dxfId="246" priority="84" stopIfTrue="1" operator="equal">
      <formula>"売"</formula>
    </cfRule>
  </conditionalFormatting>
  <conditionalFormatting sqref="G17">
    <cfRule type="cellIs" dxfId="245" priority="81" stopIfTrue="1" operator="equal">
      <formula>"買"</formula>
    </cfRule>
    <cfRule type="cellIs" dxfId="244" priority="82" stopIfTrue="1" operator="equal">
      <formula>"売"</formula>
    </cfRule>
  </conditionalFormatting>
  <conditionalFormatting sqref="G18">
    <cfRule type="cellIs" dxfId="243" priority="79" stopIfTrue="1" operator="equal">
      <formula>"買"</formula>
    </cfRule>
    <cfRule type="cellIs" dxfId="242" priority="80" stopIfTrue="1" operator="equal">
      <formula>"売"</formula>
    </cfRule>
  </conditionalFormatting>
  <conditionalFormatting sqref="G19">
    <cfRule type="cellIs" dxfId="241" priority="77" stopIfTrue="1" operator="equal">
      <formula>"買"</formula>
    </cfRule>
    <cfRule type="cellIs" dxfId="240" priority="78" stopIfTrue="1" operator="equal">
      <formula>"売"</formula>
    </cfRule>
  </conditionalFormatting>
  <conditionalFormatting sqref="G20">
    <cfRule type="cellIs" dxfId="239" priority="75" stopIfTrue="1" operator="equal">
      <formula>"買"</formula>
    </cfRule>
    <cfRule type="cellIs" dxfId="238" priority="76" stopIfTrue="1" operator="equal">
      <formula>"売"</formula>
    </cfRule>
  </conditionalFormatting>
  <conditionalFormatting sqref="G21">
    <cfRule type="cellIs" dxfId="237" priority="73" stopIfTrue="1" operator="equal">
      <formula>"買"</formula>
    </cfRule>
    <cfRule type="cellIs" dxfId="236" priority="74" stopIfTrue="1" operator="equal">
      <formula>"売"</formula>
    </cfRule>
  </conditionalFormatting>
  <conditionalFormatting sqref="G22">
    <cfRule type="cellIs" dxfId="235" priority="71" stopIfTrue="1" operator="equal">
      <formula>"買"</formula>
    </cfRule>
    <cfRule type="cellIs" dxfId="234" priority="72" stopIfTrue="1" operator="equal">
      <formula>"売"</formula>
    </cfRule>
  </conditionalFormatting>
  <conditionalFormatting sqref="G23">
    <cfRule type="cellIs" dxfId="233" priority="69" stopIfTrue="1" operator="equal">
      <formula>"買"</formula>
    </cfRule>
    <cfRule type="cellIs" dxfId="232" priority="70" stopIfTrue="1" operator="equal">
      <formula>"売"</formula>
    </cfRule>
  </conditionalFormatting>
  <conditionalFormatting sqref="G24">
    <cfRule type="cellIs" dxfId="231" priority="67" stopIfTrue="1" operator="equal">
      <formula>"買"</formula>
    </cfRule>
    <cfRule type="cellIs" dxfId="230" priority="68" stopIfTrue="1" operator="equal">
      <formula>"売"</formula>
    </cfRule>
  </conditionalFormatting>
  <conditionalFormatting sqref="G25">
    <cfRule type="cellIs" dxfId="229" priority="65" stopIfTrue="1" operator="equal">
      <formula>"買"</formula>
    </cfRule>
    <cfRule type="cellIs" dxfId="228" priority="66" stopIfTrue="1" operator="equal">
      <formula>"売"</formula>
    </cfRule>
  </conditionalFormatting>
  <conditionalFormatting sqref="G26">
    <cfRule type="cellIs" dxfId="227" priority="63" stopIfTrue="1" operator="equal">
      <formula>"買"</formula>
    </cfRule>
    <cfRule type="cellIs" dxfId="226" priority="64" stopIfTrue="1" operator="equal">
      <formula>"売"</formula>
    </cfRule>
  </conditionalFormatting>
  <conditionalFormatting sqref="G27">
    <cfRule type="cellIs" dxfId="225" priority="61" stopIfTrue="1" operator="equal">
      <formula>"買"</formula>
    </cfRule>
    <cfRule type="cellIs" dxfId="224" priority="62" stopIfTrue="1" operator="equal">
      <formula>"売"</formula>
    </cfRule>
  </conditionalFormatting>
  <conditionalFormatting sqref="G28">
    <cfRule type="cellIs" dxfId="223" priority="59" stopIfTrue="1" operator="equal">
      <formula>"買"</formula>
    </cfRule>
    <cfRule type="cellIs" dxfId="222" priority="60" stopIfTrue="1" operator="equal">
      <formula>"売"</formula>
    </cfRule>
  </conditionalFormatting>
  <conditionalFormatting sqref="G29">
    <cfRule type="cellIs" dxfId="221" priority="57" stopIfTrue="1" operator="equal">
      <formula>"買"</formula>
    </cfRule>
    <cfRule type="cellIs" dxfId="220" priority="58" stopIfTrue="1" operator="equal">
      <formula>"売"</formula>
    </cfRule>
  </conditionalFormatting>
  <conditionalFormatting sqref="G30">
    <cfRule type="cellIs" dxfId="219" priority="55" stopIfTrue="1" operator="equal">
      <formula>"買"</formula>
    </cfRule>
    <cfRule type="cellIs" dxfId="218" priority="56" stopIfTrue="1" operator="equal">
      <formula>"売"</formula>
    </cfRule>
  </conditionalFormatting>
  <conditionalFormatting sqref="G31">
    <cfRule type="cellIs" dxfId="217" priority="53" stopIfTrue="1" operator="equal">
      <formula>"買"</formula>
    </cfRule>
    <cfRule type="cellIs" dxfId="216" priority="54" stopIfTrue="1" operator="equal">
      <formula>"売"</formula>
    </cfRule>
  </conditionalFormatting>
  <conditionalFormatting sqref="G32">
    <cfRule type="cellIs" dxfId="215" priority="51" stopIfTrue="1" operator="equal">
      <formula>"買"</formula>
    </cfRule>
    <cfRule type="cellIs" dxfId="214" priority="52" stopIfTrue="1" operator="equal">
      <formula>"売"</formula>
    </cfRule>
  </conditionalFormatting>
  <conditionalFormatting sqref="G33">
    <cfRule type="cellIs" dxfId="213" priority="49" stopIfTrue="1" operator="equal">
      <formula>"買"</formula>
    </cfRule>
    <cfRule type="cellIs" dxfId="212" priority="50" stopIfTrue="1" operator="equal">
      <formula>"売"</formula>
    </cfRule>
  </conditionalFormatting>
  <conditionalFormatting sqref="G34">
    <cfRule type="cellIs" dxfId="211" priority="47" stopIfTrue="1" operator="equal">
      <formula>"買"</formula>
    </cfRule>
    <cfRule type="cellIs" dxfId="210" priority="48" stopIfTrue="1" operator="equal">
      <formula>"売"</formula>
    </cfRule>
  </conditionalFormatting>
  <conditionalFormatting sqref="G35">
    <cfRule type="cellIs" dxfId="209" priority="45" stopIfTrue="1" operator="equal">
      <formula>"買"</formula>
    </cfRule>
    <cfRule type="cellIs" dxfId="208" priority="46" stopIfTrue="1" operator="equal">
      <formula>"売"</formula>
    </cfRule>
  </conditionalFormatting>
  <conditionalFormatting sqref="G36">
    <cfRule type="cellIs" dxfId="207" priority="43" stopIfTrue="1" operator="equal">
      <formula>"買"</formula>
    </cfRule>
    <cfRule type="cellIs" dxfId="206" priority="44" stopIfTrue="1" operator="equal">
      <formula>"売"</formula>
    </cfRule>
  </conditionalFormatting>
  <conditionalFormatting sqref="G37">
    <cfRule type="cellIs" dxfId="205" priority="41" stopIfTrue="1" operator="equal">
      <formula>"買"</formula>
    </cfRule>
    <cfRule type="cellIs" dxfId="204" priority="42" stopIfTrue="1" operator="equal">
      <formula>"売"</formula>
    </cfRule>
  </conditionalFormatting>
  <conditionalFormatting sqref="G38">
    <cfRule type="cellIs" dxfId="203" priority="39" stopIfTrue="1" operator="equal">
      <formula>"買"</formula>
    </cfRule>
    <cfRule type="cellIs" dxfId="202" priority="40" stopIfTrue="1" operator="equal">
      <formula>"売"</formula>
    </cfRule>
  </conditionalFormatting>
  <conditionalFormatting sqref="G39">
    <cfRule type="cellIs" dxfId="115" priority="37" stopIfTrue="1" operator="equal">
      <formula>"買"</formula>
    </cfRule>
    <cfRule type="cellIs" dxfId="114" priority="38" stopIfTrue="1" operator="equal">
      <formula>"売"</formula>
    </cfRule>
  </conditionalFormatting>
  <conditionalFormatting sqref="G40">
    <cfRule type="cellIs" dxfId="111" priority="35" stopIfTrue="1" operator="equal">
      <formula>"買"</formula>
    </cfRule>
    <cfRule type="cellIs" dxfId="110" priority="36" stopIfTrue="1" operator="equal">
      <formula>"売"</formula>
    </cfRule>
  </conditionalFormatting>
  <conditionalFormatting sqref="G41">
    <cfRule type="cellIs" dxfId="107" priority="33" stopIfTrue="1" operator="equal">
      <formula>"買"</formula>
    </cfRule>
    <cfRule type="cellIs" dxfId="106" priority="34" stopIfTrue="1" operator="equal">
      <formula>"売"</formula>
    </cfRule>
  </conditionalFormatting>
  <conditionalFormatting sqref="G42">
    <cfRule type="cellIs" dxfId="103" priority="31" stopIfTrue="1" operator="equal">
      <formula>"買"</formula>
    </cfRule>
    <cfRule type="cellIs" dxfId="102" priority="32" stopIfTrue="1" operator="equal">
      <formula>"売"</formula>
    </cfRule>
  </conditionalFormatting>
  <conditionalFormatting sqref="G43">
    <cfRule type="cellIs" dxfId="99" priority="29" stopIfTrue="1" operator="equal">
      <formula>"買"</formula>
    </cfRule>
    <cfRule type="cellIs" dxfId="98" priority="30" stopIfTrue="1" operator="equal">
      <formula>"売"</formula>
    </cfRule>
  </conditionalFormatting>
  <conditionalFormatting sqref="G44">
    <cfRule type="cellIs" dxfId="95" priority="27" stopIfTrue="1" operator="equal">
      <formula>"買"</formula>
    </cfRule>
    <cfRule type="cellIs" dxfId="94" priority="28" stopIfTrue="1" operator="equal">
      <formula>"売"</formula>
    </cfRule>
  </conditionalFormatting>
  <conditionalFormatting sqref="G45">
    <cfRule type="cellIs" dxfId="91" priority="25" stopIfTrue="1" operator="equal">
      <formula>"買"</formula>
    </cfRule>
    <cfRule type="cellIs" dxfId="90" priority="26" stopIfTrue="1" operator="equal">
      <formula>"売"</formula>
    </cfRule>
  </conditionalFormatting>
  <conditionalFormatting sqref="G46">
    <cfRule type="cellIs" dxfId="87" priority="23" stopIfTrue="1" operator="equal">
      <formula>"買"</formula>
    </cfRule>
    <cfRule type="cellIs" dxfId="86" priority="24" stopIfTrue="1" operator="equal">
      <formula>"売"</formula>
    </cfRule>
  </conditionalFormatting>
  <conditionalFormatting sqref="G47">
    <cfRule type="cellIs" dxfId="75" priority="21" stopIfTrue="1" operator="equal">
      <formula>"買"</formula>
    </cfRule>
    <cfRule type="cellIs" dxfId="74" priority="22" stopIfTrue="1" operator="equal">
      <formula>"売"</formula>
    </cfRule>
  </conditionalFormatting>
  <conditionalFormatting sqref="G48">
    <cfRule type="cellIs" dxfId="71" priority="19" stopIfTrue="1" operator="equal">
      <formula>"買"</formula>
    </cfRule>
    <cfRule type="cellIs" dxfId="70" priority="20" stopIfTrue="1" operator="equal">
      <formula>"売"</formula>
    </cfRule>
  </conditionalFormatting>
  <conditionalFormatting sqref="G49">
    <cfRule type="cellIs" dxfId="67" priority="17" stopIfTrue="1" operator="equal">
      <formula>"買"</formula>
    </cfRule>
    <cfRule type="cellIs" dxfId="66" priority="18" stopIfTrue="1" operator="equal">
      <formula>"売"</formula>
    </cfRule>
  </conditionalFormatting>
  <conditionalFormatting sqref="G50">
    <cfRule type="cellIs" dxfId="63" priority="15" stopIfTrue="1" operator="equal">
      <formula>"買"</formula>
    </cfRule>
    <cfRule type="cellIs" dxfId="62" priority="16" stopIfTrue="1" operator="equal">
      <formula>"売"</formula>
    </cfRule>
  </conditionalFormatting>
  <conditionalFormatting sqref="G51">
    <cfRule type="cellIs" dxfId="59" priority="13" stopIfTrue="1" operator="equal">
      <formula>"買"</formula>
    </cfRule>
    <cfRule type="cellIs" dxfId="58" priority="14" stopIfTrue="1" operator="equal">
      <formula>"売"</formula>
    </cfRule>
  </conditionalFormatting>
  <conditionalFormatting sqref="G52">
    <cfRule type="cellIs" dxfId="51" priority="11" stopIfTrue="1" operator="equal">
      <formula>"買"</formula>
    </cfRule>
    <cfRule type="cellIs" dxfId="50" priority="12" stopIfTrue="1" operator="equal">
      <formula>"売"</formula>
    </cfRule>
  </conditionalFormatting>
  <conditionalFormatting sqref="G53">
    <cfRule type="cellIs" dxfId="43" priority="9" stopIfTrue="1" operator="equal">
      <formula>"買"</formula>
    </cfRule>
    <cfRule type="cellIs" dxfId="42" priority="10" stopIfTrue="1" operator="equal">
      <formula>"売"</formula>
    </cfRule>
  </conditionalFormatting>
  <conditionalFormatting sqref="G54">
    <cfRule type="cellIs" dxfId="35" priority="7" stopIfTrue="1" operator="equal">
      <formula>"買"</formula>
    </cfRule>
    <cfRule type="cellIs" dxfId="34" priority="8" stopIfTrue="1" operator="equal">
      <formula>"売"</formula>
    </cfRule>
  </conditionalFormatting>
  <conditionalFormatting sqref="G55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G56">
    <cfRule type="cellIs" dxfId="15" priority="3" stopIfTrue="1" operator="equal">
      <formula>"買"</formula>
    </cfRule>
    <cfRule type="cellIs" dxfId="14" priority="4" stopIfTrue="1" operator="equal">
      <formula>"売"</formula>
    </cfRule>
  </conditionalFormatting>
  <conditionalFormatting sqref="G57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Y109"/>
  <sheetViews>
    <sheetView zoomScale="115" zoomScaleNormal="115" workbookViewId="0">
      <pane ySplit="8" topLeftCell="A49" activePane="bottomLeft" state="frozen"/>
      <selection pane="bottomLeft" activeCell="T3" sqref="T3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4" t="s">
        <v>5</v>
      </c>
      <c r="C2" s="74"/>
      <c r="D2" s="85" t="s">
        <v>67</v>
      </c>
      <c r="E2" s="85"/>
      <c r="F2" s="74" t="s">
        <v>6</v>
      </c>
      <c r="G2" s="74"/>
      <c r="H2" s="77" t="s">
        <v>68</v>
      </c>
      <c r="I2" s="77"/>
      <c r="J2" s="74" t="s">
        <v>7</v>
      </c>
      <c r="K2" s="74"/>
      <c r="L2" s="84">
        <v>100000</v>
      </c>
      <c r="M2" s="85"/>
      <c r="N2" s="74" t="s">
        <v>8</v>
      </c>
      <c r="O2" s="74"/>
      <c r="P2" s="79">
        <f>SUM(L2,D4)</f>
        <v>123699.89421276623</v>
      </c>
      <c r="Q2" s="77"/>
      <c r="R2" s="1"/>
      <c r="S2" s="1"/>
      <c r="T2" s="1"/>
    </row>
    <row r="3" spans="2:25" ht="57" customHeight="1">
      <c r="B3" s="74" t="s">
        <v>9</v>
      </c>
      <c r="C3" s="74"/>
      <c r="D3" s="86" t="s">
        <v>69</v>
      </c>
      <c r="E3" s="86"/>
      <c r="F3" s="86"/>
      <c r="G3" s="86"/>
      <c r="H3" s="86"/>
      <c r="I3" s="86"/>
      <c r="J3" s="74" t="s">
        <v>10</v>
      </c>
      <c r="K3" s="74"/>
      <c r="L3" s="86" t="s">
        <v>62</v>
      </c>
      <c r="M3" s="87"/>
      <c r="N3" s="87"/>
      <c r="O3" s="87"/>
      <c r="P3" s="87"/>
      <c r="Q3" s="87"/>
      <c r="R3" s="1"/>
      <c r="S3" s="1"/>
    </row>
    <row r="4" spans="2:25">
      <c r="B4" s="74" t="s">
        <v>11</v>
      </c>
      <c r="C4" s="74"/>
      <c r="D4" s="75">
        <f>SUM($R$9:$S$993)</f>
        <v>23699.894212766227</v>
      </c>
      <c r="E4" s="75"/>
      <c r="F4" s="74" t="s">
        <v>12</v>
      </c>
      <c r="G4" s="74"/>
      <c r="H4" s="76">
        <f>SUM($T$9:$U$108)</f>
        <v>235.99999999999619</v>
      </c>
      <c r="I4" s="77"/>
      <c r="J4" s="78" t="s">
        <v>59</v>
      </c>
      <c r="K4" s="78"/>
      <c r="L4" s="79">
        <f>MAX($C$9:$D$990)-C9</f>
        <v>53620.357869177096</v>
      </c>
      <c r="M4" s="79"/>
      <c r="N4" s="78" t="s">
        <v>58</v>
      </c>
      <c r="O4" s="78"/>
      <c r="P4" s="80">
        <f>MAX(Y:Y)</f>
        <v>0.23356877513065766</v>
      </c>
      <c r="Q4" s="80"/>
      <c r="R4" s="1"/>
      <c r="S4" s="1"/>
      <c r="T4" s="1"/>
    </row>
    <row r="5" spans="2:25">
      <c r="B5" s="36" t="s">
        <v>15</v>
      </c>
      <c r="C5" s="2">
        <f>COUNTIF($R$9:$R$990,"&gt;0")</f>
        <v>20</v>
      </c>
      <c r="D5" s="37" t="s">
        <v>16</v>
      </c>
      <c r="E5" s="15">
        <f>COUNTIF($R$9:$R$990,"&lt;0")</f>
        <v>29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0.40816326530612246</v>
      </c>
      <c r="J5" s="81" t="s">
        <v>19</v>
      </c>
      <c r="K5" s="74"/>
      <c r="L5" s="82">
        <f>MAX(V9:V993)</f>
        <v>2</v>
      </c>
      <c r="M5" s="83"/>
      <c r="N5" s="17" t="s">
        <v>20</v>
      </c>
      <c r="O5" s="9"/>
      <c r="P5" s="82">
        <f>MAX(W9:W993)</f>
        <v>7</v>
      </c>
      <c r="Q5" s="83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4" t="s">
        <v>63</v>
      </c>
      <c r="N6" s="12"/>
      <c r="O6" s="12"/>
      <c r="P6" s="10"/>
      <c r="Q6" s="7"/>
      <c r="R6" s="1"/>
      <c r="S6" s="1"/>
      <c r="T6" s="1"/>
    </row>
    <row r="7" spans="2:25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67" t="s">
        <v>26</v>
      </c>
      <c r="O7" s="68"/>
      <c r="P7" s="68"/>
      <c r="Q7" s="69"/>
      <c r="R7" s="70" t="s">
        <v>27</v>
      </c>
      <c r="S7" s="70"/>
      <c r="T7" s="70"/>
      <c r="U7" s="70"/>
    </row>
    <row r="8" spans="2:25">
      <c r="B8" s="55"/>
      <c r="C8" s="58"/>
      <c r="D8" s="59"/>
      <c r="E8" s="18" t="s">
        <v>28</v>
      </c>
      <c r="F8" s="18" t="s">
        <v>29</v>
      </c>
      <c r="G8" s="18" t="s">
        <v>30</v>
      </c>
      <c r="H8" s="71" t="s">
        <v>31</v>
      </c>
      <c r="I8" s="62"/>
      <c r="J8" s="4" t="s">
        <v>32</v>
      </c>
      <c r="K8" s="72" t="s">
        <v>33</v>
      </c>
      <c r="L8" s="65"/>
      <c r="M8" s="66"/>
      <c r="N8" s="5" t="s">
        <v>28</v>
      </c>
      <c r="O8" s="5" t="s">
        <v>29</v>
      </c>
      <c r="P8" s="73" t="s">
        <v>31</v>
      </c>
      <c r="Q8" s="69"/>
      <c r="R8" s="70" t="s">
        <v>34</v>
      </c>
      <c r="S8" s="70"/>
      <c r="T8" s="70" t="s">
        <v>32</v>
      </c>
      <c r="U8" s="70"/>
      <c r="Y8" t="s">
        <v>57</v>
      </c>
    </row>
    <row r="9" spans="2:25">
      <c r="B9" s="35">
        <v>1</v>
      </c>
      <c r="C9" s="48">
        <f>L2</f>
        <v>100000</v>
      </c>
      <c r="D9" s="48"/>
      <c r="E9" s="45">
        <v>2017</v>
      </c>
      <c r="F9" s="8">
        <v>43509</v>
      </c>
      <c r="G9" s="45" t="s">
        <v>3</v>
      </c>
      <c r="H9" s="49">
        <v>1.0619000000000001</v>
      </c>
      <c r="I9" s="49"/>
      <c r="J9" s="45">
        <v>37</v>
      </c>
      <c r="K9" s="48">
        <f>IF(J9="","",C9*0.03)</f>
        <v>3000</v>
      </c>
      <c r="L9" s="48"/>
      <c r="M9" s="6">
        <f>IF(J9="","",(K9/J9)/LOOKUP(RIGHT($D$2,3),定数!$A$6:$A$13,定数!$B$6:$B$13))</f>
        <v>0.67567567567567566</v>
      </c>
      <c r="N9" s="45">
        <v>2017</v>
      </c>
      <c r="O9" s="8">
        <v>43511</v>
      </c>
      <c r="P9" s="49">
        <v>1.0546</v>
      </c>
      <c r="Q9" s="49"/>
      <c r="R9" s="52">
        <f>IF(P9="","",T9*M9*LOOKUP(RIGHT($D$2,3),定数!$A$6:$A$13,定数!$B$6:$B$13))</f>
        <v>5918.9189189189874</v>
      </c>
      <c r="S9" s="52"/>
      <c r="T9" s="53">
        <f>IF(P9="","",IF(G9="買",(P9-H9),(H9-P9))*IF(RIGHT($D$2,3)="JPY",100,10000))</f>
        <v>73.000000000000838</v>
      </c>
      <c r="U9" s="53"/>
      <c r="V9" s="1">
        <f>IF(T9&lt;&gt;"",IF(T9&gt;0,1+V8,0),"")</f>
        <v>1</v>
      </c>
      <c r="W9">
        <f>IF(T9&lt;&gt;"",IF(T9&lt;0,1+W8,0),"")</f>
        <v>0</v>
      </c>
    </row>
    <row r="10" spans="2:25">
      <c r="B10" s="35">
        <v>2</v>
      </c>
      <c r="C10" s="48">
        <f t="shared" ref="C10:C73" si="0">IF(R9="","",C9+R9)</f>
        <v>105918.91891891899</v>
      </c>
      <c r="D10" s="48"/>
      <c r="E10" s="45">
        <v>2017</v>
      </c>
      <c r="F10" s="8">
        <v>43518</v>
      </c>
      <c r="G10" s="45" t="s">
        <v>3</v>
      </c>
      <c r="H10" s="49">
        <v>1.0580000000000001</v>
      </c>
      <c r="I10" s="49"/>
      <c r="J10" s="45">
        <v>36</v>
      </c>
      <c r="K10" s="50">
        <f>IF(J10="","",C10*0.03)</f>
        <v>3177.5675675675698</v>
      </c>
      <c r="L10" s="51"/>
      <c r="M10" s="6">
        <f>IF(J10="","",(K10/J10)/LOOKUP(RIGHT($D$2,3),定数!$A$6:$A$13,定数!$B$6:$B$13))</f>
        <v>0.73554804804804852</v>
      </c>
      <c r="N10" s="45">
        <v>2017</v>
      </c>
      <c r="O10" s="8">
        <v>43518</v>
      </c>
      <c r="P10" s="49">
        <v>1.0508</v>
      </c>
      <c r="Q10" s="49"/>
      <c r="R10" s="52">
        <f>IF(P10="","",T10*M10*LOOKUP(RIGHT($D$2,3),定数!$A$6:$A$13,定数!$B$6:$B$13))</f>
        <v>6355.1351351352232</v>
      </c>
      <c r="S10" s="52"/>
      <c r="T10" s="53">
        <f>IF(P10="","",IF(G10="買",(P10-H10),(H10-P10))*IF(RIGHT($D$2,3)="JPY",100,10000))</f>
        <v>72.000000000000952</v>
      </c>
      <c r="U10" s="53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41">
        <f>IF(C10&lt;&gt;"",MAX(C10,C9),"")</f>
        <v>105918.91891891899</v>
      </c>
    </row>
    <row r="11" spans="2:25">
      <c r="B11" s="35">
        <v>3</v>
      </c>
      <c r="C11" s="48">
        <f t="shared" ref="C11:C16" si="3">IF(R10="","",C10+R10)</f>
        <v>112274.05405405421</v>
      </c>
      <c r="D11" s="48"/>
      <c r="E11" s="45">
        <v>2017</v>
      </c>
      <c r="F11" s="8">
        <v>43524</v>
      </c>
      <c r="G11" s="45" t="s">
        <v>4</v>
      </c>
      <c r="H11" s="49">
        <v>1.0596000000000001</v>
      </c>
      <c r="I11" s="49"/>
      <c r="J11" s="45">
        <v>24</v>
      </c>
      <c r="K11" s="50">
        <f t="shared" ref="K11:K57" si="4">IF(J11="","",C11*0.03)</f>
        <v>3368.2216216216261</v>
      </c>
      <c r="L11" s="51"/>
      <c r="M11" s="6">
        <f>IF(J11="","",(K11/J11)/LOOKUP(RIGHT($D$2,3),定数!$A$6:$A$13,定数!$B$6:$B$13))</f>
        <v>1.169521396396398</v>
      </c>
      <c r="N11" s="45">
        <v>2017</v>
      </c>
      <c r="O11" s="8">
        <v>43525</v>
      </c>
      <c r="P11" s="49">
        <v>1.0569</v>
      </c>
      <c r="Q11" s="49"/>
      <c r="R11" s="52">
        <f>IF(P11="","",T11*M11*LOOKUP(RIGHT($D$2,3),定数!$A$6:$A$13,定数!$B$6:$B$13))</f>
        <v>-3789.2493243245353</v>
      </c>
      <c r="S11" s="52"/>
      <c r="T11" s="53">
        <f>IF(P11="","",IF(G11="買",(P11-H11),(H11-P11))*IF(RIGHT($D$2,3)="JPY",100,10000))</f>
        <v>-27.000000000001467</v>
      </c>
      <c r="U11" s="53"/>
      <c r="V11" s="22">
        <f t="shared" si="1"/>
        <v>0</v>
      </c>
      <c r="W11">
        <f t="shared" si="2"/>
        <v>1</v>
      </c>
      <c r="X11" s="41">
        <f>IF(C11&lt;&gt;"",MAX(X10,C11),"")</f>
        <v>112274.05405405421</v>
      </c>
      <c r="Y11" s="42">
        <f>IF(X11&lt;&gt;"",1-(C11/X11),"")</f>
        <v>0</v>
      </c>
    </row>
    <row r="12" spans="2:25">
      <c r="B12" s="35">
        <v>4</v>
      </c>
      <c r="C12" s="48">
        <f t="shared" si="3"/>
        <v>108484.80472972967</v>
      </c>
      <c r="D12" s="48"/>
      <c r="E12" s="45">
        <v>2017</v>
      </c>
      <c r="F12" s="8">
        <v>43545</v>
      </c>
      <c r="G12" s="45" t="s">
        <v>4</v>
      </c>
      <c r="H12" s="49">
        <v>1.0802</v>
      </c>
      <c r="I12" s="49"/>
      <c r="J12" s="45">
        <v>49</v>
      </c>
      <c r="K12" s="50">
        <f t="shared" si="4"/>
        <v>3254.5441418918899</v>
      </c>
      <c r="L12" s="51"/>
      <c r="M12" s="6">
        <f>IF(J12="","",(K12/J12)/LOOKUP(RIGHT($D$2,3),定数!$A$6:$A$13,定数!$B$6:$B$13))</f>
        <v>0.55349390168229418</v>
      </c>
      <c r="N12" s="45">
        <v>2017</v>
      </c>
      <c r="O12" s="8">
        <v>43551</v>
      </c>
      <c r="P12" s="49">
        <v>1.0899000000000001</v>
      </c>
      <c r="Q12" s="49"/>
      <c r="R12" s="52">
        <f>IF(P12="","",T12*M12*LOOKUP(RIGHT($D$2,3),定数!$A$6:$A$13,定数!$B$6:$B$13))</f>
        <v>6442.6690155819324</v>
      </c>
      <c r="S12" s="52"/>
      <c r="T12" s="53">
        <f t="shared" ref="T12:T75" si="5">IF(P12="","",IF(G12="買",(P12-H12),(H12-P12))*IF(RIGHT($D$2,3)="JPY",100,10000))</f>
        <v>97.000000000000426</v>
      </c>
      <c r="U12" s="53"/>
      <c r="V12" s="22">
        <f t="shared" si="1"/>
        <v>1</v>
      </c>
      <c r="W12">
        <f t="shared" si="2"/>
        <v>0</v>
      </c>
      <c r="X12" s="41">
        <f t="shared" ref="X12:X75" si="6">IF(C12&lt;&gt;"",MAX(X11,C12),"")</f>
        <v>112274.05405405421</v>
      </c>
      <c r="Y12" s="42">
        <f t="shared" ref="Y12:Y75" si="7">IF(X12&lt;&gt;"",1-(C12/X12),"")</f>
        <v>3.3750000000001834E-2</v>
      </c>
    </row>
    <row r="13" spans="2:25">
      <c r="B13" s="35">
        <v>5</v>
      </c>
      <c r="C13" s="48">
        <f t="shared" si="3"/>
        <v>114927.47374531161</v>
      </c>
      <c r="D13" s="48"/>
      <c r="E13" s="45">
        <v>2017</v>
      </c>
      <c r="F13" s="8">
        <v>43556</v>
      </c>
      <c r="G13" s="45" t="s">
        <v>3</v>
      </c>
      <c r="H13" s="49">
        <v>1.0649999999999999</v>
      </c>
      <c r="I13" s="49"/>
      <c r="J13" s="45">
        <v>50</v>
      </c>
      <c r="K13" s="50">
        <f t="shared" si="4"/>
        <v>3447.8242123593482</v>
      </c>
      <c r="L13" s="51"/>
      <c r="M13" s="6">
        <f>IF(J13="","",(K13/J13)/LOOKUP(RIGHT($D$2,3),定数!$A$6:$A$13,定数!$B$6:$B$13))</f>
        <v>0.57463736872655802</v>
      </c>
      <c r="N13" s="45">
        <v>2017</v>
      </c>
      <c r="O13" s="8">
        <v>43573</v>
      </c>
      <c r="P13" s="49">
        <v>1.0703</v>
      </c>
      <c r="Q13" s="49"/>
      <c r="R13" s="52">
        <f>IF(P13="","",T13*M13*LOOKUP(RIGHT($D$2,3),定数!$A$6:$A$13,定数!$B$6:$B$13))</f>
        <v>-3654.693665100966</v>
      </c>
      <c r="S13" s="52"/>
      <c r="T13" s="53">
        <f t="shared" si="5"/>
        <v>-53.000000000000824</v>
      </c>
      <c r="U13" s="53"/>
      <c r="V13" s="22">
        <f t="shared" si="1"/>
        <v>0</v>
      </c>
      <c r="W13">
        <f t="shared" si="2"/>
        <v>1</v>
      </c>
      <c r="X13" s="41">
        <f t="shared" si="6"/>
        <v>114927.47374531161</v>
      </c>
      <c r="Y13" s="42">
        <f t="shared" si="7"/>
        <v>0</v>
      </c>
    </row>
    <row r="14" spans="2:25">
      <c r="B14" s="35">
        <v>6</v>
      </c>
      <c r="C14" s="48">
        <f t="shared" si="3"/>
        <v>111272.78008021065</v>
      </c>
      <c r="D14" s="48"/>
      <c r="E14" s="45">
        <v>2017</v>
      </c>
      <c r="F14" s="8">
        <v>43558</v>
      </c>
      <c r="G14" s="45" t="s">
        <v>3</v>
      </c>
      <c r="H14" s="49">
        <v>1.0657000000000001</v>
      </c>
      <c r="I14" s="49"/>
      <c r="J14" s="45">
        <v>22</v>
      </c>
      <c r="K14" s="50">
        <f t="shared" si="4"/>
        <v>3338.1834024063196</v>
      </c>
      <c r="L14" s="51"/>
      <c r="M14" s="6">
        <f>IF(J14="","",(K14/J14)/LOOKUP(RIGHT($D$2,3),定数!$A$6:$A$13,定数!$B$6:$B$13))</f>
        <v>1.2644634100023937</v>
      </c>
      <c r="N14" s="45">
        <v>2017</v>
      </c>
      <c r="O14" s="8">
        <v>43560</v>
      </c>
      <c r="P14" s="49">
        <v>1.0682</v>
      </c>
      <c r="Q14" s="49"/>
      <c r="R14" s="52">
        <f>IF(P14="","",T14*M14*LOOKUP(RIGHT($D$2,3),定数!$A$6:$A$13,定数!$B$6:$B$13))</f>
        <v>-3793.3902300070999</v>
      </c>
      <c r="S14" s="52"/>
      <c r="T14" s="53">
        <f t="shared" si="5"/>
        <v>-24.999999999999467</v>
      </c>
      <c r="U14" s="53"/>
      <c r="V14" s="22">
        <f t="shared" si="1"/>
        <v>0</v>
      </c>
      <c r="W14">
        <f t="shared" si="2"/>
        <v>2</v>
      </c>
      <c r="X14" s="41">
        <f t="shared" si="6"/>
        <v>114927.47374531161</v>
      </c>
      <c r="Y14" s="42">
        <f t="shared" si="7"/>
        <v>3.1800000000000495E-2</v>
      </c>
    </row>
    <row r="15" spans="2:25">
      <c r="B15" s="35">
        <v>7</v>
      </c>
      <c r="C15" s="48">
        <f t="shared" si="3"/>
        <v>107479.38985020354</v>
      </c>
      <c r="D15" s="48"/>
      <c r="E15" s="45">
        <v>2017</v>
      </c>
      <c r="F15" s="8">
        <v>43561</v>
      </c>
      <c r="G15" s="45" t="s">
        <v>3</v>
      </c>
      <c r="H15" s="49">
        <v>1.0644</v>
      </c>
      <c r="I15" s="49"/>
      <c r="J15" s="45">
        <v>30</v>
      </c>
      <c r="K15" s="50">
        <f t="shared" si="4"/>
        <v>3224.3816955061061</v>
      </c>
      <c r="L15" s="51"/>
      <c r="M15" s="6">
        <f>IF(J15="","",(K15/J15)/LOOKUP(RIGHT($D$2,3),定数!$A$6:$A$13,定数!$B$6:$B$13))</f>
        <v>0.89566158208502944</v>
      </c>
      <c r="N15" s="45">
        <v>217</v>
      </c>
      <c r="O15" s="8">
        <v>43565</v>
      </c>
      <c r="P15" s="49">
        <v>1.0585</v>
      </c>
      <c r="Q15" s="49"/>
      <c r="R15" s="52">
        <f>IF(P15="","",T15*M15*LOOKUP(RIGHT($D$2,3),定数!$A$6:$A$13,定数!$B$6:$B$13))</f>
        <v>6341.2840011620256</v>
      </c>
      <c r="S15" s="52"/>
      <c r="T15" s="53">
        <f t="shared" si="5"/>
        <v>59.000000000000163</v>
      </c>
      <c r="U15" s="53"/>
      <c r="V15" s="22">
        <f t="shared" si="1"/>
        <v>1</v>
      </c>
      <c r="W15">
        <f t="shared" si="2"/>
        <v>0</v>
      </c>
      <c r="X15" s="41">
        <f t="shared" si="6"/>
        <v>114927.47374531161</v>
      </c>
      <c r="Y15" s="42">
        <f t="shared" si="7"/>
        <v>6.4806818181817993E-2</v>
      </c>
    </row>
    <row r="16" spans="2:25">
      <c r="B16" s="35">
        <v>8</v>
      </c>
      <c r="C16" s="48">
        <f t="shared" si="3"/>
        <v>113820.67385136557</v>
      </c>
      <c r="D16" s="48"/>
      <c r="E16" s="45">
        <v>2017</v>
      </c>
      <c r="F16" s="8">
        <v>43566</v>
      </c>
      <c r="G16" s="45" t="s">
        <v>3</v>
      </c>
      <c r="H16" s="49">
        <v>1.0585</v>
      </c>
      <c r="I16" s="49"/>
      <c r="J16" s="45">
        <v>19</v>
      </c>
      <c r="K16" s="50">
        <f t="shared" si="4"/>
        <v>3414.6202155409669</v>
      </c>
      <c r="L16" s="51"/>
      <c r="M16" s="6">
        <f>IF(J16="","",(K16/J16)/LOOKUP(RIGHT($D$2,3),定数!$A$6:$A$13,定数!$B$6:$B$13))</f>
        <v>1.4976404454127048</v>
      </c>
      <c r="N16" s="45">
        <v>2017</v>
      </c>
      <c r="O16" s="8">
        <v>43566</v>
      </c>
      <c r="P16" s="49">
        <v>1.0607</v>
      </c>
      <c r="Q16" s="49"/>
      <c r="R16" s="52">
        <f>IF(P16="","",T16*M16*LOOKUP(RIGHT($D$2,3),定数!$A$6:$A$13,定数!$B$6:$B$13))</f>
        <v>-3953.7707758895049</v>
      </c>
      <c r="S16" s="52"/>
      <c r="T16" s="53">
        <f t="shared" si="5"/>
        <v>-21.999999999999797</v>
      </c>
      <c r="U16" s="53"/>
      <c r="V16" s="22">
        <f t="shared" si="1"/>
        <v>0</v>
      </c>
      <c r="W16">
        <f t="shared" si="2"/>
        <v>1</v>
      </c>
      <c r="X16" s="41">
        <f t="shared" si="6"/>
        <v>114927.47374531161</v>
      </c>
      <c r="Y16" s="42">
        <f t="shared" si="7"/>
        <v>9.6304204545450967E-3</v>
      </c>
    </row>
    <row r="17" spans="2:25">
      <c r="B17" s="35">
        <v>9</v>
      </c>
      <c r="C17" s="48">
        <f t="shared" si="0"/>
        <v>109866.90307547606</v>
      </c>
      <c r="D17" s="48"/>
      <c r="E17" s="45">
        <v>2017</v>
      </c>
      <c r="F17" s="8">
        <v>43588</v>
      </c>
      <c r="G17" s="45" t="s">
        <v>4</v>
      </c>
      <c r="H17" s="49">
        <v>1.0931</v>
      </c>
      <c r="I17" s="49"/>
      <c r="J17" s="45">
        <v>42</v>
      </c>
      <c r="K17" s="50">
        <f t="shared" si="4"/>
        <v>3296.0070922642817</v>
      </c>
      <c r="L17" s="51"/>
      <c r="M17" s="6">
        <f>IF(J17="","",(K17/J17)/LOOKUP(RIGHT($D$2,3),定数!$A$6:$A$13,定数!$B$6:$B$13))</f>
        <v>0.65396966116354804</v>
      </c>
      <c r="N17" s="45">
        <v>2017</v>
      </c>
      <c r="O17" s="8">
        <v>43589</v>
      </c>
      <c r="P17" s="49">
        <v>1.0887</v>
      </c>
      <c r="Q17" s="49"/>
      <c r="R17" s="52">
        <f>IF(P17="","",T17*M17*LOOKUP(RIGHT($D$2,3),定数!$A$6:$A$13,定数!$B$6:$B$13))</f>
        <v>-3452.9598109435019</v>
      </c>
      <c r="S17" s="52"/>
      <c r="T17" s="53">
        <f t="shared" si="5"/>
        <v>-43.999999999999595</v>
      </c>
      <c r="U17" s="53"/>
      <c r="V17" s="22">
        <f t="shared" si="1"/>
        <v>0</v>
      </c>
      <c r="W17">
        <f t="shared" si="2"/>
        <v>2</v>
      </c>
      <c r="X17" s="41">
        <f t="shared" si="6"/>
        <v>114927.47374531161</v>
      </c>
      <c r="Y17" s="42">
        <f t="shared" si="7"/>
        <v>4.4032732165071087E-2</v>
      </c>
    </row>
    <row r="18" spans="2:25">
      <c r="B18" s="35">
        <v>10</v>
      </c>
      <c r="C18" s="48">
        <f t="shared" si="0"/>
        <v>106413.94326453256</v>
      </c>
      <c r="D18" s="48"/>
      <c r="E18" s="45">
        <v>2017</v>
      </c>
      <c r="F18" s="8">
        <v>43644</v>
      </c>
      <c r="G18" s="45" t="s">
        <v>4</v>
      </c>
      <c r="H18" s="49">
        <v>1.1391</v>
      </c>
      <c r="I18" s="49"/>
      <c r="J18" s="45">
        <v>98</v>
      </c>
      <c r="K18" s="50">
        <f t="shared" si="4"/>
        <v>3192.4182979359766</v>
      </c>
      <c r="L18" s="51"/>
      <c r="M18" s="6">
        <f>IF(J18="","",(K18/J18)/LOOKUP(RIGHT($D$2,3),定数!$A$6:$A$13,定数!$B$6:$B$13))</f>
        <v>0.2714641409809504</v>
      </c>
      <c r="N18" s="45">
        <v>2017</v>
      </c>
      <c r="O18" s="8">
        <v>43666</v>
      </c>
      <c r="P18" s="49">
        <v>1.1587000000000001</v>
      </c>
      <c r="Q18" s="49"/>
      <c r="R18" s="52">
        <f>IF(P18="","",T18*M18*LOOKUP(RIGHT($D$2,3),定数!$A$6:$A$13,定数!$B$6:$B$13))</f>
        <v>6384.8365958719733</v>
      </c>
      <c r="S18" s="52"/>
      <c r="T18" s="53">
        <f t="shared" si="5"/>
        <v>196.00000000000063</v>
      </c>
      <c r="U18" s="53"/>
      <c r="V18" s="22">
        <f t="shared" si="1"/>
        <v>1</v>
      </c>
      <c r="W18">
        <f t="shared" si="2"/>
        <v>0</v>
      </c>
      <c r="X18" s="41">
        <f t="shared" si="6"/>
        <v>114927.47374531161</v>
      </c>
      <c r="Y18" s="42">
        <f t="shared" si="7"/>
        <v>7.4077417725597172E-2</v>
      </c>
    </row>
    <row r="19" spans="2:25">
      <c r="B19" s="35">
        <v>11</v>
      </c>
      <c r="C19" s="48">
        <f t="shared" si="0"/>
        <v>112798.77986040452</v>
      </c>
      <c r="D19" s="48"/>
      <c r="E19" s="45">
        <v>2017</v>
      </c>
      <c r="F19" s="8">
        <v>43663</v>
      </c>
      <c r="G19" s="45" t="s">
        <v>4</v>
      </c>
      <c r="H19" s="49">
        <v>1.1471</v>
      </c>
      <c r="I19" s="49"/>
      <c r="J19" s="45">
        <v>35</v>
      </c>
      <c r="K19" s="50">
        <f t="shared" si="4"/>
        <v>3383.9633958121358</v>
      </c>
      <c r="L19" s="51"/>
      <c r="M19" s="6">
        <f>IF(J19="","",(K19/J19)/LOOKUP(RIGHT($D$2,3),定数!$A$6:$A$13,定数!$B$6:$B$13))</f>
        <v>0.80570557043146096</v>
      </c>
      <c r="N19" s="45">
        <v>2017</v>
      </c>
      <c r="O19" s="8">
        <v>43664</v>
      </c>
      <c r="P19" s="49">
        <v>1.1540999999999999</v>
      </c>
      <c r="Q19" s="49"/>
      <c r="R19" s="52">
        <f>IF(P19="","",T19*M19*LOOKUP(RIGHT($D$2,3),定数!$A$6:$A$13,定数!$B$6:$B$13))</f>
        <v>6767.9267916241706</v>
      </c>
      <c r="S19" s="52"/>
      <c r="T19" s="53">
        <f t="shared" si="5"/>
        <v>69.999999999998948</v>
      </c>
      <c r="U19" s="53"/>
      <c r="V19" s="22">
        <f t="shared" si="1"/>
        <v>2</v>
      </c>
      <c r="W19">
        <f t="shared" si="2"/>
        <v>0</v>
      </c>
      <c r="X19" s="41">
        <f t="shared" si="6"/>
        <v>114927.47374531161</v>
      </c>
      <c r="Y19" s="42">
        <f t="shared" si="7"/>
        <v>1.8522062789132931E-2</v>
      </c>
    </row>
    <row r="20" spans="2:25">
      <c r="B20" s="35">
        <v>12</v>
      </c>
      <c r="C20" s="48">
        <f t="shared" si="0"/>
        <v>119566.70665202869</v>
      </c>
      <c r="D20" s="48"/>
      <c r="E20" s="45">
        <v>2017</v>
      </c>
      <c r="F20" s="8">
        <v>43671</v>
      </c>
      <c r="G20" s="45" t="s">
        <v>4</v>
      </c>
      <c r="H20" s="49">
        <v>1.1664000000000001</v>
      </c>
      <c r="I20" s="49"/>
      <c r="J20" s="45">
        <v>32</v>
      </c>
      <c r="K20" s="50">
        <f t="shared" si="4"/>
        <v>3587.0011995608606</v>
      </c>
      <c r="L20" s="51"/>
      <c r="M20" s="6">
        <f>IF(J20="","",(K20/J20)/LOOKUP(RIGHT($D$2,3),定数!$A$6:$A$13,定数!$B$6:$B$13))</f>
        <v>0.9341148957189741</v>
      </c>
      <c r="N20" s="45">
        <v>2017</v>
      </c>
      <c r="O20" s="8">
        <v>43672</v>
      </c>
      <c r="P20" s="49">
        <v>1.1629</v>
      </c>
      <c r="Q20" s="49"/>
      <c r="R20" s="52">
        <f>IF(P20="","",T20*M20*LOOKUP(RIGHT($D$2,3),定数!$A$6:$A$13,定数!$B$6:$B$13))</f>
        <v>-3923.2825620197568</v>
      </c>
      <c r="S20" s="52"/>
      <c r="T20" s="53">
        <f t="shared" si="5"/>
        <v>-35.000000000000583</v>
      </c>
      <c r="U20" s="53"/>
      <c r="V20" s="22">
        <f t="shared" si="1"/>
        <v>0</v>
      </c>
      <c r="W20">
        <f t="shared" si="2"/>
        <v>1</v>
      </c>
      <c r="X20" s="41">
        <f t="shared" si="6"/>
        <v>119566.70665202869</v>
      </c>
      <c r="Y20" s="42">
        <f t="shared" si="7"/>
        <v>0</v>
      </c>
    </row>
    <row r="21" spans="2:25">
      <c r="B21" s="35">
        <v>13</v>
      </c>
      <c r="C21" s="48">
        <f t="shared" si="0"/>
        <v>115643.42409000894</v>
      </c>
      <c r="D21" s="48"/>
      <c r="E21" s="45">
        <v>2017</v>
      </c>
      <c r="F21" s="8">
        <v>43671</v>
      </c>
      <c r="G21" s="45" t="s">
        <v>4</v>
      </c>
      <c r="H21" s="49">
        <v>1.1698999999999999</v>
      </c>
      <c r="I21" s="49"/>
      <c r="J21" s="45">
        <v>55</v>
      </c>
      <c r="K21" s="50">
        <f t="shared" si="4"/>
        <v>3469.3027227002681</v>
      </c>
      <c r="L21" s="51"/>
      <c r="M21" s="6">
        <f>IF(J21="","",(K21/J21)/LOOKUP(RIGHT($D$2,3),定数!$A$6:$A$13,定数!$B$6:$B$13))</f>
        <v>0.52565192768185875</v>
      </c>
      <c r="N21" s="45">
        <v>2017</v>
      </c>
      <c r="O21" s="8">
        <v>43671</v>
      </c>
      <c r="P21" s="49">
        <v>1.1641999999999999</v>
      </c>
      <c r="Q21" s="49"/>
      <c r="R21" s="52">
        <f>IF(P21="","",T21*M21*LOOKUP(RIGHT($D$2,3),定数!$A$6:$A$13,定数!$B$6:$B$13))</f>
        <v>-3595.4591853439379</v>
      </c>
      <c r="S21" s="52"/>
      <c r="T21" s="53">
        <f t="shared" si="5"/>
        <v>-57.000000000000384</v>
      </c>
      <c r="U21" s="53"/>
      <c r="V21" s="22">
        <f t="shared" si="1"/>
        <v>0</v>
      </c>
      <c r="W21">
        <f t="shared" si="2"/>
        <v>2</v>
      </c>
      <c r="X21" s="41">
        <f t="shared" si="6"/>
        <v>119566.70665202869</v>
      </c>
      <c r="Y21" s="42">
        <f t="shared" si="7"/>
        <v>3.2812500000000577E-2</v>
      </c>
    </row>
    <row r="22" spans="2:25">
      <c r="B22" s="35">
        <v>14</v>
      </c>
      <c r="C22" s="48">
        <f t="shared" si="0"/>
        <v>112047.964904665</v>
      </c>
      <c r="D22" s="48"/>
      <c r="E22" s="45">
        <v>2017</v>
      </c>
      <c r="F22" s="8">
        <v>43677</v>
      </c>
      <c r="G22" s="45" t="s">
        <v>4</v>
      </c>
      <c r="H22" s="49">
        <v>1.1751</v>
      </c>
      <c r="I22" s="49"/>
      <c r="J22" s="45">
        <v>27</v>
      </c>
      <c r="K22" s="50">
        <f t="shared" si="4"/>
        <v>3361.43894713995</v>
      </c>
      <c r="L22" s="51"/>
      <c r="M22" s="6">
        <f>IF(J22="","",(K22/J22)/LOOKUP(RIGHT($D$2,3),定数!$A$6:$A$13,定数!$B$6:$B$13))</f>
        <v>1.037481156524676</v>
      </c>
      <c r="N22" s="45">
        <v>2017</v>
      </c>
      <c r="O22" s="8">
        <v>43677</v>
      </c>
      <c r="P22" s="49">
        <v>1.1803999999999999</v>
      </c>
      <c r="Q22" s="49"/>
      <c r="R22" s="52">
        <f>IF(P22="","",T22*M22*LOOKUP(RIGHT($D$2,3),定数!$A$6:$A$13,定数!$B$6:$B$13))</f>
        <v>6598.3801554967658</v>
      </c>
      <c r="S22" s="52"/>
      <c r="T22" s="53">
        <f t="shared" si="5"/>
        <v>52.999999999998607</v>
      </c>
      <c r="U22" s="53"/>
      <c r="V22" s="22">
        <f t="shared" si="1"/>
        <v>1</v>
      </c>
      <c r="W22">
        <f t="shared" si="2"/>
        <v>0</v>
      </c>
      <c r="X22" s="41">
        <f t="shared" si="6"/>
        <v>119566.70665202869</v>
      </c>
      <c r="Y22" s="42">
        <f t="shared" si="7"/>
        <v>6.2883238636364358E-2</v>
      </c>
    </row>
    <row r="23" spans="2:25">
      <c r="B23" s="35">
        <v>15</v>
      </c>
      <c r="C23" s="48">
        <f t="shared" si="0"/>
        <v>118646.34506016177</v>
      </c>
      <c r="D23" s="48"/>
      <c r="E23" s="45">
        <v>2017</v>
      </c>
      <c r="F23" s="8">
        <v>43679</v>
      </c>
      <c r="G23" s="45" t="s">
        <v>4</v>
      </c>
      <c r="H23" s="49">
        <v>1.1871</v>
      </c>
      <c r="I23" s="49"/>
      <c r="J23" s="45">
        <v>52</v>
      </c>
      <c r="K23" s="50">
        <f t="shared" si="4"/>
        <v>3559.3903518048528</v>
      </c>
      <c r="L23" s="51"/>
      <c r="M23" s="6">
        <f>IF(J23="","",(K23/J23)/LOOKUP(RIGHT($D$2,3),定数!$A$6:$A$13,定数!$B$6:$B$13))</f>
        <v>0.57041512048154697</v>
      </c>
      <c r="N23" s="45">
        <v>2017</v>
      </c>
      <c r="O23" s="8">
        <v>43681</v>
      </c>
      <c r="P23" s="49">
        <v>1.1816</v>
      </c>
      <c r="Q23" s="49"/>
      <c r="R23" s="52">
        <f>IF(P23="","",T23*M23*LOOKUP(RIGHT($D$2,3),定数!$A$6:$A$13,定数!$B$6:$B$13))</f>
        <v>-3764.7397951782514</v>
      </c>
      <c r="S23" s="52"/>
      <c r="T23" s="53">
        <f t="shared" si="5"/>
        <v>-55.000000000000604</v>
      </c>
      <c r="U23" s="53"/>
      <c r="V23" t="str">
        <f t="shared" ref="V23:W74" si="8">IF(S23&lt;&gt;"",IF(S23&lt;0,1+V22,0),"")</f>
        <v/>
      </c>
      <c r="W23">
        <f t="shared" si="2"/>
        <v>1</v>
      </c>
      <c r="X23" s="41">
        <f t="shared" si="6"/>
        <v>119566.70665202869</v>
      </c>
      <c r="Y23" s="42">
        <f t="shared" si="7"/>
        <v>7.6974738005072263E-3</v>
      </c>
    </row>
    <row r="24" spans="2:25">
      <c r="B24" s="35">
        <v>16</v>
      </c>
      <c r="C24" s="48">
        <f t="shared" si="0"/>
        <v>114881.60526498352</v>
      </c>
      <c r="D24" s="48"/>
      <c r="E24" s="45">
        <v>2017</v>
      </c>
      <c r="F24" s="8">
        <v>43680</v>
      </c>
      <c r="G24" s="45" t="s">
        <v>4</v>
      </c>
      <c r="H24" s="49">
        <v>1.1873</v>
      </c>
      <c r="I24" s="49"/>
      <c r="J24" s="45">
        <v>42</v>
      </c>
      <c r="K24" s="50">
        <f t="shared" si="4"/>
        <v>3446.4481579495055</v>
      </c>
      <c r="L24" s="51"/>
      <c r="M24" s="6">
        <f>IF(J24="","",(K24/J24)/LOOKUP(RIGHT($D$2,3),定数!$A$6:$A$13,定数!$B$6:$B$13))</f>
        <v>0.68381907895823524</v>
      </c>
      <c r="N24" s="45">
        <v>2017</v>
      </c>
      <c r="O24" s="8">
        <v>43681</v>
      </c>
      <c r="P24" s="49">
        <v>1.1829000000000001</v>
      </c>
      <c r="Q24" s="49"/>
      <c r="R24" s="52">
        <f>IF(P24="","",T24*M24*LOOKUP(RIGHT($D$2,3),定数!$A$6:$A$13,定数!$B$6:$B$13))</f>
        <v>-3610.5647368994487</v>
      </c>
      <c r="S24" s="52"/>
      <c r="T24" s="53">
        <f t="shared" si="5"/>
        <v>-43.999999999999595</v>
      </c>
      <c r="U24" s="53"/>
      <c r="V24" t="str">
        <f t="shared" si="8"/>
        <v/>
      </c>
      <c r="W24">
        <f t="shared" si="2"/>
        <v>2</v>
      </c>
      <c r="X24" s="41">
        <f t="shared" si="6"/>
        <v>119566.70665202869</v>
      </c>
      <c r="Y24" s="42">
        <f t="shared" si="7"/>
        <v>3.918399626645297E-2</v>
      </c>
    </row>
    <row r="25" spans="2:25">
      <c r="B25" s="35">
        <v>17</v>
      </c>
      <c r="C25" s="48">
        <f t="shared" si="0"/>
        <v>111271.04052808406</v>
      </c>
      <c r="D25" s="48"/>
      <c r="E25" s="45">
        <v>2017</v>
      </c>
      <c r="F25" s="8">
        <v>43685</v>
      </c>
      <c r="G25" s="45" t="s">
        <v>3</v>
      </c>
      <c r="H25" s="49">
        <v>1.1714</v>
      </c>
      <c r="I25" s="49"/>
      <c r="J25" s="45">
        <v>102</v>
      </c>
      <c r="K25" s="50">
        <f t="shared" si="4"/>
        <v>3338.1312158425217</v>
      </c>
      <c r="L25" s="51"/>
      <c r="M25" s="6">
        <f>IF(J25="","",(K25/J25)/LOOKUP(RIGHT($D$2,3),定数!$A$6:$A$13,定数!$B$6:$B$13))</f>
        <v>0.27272313854922564</v>
      </c>
      <c r="N25" s="45">
        <v>2017</v>
      </c>
      <c r="O25" s="8">
        <v>43688</v>
      </c>
      <c r="P25" s="49">
        <v>1.1818</v>
      </c>
      <c r="Q25" s="49"/>
      <c r="R25" s="52">
        <f>IF(P25="","",T25*M25*LOOKUP(RIGHT($D$2,3),定数!$A$6:$A$13,定数!$B$6:$B$13))</f>
        <v>-3403.5847690943247</v>
      </c>
      <c r="S25" s="52"/>
      <c r="T25" s="53">
        <f t="shared" si="5"/>
        <v>-103.99999999999964</v>
      </c>
      <c r="U25" s="53"/>
      <c r="V25" t="str">
        <f t="shared" si="8"/>
        <v/>
      </c>
      <c r="W25">
        <f t="shared" si="2"/>
        <v>3</v>
      </c>
      <c r="X25" s="41">
        <f t="shared" si="6"/>
        <v>119566.70665202869</v>
      </c>
      <c r="Y25" s="42">
        <f t="shared" si="7"/>
        <v>6.938107066950705E-2</v>
      </c>
    </row>
    <row r="26" spans="2:25">
      <c r="B26" s="35">
        <v>18</v>
      </c>
      <c r="C26" s="48">
        <f t="shared" si="0"/>
        <v>107867.45575898974</v>
      </c>
      <c r="D26" s="48"/>
      <c r="E26" s="45">
        <v>2017</v>
      </c>
      <c r="F26" s="8">
        <v>43702</v>
      </c>
      <c r="G26" s="45" t="s">
        <v>4</v>
      </c>
      <c r="H26" s="49">
        <v>1.1828000000000001</v>
      </c>
      <c r="I26" s="49"/>
      <c r="J26" s="45">
        <v>54</v>
      </c>
      <c r="K26" s="50">
        <f t="shared" si="4"/>
        <v>3236.0236727696924</v>
      </c>
      <c r="L26" s="51"/>
      <c r="M26" s="6">
        <f>IF(J26="","",(K26/J26)/LOOKUP(RIGHT($D$2,3),定数!$A$6:$A$13,定数!$B$6:$B$13))</f>
        <v>0.49938636925458213</v>
      </c>
      <c r="N26" s="45">
        <v>2017</v>
      </c>
      <c r="O26" s="8">
        <v>43703</v>
      </c>
      <c r="P26" s="49">
        <v>1.1935</v>
      </c>
      <c r="Q26" s="49"/>
      <c r="R26" s="52">
        <f>IF(P26="","",T26*M26*LOOKUP(RIGHT($D$2,3),定数!$A$6:$A$13,定数!$B$6:$B$13))</f>
        <v>6412.1209812287934</v>
      </c>
      <c r="S26" s="52"/>
      <c r="T26" s="53">
        <f t="shared" si="5"/>
        <v>106.99999999999932</v>
      </c>
      <c r="U26" s="53"/>
      <c r="V26" t="str">
        <f t="shared" si="8"/>
        <v/>
      </c>
      <c r="W26">
        <f t="shared" si="2"/>
        <v>0</v>
      </c>
      <c r="X26" s="41">
        <f t="shared" si="6"/>
        <v>119566.70665202869</v>
      </c>
      <c r="Y26" s="42">
        <f t="shared" si="7"/>
        <v>9.7847061449027883E-2</v>
      </c>
    </row>
    <row r="27" spans="2:25">
      <c r="B27" s="35">
        <v>19</v>
      </c>
      <c r="C27" s="48">
        <f t="shared" si="0"/>
        <v>114279.57674021854</v>
      </c>
      <c r="D27" s="48"/>
      <c r="E27" s="45">
        <v>2017</v>
      </c>
      <c r="F27" s="8">
        <v>43714</v>
      </c>
      <c r="G27" s="45" t="s">
        <v>4</v>
      </c>
      <c r="H27" s="49">
        <v>1.1950000000000001</v>
      </c>
      <c r="I27" s="49"/>
      <c r="J27" s="45">
        <v>47</v>
      </c>
      <c r="K27" s="50">
        <f t="shared" si="4"/>
        <v>3428.3873022065563</v>
      </c>
      <c r="L27" s="51"/>
      <c r="M27" s="6">
        <f>IF(J27="","",(K27/J27)/LOOKUP(RIGHT($D$2,3),定数!$A$6:$A$13,定数!$B$6:$B$13))</f>
        <v>0.60787008904371576</v>
      </c>
      <c r="N27" s="45">
        <v>2017</v>
      </c>
      <c r="O27" s="8">
        <v>43715</v>
      </c>
      <c r="P27" s="49">
        <v>1.2042999999999999</v>
      </c>
      <c r="Q27" s="49"/>
      <c r="R27" s="52">
        <f>IF(P27="","",T27*M27*LOOKUP(RIGHT($D$2,3),定数!$A$6:$A$13,定数!$B$6:$B$13))</f>
        <v>6783.8301937277683</v>
      </c>
      <c r="S27" s="52"/>
      <c r="T27" s="53">
        <f t="shared" si="5"/>
        <v>92.999999999998636</v>
      </c>
      <c r="U27" s="53"/>
      <c r="V27" t="str">
        <f t="shared" si="8"/>
        <v/>
      </c>
      <c r="W27">
        <f t="shared" si="2"/>
        <v>0</v>
      </c>
      <c r="X27" s="41">
        <f t="shared" si="6"/>
        <v>119566.70665202869</v>
      </c>
      <c r="Y27" s="42">
        <f t="shared" si="7"/>
        <v>4.4219081212942601E-2</v>
      </c>
    </row>
    <row r="28" spans="2:25">
      <c r="B28" s="35">
        <v>20</v>
      </c>
      <c r="C28" s="48">
        <f t="shared" si="0"/>
        <v>121063.40693394632</v>
      </c>
      <c r="D28" s="48"/>
      <c r="E28" s="45">
        <v>2017</v>
      </c>
      <c r="F28" s="8">
        <v>43728</v>
      </c>
      <c r="G28" s="45" t="s">
        <v>4</v>
      </c>
      <c r="H28" s="49">
        <v>1.2007000000000001</v>
      </c>
      <c r="I28" s="49"/>
      <c r="J28" s="45">
        <v>45</v>
      </c>
      <c r="K28" s="50">
        <f t="shared" si="4"/>
        <v>3631.9022080183895</v>
      </c>
      <c r="L28" s="51"/>
      <c r="M28" s="6">
        <f>IF(J28="","",(K28/J28)/LOOKUP(RIGHT($D$2,3),定数!$A$6:$A$13,定数!$B$6:$B$13))</f>
        <v>0.67257448296636846</v>
      </c>
      <c r="N28" s="45">
        <v>2017</v>
      </c>
      <c r="O28" s="8">
        <v>43729</v>
      </c>
      <c r="P28" s="49">
        <v>1.1959</v>
      </c>
      <c r="Q28" s="49"/>
      <c r="R28" s="52">
        <f>IF(P28="","",T28*M28*LOOKUP(RIGHT($D$2,3),定数!$A$6:$A$13,定数!$B$6:$B$13))</f>
        <v>-3874.0290218863938</v>
      </c>
      <c r="S28" s="52"/>
      <c r="T28" s="53">
        <f t="shared" si="5"/>
        <v>-48.000000000001378</v>
      </c>
      <c r="U28" s="53"/>
      <c r="V28" t="str">
        <f t="shared" si="8"/>
        <v/>
      </c>
      <c r="W28">
        <f t="shared" si="2"/>
        <v>1</v>
      </c>
      <c r="X28" s="41">
        <f t="shared" si="6"/>
        <v>121063.40693394632</v>
      </c>
      <c r="Y28" s="42">
        <f t="shared" si="7"/>
        <v>0</v>
      </c>
    </row>
    <row r="29" spans="2:25">
      <c r="B29" s="35">
        <v>21</v>
      </c>
      <c r="C29" s="48">
        <f t="shared" si="0"/>
        <v>117189.37791205992</v>
      </c>
      <c r="D29" s="48"/>
      <c r="E29" s="46">
        <v>2017</v>
      </c>
      <c r="F29" s="8">
        <v>43756</v>
      </c>
      <c r="G29" s="46" t="s">
        <v>3</v>
      </c>
      <c r="H29" s="49">
        <v>1.1760999999999999</v>
      </c>
      <c r="I29" s="49"/>
      <c r="J29" s="46">
        <v>17</v>
      </c>
      <c r="K29" s="50">
        <f t="shared" si="4"/>
        <v>3515.6813373617974</v>
      </c>
      <c r="L29" s="51"/>
      <c r="M29" s="6">
        <f>IF(J29="","",(K29/J29)/LOOKUP(RIGHT($D$2,3),定数!$A$6:$A$13,定数!$B$6:$B$13))</f>
        <v>1.7233732045891164</v>
      </c>
      <c r="N29" s="46">
        <v>2017</v>
      </c>
      <c r="O29" s="8">
        <v>43756</v>
      </c>
      <c r="P29" s="49">
        <v>1.1780999999999999</v>
      </c>
      <c r="Q29" s="49"/>
      <c r="R29" s="52">
        <f>IF(P29="","",T29*M29*LOOKUP(RIGHT($D$2,3),定数!$A$6:$A$13,定数!$B$6:$B$13))</f>
        <v>-4136.095691013883</v>
      </c>
      <c r="S29" s="52"/>
      <c r="T29" s="53">
        <f t="shared" si="5"/>
        <v>-20.000000000000018</v>
      </c>
      <c r="U29" s="53"/>
      <c r="V29" t="str">
        <f t="shared" si="8"/>
        <v/>
      </c>
      <c r="W29">
        <f t="shared" si="2"/>
        <v>2</v>
      </c>
      <c r="X29" s="41">
        <f t="shared" si="6"/>
        <v>121063.40693394632</v>
      </c>
      <c r="Y29" s="42">
        <f t="shared" si="7"/>
        <v>3.2000000000000917E-2</v>
      </c>
    </row>
    <row r="30" spans="2:25">
      <c r="B30" s="35">
        <v>22</v>
      </c>
      <c r="C30" s="48">
        <f t="shared" si="0"/>
        <v>113053.28222104604</v>
      </c>
      <c r="D30" s="48"/>
      <c r="E30" s="46">
        <v>2017</v>
      </c>
      <c r="F30" s="8">
        <v>43776</v>
      </c>
      <c r="G30" s="46" t="s">
        <v>3</v>
      </c>
      <c r="H30" s="49">
        <v>1.1563000000000001</v>
      </c>
      <c r="I30" s="49"/>
      <c r="J30" s="46">
        <v>50</v>
      </c>
      <c r="K30" s="50">
        <f t="shared" si="4"/>
        <v>3391.5984666313811</v>
      </c>
      <c r="L30" s="51"/>
      <c r="M30" s="6">
        <f>IF(J30="","",(K30/J30)/LOOKUP(RIGHT($D$2,3),定数!$A$6:$A$13,定数!$B$6:$B$13))</f>
        <v>0.56526641110523024</v>
      </c>
      <c r="N30" s="46">
        <v>2017</v>
      </c>
      <c r="O30" s="8">
        <v>43778</v>
      </c>
      <c r="P30" s="49">
        <v>1.1615</v>
      </c>
      <c r="Q30" s="49"/>
      <c r="R30" s="52">
        <f>IF(P30="","",T30*M30*LOOKUP(RIGHT($D$2,3),定数!$A$6:$A$13,定数!$B$6:$B$13))</f>
        <v>-3527.2624052965493</v>
      </c>
      <c r="S30" s="52"/>
      <c r="T30" s="53">
        <f t="shared" si="5"/>
        <v>-51.999999999998714</v>
      </c>
      <c r="U30" s="53"/>
      <c r="V30" t="str">
        <f t="shared" si="8"/>
        <v/>
      </c>
      <c r="W30">
        <f t="shared" si="2"/>
        <v>3</v>
      </c>
      <c r="X30" s="41">
        <f t="shared" si="6"/>
        <v>121063.40693394632</v>
      </c>
      <c r="Y30" s="42">
        <f t="shared" si="7"/>
        <v>6.6164705882353791E-2</v>
      </c>
    </row>
    <row r="31" spans="2:25">
      <c r="B31" s="35">
        <v>23</v>
      </c>
      <c r="C31" s="48">
        <f t="shared" si="0"/>
        <v>109526.01981574949</v>
      </c>
      <c r="D31" s="48"/>
      <c r="E31" s="46">
        <v>2017</v>
      </c>
      <c r="F31" s="8">
        <v>43782</v>
      </c>
      <c r="G31" s="46" t="s">
        <v>4</v>
      </c>
      <c r="H31" s="49">
        <v>1.1675</v>
      </c>
      <c r="I31" s="49"/>
      <c r="J31" s="46">
        <v>37</v>
      </c>
      <c r="K31" s="50">
        <f t="shared" si="4"/>
        <v>3285.7805944724846</v>
      </c>
      <c r="L31" s="51"/>
      <c r="M31" s="6">
        <f>IF(J31="","",(K31/J31)/LOOKUP(RIGHT($D$2,3),定数!$A$6:$A$13,定数!$B$6:$B$13))</f>
        <v>0.74004067443073973</v>
      </c>
      <c r="N31" s="46">
        <v>2017</v>
      </c>
      <c r="O31" s="8">
        <v>43783</v>
      </c>
      <c r="P31" s="49">
        <v>1.1749000000000001</v>
      </c>
      <c r="Q31" s="49"/>
      <c r="R31" s="52">
        <f>IF(P31="","",T31*M31*LOOKUP(RIGHT($D$2,3),定数!$A$6:$A$13,定数!$B$6:$B$13))</f>
        <v>6571.5611889450347</v>
      </c>
      <c r="S31" s="52"/>
      <c r="T31" s="53">
        <f t="shared" si="5"/>
        <v>74.000000000000739</v>
      </c>
      <c r="U31" s="53"/>
      <c r="V31" t="str">
        <f t="shared" si="8"/>
        <v/>
      </c>
      <c r="W31">
        <f t="shared" si="2"/>
        <v>0</v>
      </c>
      <c r="X31" s="41">
        <f t="shared" si="6"/>
        <v>121063.40693394632</v>
      </c>
      <c r="Y31" s="42">
        <f t="shared" si="7"/>
        <v>9.5300367058823721E-2</v>
      </c>
    </row>
    <row r="32" spans="2:25">
      <c r="B32" s="35">
        <v>24</v>
      </c>
      <c r="C32" s="48">
        <f t="shared" si="0"/>
        <v>116097.58100469453</v>
      </c>
      <c r="D32" s="48"/>
      <c r="E32" s="46">
        <v>2017</v>
      </c>
      <c r="F32" s="8">
        <v>43805</v>
      </c>
      <c r="G32" s="46" t="s">
        <v>3</v>
      </c>
      <c r="H32" s="49">
        <v>1.1811</v>
      </c>
      <c r="I32" s="49"/>
      <c r="J32" s="46">
        <v>35</v>
      </c>
      <c r="K32" s="50">
        <f t="shared" si="4"/>
        <v>3482.9274301408354</v>
      </c>
      <c r="L32" s="51"/>
      <c r="M32" s="6">
        <f>IF(J32="","",(K32/J32)/LOOKUP(RIGHT($D$2,3),定数!$A$6:$A$13,定数!$B$6:$B$13))</f>
        <v>0.82926843574781794</v>
      </c>
      <c r="N32" s="46">
        <v>2017</v>
      </c>
      <c r="O32" s="8">
        <v>43807</v>
      </c>
      <c r="P32" s="49">
        <v>1.1740999999999999</v>
      </c>
      <c r="Q32" s="49"/>
      <c r="R32" s="52">
        <f>IF(P32="","",T32*M32*LOOKUP(RIGHT($D$2,3),定数!$A$6:$A$13,定数!$B$6:$B$13))</f>
        <v>6965.8548602817873</v>
      </c>
      <c r="S32" s="52"/>
      <c r="T32" s="53">
        <f t="shared" si="5"/>
        <v>70.000000000001165</v>
      </c>
      <c r="U32" s="53"/>
      <c r="V32" t="str">
        <f t="shared" si="8"/>
        <v/>
      </c>
      <c r="W32">
        <f t="shared" si="2"/>
        <v>0</v>
      </c>
      <c r="X32" s="41">
        <f t="shared" si="6"/>
        <v>121063.40693394632</v>
      </c>
      <c r="Y32" s="42">
        <f t="shared" si="7"/>
        <v>4.1018389082352558E-2</v>
      </c>
    </row>
    <row r="33" spans="2:25">
      <c r="B33" s="35">
        <v>25</v>
      </c>
      <c r="C33" s="48">
        <f t="shared" si="0"/>
        <v>123063.43586497632</v>
      </c>
      <c r="D33" s="48"/>
      <c r="E33" s="46">
        <v>2018</v>
      </c>
      <c r="F33" s="8">
        <v>43488</v>
      </c>
      <c r="G33" s="46" t="s">
        <v>4</v>
      </c>
      <c r="H33" s="49">
        <v>1.2262999999999999</v>
      </c>
      <c r="I33" s="49"/>
      <c r="J33" s="46">
        <v>38</v>
      </c>
      <c r="K33" s="50">
        <f t="shared" si="4"/>
        <v>3691.9030759492894</v>
      </c>
      <c r="L33" s="51"/>
      <c r="M33" s="6">
        <f>IF(J33="","",(K33/J33)/LOOKUP(RIGHT($D$2,3),定数!$A$6:$A$13,定数!$B$6:$B$13))</f>
        <v>0.80962786753273897</v>
      </c>
      <c r="N33" s="46">
        <v>2018</v>
      </c>
      <c r="O33" s="8">
        <v>43489</v>
      </c>
      <c r="P33" s="49">
        <v>1.2338</v>
      </c>
      <c r="Q33" s="49"/>
      <c r="R33" s="52">
        <f>IF(P33="","",T33*M33*LOOKUP(RIGHT($D$2,3),定数!$A$6:$A$13,定数!$B$6:$B$13))</f>
        <v>7286.650807794711</v>
      </c>
      <c r="S33" s="52"/>
      <c r="T33" s="53">
        <f t="shared" si="5"/>
        <v>75.000000000000625</v>
      </c>
      <c r="U33" s="53"/>
      <c r="V33" t="str">
        <f t="shared" si="8"/>
        <v/>
      </c>
      <c r="W33">
        <f t="shared" si="2"/>
        <v>0</v>
      </c>
      <c r="X33" s="41">
        <f t="shared" si="6"/>
        <v>123063.43586497632</v>
      </c>
      <c r="Y33" s="42">
        <f t="shared" si="7"/>
        <v>0</v>
      </c>
    </row>
    <row r="34" spans="2:25">
      <c r="B34" s="35">
        <v>26</v>
      </c>
      <c r="C34" s="48">
        <f t="shared" si="0"/>
        <v>130350.08667277102</v>
      </c>
      <c r="D34" s="48"/>
      <c r="E34" s="46">
        <v>2018</v>
      </c>
      <c r="F34" s="8">
        <v>43502</v>
      </c>
      <c r="G34" s="46" t="s">
        <v>3</v>
      </c>
      <c r="H34" s="49">
        <v>1.2321</v>
      </c>
      <c r="I34" s="49"/>
      <c r="J34" s="46">
        <v>48</v>
      </c>
      <c r="K34" s="50">
        <f t="shared" si="4"/>
        <v>3910.5026001831307</v>
      </c>
      <c r="L34" s="51"/>
      <c r="M34" s="6">
        <f>IF(J34="","",(K34/J34)/LOOKUP(RIGHT($D$2,3),定数!$A$6:$A$13,定数!$B$6:$B$13))</f>
        <v>0.67890670142068243</v>
      </c>
      <c r="N34" s="46">
        <v>2018</v>
      </c>
      <c r="O34" s="8">
        <v>43511</v>
      </c>
      <c r="P34" s="49">
        <v>1.2371000000000001</v>
      </c>
      <c r="Q34" s="49"/>
      <c r="R34" s="52">
        <f>IF(P34="","",T34*M34*LOOKUP(RIGHT($D$2,3),定数!$A$6:$A$13,定数!$B$6:$B$13))</f>
        <v>-4073.4402085241886</v>
      </c>
      <c r="S34" s="52"/>
      <c r="T34" s="53">
        <f t="shared" si="5"/>
        <v>-50.000000000001151</v>
      </c>
      <c r="U34" s="53"/>
      <c r="V34" t="str">
        <f t="shared" si="8"/>
        <v/>
      </c>
      <c r="W34">
        <f t="shared" si="2"/>
        <v>1</v>
      </c>
      <c r="X34" s="41">
        <f t="shared" si="6"/>
        <v>130350.08667277102</v>
      </c>
      <c r="Y34" s="42">
        <f t="shared" si="7"/>
        <v>0</v>
      </c>
    </row>
    <row r="35" spans="2:25">
      <c r="B35" s="35">
        <v>27</v>
      </c>
      <c r="C35" s="48">
        <f t="shared" si="0"/>
        <v>126276.64646424683</v>
      </c>
      <c r="D35" s="48"/>
      <c r="E35" s="46">
        <v>2018</v>
      </c>
      <c r="F35" s="8">
        <v>43529</v>
      </c>
      <c r="G35" s="46" t="s">
        <v>4</v>
      </c>
      <c r="H35" s="49">
        <v>1.2349000000000001</v>
      </c>
      <c r="I35" s="49"/>
      <c r="J35" s="46">
        <v>64</v>
      </c>
      <c r="K35" s="50">
        <f t="shared" si="4"/>
        <v>3788.2993939274047</v>
      </c>
      <c r="L35" s="51"/>
      <c r="M35" s="6">
        <f>IF(J35="","",(K35/J35)/LOOKUP(RIGHT($D$2,3),定数!$A$6:$A$13,定数!$B$6:$B$13))</f>
        <v>0.49326815025096415</v>
      </c>
      <c r="N35" s="46">
        <v>2018</v>
      </c>
      <c r="O35" s="8">
        <v>43533</v>
      </c>
      <c r="P35" s="49">
        <v>1.2282999999999999</v>
      </c>
      <c r="Q35" s="49"/>
      <c r="R35" s="52">
        <f>IF(P35="","",T35*M35*LOOKUP(RIGHT($D$2,3),定数!$A$6:$A$13,定数!$B$6:$B$13))</f>
        <v>-3906.683749987732</v>
      </c>
      <c r="S35" s="52"/>
      <c r="T35" s="53">
        <f t="shared" si="5"/>
        <v>-66.00000000000162</v>
      </c>
      <c r="U35" s="53"/>
      <c r="V35" t="str">
        <f t="shared" si="8"/>
        <v/>
      </c>
      <c r="W35">
        <f t="shared" si="2"/>
        <v>2</v>
      </c>
      <c r="X35" s="41">
        <f t="shared" si="6"/>
        <v>130350.08667277102</v>
      </c>
      <c r="Y35" s="42">
        <f t="shared" si="7"/>
        <v>3.1250000000000777E-2</v>
      </c>
    </row>
    <row r="36" spans="2:25">
      <c r="B36" s="35">
        <v>28</v>
      </c>
      <c r="C36" s="48">
        <f t="shared" si="0"/>
        <v>122369.96271425911</v>
      </c>
      <c r="D36" s="48"/>
      <c r="E36" s="46">
        <v>2018</v>
      </c>
      <c r="F36" s="8">
        <v>43530</v>
      </c>
      <c r="G36" s="46" t="s">
        <v>4</v>
      </c>
      <c r="H36" s="49">
        <v>1.2414000000000001</v>
      </c>
      <c r="I36" s="49"/>
      <c r="J36" s="46">
        <v>85</v>
      </c>
      <c r="K36" s="50">
        <f t="shared" si="4"/>
        <v>3671.098881427773</v>
      </c>
      <c r="L36" s="51"/>
      <c r="M36" s="6">
        <f>IF(J36="","",(K36/J36)/LOOKUP(RIGHT($D$2,3),定数!$A$6:$A$13,定数!$B$6:$B$13))</f>
        <v>0.35991165504193851</v>
      </c>
      <c r="N36" s="46">
        <v>2018</v>
      </c>
      <c r="O36" s="8">
        <v>43532</v>
      </c>
      <c r="P36" s="49">
        <v>1.2326999999999999</v>
      </c>
      <c r="Q36" s="49"/>
      <c r="R36" s="52">
        <f>IF(P36="","",T36*M36*LOOKUP(RIGHT($D$2,3),定数!$A$6:$A$13,定数!$B$6:$B$13))</f>
        <v>-3757.4776786379039</v>
      </c>
      <c r="S36" s="52"/>
      <c r="T36" s="53">
        <f t="shared" si="5"/>
        <v>-87.000000000001521</v>
      </c>
      <c r="U36" s="53"/>
      <c r="V36" t="str">
        <f t="shared" si="8"/>
        <v/>
      </c>
      <c r="W36">
        <f t="shared" si="2"/>
        <v>3</v>
      </c>
      <c r="X36" s="41">
        <f t="shared" si="6"/>
        <v>130350.08667277102</v>
      </c>
      <c r="Y36" s="42">
        <f t="shared" si="7"/>
        <v>6.1220703125001386E-2</v>
      </c>
    </row>
    <row r="37" spans="2:25">
      <c r="B37" s="35">
        <v>29</v>
      </c>
      <c r="C37" s="48">
        <f t="shared" si="0"/>
        <v>118612.4850356212</v>
      </c>
      <c r="D37" s="48"/>
      <c r="E37" s="46">
        <v>2018</v>
      </c>
      <c r="F37" s="8">
        <v>43589</v>
      </c>
      <c r="G37" s="46" t="s">
        <v>3</v>
      </c>
      <c r="H37" s="49">
        <v>1.1957</v>
      </c>
      <c r="I37" s="49"/>
      <c r="J37" s="46">
        <v>36</v>
      </c>
      <c r="K37" s="50">
        <f t="shared" si="4"/>
        <v>3558.3745510686358</v>
      </c>
      <c r="L37" s="51"/>
      <c r="M37" s="6">
        <f>IF(J37="","",(K37/J37)/LOOKUP(RIGHT($D$2,3),定数!$A$6:$A$13,定数!$B$6:$B$13))</f>
        <v>0.82369781274736942</v>
      </c>
      <c r="N37" s="46">
        <v>2018</v>
      </c>
      <c r="O37" s="8">
        <v>43593</v>
      </c>
      <c r="P37" s="49">
        <v>1.1884999999999999</v>
      </c>
      <c r="Q37" s="49"/>
      <c r="R37" s="52">
        <f>IF(P37="","",T37*M37*LOOKUP(RIGHT($D$2,3),定数!$A$6:$A$13,定数!$B$6:$B$13))</f>
        <v>7116.7491021373662</v>
      </c>
      <c r="S37" s="52"/>
      <c r="T37" s="53">
        <f t="shared" si="5"/>
        <v>72.000000000000952</v>
      </c>
      <c r="U37" s="53"/>
      <c r="V37" t="str">
        <f t="shared" si="8"/>
        <v/>
      </c>
      <c r="W37">
        <f t="shared" si="2"/>
        <v>0</v>
      </c>
      <c r="X37" s="41">
        <f t="shared" si="6"/>
        <v>130350.08667277102</v>
      </c>
      <c r="Y37" s="42">
        <f t="shared" si="7"/>
        <v>9.0046749770222534E-2</v>
      </c>
    </row>
    <row r="38" spans="2:25">
      <c r="B38" s="35">
        <v>30</v>
      </c>
      <c r="C38" s="48">
        <f t="shared" si="0"/>
        <v>125729.23413775857</v>
      </c>
      <c r="D38" s="48"/>
      <c r="E38" s="46">
        <v>2018</v>
      </c>
      <c r="F38" s="8">
        <v>43593</v>
      </c>
      <c r="G38" s="46" t="s">
        <v>3</v>
      </c>
      <c r="H38" s="49">
        <v>1.1907000000000001</v>
      </c>
      <c r="I38" s="49"/>
      <c r="J38" s="46">
        <v>29</v>
      </c>
      <c r="K38" s="50">
        <f t="shared" si="4"/>
        <v>3771.877024132757</v>
      </c>
      <c r="L38" s="51"/>
      <c r="M38" s="6">
        <f>IF(J38="","",(K38/J38)/LOOKUP(RIGHT($D$2,3),定数!$A$6:$A$13,定数!$B$6:$B$13))</f>
        <v>1.0838727080841255</v>
      </c>
      <c r="N38" s="46">
        <v>2018</v>
      </c>
      <c r="O38" s="8">
        <v>43593</v>
      </c>
      <c r="P38" s="49">
        <v>1.1849000000000001</v>
      </c>
      <c r="Q38" s="49"/>
      <c r="R38" s="52">
        <f>IF(P38="","",T38*M38*LOOKUP(RIGHT($D$2,3),定数!$A$6:$A$13,定数!$B$6:$B$13))</f>
        <v>7543.7540482655486</v>
      </c>
      <c r="S38" s="52"/>
      <c r="T38" s="53">
        <f t="shared" si="5"/>
        <v>58.00000000000027</v>
      </c>
      <c r="U38" s="53"/>
      <c r="V38" t="str">
        <f t="shared" si="8"/>
        <v/>
      </c>
      <c r="W38">
        <f t="shared" si="2"/>
        <v>0</v>
      </c>
      <c r="X38" s="41">
        <f t="shared" si="6"/>
        <v>130350.08667277102</v>
      </c>
      <c r="Y38" s="42">
        <f t="shared" si="7"/>
        <v>3.5449554756435075E-2</v>
      </c>
    </row>
    <row r="39" spans="2:25">
      <c r="B39" s="35">
        <v>31</v>
      </c>
      <c r="C39" s="48">
        <f t="shared" si="0"/>
        <v>133272.98818602413</v>
      </c>
      <c r="D39" s="48"/>
      <c r="E39" s="47">
        <v>2018</v>
      </c>
      <c r="F39" s="8">
        <v>43603</v>
      </c>
      <c r="G39" s="47" t="s">
        <v>3</v>
      </c>
      <c r="H39" s="49">
        <v>1.1759999999999999</v>
      </c>
      <c r="I39" s="49"/>
      <c r="J39" s="47">
        <v>60</v>
      </c>
      <c r="K39" s="50">
        <f t="shared" si="4"/>
        <v>3998.1896455807237</v>
      </c>
      <c r="L39" s="51"/>
      <c r="M39" s="6">
        <f>IF(J39="","",(K39/J39)/LOOKUP(RIGHT($D$2,3),定数!$A$6:$A$13,定数!$B$6:$B$13))</f>
        <v>0.55530411744176722</v>
      </c>
      <c r="N39" s="47">
        <v>2018</v>
      </c>
      <c r="O39" s="8">
        <v>43607</v>
      </c>
      <c r="P39" s="49">
        <v>1.1821999999999999</v>
      </c>
      <c r="Q39" s="49"/>
      <c r="R39" s="52">
        <f>IF(P39="","",T39*M39*LOOKUP(RIGHT($D$2,3),定数!$A$6:$A$13,定数!$B$6:$B$13))</f>
        <v>-4131.4626337667369</v>
      </c>
      <c r="S39" s="52"/>
      <c r="T39" s="53">
        <f t="shared" si="5"/>
        <v>-61.999999999999829</v>
      </c>
      <c r="U39" s="53"/>
      <c r="V39" t="str">
        <f t="shared" si="8"/>
        <v/>
      </c>
      <c r="W39">
        <f t="shared" si="2"/>
        <v>1</v>
      </c>
      <c r="X39" s="41">
        <f t="shared" si="6"/>
        <v>133272.98818602413</v>
      </c>
      <c r="Y39" s="42">
        <f t="shared" si="7"/>
        <v>0</v>
      </c>
    </row>
    <row r="40" spans="2:25">
      <c r="B40" s="35">
        <v>32</v>
      </c>
      <c r="C40" s="48">
        <f t="shared" si="0"/>
        <v>129141.52555225739</v>
      </c>
      <c r="D40" s="48"/>
      <c r="E40" s="47">
        <v>2018</v>
      </c>
      <c r="F40" s="8">
        <v>43620</v>
      </c>
      <c r="G40" s="47" t="s">
        <v>4</v>
      </c>
      <c r="H40" s="49">
        <v>1.1691</v>
      </c>
      <c r="I40" s="49"/>
      <c r="J40" s="47">
        <v>37</v>
      </c>
      <c r="K40" s="50">
        <f t="shared" si="4"/>
        <v>3874.2457665677216</v>
      </c>
      <c r="L40" s="51"/>
      <c r="M40" s="6">
        <f>IF(J40="","",(K40/J40)/LOOKUP(RIGHT($D$2,3),定数!$A$6:$A$13,定数!$B$6:$B$13))</f>
        <v>0.8725778753530905</v>
      </c>
      <c r="N40" s="47">
        <v>2018</v>
      </c>
      <c r="O40" s="8">
        <v>43622</v>
      </c>
      <c r="P40" s="49">
        <v>1.1765000000000001</v>
      </c>
      <c r="Q40" s="49"/>
      <c r="R40" s="52">
        <f>IF(P40="","",T40*M40*LOOKUP(RIGHT($D$2,3),定数!$A$6:$A$13,定数!$B$6:$B$13))</f>
        <v>7748.4915331355214</v>
      </c>
      <c r="S40" s="52"/>
      <c r="T40" s="53">
        <f t="shared" si="5"/>
        <v>74.000000000000739</v>
      </c>
      <c r="U40" s="53"/>
      <c r="V40" t="str">
        <f t="shared" si="8"/>
        <v/>
      </c>
      <c r="W40">
        <f t="shared" si="2"/>
        <v>0</v>
      </c>
      <c r="X40" s="41">
        <f t="shared" si="6"/>
        <v>133272.98818602413</v>
      </c>
      <c r="Y40" s="42">
        <f t="shared" si="7"/>
        <v>3.0999999999999917E-2</v>
      </c>
    </row>
    <row r="41" spans="2:25">
      <c r="B41" s="35">
        <v>33</v>
      </c>
      <c r="C41" s="48">
        <f t="shared" si="0"/>
        <v>136890.0170853929</v>
      </c>
      <c r="D41" s="48"/>
      <c r="E41" s="47">
        <v>2018</v>
      </c>
      <c r="F41" s="8">
        <v>43637</v>
      </c>
      <c r="G41" s="47" t="s">
        <v>3</v>
      </c>
      <c r="H41" s="49">
        <v>1.1555</v>
      </c>
      <c r="I41" s="49"/>
      <c r="J41" s="47">
        <v>23</v>
      </c>
      <c r="K41" s="50">
        <f t="shared" si="4"/>
        <v>4106.700512561787</v>
      </c>
      <c r="L41" s="51"/>
      <c r="M41" s="6">
        <f>IF(J41="","",(K41/J41)/LOOKUP(RIGHT($D$2,3),定数!$A$6:$A$13,定数!$B$6:$B$13))</f>
        <v>1.4879349683194882</v>
      </c>
      <c r="N41" s="47">
        <v>2018</v>
      </c>
      <c r="O41" s="8">
        <v>43637</v>
      </c>
      <c r="P41" s="49">
        <v>1.151</v>
      </c>
      <c r="Q41" s="49"/>
      <c r="R41" s="52">
        <f>IF(P41="","",T41*M41*LOOKUP(RIGHT($D$2,3),定数!$A$6:$A$13,定数!$B$6:$B$13))</f>
        <v>8034.8488289251454</v>
      </c>
      <c r="S41" s="52"/>
      <c r="T41" s="53">
        <f t="shared" si="5"/>
        <v>44.999999999999488</v>
      </c>
      <c r="U41" s="53"/>
      <c r="V41" t="str">
        <f t="shared" si="8"/>
        <v/>
      </c>
      <c r="W41">
        <f t="shared" si="2"/>
        <v>0</v>
      </c>
      <c r="X41" s="41">
        <f t="shared" si="6"/>
        <v>136890.0170853929</v>
      </c>
      <c r="Y41" s="42">
        <f t="shared" si="7"/>
        <v>0</v>
      </c>
    </row>
    <row r="42" spans="2:25">
      <c r="B42" s="35">
        <v>34</v>
      </c>
      <c r="C42" s="48">
        <f t="shared" si="0"/>
        <v>144924.86591431804</v>
      </c>
      <c r="D42" s="48"/>
      <c r="E42" s="47">
        <v>2018</v>
      </c>
      <c r="F42" s="8">
        <v>43649</v>
      </c>
      <c r="G42" s="47" t="s">
        <v>4</v>
      </c>
      <c r="H42" s="49">
        <v>1.1673</v>
      </c>
      <c r="I42" s="49"/>
      <c r="J42" s="47">
        <v>52</v>
      </c>
      <c r="K42" s="50">
        <f t="shared" si="4"/>
        <v>4347.7459774295412</v>
      </c>
      <c r="L42" s="51"/>
      <c r="M42" s="6">
        <f>IF(J42="","",(K42/J42)/LOOKUP(RIGHT($D$2,3),定数!$A$6:$A$13,定数!$B$6:$B$13))</f>
        <v>0.69675416304960602</v>
      </c>
      <c r="N42" s="47">
        <v>2018</v>
      </c>
      <c r="O42" s="8">
        <v>43655</v>
      </c>
      <c r="P42" s="49">
        <v>1.1777</v>
      </c>
      <c r="Q42" s="49"/>
      <c r="R42" s="52">
        <f>IF(P42="","",T42*M42*LOOKUP(RIGHT($D$2,3),定数!$A$6:$A$13,定数!$B$6:$B$13))</f>
        <v>8695.4919548590533</v>
      </c>
      <c r="S42" s="52"/>
      <c r="T42" s="53">
        <f t="shared" si="5"/>
        <v>103.99999999999964</v>
      </c>
      <c r="U42" s="53"/>
      <c r="V42" t="str">
        <f t="shared" si="8"/>
        <v/>
      </c>
      <c r="W42">
        <f t="shared" si="2"/>
        <v>0</v>
      </c>
      <c r="X42" s="41">
        <f t="shared" si="6"/>
        <v>144924.86591431804</v>
      </c>
      <c r="Y42" s="42">
        <f t="shared" si="7"/>
        <v>0</v>
      </c>
    </row>
    <row r="43" spans="2:25">
      <c r="B43" s="35">
        <v>35</v>
      </c>
      <c r="C43" s="48">
        <f t="shared" si="0"/>
        <v>153620.3578691771</v>
      </c>
      <c r="D43" s="48"/>
      <c r="E43" s="47">
        <v>2018</v>
      </c>
      <c r="F43" s="8">
        <v>43652</v>
      </c>
      <c r="G43" s="47" t="s">
        <v>4</v>
      </c>
      <c r="H43" s="49">
        <v>1.1727000000000001</v>
      </c>
      <c r="I43" s="49"/>
      <c r="J43" s="47">
        <v>46</v>
      </c>
      <c r="K43" s="50">
        <f t="shared" si="4"/>
        <v>4608.6107360753131</v>
      </c>
      <c r="L43" s="51"/>
      <c r="M43" s="6">
        <f>IF(J43="","",(K43/J43)/LOOKUP(RIGHT($D$2,3),定数!$A$6:$A$13,定数!$B$6:$B$13))</f>
        <v>0.83489324928900599</v>
      </c>
      <c r="N43" s="47">
        <v>2018</v>
      </c>
      <c r="O43" s="8">
        <v>43658</v>
      </c>
      <c r="P43" s="49">
        <v>1.1678999999999999</v>
      </c>
      <c r="Q43" s="49"/>
      <c r="R43" s="52">
        <f>IF(P43="","",T43*M43*LOOKUP(RIGHT($D$2,3),定数!$A$6:$A$13,定数!$B$6:$B$13))</f>
        <v>-4808.985115904813</v>
      </c>
      <c r="S43" s="52"/>
      <c r="T43" s="53">
        <f t="shared" si="5"/>
        <v>-48.000000000001378</v>
      </c>
      <c r="U43" s="53"/>
      <c r="V43" t="str">
        <f t="shared" si="8"/>
        <v/>
      </c>
      <c r="W43">
        <f t="shared" si="2"/>
        <v>1</v>
      </c>
      <c r="X43" s="41">
        <f t="shared" si="6"/>
        <v>153620.3578691771</v>
      </c>
      <c r="Y43" s="42">
        <f t="shared" si="7"/>
        <v>0</v>
      </c>
    </row>
    <row r="44" spans="2:25">
      <c r="B44" s="35">
        <v>36</v>
      </c>
      <c r="C44" s="48">
        <f t="shared" si="0"/>
        <v>148811.37275327227</v>
      </c>
      <c r="D44" s="48"/>
      <c r="E44" s="47">
        <v>2018</v>
      </c>
      <c r="F44" s="8">
        <v>43659</v>
      </c>
      <c r="G44" s="47" t="s">
        <v>3</v>
      </c>
      <c r="H44" s="49">
        <v>1.1665000000000001</v>
      </c>
      <c r="I44" s="49"/>
      <c r="J44" s="47">
        <v>29</v>
      </c>
      <c r="K44" s="50">
        <f t="shared" si="4"/>
        <v>4464.3411825981675</v>
      </c>
      <c r="L44" s="51"/>
      <c r="M44" s="6">
        <f>IF(J44="","",(K44/J44)/LOOKUP(RIGHT($D$2,3),定数!$A$6:$A$13,定数!$B$6:$B$13))</f>
        <v>1.2828566616661401</v>
      </c>
      <c r="N44" s="47">
        <v>2018</v>
      </c>
      <c r="O44" s="8">
        <v>43662</v>
      </c>
      <c r="P44" s="49">
        <v>1.1696</v>
      </c>
      <c r="Q44" s="49"/>
      <c r="R44" s="52">
        <f>IF(P44="","",T44*M44*LOOKUP(RIGHT($D$2,3),定数!$A$6:$A$13,定数!$B$6:$B$13))</f>
        <v>-4772.2267813978569</v>
      </c>
      <c r="S44" s="52"/>
      <c r="T44" s="53">
        <f t="shared" si="5"/>
        <v>-30.999999999998806</v>
      </c>
      <c r="U44" s="53"/>
      <c r="V44" t="str">
        <f t="shared" si="8"/>
        <v/>
      </c>
      <c r="W44">
        <f t="shared" si="2"/>
        <v>2</v>
      </c>
      <c r="X44" s="41">
        <f t="shared" si="6"/>
        <v>153620.3578691771</v>
      </c>
      <c r="Y44" s="42">
        <f t="shared" si="7"/>
        <v>3.130434782608793E-2</v>
      </c>
    </row>
    <row r="45" spans="2:25">
      <c r="B45" s="35">
        <v>37</v>
      </c>
      <c r="C45" s="48">
        <f t="shared" si="0"/>
        <v>144039.14597187442</v>
      </c>
      <c r="D45" s="48"/>
      <c r="E45" s="47">
        <v>2018</v>
      </c>
      <c r="F45" s="8">
        <v>43691</v>
      </c>
      <c r="G45" s="47" t="s">
        <v>3</v>
      </c>
      <c r="H45" s="49">
        <v>1.1335999999999999</v>
      </c>
      <c r="I45" s="49"/>
      <c r="J45" s="47">
        <v>80</v>
      </c>
      <c r="K45" s="50">
        <f t="shared" si="4"/>
        <v>4321.1743791562321</v>
      </c>
      <c r="L45" s="51"/>
      <c r="M45" s="6">
        <f>IF(J45="","",(K45/J45)/LOOKUP(RIGHT($D$2,3),定数!$A$6:$A$13,定数!$B$6:$B$13))</f>
        <v>0.45012233116210754</v>
      </c>
      <c r="N45" s="47">
        <v>2018</v>
      </c>
      <c r="O45" s="8">
        <v>43694</v>
      </c>
      <c r="P45" s="49">
        <v>1.1418999999999999</v>
      </c>
      <c r="Q45" s="49"/>
      <c r="R45" s="52">
        <f>IF(P45="","",T45*M45*LOOKUP(RIGHT($D$2,3),定数!$A$6:$A$13,定数!$B$6:$B$13))</f>
        <v>-4483.2184183745776</v>
      </c>
      <c r="S45" s="52"/>
      <c r="T45" s="53">
        <f t="shared" si="5"/>
        <v>-82.999999999999744</v>
      </c>
      <c r="U45" s="53"/>
      <c r="V45" t="str">
        <f t="shared" si="8"/>
        <v/>
      </c>
      <c r="W45">
        <f t="shared" si="2"/>
        <v>3</v>
      </c>
      <c r="X45" s="41">
        <f t="shared" si="6"/>
        <v>153620.3578691771</v>
      </c>
      <c r="Y45" s="42">
        <f t="shared" si="7"/>
        <v>6.2369415292353514E-2</v>
      </c>
    </row>
    <row r="46" spans="2:25">
      <c r="B46" s="35">
        <v>38</v>
      </c>
      <c r="C46" s="48">
        <f t="shared" si="0"/>
        <v>139555.92755349985</v>
      </c>
      <c r="D46" s="48"/>
      <c r="E46" s="47">
        <v>2018</v>
      </c>
      <c r="F46" s="8">
        <v>43747</v>
      </c>
      <c r="G46" s="47" t="s">
        <v>3</v>
      </c>
      <c r="H46" s="49">
        <v>1.1463000000000001</v>
      </c>
      <c r="I46" s="49"/>
      <c r="J46" s="47">
        <v>38</v>
      </c>
      <c r="K46" s="50">
        <f t="shared" si="4"/>
        <v>4186.6778266049951</v>
      </c>
      <c r="L46" s="51"/>
      <c r="M46" s="6">
        <f>IF(J46="","",(K46/J46)/LOOKUP(RIGHT($D$2,3),定数!$A$6:$A$13,定数!$B$6:$B$13))</f>
        <v>0.91813110232565676</v>
      </c>
      <c r="N46" s="47">
        <v>2018</v>
      </c>
      <c r="O46" s="8">
        <v>43748</v>
      </c>
      <c r="P46" s="49">
        <v>1.1503000000000001</v>
      </c>
      <c r="Q46" s="49"/>
      <c r="R46" s="52">
        <f>IF(P46="","",T46*M46*LOOKUP(RIGHT($D$2,3),定数!$A$6:$A$13,定数!$B$6:$B$13))</f>
        <v>-4407.0292911631568</v>
      </c>
      <c r="S46" s="52"/>
      <c r="T46" s="53">
        <f t="shared" si="5"/>
        <v>-40.000000000000036</v>
      </c>
      <c r="U46" s="53"/>
      <c r="V46" t="str">
        <f t="shared" si="8"/>
        <v/>
      </c>
      <c r="W46">
        <f t="shared" si="2"/>
        <v>4</v>
      </c>
      <c r="X46" s="41">
        <f t="shared" si="6"/>
        <v>153620.3578691771</v>
      </c>
      <c r="Y46" s="42">
        <f t="shared" si="7"/>
        <v>9.1553167241378963E-2</v>
      </c>
    </row>
    <row r="47" spans="2:25">
      <c r="B47" s="35">
        <v>39</v>
      </c>
      <c r="C47" s="48">
        <f t="shared" si="0"/>
        <v>135148.89826233668</v>
      </c>
      <c r="D47" s="48"/>
      <c r="E47" s="47">
        <v>2018</v>
      </c>
      <c r="F47" s="8">
        <v>43763</v>
      </c>
      <c r="G47" s="47" t="s">
        <v>3</v>
      </c>
      <c r="H47" s="49">
        <v>1.1363000000000001</v>
      </c>
      <c r="I47" s="49"/>
      <c r="J47" s="47">
        <v>67</v>
      </c>
      <c r="K47" s="50">
        <f t="shared" si="4"/>
        <v>4054.4669478701003</v>
      </c>
      <c r="L47" s="51"/>
      <c r="M47" s="6">
        <f>IF(J47="","",(K47/J47)/LOOKUP(RIGHT($D$2,3),定数!$A$6:$A$13,定数!$B$6:$B$13))</f>
        <v>0.50428693381468903</v>
      </c>
      <c r="N47" s="47">
        <v>2018</v>
      </c>
      <c r="O47" s="8">
        <v>43771</v>
      </c>
      <c r="P47" s="49">
        <v>1.1433</v>
      </c>
      <c r="Q47" s="49"/>
      <c r="R47" s="52">
        <f>IF(P47="","",T47*M47*LOOKUP(RIGHT($D$2,3),定数!$A$6:$A$13,定数!$B$6:$B$13))</f>
        <v>-4236.0102440433247</v>
      </c>
      <c r="S47" s="52"/>
      <c r="T47" s="53">
        <f t="shared" si="5"/>
        <v>-69.999999999998948</v>
      </c>
      <c r="U47" s="53"/>
      <c r="V47" t="str">
        <f t="shared" si="8"/>
        <v/>
      </c>
      <c r="W47">
        <f t="shared" si="2"/>
        <v>5</v>
      </c>
      <c r="X47" s="41">
        <f t="shared" si="6"/>
        <v>153620.3578691771</v>
      </c>
      <c r="Y47" s="42">
        <f t="shared" si="7"/>
        <v>0.12024096196007228</v>
      </c>
    </row>
    <row r="48" spans="2:25">
      <c r="B48" s="35">
        <v>40</v>
      </c>
      <c r="C48" s="48">
        <f t="shared" si="0"/>
        <v>130912.88801829335</v>
      </c>
      <c r="D48" s="48"/>
      <c r="E48" s="47">
        <v>2018</v>
      </c>
      <c r="F48" s="8">
        <v>43806</v>
      </c>
      <c r="G48" s="47" t="s">
        <v>4</v>
      </c>
      <c r="H48" s="49">
        <v>1.1415</v>
      </c>
      <c r="I48" s="49"/>
      <c r="J48" s="47">
        <v>54</v>
      </c>
      <c r="K48" s="50">
        <f t="shared" si="4"/>
        <v>3927.3866405488002</v>
      </c>
      <c r="L48" s="51"/>
      <c r="M48" s="6">
        <f>IF(J48="","",(K48/J48)/LOOKUP(RIGHT($D$2,3),定数!$A$6:$A$13,定数!$B$6:$B$13))</f>
        <v>0.60607818526987656</v>
      </c>
      <c r="N48" s="47">
        <v>2018</v>
      </c>
      <c r="O48" s="8">
        <v>43809</v>
      </c>
      <c r="P48" s="49">
        <v>1.1358999999999999</v>
      </c>
      <c r="Q48" s="49"/>
      <c r="R48" s="52">
        <f>IF(P48="","",T48*M48*LOOKUP(RIGHT($D$2,3),定数!$A$6:$A$13,定数!$B$6:$B$13))</f>
        <v>-4072.845405013607</v>
      </c>
      <c r="S48" s="52"/>
      <c r="T48" s="53">
        <f t="shared" si="5"/>
        <v>-56.000000000000497</v>
      </c>
      <c r="U48" s="53"/>
      <c r="V48" t="str">
        <f t="shared" si="8"/>
        <v/>
      </c>
      <c r="W48">
        <f t="shared" si="2"/>
        <v>6</v>
      </c>
      <c r="X48" s="41">
        <f t="shared" si="6"/>
        <v>153620.3578691771</v>
      </c>
      <c r="Y48" s="42">
        <f t="shared" si="7"/>
        <v>0.14781549897326374</v>
      </c>
    </row>
    <row r="49" spans="2:25">
      <c r="B49" s="35">
        <v>41</v>
      </c>
      <c r="C49" s="48">
        <f t="shared" si="0"/>
        <v>126840.04261327974</v>
      </c>
      <c r="D49" s="48"/>
      <c r="E49" s="47">
        <v>2019</v>
      </c>
      <c r="F49" s="8">
        <v>43473</v>
      </c>
      <c r="G49" s="47" t="s">
        <v>4</v>
      </c>
      <c r="H49" s="49">
        <v>1.1460999999999999</v>
      </c>
      <c r="I49" s="49"/>
      <c r="J49" s="47">
        <v>28</v>
      </c>
      <c r="K49" s="50">
        <f t="shared" si="4"/>
        <v>3805.2012783983923</v>
      </c>
      <c r="L49" s="51"/>
      <c r="M49" s="6">
        <f>IF(J49="","",(K49/J49)/LOOKUP(RIGHT($D$2,3),定数!$A$6:$A$13,定数!$B$6:$B$13))</f>
        <v>1.1325003804757119</v>
      </c>
      <c r="N49" s="47">
        <v>2019</v>
      </c>
      <c r="O49" s="8">
        <v>43473</v>
      </c>
      <c r="P49" s="49">
        <v>1.1431</v>
      </c>
      <c r="Q49" s="49"/>
      <c r="R49" s="52">
        <f>IF(P49="","",T49*M49*LOOKUP(RIGHT($D$2,3),定数!$A$6:$A$13,定数!$B$6:$B$13))</f>
        <v>-4077.0013697124155</v>
      </c>
      <c r="S49" s="52"/>
      <c r="T49" s="53">
        <f t="shared" si="5"/>
        <v>-29.999999999998916</v>
      </c>
      <c r="U49" s="53"/>
      <c r="V49" t="str">
        <f t="shared" si="8"/>
        <v/>
      </c>
      <c r="W49">
        <f t="shared" si="2"/>
        <v>7</v>
      </c>
      <c r="X49" s="41">
        <f t="shared" si="6"/>
        <v>153620.3578691771</v>
      </c>
      <c r="Y49" s="42">
        <f t="shared" si="7"/>
        <v>0.17432790567187351</v>
      </c>
    </row>
    <row r="50" spans="2:25">
      <c r="B50" s="35">
        <v>42</v>
      </c>
      <c r="C50" s="48">
        <f t="shared" si="0"/>
        <v>122763.04124356734</v>
      </c>
      <c r="D50" s="48"/>
      <c r="E50" s="47">
        <v>2019</v>
      </c>
      <c r="F50" s="8">
        <v>43474</v>
      </c>
      <c r="G50" s="47" t="s">
        <v>4</v>
      </c>
      <c r="H50" s="49">
        <v>1.1466000000000001</v>
      </c>
      <c r="I50" s="49"/>
      <c r="J50" s="47">
        <v>29</v>
      </c>
      <c r="K50" s="50">
        <f t="shared" si="4"/>
        <v>3682.8912373070198</v>
      </c>
      <c r="L50" s="51"/>
      <c r="M50" s="6">
        <f>IF(J50="","",(K50/J50)/LOOKUP(RIGHT($D$2,3),定数!$A$6:$A$13,定数!$B$6:$B$13))</f>
        <v>1.0583020796859253</v>
      </c>
      <c r="N50" s="47">
        <v>2019</v>
      </c>
      <c r="O50" s="8">
        <v>43474</v>
      </c>
      <c r="P50" s="49">
        <v>1.1525000000000001</v>
      </c>
      <c r="Q50" s="49"/>
      <c r="R50" s="52">
        <f>IF(P50="","",T50*M50*LOOKUP(RIGHT($D$2,3),定数!$A$6:$A$13,定数!$B$6:$B$13))</f>
        <v>7492.7787241763717</v>
      </c>
      <c r="S50" s="52"/>
      <c r="T50" s="53">
        <f t="shared" si="5"/>
        <v>59.000000000000163</v>
      </c>
      <c r="U50" s="53"/>
      <c r="V50" t="str">
        <f t="shared" si="8"/>
        <v/>
      </c>
      <c r="W50">
        <f t="shared" si="2"/>
        <v>0</v>
      </c>
      <c r="X50" s="41">
        <f t="shared" si="6"/>
        <v>153620.3578691771</v>
      </c>
      <c r="Y50" s="42">
        <f t="shared" si="7"/>
        <v>0.20086736584670517</v>
      </c>
    </row>
    <row r="51" spans="2:25">
      <c r="B51" s="35">
        <v>43</v>
      </c>
      <c r="C51" s="48">
        <f t="shared" si="0"/>
        <v>130255.81996774371</v>
      </c>
      <c r="D51" s="48"/>
      <c r="E51" s="47">
        <v>2019</v>
      </c>
      <c r="F51" s="8">
        <v>43482</v>
      </c>
      <c r="G51" s="47" t="s">
        <v>3</v>
      </c>
      <c r="H51" s="49">
        <v>1.1369</v>
      </c>
      <c r="I51" s="49"/>
      <c r="J51" s="47">
        <v>35</v>
      </c>
      <c r="K51" s="50">
        <f t="shared" si="4"/>
        <v>3907.6745990323111</v>
      </c>
      <c r="L51" s="51"/>
      <c r="M51" s="6">
        <f>IF(J51="","",(K51/J51)/LOOKUP(RIGHT($D$2,3),定数!$A$6:$A$13,定数!$B$6:$B$13))</f>
        <v>0.93039871405531227</v>
      </c>
      <c r="N51" s="47">
        <v>2019</v>
      </c>
      <c r="O51" s="8">
        <v>43483</v>
      </c>
      <c r="P51" s="49">
        <v>1.1406000000000001</v>
      </c>
      <c r="Q51" s="49"/>
      <c r="R51" s="52">
        <f>IF(P51="","",T51*M51*LOOKUP(RIGHT($D$2,3),定数!$A$6:$A$13,定数!$B$6:$B$13))</f>
        <v>-4130.9702904056285</v>
      </c>
      <c r="S51" s="52"/>
      <c r="T51" s="53">
        <f t="shared" si="5"/>
        <v>-37.000000000000369</v>
      </c>
      <c r="U51" s="53"/>
      <c r="V51" t="str">
        <f t="shared" si="8"/>
        <v/>
      </c>
      <c r="W51">
        <f t="shared" si="2"/>
        <v>1</v>
      </c>
      <c r="X51" s="41">
        <f t="shared" si="6"/>
        <v>153620.3578691771</v>
      </c>
      <c r="Y51" s="42">
        <f t="shared" si="7"/>
        <v>0.15209271886562459</v>
      </c>
    </row>
    <row r="52" spans="2:25">
      <c r="B52" s="35">
        <v>44</v>
      </c>
      <c r="C52" s="48">
        <f t="shared" si="0"/>
        <v>126124.84967733808</v>
      </c>
      <c r="D52" s="48"/>
      <c r="E52" s="47">
        <v>2019</v>
      </c>
      <c r="F52" s="8">
        <v>43487</v>
      </c>
      <c r="G52" s="47" t="s">
        <v>3</v>
      </c>
      <c r="H52" s="49">
        <v>1.1354</v>
      </c>
      <c r="I52" s="49"/>
      <c r="J52" s="47">
        <v>16</v>
      </c>
      <c r="K52" s="50">
        <f t="shared" si="4"/>
        <v>3783.7454903201419</v>
      </c>
      <c r="L52" s="51"/>
      <c r="M52" s="6">
        <f>IF(J52="","",(K52/J52)/LOOKUP(RIGHT($D$2,3),定数!$A$6:$A$13,定数!$B$6:$B$13))</f>
        <v>1.9707007762084072</v>
      </c>
      <c r="N52" s="47">
        <v>2019</v>
      </c>
      <c r="O52" s="8">
        <v>43488</v>
      </c>
      <c r="P52" s="49">
        <v>1.1373</v>
      </c>
      <c r="Q52" s="49"/>
      <c r="R52" s="52">
        <f>IF(P52="","",T52*M52*LOOKUP(RIGHT($D$2,3),定数!$A$6:$A$13,定数!$B$6:$B$13))</f>
        <v>-4493.1977697551984</v>
      </c>
      <c r="S52" s="52"/>
      <c r="T52" s="53">
        <f t="shared" si="5"/>
        <v>-19.000000000000128</v>
      </c>
      <c r="U52" s="53"/>
      <c r="V52" t="str">
        <f t="shared" si="8"/>
        <v/>
      </c>
      <c r="W52">
        <f t="shared" si="2"/>
        <v>2</v>
      </c>
      <c r="X52" s="41">
        <f t="shared" si="6"/>
        <v>153620.3578691771</v>
      </c>
      <c r="Y52" s="42">
        <f t="shared" si="7"/>
        <v>0.17898349263874358</v>
      </c>
    </row>
    <row r="53" spans="2:25">
      <c r="B53" s="35">
        <v>45</v>
      </c>
      <c r="C53" s="48">
        <f t="shared" si="0"/>
        <v>121631.65190758288</v>
      </c>
      <c r="D53" s="48"/>
      <c r="E53" s="47">
        <v>2019</v>
      </c>
      <c r="F53" s="8">
        <v>43522</v>
      </c>
      <c r="G53" s="47" t="s">
        <v>4</v>
      </c>
      <c r="H53" s="49">
        <v>1.1367</v>
      </c>
      <c r="I53" s="49"/>
      <c r="J53" s="47">
        <v>30</v>
      </c>
      <c r="K53" s="50">
        <f t="shared" si="4"/>
        <v>3648.9495572274864</v>
      </c>
      <c r="L53" s="51"/>
      <c r="M53" s="6">
        <f>IF(J53="","",(K53/J53)/LOOKUP(RIGHT($D$2,3),定数!$A$6:$A$13,定数!$B$6:$B$13))</f>
        <v>1.0135970992298573</v>
      </c>
      <c r="N53" s="47">
        <v>2019</v>
      </c>
      <c r="O53" s="8">
        <v>43528</v>
      </c>
      <c r="P53" s="49">
        <v>1.1335</v>
      </c>
      <c r="Q53" s="49"/>
      <c r="R53" s="52">
        <f>IF(P53="","",T53*M53*LOOKUP(RIGHT($D$2,3),定数!$A$6:$A$13,定数!$B$6:$B$13))</f>
        <v>-3892.2128610427635</v>
      </c>
      <c r="S53" s="52"/>
      <c r="T53" s="53">
        <f t="shared" si="5"/>
        <v>-32.000000000000917</v>
      </c>
      <c r="U53" s="53"/>
      <c r="V53" t="str">
        <f t="shared" si="8"/>
        <v/>
      </c>
      <c r="W53">
        <f t="shared" si="2"/>
        <v>3</v>
      </c>
      <c r="X53" s="41">
        <f t="shared" si="6"/>
        <v>153620.3578691771</v>
      </c>
      <c r="Y53" s="42">
        <f t="shared" si="7"/>
        <v>0.20823220571348855</v>
      </c>
    </row>
    <row r="54" spans="2:25">
      <c r="B54" s="35">
        <v>46</v>
      </c>
      <c r="C54" s="48">
        <f t="shared" si="0"/>
        <v>117739.43904654012</v>
      </c>
      <c r="D54" s="48"/>
      <c r="E54" s="47">
        <v>2019</v>
      </c>
      <c r="F54" s="8">
        <v>43529</v>
      </c>
      <c r="G54" s="47" t="s">
        <v>3</v>
      </c>
      <c r="H54" s="49">
        <v>1.1288</v>
      </c>
      <c r="I54" s="49"/>
      <c r="J54" s="47">
        <v>48</v>
      </c>
      <c r="K54" s="50">
        <f t="shared" si="4"/>
        <v>3532.1831713962038</v>
      </c>
      <c r="L54" s="51"/>
      <c r="M54" s="6">
        <f>IF(J54="","",(K54/J54)/LOOKUP(RIGHT($D$2,3),定数!$A$6:$A$13,定数!$B$6:$B$13))</f>
        <v>0.6132262450340632</v>
      </c>
      <c r="N54" s="47">
        <v>2019</v>
      </c>
      <c r="O54" s="8">
        <v>43532</v>
      </c>
      <c r="P54" s="49">
        <v>1.1192</v>
      </c>
      <c r="Q54" s="49"/>
      <c r="R54" s="52">
        <f>IF(P54="","",T54*M54*LOOKUP(RIGHT($D$2,3),定数!$A$6:$A$13,定数!$B$6:$B$13))</f>
        <v>7064.3663427924466</v>
      </c>
      <c r="S54" s="52"/>
      <c r="T54" s="53">
        <f t="shared" si="5"/>
        <v>96.000000000000526</v>
      </c>
      <c r="U54" s="53"/>
      <c r="V54" t="str">
        <f t="shared" si="8"/>
        <v/>
      </c>
      <c r="W54">
        <f t="shared" si="2"/>
        <v>0</v>
      </c>
      <c r="X54" s="41">
        <f t="shared" si="6"/>
        <v>153620.3578691771</v>
      </c>
      <c r="Y54" s="42">
        <f t="shared" si="7"/>
        <v>0.23356877513065766</v>
      </c>
    </row>
    <row r="55" spans="2:25">
      <c r="B55" s="35">
        <v>47</v>
      </c>
      <c r="C55" s="48">
        <f t="shared" si="0"/>
        <v>124803.80538933257</v>
      </c>
      <c r="D55" s="48"/>
      <c r="E55" s="47">
        <v>2019</v>
      </c>
      <c r="F55" s="8">
        <v>43544</v>
      </c>
      <c r="G55" s="47" t="s">
        <v>4</v>
      </c>
      <c r="H55" s="49">
        <v>1.1366000000000001</v>
      </c>
      <c r="I55" s="49"/>
      <c r="J55" s="47">
        <v>30</v>
      </c>
      <c r="K55" s="50">
        <f t="shared" si="4"/>
        <v>3744.1141616799769</v>
      </c>
      <c r="L55" s="51"/>
      <c r="M55" s="6">
        <f>IF(J55="","",(K55/J55)/LOOKUP(RIGHT($D$2,3),定数!$A$6:$A$13,定数!$B$6:$B$13))</f>
        <v>1.0400317115777713</v>
      </c>
      <c r="N55" s="47">
        <v>2019</v>
      </c>
      <c r="O55" s="8">
        <v>43545</v>
      </c>
      <c r="P55" s="49">
        <v>1.1426000000000001</v>
      </c>
      <c r="Q55" s="49"/>
      <c r="R55" s="52">
        <f>IF(P55="","",T55*M55*LOOKUP(RIGHT($D$2,3),定数!$A$6:$A$13,定数!$B$6:$B$13))</f>
        <v>7488.228323359961</v>
      </c>
      <c r="S55" s="52"/>
      <c r="T55" s="53">
        <f t="shared" si="5"/>
        <v>60.000000000000057</v>
      </c>
      <c r="U55" s="53"/>
      <c r="V55" t="str">
        <f t="shared" si="8"/>
        <v/>
      </c>
      <c r="W55">
        <f t="shared" si="2"/>
        <v>0</v>
      </c>
      <c r="X55" s="41">
        <f t="shared" si="6"/>
        <v>153620.3578691771</v>
      </c>
      <c r="Y55" s="42">
        <f t="shared" si="7"/>
        <v>0.18758290163849678</v>
      </c>
    </row>
    <row r="56" spans="2:25">
      <c r="B56" s="35">
        <v>48</v>
      </c>
      <c r="C56" s="48">
        <f t="shared" si="0"/>
        <v>132292.03371269253</v>
      </c>
      <c r="D56" s="48"/>
      <c r="E56" s="47">
        <v>2019</v>
      </c>
      <c r="F56" s="8">
        <v>43607</v>
      </c>
      <c r="G56" s="47" t="s">
        <v>3</v>
      </c>
      <c r="H56" s="49">
        <v>1.1152</v>
      </c>
      <c r="I56" s="49"/>
      <c r="J56" s="47">
        <v>12</v>
      </c>
      <c r="K56" s="50">
        <f t="shared" si="4"/>
        <v>3968.7610113807759</v>
      </c>
      <c r="L56" s="51"/>
      <c r="M56" s="6">
        <f>IF(J56="","",(K56/J56)/LOOKUP(RIGHT($D$2,3),定数!$A$6:$A$13,定数!$B$6:$B$13))</f>
        <v>2.7560840356810941</v>
      </c>
      <c r="N56" s="47">
        <v>2019</v>
      </c>
      <c r="O56" s="8">
        <v>43607</v>
      </c>
      <c r="P56" s="49">
        <v>1.1166</v>
      </c>
      <c r="Q56" s="49"/>
      <c r="R56" s="52">
        <f>IF(P56="","",T56*M56*LOOKUP(RIGHT($D$2,3),定数!$A$6:$A$13,定数!$B$6:$B$13))</f>
        <v>-4630.2211799444622</v>
      </c>
      <c r="S56" s="52"/>
      <c r="T56" s="53">
        <f t="shared" si="5"/>
        <v>-14.000000000000679</v>
      </c>
      <c r="U56" s="53"/>
      <c r="V56" t="str">
        <f t="shared" si="8"/>
        <v/>
      </c>
      <c r="W56">
        <f t="shared" si="2"/>
        <v>1</v>
      </c>
      <c r="X56" s="41">
        <f t="shared" si="6"/>
        <v>153620.3578691771</v>
      </c>
      <c r="Y56" s="42">
        <f t="shared" si="7"/>
        <v>0.13883787573680662</v>
      </c>
    </row>
    <row r="57" spans="2:25">
      <c r="B57" s="35">
        <v>49</v>
      </c>
      <c r="C57" s="48">
        <f t="shared" si="0"/>
        <v>127661.81253274807</v>
      </c>
      <c r="D57" s="48"/>
      <c r="E57" s="47">
        <v>2019</v>
      </c>
      <c r="F57" s="8">
        <v>43630</v>
      </c>
      <c r="G57" s="47" t="s">
        <v>3</v>
      </c>
      <c r="H57" s="49">
        <v>1.123</v>
      </c>
      <c r="I57" s="49"/>
      <c r="J57" s="47">
        <v>58</v>
      </c>
      <c r="K57" s="50">
        <f t="shared" si="4"/>
        <v>3829.854375982442</v>
      </c>
      <c r="L57" s="51"/>
      <c r="M57" s="6">
        <f>IF(J57="","",(K57/J57)/LOOKUP(RIGHT($D$2,3),定数!$A$6:$A$13,定数!$B$6:$B$13))</f>
        <v>0.5502664333308106</v>
      </c>
      <c r="N57" s="47">
        <v>2019</v>
      </c>
      <c r="O57" s="8">
        <v>43636</v>
      </c>
      <c r="P57" s="49">
        <v>1.129</v>
      </c>
      <c r="Q57" s="49"/>
      <c r="R57" s="52">
        <f>IF(P57="","",T57*M57*LOOKUP(RIGHT($D$2,3),定数!$A$6:$A$13,定数!$B$6:$B$13))</f>
        <v>-3961.9183199818399</v>
      </c>
      <c r="S57" s="52"/>
      <c r="T57" s="53">
        <f t="shared" si="5"/>
        <v>-60.000000000000057</v>
      </c>
      <c r="U57" s="53"/>
      <c r="V57" t="str">
        <f t="shared" si="8"/>
        <v/>
      </c>
      <c r="W57">
        <f t="shared" si="2"/>
        <v>2</v>
      </c>
      <c r="X57" s="41">
        <f t="shared" si="6"/>
        <v>153620.3578691771</v>
      </c>
      <c r="Y57" s="42">
        <f t="shared" si="7"/>
        <v>0.16897855008601981</v>
      </c>
    </row>
    <row r="58" spans="2:25">
      <c r="B58" s="35">
        <v>50</v>
      </c>
      <c r="C58" s="48">
        <f t="shared" si="0"/>
        <v>123699.89421276623</v>
      </c>
      <c r="D58" s="48"/>
      <c r="E58" s="35"/>
      <c r="F58" s="8"/>
      <c r="G58" s="35"/>
      <c r="H58" s="49"/>
      <c r="I58" s="49"/>
      <c r="J58" s="35"/>
      <c r="K58" s="50" t="str">
        <f t="shared" ref="K39:K74" si="9">IF(J58="","",C58*0.03)</f>
        <v/>
      </c>
      <c r="L58" s="51"/>
      <c r="M58" s="6" t="str">
        <f>IF(J58="","",(K58/J58)/LOOKUP(RIGHT($D$2,3),定数!$A$6:$A$13,定数!$B$6:$B$13))</f>
        <v/>
      </c>
      <c r="N58" s="35"/>
      <c r="O58" s="8"/>
      <c r="P58" s="49"/>
      <c r="Q58" s="49"/>
      <c r="R58" s="52" t="str">
        <f>IF(P58="","",T58*M58*LOOKUP(RIGHT($D$2,3),定数!$A$6:$A$13,定数!$B$6:$B$13))</f>
        <v/>
      </c>
      <c r="S58" s="52"/>
      <c r="T58" s="53" t="str">
        <f t="shared" si="5"/>
        <v/>
      </c>
      <c r="U58" s="53"/>
      <c r="V58" t="str">
        <f t="shared" si="8"/>
        <v/>
      </c>
      <c r="W58" t="str">
        <f t="shared" si="2"/>
        <v/>
      </c>
      <c r="X58" s="41">
        <f t="shared" si="6"/>
        <v>153620.3578691771</v>
      </c>
      <c r="Y58" s="42">
        <f t="shared" si="7"/>
        <v>0.19476887094541917</v>
      </c>
    </row>
    <row r="59" spans="2:25">
      <c r="B59" s="35">
        <v>51</v>
      </c>
      <c r="C59" s="48" t="str">
        <f t="shared" si="0"/>
        <v/>
      </c>
      <c r="D59" s="48"/>
      <c r="E59" s="35"/>
      <c r="F59" s="8"/>
      <c r="G59" s="35"/>
      <c r="H59" s="49"/>
      <c r="I59" s="49"/>
      <c r="J59" s="35"/>
      <c r="K59" s="50" t="str">
        <f t="shared" si="9"/>
        <v/>
      </c>
      <c r="L59" s="51"/>
      <c r="M59" s="6" t="str">
        <f>IF(J59="","",(K59/J59)/LOOKUP(RIGHT($D$2,3),定数!$A$6:$A$13,定数!$B$6:$B$13))</f>
        <v/>
      </c>
      <c r="N59" s="35"/>
      <c r="O59" s="8"/>
      <c r="P59" s="49"/>
      <c r="Q59" s="49"/>
      <c r="R59" s="52" t="str">
        <f>IF(P59="","",T59*M59*LOOKUP(RIGHT($D$2,3),定数!$A$6:$A$13,定数!$B$6:$B$13))</f>
        <v/>
      </c>
      <c r="S59" s="52"/>
      <c r="T59" s="53" t="str">
        <f t="shared" si="5"/>
        <v/>
      </c>
      <c r="U59" s="53"/>
      <c r="V59" t="str">
        <f t="shared" si="8"/>
        <v/>
      </c>
      <c r="W59" t="str">
        <f t="shared" si="2"/>
        <v/>
      </c>
      <c r="X59" s="41" t="str">
        <f t="shared" si="6"/>
        <v/>
      </c>
      <c r="Y59" s="42" t="str">
        <f t="shared" si="7"/>
        <v/>
      </c>
    </row>
    <row r="60" spans="2:25">
      <c r="B60" s="35">
        <v>52</v>
      </c>
      <c r="C60" s="48" t="str">
        <f t="shared" si="0"/>
        <v/>
      </c>
      <c r="D60" s="48"/>
      <c r="E60" s="35"/>
      <c r="F60" s="8"/>
      <c r="G60" s="35"/>
      <c r="H60" s="49"/>
      <c r="I60" s="49"/>
      <c r="J60" s="35"/>
      <c r="K60" s="50" t="str">
        <f t="shared" si="9"/>
        <v/>
      </c>
      <c r="L60" s="51"/>
      <c r="M60" s="6" t="str">
        <f>IF(J60="","",(K60/J60)/LOOKUP(RIGHT($D$2,3),定数!$A$6:$A$13,定数!$B$6:$B$13))</f>
        <v/>
      </c>
      <c r="N60" s="35"/>
      <c r="O60" s="8"/>
      <c r="P60" s="49"/>
      <c r="Q60" s="49"/>
      <c r="R60" s="52" t="str">
        <f>IF(P60="","",T60*M60*LOOKUP(RIGHT($D$2,3),定数!$A$6:$A$13,定数!$B$6:$B$13))</f>
        <v/>
      </c>
      <c r="S60" s="52"/>
      <c r="T60" s="53" t="str">
        <f t="shared" si="5"/>
        <v/>
      </c>
      <c r="U60" s="53"/>
      <c r="V60" t="str">
        <f t="shared" si="8"/>
        <v/>
      </c>
      <c r="W60" t="str">
        <f t="shared" si="2"/>
        <v/>
      </c>
      <c r="X60" s="41" t="str">
        <f t="shared" si="6"/>
        <v/>
      </c>
      <c r="Y60" s="42" t="str">
        <f t="shared" si="7"/>
        <v/>
      </c>
    </row>
    <row r="61" spans="2:25">
      <c r="B61" s="35">
        <v>53</v>
      </c>
      <c r="C61" s="48" t="str">
        <f t="shared" si="0"/>
        <v/>
      </c>
      <c r="D61" s="48"/>
      <c r="E61" s="35"/>
      <c r="F61" s="8"/>
      <c r="G61" s="35"/>
      <c r="H61" s="49"/>
      <c r="I61" s="49"/>
      <c r="J61" s="35"/>
      <c r="K61" s="50" t="str">
        <f t="shared" si="9"/>
        <v/>
      </c>
      <c r="L61" s="51"/>
      <c r="M61" s="6" t="str">
        <f>IF(J61="","",(K61/J61)/LOOKUP(RIGHT($D$2,3),定数!$A$6:$A$13,定数!$B$6:$B$13))</f>
        <v/>
      </c>
      <c r="N61" s="35"/>
      <c r="O61" s="8"/>
      <c r="P61" s="49"/>
      <c r="Q61" s="49"/>
      <c r="R61" s="52" t="str">
        <f>IF(P61="","",T61*M61*LOOKUP(RIGHT($D$2,3),定数!$A$6:$A$13,定数!$B$6:$B$13))</f>
        <v/>
      </c>
      <c r="S61" s="52"/>
      <c r="T61" s="53" t="str">
        <f t="shared" si="5"/>
        <v/>
      </c>
      <c r="U61" s="53"/>
      <c r="V61" t="str">
        <f t="shared" si="8"/>
        <v/>
      </c>
      <c r="W61" t="str">
        <f t="shared" si="2"/>
        <v/>
      </c>
      <c r="X61" s="41" t="str">
        <f t="shared" si="6"/>
        <v/>
      </c>
      <c r="Y61" s="42" t="str">
        <f t="shared" si="7"/>
        <v/>
      </c>
    </row>
    <row r="62" spans="2:25">
      <c r="B62" s="35">
        <v>54</v>
      </c>
      <c r="C62" s="48" t="str">
        <f t="shared" si="0"/>
        <v/>
      </c>
      <c r="D62" s="48"/>
      <c r="E62" s="35"/>
      <c r="F62" s="8"/>
      <c r="G62" s="35"/>
      <c r="H62" s="49"/>
      <c r="I62" s="49"/>
      <c r="J62" s="35"/>
      <c r="K62" s="50" t="str">
        <f t="shared" si="9"/>
        <v/>
      </c>
      <c r="L62" s="51"/>
      <c r="M62" s="6" t="str">
        <f>IF(J62="","",(K62/J62)/LOOKUP(RIGHT($D$2,3),定数!$A$6:$A$13,定数!$B$6:$B$13))</f>
        <v/>
      </c>
      <c r="N62" s="35"/>
      <c r="O62" s="8"/>
      <c r="P62" s="49"/>
      <c r="Q62" s="49"/>
      <c r="R62" s="52" t="str">
        <f>IF(P62="","",T62*M62*LOOKUP(RIGHT($D$2,3),定数!$A$6:$A$13,定数!$B$6:$B$13))</f>
        <v/>
      </c>
      <c r="S62" s="52"/>
      <c r="T62" s="53" t="str">
        <f t="shared" si="5"/>
        <v/>
      </c>
      <c r="U62" s="53"/>
      <c r="V62" t="str">
        <f t="shared" si="8"/>
        <v/>
      </c>
      <c r="W62" t="str">
        <f t="shared" si="2"/>
        <v/>
      </c>
      <c r="X62" s="41" t="str">
        <f t="shared" si="6"/>
        <v/>
      </c>
      <c r="Y62" s="42" t="str">
        <f t="shared" si="7"/>
        <v/>
      </c>
    </row>
    <row r="63" spans="2:25">
      <c r="B63" s="35">
        <v>55</v>
      </c>
      <c r="C63" s="48" t="str">
        <f t="shared" si="0"/>
        <v/>
      </c>
      <c r="D63" s="48"/>
      <c r="E63" s="35"/>
      <c r="F63" s="8"/>
      <c r="G63" s="35"/>
      <c r="H63" s="49"/>
      <c r="I63" s="49"/>
      <c r="J63" s="35"/>
      <c r="K63" s="50" t="str">
        <f t="shared" si="9"/>
        <v/>
      </c>
      <c r="L63" s="51"/>
      <c r="M63" s="6" t="str">
        <f>IF(J63="","",(K63/J63)/LOOKUP(RIGHT($D$2,3),定数!$A$6:$A$13,定数!$B$6:$B$13))</f>
        <v/>
      </c>
      <c r="N63" s="35"/>
      <c r="O63" s="8"/>
      <c r="P63" s="49"/>
      <c r="Q63" s="49"/>
      <c r="R63" s="52" t="str">
        <f>IF(P63="","",T63*M63*LOOKUP(RIGHT($D$2,3),定数!$A$6:$A$13,定数!$B$6:$B$13))</f>
        <v/>
      </c>
      <c r="S63" s="52"/>
      <c r="T63" s="53" t="str">
        <f t="shared" si="5"/>
        <v/>
      </c>
      <c r="U63" s="53"/>
      <c r="V63" t="str">
        <f t="shared" si="8"/>
        <v/>
      </c>
      <c r="W63" t="str">
        <f t="shared" si="2"/>
        <v/>
      </c>
      <c r="X63" s="41" t="str">
        <f t="shared" si="6"/>
        <v/>
      </c>
      <c r="Y63" s="42" t="str">
        <f t="shared" si="7"/>
        <v/>
      </c>
    </row>
    <row r="64" spans="2:25">
      <c r="B64" s="35">
        <v>56</v>
      </c>
      <c r="C64" s="48" t="str">
        <f t="shared" si="0"/>
        <v/>
      </c>
      <c r="D64" s="48"/>
      <c r="E64" s="35"/>
      <c r="F64" s="8"/>
      <c r="G64" s="35"/>
      <c r="H64" s="49"/>
      <c r="I64" s="49"/>
      <c r="J64" s="35"/>
      <c r="K64" s="50" t="str">
        <f t="shared" si="9"/>
        <v/>
      </c>
      <c r="L64" s="51"/>
      <c r="M64" s="6" t="str">
        <f>IF(J64="","",(K64/J64)/LOOKUP(RIGHT($D$2,3),定数!$A$6:$A$13,定数!$B$6:$B$13))</f>
        <v/>
      </c>
      <c r="N64" s="35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5"/>
        <v/>
      </c>
      <c r="U64" s="53"/>
      <c r="V64" t="str">
        <f t="shared" si="8"/>
        <v/>
      </c>
      <c r="W64" t="str">
        <f t="shared" si="2"/>
        <v/>
      </c>
      <c r="X64" s="41" t="str">
        <f t="shared" si="6"/>
        <v/>
      </c>
      <c r="Y64" s="42" t="str">
        <f t="shared" si="7"/>
        <v/>
      </c>
    </row>
    <row r="65" spans="2:25">
      <c r="B65" s="35">
        <v>57</v>
      </c>
      <c r="C65" s="48" t="str">
        <f t="shared" si="0"/>
        <v/>
      </c>
      <c r="D65" s="48"/>
      <c r="E65" s="35"/>
      <c r="F65" s="8"/>
      <c r="G65" s="35"/>
      <c r="H65" s="49"/>
      <c r="I65" s="49"/>
      <c r="J65" s="35"/>
      <c r="K65" s="50" t="str">
        <f t="shared" si="9"/>
        <v/>
      </c>
      <c r="L65" s="51"/>
      <c r="M65" s="6" t="str">
        <f>IF(J65="","",(K65/J65)/LOOKUP(RIGHT($D$2,3),定数!$A$6:$A$13,定数!$B$6:$B$13))</f>
        <v/>
      </c>
      <c r="N65" s="35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5"/>
        <v/>
      </c>
      <c r="U65" s="53"/>
      <c r="V65" t="str">
        <f t="shared" si="8"/>
        <v/>
      </c>
      <c r="W65" t="str">
        <f t="shared" si="2"/>
        <v/>
      </c>
      <c r="X65" s="41" t="str">
        <f t="shared" si="6"/>
        <v/>
      </c>
      <c r="Y65" s="42" t="str">
        <f t="shared" si="7"/>
        <v/>
      </c>
    </row>
    <row r="66" spans="2:25">
      <c r="B66" s="35">
        <v>58</v>
      </c>
      <c r="C66" s="48" t="str">
        <f t="shared" si="0"/>
        <v/>
      </c>
      <c r="D66" s="48"/>
      <c r="E66" s="35"/>
      <c r="F66" s="8"/>
      <c r="G66" s="35"/>
      <c r="H66" s="49"/>
      <c r="I66" s="49"/>
      <c r="J66" s="35"/>
      <c r="K66" s="50" t="str">
        <f t="shared" si="9"/>
        <v/>
      </c>
      <c r="L66" s="51"/>
      <c r="M66" s="6" t="str">
        <f>IF(J66="","",(K66/J66)/LOOKUP(RIGHT($D$2,3),定数!$A$6:$A$13,定数!$B$6:$B$13))</f>
        <v/>
      </c>
      <c r="N66" s="35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5"/>
        <v/>
      </c>
      <c r="U66" s="53"/>
      <c r="V66" t="str">
        <f t="shared" si="8"/>
        <v/>
      </c>
      <c r="W66" t="str">
        <f t="shared" si="2"/>
        <v/>
      </c>
      <c r="X66" s="41" t="str">
        <f t="shared" si="6"/>
        <v/>
      </c>
      <c r="Y66" s="42" t="str">
        <f t="shared" si="7"/>
        <v/>
      </c>
    </row>
    <row r="67" spans="2:25">
      <c r="B67" s="35">
        <v>59</v>
      </c>
      <c r="C67" s="48" t="str">
        <f t="shared" si="0"/>
        <v/>
      </c>
      <c r="D67" s="48"/>
      <c r="E67" s="35"/>
      <c r="F67" s="8"/>
      <c r="G67" s="35"/>
      <c r="H67" s="49"/>
      <c r="I67" s="49"/>
      <c r="J67" s="35"/>
      <c r="K67" s="50" t="str">
        <f t="shared" si="9"/>
        <v/>
      </c>
      <c r="L67" s="51"/>
      <c r="M67" s="6" t="str">
        <f>IF(J67="","",(K67/J67)/LOOKUP(RIGHT($D$2,3),定数!$A$6:$A$13,定数!$B$6:$B$13))</f>
        <v/>
      </c>
      <c r="N67" s="35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5"/>
        <v/>
      </c>
      <c r="U67" s="53"/>
      <c r="V67" t="str">
        <f t="shared" si="8"/>
        <v/>
      </c>
      <c r="W67" t="str">
        <f t="shared" si="2"/>
        <v/>
      </c>
      <c r="X67" s="41" t="str">
        <f t="shared" si="6"/>
        <v/>
      </c>
      <c r="Y67" s="42" t="str">
        <f t="shared" si="7"/>
        <v/>
      </c>
    </row>
    <row r="68" spans="2:25">
      <c r="B68" s="35">
        <v>60</v>
      </c>
      <c r="C68" s="48" t="str">
        <f t="shared" si="0"/>
        <v/>
      </c>
      <c r="D68" s="48"/>
      <c r="E68" s="35"/>
      <c r="F68" s="8"/>
      <c r="G68" s="35"/>
      <c r="H68" s="49"/>
      <c r="I68" s="49"/>
      <c r="J68" s="35"/>
      <c r="K68" s="50" t="str">
        <f t="shared" si="9"/>
        <v/>
      </c>
      <c r="L68" s="51"/>
      <c r="M68" s="6" t="str">
        <f>IF(J68="","",(K68/J68)/LOOKUP(RIGHT($D$2,3),定数!$A$6:$A$13,定数!$B$6:$B$13))</f>
        <v/>
      </c>
      <c r="N68" s="35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5"/>
        <v/>
      </c>
      <c r="U68" s="53"/>
      <c r="V68" t="str">
        <f t="shared" si="8"/>
        <v/>
      </c>
      <c r="W68" t="str">
        <f t="shared" si="2"/>
        <v/>
      </c>
      <c r="X68" s="41" t="str">
        <f t="shared" si="6"/>
        <v/>
      </c>
      <c r="Y68" s="42" t="str">
        <f t="shared" si="7"/>
        <v/>
      </c>
    </row>
    <row r="69" spans="2:25">
      <c r="B69" s="35">
        <v>61</v>
      </c>
      <c r="C69" s="48" t="str">
        <f t="shared" si="0"/>
        <v/>
      </c>
      <c r="D69" s="48"/>
      <c r="E69" s="35"/>
      <c r="F69" s="8"/>
      <c r="G69" s="35"/>
      <c r="H69" s="49"/>
      <c r="I69" s="49"/>
      <c r="J69" s="35"/>
      <c r="K69" s="50" t="str">
        <f t="shared" si="9"/>
        <v/>
      </c>
      <c r="L69" s="51"/>
      <c r="M69" s="6" t="str">
        <f>IF(J69="","",(K69/J69)/LOOKUP(RIGHT($D$2,3),定数!$A$6:$A$13,定数!$B$6:$B$13))</f>
        <v/>
      </c>
      <c r="N69" s="35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5"/>
        <v/>
      </c>
      <c r="U69" s="53"/>
      <c r="V69" t="str">
        <f t="shared" si="8"/>
        <v/>
      </c>
      <c r="W69" t="str">
        <f t="shared" si="2"/>
        <v/>
      </c>
      <c r="X69" s="41" t="str">
        <f t="shared" si="6"/>
        <v/>
      </c>
      <c r="Y69" s="42" t="str">
        <f t="shared" si="7"/>
        <v/>
      </c>
    </row>
    <row r="70" spans="2:25">
      <c r="B70" s="35">
        <v>62</v>
      </c>
      <c r="C70" s="48" t="str">
        <f t="shared" si="0"/>
        <v/>
      </c>
      <c r="D70" s="48"/>
      <c r="E70" s="35"/>
      <c r="F70" s="8"/>
      <c r="G70" s="35"/>
      <c r="H70" s="49"/>
      <c r="I70" s="49"/>
      <c r="J70" s="35"/>
      <c r="K70" s="50" t="str">
        <f t="shared" si="9"/>
        <v/>
      </c>
      <c r="L70" s="51"/>
      <c r="M70" s="6" t="str">
        <f>IF(J70="","",(K70/J70)/LOOKUP(RIGHT($D$2,3),定数!$A$6:$A$13,定数!$B$6:$B$13))</f>
        <v/>
      </c>
      <c r="N70" s="35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5"/>
        <v/>
      </c>
      <c r="U70" s="53"/>
      <c r="V70" t="str">
        <f t="shared" si="8"/>
        <v/>
      </c>
      <c r="W70" t="str">
        <f t="shared" si="2"/>
        <v/>
      </c>
      <c r="X70" s="41" t="str">
        <f t="shared" si="6"/>
        <v/>
      </c>
      <c r="Y70" s="42" t="str">
        <f t="shared" si="7"/>
        <v/>
      </c>
    </row>
    <row r="71" spans="2:25">
      <c r="B71" s="35">
        <v>63</v>
      </c>
      <c r="C71" s="48" t="str">
        <f t="shared" si="0"/>
        <v/>
      </c>
      <c r="D71" s="48"/>
      <c r="E71" s="35"/>
      <c r="F71" s="8"/>
      <c r="G71" s="35"/>
      <c r="H71" s="49"/>
      <c r="I71" s="49"/>
      <c r="J71" s="35"/>
      <c r="K71" s="50" t="str">
        <f t="shared" si="9"/>
        <v/>
      </c>
      <c r="L71" s="51"/>
      <c r="M71" s="6" t="str">
        <f>IF(J71="","",(K71/J71)/LOOKUP(RIGHT($D$2,3),定数!$A$6:$A$13,定数!$B$6:$B$13))</f>
        <v/>
      </c>
      <c r="N71" s="35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5"/>
        <v/>
      </c>
      <c r="U71" s="53"/>
      <c r="V71" t="str">
        <f t="shared" si="8"/>
        <v/>
      </c>
      <c r="W71" t="str">
        <f t="shared" si="2"/>
        <v/>
      </c>
      <c r="X71" s="41" t="str">
        <f t="shared" si="6"/>
        <v/>
      </c>
      <c r="Y71" s="42" t="str">
        <f t="shared" si="7"/>
        <v/>
      </c>
    </row>
    <row r="72" spans="2:25">
      <c r="B72" s="35">
        <v>64</v>
      </c>
      <c r="C72" s="48" t="str">
        <f t="shared" si="0"/>
        <v/>
      </c>
      <c r="D72" s="48"/>
      <c r="E72" s="35"/>
      <c r="F72" s="8"/>
      <c r="G72" s="35"/>
      <c r="H72" s="49"/>
      <c r="I72" s="49"/>
      <c r="J72" s="35"/>
      <c r="K72" s="50" t="str">
        <f t="shared" si="9"/>
        <v/>
      </c>
      <c r="L72" s="51"/>
      <c r="M72" s="6" t="str">
        <f>IF(J72="","",(K72/J72)/LOOKUP(RIGHT($D$2,3),定数!$A$6:$A$13,定数!$B$6:$B$13))</f>
        <v/>
      </c>
      <c r="N72" s="35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5"/>
        <v/>
      </c>
      <c r="U72" s="53"/>
      <c r="V72" t="str">
        <f t="shared" si="8"/>
        <v/>
      </c>
      <c r="W72" t="str">
        <f t="shared" si="2"/>
        <v/>
      </c>
      <c r="X72" s="41" t="str">
        <f t="shared" si="6"/>
        <v/>
      </c>
      <c r="Y72" s="42" t="str">
        <f t="shared" si="7"/>
        <v/>
      </c>
    </row>
    <row r="73" spans="2:25">
      <c r="B73" s="35">
        <v>65</v>
      </c>
      <c r="C73" s="48" t="str">
        <f t="shared" si="0"/>
        <v/>
      </c>
      <c r="D73" s="48"/>
      <c r="E73" s="35"/>
      <c r="F73" s="8"/>
      <c r="G73" s="35"/>
      <c r="H73" s="49"/>
      <c r="I73" s="49"/>
      <c r="J73" s="35"/>
      <c r="K73" s="50" t="str">
        <f t="shared" si="9"/>
        <v/>
      </c>
      <c r="L73" s="51"/>
      <c r="M73" s="6" t="str">
        <f>IF(J73="","",(K73/J73)/LOOKUP(RIGHT($D$2,3),定数!$A$6:$A$13,定数!$B$6:$B$13))</f>
        <v/>
      </c>
      <c r="N73" s="35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5"/>
        <v/>
      </c>
      <c r="U73" s="53"/>
      <c r="V73" t="str">
        <f t="shared" si="8"/>
        <v/>
      </c>
      <c r="W73" t="str">
        <f t="shared" si="2"/>
        <v/>
      </c>
      <c r="X73" s="41" t="str">
        <f t="shared" si="6"/>
        <v/>
      </c>
      <c r="Y73" s="42" t="str">
        <f t="shared" si="7"/>
        <v/>
      </c>
    </row>
    <row r="74" spans="2:25">
      <c r="B74" s="35">
        <v>66</v>
      </c>
      <c r="C74" s="48" t="str">
        <f t="shared" ref="C74:C108" si="10">IF(R73="","",C73+R73)</f>
        <v/>
      </c>
      <c r="D74" s="48"/>
      <c r="E74" s="35"/>
      <c r="F74" s="8"/>
      <c r="G74" s="35"/>
      <c r="H74" s="49"/>
      <c r="I74" s="49"/>
      <c r="J74" s="35"/>
      <c r="K74" s="50" t="str">
        <f t="shared" si="9"/>
        <v/>
      </c>
      <c r="L74" s="51"/>
      <c r="M74" s="6" t="str">
        <f>IF(J74="","",(K74/J74)/LOOKUP(RIGHT($D$2,3),定数!$A$6:$A$13,定数!$B$6:$B$13))</f>
        <v/>
      </c>
      <c r="N74" s="35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5"/>
        <v/>
      </c>
      <c r="U74" s="53"/>
      <c r="V74" t="str">
        <f t="shared" si="8"/>
        <v/>
      </c>
      <c r="W74" t="str">
        <f t="shared" si="8"/>
        <v/>
      </c>
      <c r="X74" s="41" t="str">
        <f t="shared" si="6"/>
        <v/>
      </c>
      <c r="Y74" s="42" t="str">
        <f t="shared" si="7"/>
        <v/>
      </c>
    </row>
    <row r="75" spans="2:25">
      <c r="B75" s="35">
        <v>67</v>
      </c>
      <c r="C75" s="48" t="str">
        <f t="shared" si="10"/>
        <v/>
      </c>
      <c r="D75" s="48"/>
      <c r="E75" s="35"/>
      <c r="F75" s="8"/>
      <c r="G75" s="35"/>
      <c r="H75" s="49"/>
      <c r="I75" s="49"/>
      <c r="J75" s="35"/>
      <c r="K75" s="50" t="str">
        <f t="shared" ref="K75:K108" si="11">IF(J75="","",C75*0.03)</f>
        <v/>
      </c>
      <c r="L75" s="51"/>
      <c r="M75" s="6" t="str">
        <f>IF(J75="","",(K75/J75)/LOOKUP(RIGHT($D$2,3),定数!$A$6:$A$13,定数!$B$6:$B$13))</f>
        <v/>
      </c>
      <c r="N75" s="35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5"/>
        <v/>
      </c>
      <c r="U75" s="53"/>
      <c r="V75" t="str">
        <f t="shared" ref="V75:W90" si="12">IF(S75&lt;&gt;"",IF(S75&lt;0,1+V74,0),"")</f>
        <v/>
      </c>
      <c r="W75" t="str">
        <f t="shared" si="12"/>
        <v/>
      </c>
      <c r="X75" s="41" t="str">
        <f t="shared" si="6"/>
        <v/>
      </c>
      <c r="Y75" s="42" t="str">
        <f t="shared" si="7"/>
        <v/>
      </c>
    </row>
    <row r="76" spans="2:25">
      <c r="B76" s="35">
        <v>68</v>
      </c>
      <c r="C76" s="48" t="str">
        <f t="shared" si="10"/>
        <v/>
      </c>
      <c r="D76" s="48"/>
      <c r="E76" s="35"/>
      <c r="F76" s="8"/>
      <c r="G76" s="35"/>
      <c r="H76" s="49"/>
      <c r="I76" s="49"/>
      <c r="J76" s="35"/>
      <c r="K76" s="50" t="str">
        <f t="shared" si="11"/>
        <v/>
      </c>
      <c r="L76" s="51"/>
      <c r="M76" s="6" t="str">
        <f>IF(J76="","",(K76/J76)/LOOKUP(RIGHT($D$2,3),定数!$A$6:$A$13,定数!$B$6:$B$13))</f>
        <v/>
      </c>
      <c r="N76" s="35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3">IF(P76="","",IF(G76="買",(P76-H76),(H76-P76))*IF(RIGHT($D$2,3)="JPY",100,10000))</f>
        <v/>
      </c>
      <c r="U76" s="53"/>
      <c r="V76" t="str">
        <f t="shared" si="12"/>
        <v/>
      </c>
      <c r="W76" t="str">
        <f t="shared" si="12"/>
        <v/>
      </c>
      <c r="X76" s="41" t="str">
        <f t="shared" ref="X76:X108" si="14">IF(C76&lt;&gt;"",MAX(X75,C76),"")</f>
        <v/>
      </c>
      <c r="Y76" s="42" t="str">
        <f t="shared" ref="Y76:Y108" si="15">IF(X76&lt;&gt;"",1-(C76/X76),"")</f>
        <v/>
      </c>
    </row>
    <row r="77" spans="2:25">
      <c r="B77" s="35">
        <v>69</v>
      </c>
      <c r="C77" s="48" t="str">
        <f t="shared" si="10"/>
        <v/>
      </c>
      <c r="D77" s="48"/>
      <c r="E77" s="35"/>
      <c r="F77" s="8"/>
      <c r="G77" s="35"/>
      <c r="H77" s="49"/>
      <c r="I77" s="49"/>
      <c r="J77" s="35"/>
      <c r="K77" s="50" t="str">
        <f t="shared" si="11"/>
        <v/>
      </c>
      <c r="L77" s="51"/>
      <c r="M77" s="6" t="str">
        <f>IF(J77="","",(K77/J77)/LOOKUP(RIGHT($D$2,3),定数!$A$6:$A$13,定数!$B$6:$B$13))</f>
        <v/>
      </c>
      <c r="N77" s="35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3"/>
        <v/>
      </c>
      <c r="U77" s="53"/>
      <c r="V77" t="str">
        <f t="shared" si="12"/>
        <v/>
      </c>
      <c r="W77" t="str">
        <f t="shared" si="12"/>
        <v/>
      </c>
      <c r="X77" s="41" t="str">
        <f t="shared" si="14"/>
        <v/>
      </c>
      <c r="Y77" s="42" t="str">
        <f t="shared" si="15"/>
        <v/>
      </c>
    </row>
    <row r="78" spans="2:25">
      <c r="B78" s="35">
        <v>70</v>
      </c>
      <c r="C78" s="48" t="str">
        <f t="shared" si="10"/>
        <v/>
      </c>
      <c r="D78" s="48"/>
      <c r="E78" s="35"/>
      <c r="F78" s="8"/>
      <c r="G78" s="35"/>
      <c r="H78" s="49"/>
      <c r="I78" s="49"/>
      <c r="J78" s="35"/>
      <c r="K78" s="50" t="str">
        <f t="shared" si="11"/>
        <v/>
      </c>
      <c r="L78" s="51"/>
      <c r="M78" s="6" t="str">
        <f>IF(J78="","",(K78/J78)/LOOKUP(RIGHT($D$2,3),定数!$A$6:$A$13,定数!$B$6:$B$13))</f>
        <v/>
      </c>
      <c r="N78" s="35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3"/>
        <v/>
      </c>
      <c r="U78" s="53"/>
      <c r="V78" t="str">
        <f t="shared" si="12"/>
        <v/>
      </c>
      <c r="W78" t="str">
        <f t="shared" si="12"/>
        <v/>
      </c>
      <c r="X78" s="41" t="str">
        <f t="shared" si="14"/>
        <v/>
      </c>
      <c r="Y78" s="42" t="str">
        <f t="shared" si="15"/>
        <v/>
      </c>
    </row>
    <row r="79" spans="2:25">
      <c r="B79" s="35">
        <v>71</v>
      </c>
      <c r="C79" s="48" t="str">
        <f t="shared" si="10"/>
        <v/>
      </c>
      <c r="D79" s="48"/>
      <c r="E79" s="35"/>
      <c r="F79" s="8"/>
      <c r="G79" s="35"/>
      <c r="H79" s="49"/>
      <c r="I79" s="49"/>
      <c r="J79" s="35"/>
      <c r="K79" s="50" t="str">
        <f t="shared" si="11"/>
        <v/>
      </c>
      <c r="L79" s="51"/>
      <c r="M79" s="6" t="str">
        <f>IF(J79="","",(K79/J79)/LOOKUP(RIGHT($D$2,3),定数!$A$6:$A$13,定数!$B$6:$B$13))</f>
        <v/>
      </c>
      <c r="N79" s="35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3"/>
        <v/>
      </c>
      <c r="U79" s="53"/>
      <c r="V79" t="str">
        <f t="shared" si="12"/>
        <v/>
      </c>
      <c r="W79" t="str">
        <f t="shared" si="12"/>
        <v/>
      </c>
      <c r="X79" s="41" t="str">
        <f t="shared" si="14"/>
        <v/>
      </c>
      <c r="Y79" s="42" t="str">
        <f t="shared" si="15"/>
        <v/>
      </c>
    </row>
    <row r="80" spans="2:25">
      <c r="B80" s="35">
        <v>72</v>
      </c>
      <c r="C80" s="48" t="str">
        <f t="shared" si="10"/>
        <v/>
      </c>
      <c r="D80" s="48"/>
      <c r="E80" s="35"/>
      <c r="F80" s="8"/>
      <c r="G80" s="35"/>
      <c r="H80" s="49"/>
      <c r="I80" s="49"/>
      <c r="J80" s="35"/>
      <c r="K80" s="50" t="str">
        <f t="shared" si="11"/>
        <v/>
      </c>
      <c r="L80" s="51"/>
      <c r="M80" s="6" t="str">
        <f>IF(J80="","",(K80/J80)/LOOKUP(RIGHT($D$2,3),定数!$A$6:$A$13,定数!$B$6:$B$13))</f>
        <v/>
      </c>
      <c r="N80" s="35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3"/>
        <v/>
      </c>
      <c r="U80" s="53"/>
      <c r="V80" t="str">
        <f t="shared" si="12"/>
        <v/>
      </c>
      <c r="W80" t="str">
        <f t="shared" si="12"/>
        <v/>
      </c>
      <c r="X80" s="41" t="str">
        <f t="shared" si="14"/>
        <v/>
      </c>
      <c r="Y80" s="42" t="str">
        <f t="shared" si="15"/>
        <v/>
      </c>
    </row>
    <row r="81" spans="2:25">
      <c r="B81" s="35">
        <v>73</v>
      </c>
      <c r="C81" s="48" t="str">
        <f t="shared" si="10"/>
        <v/>
      </c>
      <c r="D81" s="48"/>
      <c r="E81" s="35"/>
      <c r="F81" s="8"/>
      <c r="G81" s="35"/>
      <c r="H81" s="49"/>
      <c r="I81" s="49"/>
      <c r="J81" s="35"/>
      <c r="K81" s="50" t="str">
        <f t="shared" si="11"/>
        <v/>
      </c>
      <c r="L81" s="51"/>
      <c r="M81" s="6" t="str">
        <f>IF(J81="","",(K81/J81)/LOOKUP(RIGHT($D$2,3),定数!$A$6:$A$13,定数!$B$6:$B$13))</f>
        <v/>
      </c>
      <c r="N81" s="35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3"/>
        <v/>
      </c>
      <c r="U81" s="53"/>
      <c r="V81" t="str">
        <f t="shared" si="12"/>
        <v/>
      </c>
      <c r="W81" t="str">
        <f t="shared" si="12"/>
        <v/>
      </c>
      <c r="X81" s="41" t="str">
        <f t="shared" si="14"/>
        <v/>
      </c>
      <c r="Y81" s="42" t="str">
        <f t="shared" si="15"/>
        <v/>
      </c>
    </row>
    <row r="82" spans="2:25">
      <c r="B82" s="35">
        <v>74</v>
      </c>
      <c r="C82" s="48" t="str">
        <f t="shared" si="10"/>
        <v/>
      </c>
      <c r="D82" s="48"/>
      <c r="E82" s="35"/>
      <c r="F82" s="8"/>
      <c r="G82" s="35"/>
      <c r="H82" s="49"/>
      <c r="I82" s="49"/>
      <c r="J82" s="35"/>
      <c r="K82" s="50" t="str">
        <f t="shared" si="11"/>
        <v/>
      </c>
      <c r="L82" s="51"/>
      <c r="M82" s="6" t="str">
        <f>IF(J82="","",(K82/J82)/LOOKUP(RIGHT($D$2,3),定数!$A$6:$A$13,定数!$B$6:$B$13))</f>
        <v/>
      </c>
      <c r="N82" s="35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3"/>
        <v/>
      </c>
      <c r="U82" s="53"/>
      <c r="V82" t="str">
        <f t="shared" si="12"/>
        <v/>
      </c>
      <c r="W82" t="str">
        <f t="shared" si="12"/>
        <v/>
      </c>
      <c r="X82" s="41" t="str">
        <f t="shared" si="14"/>
        <v/>
      </c>
      <c r="Y82" s="42" t="str">
        <f t="shared" si="15"/>
        <v/>
      </c>
    </row>
    <row r="83" spans="2:25">
      <c r="B83" s="35">
        <v>75</v>
      </c>
      <c r="C83" s="48" t="str">
        <f t="shared" si="10"/>
        <v/>
      </c>
      <c r="D83" s="48"/>
      <c r="E83" s="35"/>
      <c r="F83" s="8"/>
      <c r="G83" s="35"/>
      <c r="H83" s="49"/>
      <c r="I83" s="49"/>
      <c r="J83" s="35"/>
      <c r="K83" s="50" t="str">
        <f t="shared" si="11"/>
        <v/>
      </c>
      <c r="L83" s="51"/>
      <c r="M83" s="6" t="str">
        <f>IF(J83="","",(K83/J83)/LOOKUP(RIGHT($D$2,3),定数!$A$6:$A$13,定数!$B$6:$B$13))</f>
        <v/>
      </c>
      <c r="N83" s="35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3"/>
        <v/>
      </c>
      <c r="U83" s="53"/>
      <c r="V83" t="str">
        <f t="shared" si="12"/>
        <v/>
      </c>
      <c r="W83" t="str">
        <f t="shared" si="12"/>
        <v/>
      </c>
      <c r="X83" s="41" t="str">
        <f t="shared" si="14"/>
        <v/>
      </c>
      <c r="Y83" s="42" t="str">
        <f t="shared" si="15"/>
        <v/>
      </c>
    </row>
    <row r="84" spans="2:25">
      <c r="B84" s="35">
        <v>76</v>
      </c>
      <c r="C84" s="48" t="str">
        <f t="shared" si="10"/>
        <v/>
      </c>
      <c r="D84" s="48"/>
      <c r="E84" s="35"/>
      <c r="F84" s="8"/>
      <c r="G84" s="35"/>
      <c r="H84" s="49"/>
      <c r="I84" s="49"/>
      <c r="J84" s="35"/>
      <c r="K84" s="50" t="str">
        <f t="shared" si="11"/>
        <v/>
      </c>
      <c r="L84" s="51"/>
      <c r="M84" s="6" t="str">
        <f>IF(J84="","",(K84/J84)/LOOKUP(RIGHT($D$2,3),定数!$A$6:$A$13,定数!$B$6:$B$13))</f>
        <v/>
      </c>
      <c r="N84" s="35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3"/>
        <v/>
      </c>
      <c r="U84" s="53"/>
      <c r="V84" t="str">
        <f t="shared" si="12"/>
        <v/>
      </c>
      <c r="W84" t="str">
        <f t="shared" si="12"/>
        <v/>
      </c>
      <c r="X84" s="41" t="str">
        <f t="shared" si="14"/>
        <v/>
      </c>
      <c r="Y84" s="42" t="str">
        <f t="shared" si="15"/>
        <v/>
      </c>
    </row>
    <row r="85" spans="2:25">
      <c r="B85" s="35">
        <v>77</v>
      </c>
      <c r="C85" s="48" t="str">
        <f t="shared" si="10"/>
        <v/>
      </c>
      <c r="D85" s="48"/>
      <c r="E85" s="35"/>
      <c r="F85" s="8"/>
      <c r="G85" s="35"/>
      <c r="H85" s="49"/>
      <c r="I85" s="49"/>
      <c r="J85" s="35"/>
      <c r="K85" s="50" t="str">
        <f t="shared" si="11"/>
        <v/>
      </c>
      <c r="L85" s="51"/>
      <c r="M85" s="6" t="str">
        <f>IF(J85="","",(K85/J85)/LOOKUP(RIGHT($D$2,3),定数!$A$6:$A$13,定数!$B$6:$B$13))</f>
        <v/>
      </c>
      <c r="N85" s="35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3"/>
        <v/>
      </c>
      <c r="U85" s="53"/>
      <c r="V85" t="str">
        <f t="shared" si="12"/>
        <v/>
      </c>
      <c r="W85" t="str">
        <f t="shared" si="12"/>
        <v/>
      </c>
      <c r="X85" s="41" t="str">
        <f t="shared" si="14"/>
        <v/>
      </c>
      <c r="Y85" s="42" t="str">
        <f t="shared" si="15"/>
        <v/>
      </c>
    </row>
    <row r="86" spans="2:25">
      <c r="B86" s="35">
        <v>78</v>
      </c>
      <c r="C86" s="48" t="str">
        <f t="shared" si="10"/>
        <v/>
      </c>
      <c r="D86" s="48"/>
      <c r="E86" s="35"/>
      <c r="F86" s="8"/>
      <c r="G86" s="35"/>
      <c r="H86" s="49"/>
      <c r="I86" s="49"/>
      <c r="J86" s="35"/>
      <c r="K86" s="50" t="str">
        <f t="shared" si="11"/>
        <v/>
      </c>
      <c r="L86" s="51"/>
      <c r="M86" s="6" t="str">
        <f>IF(J86="","",(K86/J86)/LOOKUP(RIGHT($D$2,3),定数!$A$6:$A$13,定数!$B$6:$B$13))</f>
        <v/>
      </c>
      <c r="N86" s="35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3"/>
        <v/>
      </c>
      <c r="U86" s="53"/>
      <c r="V86" t="str">
        <f t="shared" si="12"/>
        <v/>
      </c>
      <c r="W86" t="str">
        <f t="shared" si="12"/>
        <v/>
      </c>
      <c r="X86" s="41" t="str">
        <f t="shared" si="14"/>
        <v/>
      </c>
      <c r="Y86" s="42" t="str">
        <f t="shared" si="15"/>
        <v/>
      </c>
    </row>
    <row r="87" spans="2:25">
      <c r="B87" s="35">
        <v>79</v>
      </c>
      <c r="C87" s="48" t="str">
        <f t="shared" si="10"/>
        <v/>
      </c>
      <c r="D87" s="48"/>
      <c r="E87" s="35"/>
      <c r="F87" s="8"/>
      <c r="G87" s="35"/>
      <c r="H87" s="49"/>
      <c r="I87" s="49"/>
      <c r="J87" s="35"/>
      <c r="K87" s="50" t="str">
        <f t="shared" si="11"/>
        <v/>
      </c>
      <c r="L87" s="51"/>
      <c r="M87" s="6" t="str">
        <f>IF(J87="","",(K87/J87)/LOOKUP(RIGHT($D$2,3),定数!$A$6:$A$13,定数!$B$6:$B$13))</f>
        <v/>
      </c>
      <c r="N87" s="35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3"/>
        <v/>
      </c>
      <c r="U87" s="53"/>
      <c r="V87" t="str">
        <f t="shared" si="12"/>
        <v/>
      </c>
      <c r="W87" t="str">
        <f t="shared" si="12"/>
        <v/>
      </c>
      <c r="X87" s="41" t="str">
        <f t="shared" si="14"/>
        <v/>
      </c>
      <c r="Y87" s="42" t="str">
        <f t="shared" si="15"/>
        <v/>
      </c>
    </row>
    <row r="88" spans="2:25">
      <c r="B88" s="35">
        <v>80</v>
      </c>
      <c r="C88" s="48" t="str">
        <f t="shared" si="10"/>
        <v/>
      </c>
      <c r="D88" s="48"/>
      <c r="E88" s="35"/>
      <c r="F88" s="8"/>
      <c r="G88" s="35"/>
      <c r="H88" s="49"/>
      <c r="I88" s="49"/>
      <c r="J88" s="35"/>
      <c r="K88" s="50" t="str">
        <f t="shared" si="11"/>
        <v/>
      </c>
      <c r="L88" s="51"/>
      <c r="M88" s="6" t="str">
        <f>IF(J88="","",(K88/J88)/LOOKUP(RIGHT($D$2,3),定数!$A$6:$A$13,定数!$B$6:$B$13))</f>
        <v/>
      </c>
      <c r="N88" s="35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3"/>
        <v/>
      </c>
      <c r="U88" s="53"/>
      <c r="V88" t="str">
        <f t="shared" si="12"/>
        <v/>
      </c>
      <c r="W88" t="str">
        <f t="shared" si="12"/>
        <v/>
      </c>
      <c r="X88" s="41" t="str">
        <f t="shared" si="14"/>
        <v/>
      </c>
      <c r="Y88" s="42" t="str">
        <f t="shared" si="15"/>
        <v/>
      </c>
    </row>
    <row r="89" spans="2:25">
      <c r="B89" s="35">
        <v>81</v>
      </c>
      <c r="C89" s="48" t="str">
        <f t="shared" si="10"/>
        <v/>
      </c>
      <c r="D89" s="48"/>
      <c r="E89" s="35"/>
      <c r="F89" s="8"/>
      <c r="G89" s="35"/>
      <c r="H89" s="49"/>
      <c r="I89" s="49"/>
      <c r="J89" s="35"/>
      <c r="K89" s="50" t="str">
        <f t="shared" si="11"/>
        <v/>
      </c>
      <c r="L89" s="51"/>
      <c r="M89" s="6" t="str">
        <f>IF(J89="","",(K89/J89)/LOOKUP(RIGHT($D$2,3),定数!$A$6:$A$13,定数!$B$6:$B$13))</f>
        <v/>
      </c>
      <c r="N89" s="35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3"/>
        <v/>
      </c>
      <c r="U89" s="53"/>
      <c r="V89" t="str">
        <f t="shared" si="12"/>
        <v/>
      </c>
      <c r="W89" t="str">
        <f t="shared" si="12"/>
        <v/>
      </c>
      <c r="X89" s="41" t="str">
        <f t="shared" si="14"/>
        <v/>
      </c>
      <c r="Y89" s="42" t="str">
        <f t="shared" si="15"/>
        <v/>
      </c>
    </row>
    <row r="90" spans="2:25">
      <c r="B90" s="35">
        <v>82</v>
      </c>
      <c r="C90" s="48" t="str">
        <f t="shared" si="10"/>
        <v/>
      </c>
      <c r="D90" s="48"/>
      <c r="E90" s="35"/>
      <c r="F90" s="8"/>
      <c r="G90" s="35"/>
      <c r="H90" s="49"/>
      <c r="I90" s="49"/>
      <c r="J90" s="35"/>
      <c r="K90" s="50" t="str">
        <f t="shared" si="11"/>
        <v/>
      </c>
      <c r="L90" s="51"/>
      <c r="M90" s="6" t="str">
        <f>IF(J90="","",(K90/J90)/LOOKUP(RIGHT($D$2,3),定数!$A$6:$A$13,定数!$B$6:$B$13))</f>
        <v/>
      </c>
      <c r="N90" s="35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3"/>
        <v/>
      </c>
      <c r="U90" s="53"/>
      <c r="V90" t="str">
        <f t="shared" si="12"/>
        <v/>
      </c>
      <c r="W90" t="str">
        <f t="shared" si="12"/>
        <v/>
      </c>
      <c r="X90" s="41" t="str">
        <f t="shared" si="14"/>
        <v/>
      </c>
      <c r="Y90" s="42" t="str">
        <f t="shared" si="15"/>
        <v/>
      </c>
    </row>
    <row r="91" spans="2:25">
      <c r="B91" s="35">
        <v>83</v>
      </c>
      <c r="C91" s="48" t="str">
        <f t="shared" si="10"/>
        <v/>
      </c>
      <c r="D91" s="48"/>
      <c r="E91" s="35"/>
      <c r="F91" s="8"/>
      <c r="G91" s="35"/>
      <c r="H91" s="49"/>
      <c r="I91" s="49"/>
      <c r="J91" s="35"/>
      <c r="K91" s="50" t="str">
        <f t="shared" si="11"/>
        <v/>
      </c>
      <c r="L91" s="51"/>
      <c r="M91" s="6" t="str">
        <f>IF(J91="","",(K91/J91)/LOOKUP(RIGHT($D$2,3),定数!$A$6:$A$13,定数!$B$6:$B$13))</f>
        <v/>
      </c>
      <c r="N91" s="35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3"/>
        <v/>
      </c>
      <c r="U91" s="53"/>
      <c r="V91" t="str">
        <f t="shared" ref="V91:W106" si="16">IF(S91&lt;&gt;"",IF(S91&lt;0,1+V90,0),"")</f>
        <v/>
      </c>
      <c r="W91" t="str">
        <f t="shared" si="16"/>
        <v/>
      </c>
      <c r="X91" s="41" t="str">
        <f t="shared" si="14"/>
        <v/>
      </c>
      <c r="Y91" s="42" t="str">
        <f t="shared" si="15"/>
        <v/>
      </c>
    </row>
    <row r="92" spans="2:25">
      <c r="B92" s="35">
        <v>84</v>
      </c>
      <c r="C92" s="48" t="str">
        <f t="shared" si="10"/>
        <v/>
      </c>
      <c r="D92" s="48"/>
      <c r="E92" s="35"/>
      <c r="F92" s="8"/>
      <c r="G92" s="35"/>
      <c r="H92" s="49"/>
      <c r="I92" s="49"/>
      <c r="J92" s="35"/>
      <c r="K92" s="50" t="str">
        <f t="shared" si="11"/>
        <v/>
      </c>
      <c r="L92" s="51"/>
      <c r="M92" s="6" t="str">
        <f>IF(J92="","",(K92/J92)/LOOKUP(RIGHT($D$2,3),定数!$A$6:$A$13,定数!$B$6:$B$13))</f>
        <v/>
      </c>
      <c r="N92" s="35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3"/>
        <v/>
      </c>
      <c r="U92" s="53"/>
      <c r="V92" t="str">
        <f t="shared" si="16"/>
        <v/>
      </c>
      <c r="W92" t="str">
        <f t="shared" si="16"/>
        <v/>
      </c>
      <c r="X92" s="41" t="str">
        <f t="shared" si="14"/>
        <v/>
      </c>
      <c r="Y92" s="42" t="str">
        <f t="shared" si="15"/>
        <v/>
      </c>
    </row>
    <row r="93" spans="2:25">
      <c r="B93" s="35">
        <v>85</v>
      </c>
      <c r="C93" s="48" t="str">
        <f t="shared" si="10"/>
        <v/>
      </c>
      <c r="D93" s="48"/>
      <c r="E93" s="35"/>
      <c r="F93" s="8"/>
      <c r="G93" s="35"/>
      <c r="H93" s="49"/>
      <c r="I93" s="49"/>
      <c r="J93" s="35"/>
      <c r="K93" s="50" t="str">
        <f t="shared" si="11"/>
        <v/>
      </c>
      <c r="L93" s="51"/>
      <c r="M93" s="6" t="str">
        <f>IF(J93="","",(K93/J93)/LOOKUP(RIGHT($D$2,3),定数!$A$6:$A$13,定数!$B$6:$B$13))</f>
        <v/>
      </c>
      <c r="N93" s="35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3"/>
        <v/>
      </c>
      <c r="U93" s="53"/>
      <c r="V93" t="str">
        <f t="shared" si="16"/>
        <v/>
      </c>
      <c r="W93" t="str">
        <f t="shared" si="16"/>
        <v/>
      </c>
      <c r="X93" s="41" t="str">
        <f t="shared" si="14"/>
        <v/>
      </c>
      <c r="Y93" s="42" t="str">
        <f t="shared" si="15"/>
        <v/>
      </c>
    </row>
    <row r="94" spans="2:25">
      <c r="B94" s="35">
        <v>86</v>
      </c>
      <c r="C94" s="48" t="str">
        <f t="shared" si="10"/>
        <v/>
      </c>
      <c r="D94" s="48"/>
      <c r="E94" s="35"/>
      <c r="F94" s="8"/>
      <c r="G94" s="35"/>
      <c r="H94" s="49"/>
      <c r="I94" s="49"/>
      <c r="J94" s="35"/>
      <c r="K94" s="50" t="str">
        <f t="shared" si="11"/>
        <v/>
      </c>
      <c r="L94" s="51"/>
      <c r="M94" s="6" t="str">
        <f>IF(J94="","",(K94/J94)/LOOKUP(RIGHT($D$2,3),定数!$A$6:$A$13,定数!$B$6:$B$13))</f>
        <v/>
      </c>
      <c r="N94" s="35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3"/>
        <v/>
      </c>
      <c r="U94" s="53"/>
      <c r="V94" t="str">
        <f t="shared" si="16"/>
        <v/>
      </c>
      <c r="W94" t="str">
        <f t="shared" si="16"/>
        <v/>
      </c>
      <c r="X94" s="41" t="str">
        <f t="shared" si="14"/>
        <v/>
      </c>
      <c r="Y94" s="42" t="str">
        <f t="shared" si="15"/>
        <v/>
      </c>
    </row>
    <row r="95" spans="2:25">
      <c r="B95" s="35">
        <v>87</v>
      </c>
      <c r="C95" s="48" t="str">
        <f t="shared" si="10"/>
        <v/>
      </c>
      <c r="D95" s="48"/>
      <c r="E95" s="35"/>
      <c r="F95" s="8"/>
      <c r="G95" s="35"/>
      <c r="H95" s="49"/>
      <c r="I95" s="49"/>
      <c r="J95" s="35"/>
      <c r="K95" s="50" t="str">
        <f t="shared" si="11"/>
        <v/>
      </c>
      <c r="L95" s="51"/>
      <c r="M95" s="6" t="str">
        <f>IF(J95="","",(K95/J95)/LOOKUP(RIGHT($D$2,3),定数!$A$6:$A$13,定数!$B$6:$B$13))</f>
        <v/>
      </c>
      <c r="N95" s="35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3"/>
        <v/>
      </c>
      <c r="U95" s="53"/>
      <c r="V95" t="str">
        <f t="shared" si="16"/>
        <v/>
      </c>
      <c r="W95" t="str">
        <f t="shared" si="16"/>
        <v/>
      </c>
      <c r="X95" s="41" t="str">
        <f t="shared" si="14"/>
        <v/>
      </c>
      <c r="Y95" s="42" t="str">
        <f t="shared" si="15"/>
        <v/>
      </c>
    </row>
    <row r="96" spans="2:25">
      <c r="B96" s="35">
        <v>88</v>
      </c>
      <c r="C96" s="48" t="str">
        <f t="shared" si="10"/>
        <v/>
      </c>
      <c r="D96" s="48"/>
      <c r="E96" s="35"/>
      <c r="F96" s="8"/>
      <c r="G96" s="35"/>
      <c r="H96" s="49"/>
      <c r="I96" s="49"/>
      <c r="J96" s="35"/>
      <c r="K96" s="50" t="str">
        <f t="shared" si="11"/>
        <v/>
      </c>
      <c r="L96" s="51"/>
      <c r="M96" s="6" t="str">
        <f>IF(J96="","",(K96/J96)/LOOKUP(RIGHT($D$2,3),定数!$A$6:$A$13,定数!$B$6:$B$13))</f>
        <v/>
      </c>
      <c r="N96" s="35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3"/>
        <v/>
      </c>
      <c r="U96" s="53"/>
      <c r="V96" t="str">
        <f t="shared" si="16"/>
        <v/>
      </c>
      <c r="W96" t="str">
        <f t="shared" si="16"/>
        <v/>
      </c>
      <c r="X96" s="41" t="str">
        <f t="shared" si="14"/>
        <v/>
      </c>
      <c r="Y96" s="42" t="str">
        <f t="shared" si="15"/>
        <v/>
      </c>
    </row>
    <row r="97" spans="2:25">
      <c r="B97" s="35">
        <v>89</v>
      </c>
      <c r="C97" s="48" t="str">
        <f t="shared" si="10"/>
        <v/>
      </c>
      <c r="D97" s="48"/>
      <c r="E97" s="35"/>
      <c r="F97" s="8"/>
      <c r="G97" s="35"/>
      <c r="H97" s="49"/>
      <c r="I97" s="49"/>
      <c r="J97" s="35"/>
      <c r="K97" s="50" t="str">
        <f t="shared" si="11"/>
        <v/>
      </c>
      <c r="L97" s="51"/>
      <c r="M97" s="6" t="str">
        <f>IF(J97="","",(K97/J97)/LOOKUP(RIGHT($D$2,3),定数!$A$6:$A$13,定数!$B$6:$B$13))</f>
        <v/>
      </c>
      <c r="N97" s="35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3"/>
        <v/>
      </c>
      <c r="U97" s="53"/>
      <c r="V97" t="str">
        <f t="shared" si="16"/>
        <v/>
      </c>
      <c r="W97" t="str">
        <f t="shared" si="16"/>
        <v/>
      </c>
      <c r="X97" s="41" t="str">
        <f t="shared" si="14"/>
        <v/>
      </c>
      <c r="Y97" s="42" t="str">
        <f t="shared" si="15"/>
        <v/>
      </c>
    </row>
    <row r="98" spans="2:25">
      <c r="B98" s="35">
        <v>90</v>
      </c>
      <c r="C98" s="48" t="str">
        <f t="shared" si="10"/>
        <v/>
      </c>
      <c r="D98" s="48"/>
      <c r="E98" s="35"/>
      <c r="F98" s="8"/>
      <c r="G98" s="35"/>
      <c r="H98" s="49"/>
      <c r="I98" s="49"/>
      <c r="J98" s="35"/>
      <c r="K98" s="50" t="str">
        <f t="shared" si="11"/>
        <v/>
      </c>
      <c r="L98" s="51"/>
      <c r="M98" s="6" t="str">
        <f>IF(J98="","",(K98/J98)/LOOKUP(RIGHT($D$2,3),定数!$A$6:$A$13,定数!$B$6:$B$13))</f>
        <v/>
      </c>
      <c r="N98" s="35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3"/>
        <v/>
      </c>
      <c r="U98" s="53"/>
      <c r="V98" t="str">
        <f t="shared" si="16"/>
        <v/>
      </c>
      <c r="W98" t="str">
        <f t="shared" si="16"/>
        <v/>
      </c>
      <c r="X98" s="41" t="str">
        <f t="shared" si="14"/>
        <v/>
      </c>
      <c r="Y98" s="42" t="str">
        <f t="shared" si="15"/>
        <v/>
      </c>
    </row>
    <row r="99" spans="2:25">
      <c r="B99" s="35">
        <v>91</v>
      </c>
      <c r="C99" s="48" t="str">
        <f t="shared" si="10"/>
        <v/>
      </c>
      <c r="D99" s="48"/>
      <c r="E99" s="35"/>
      <c r="F99" s="8"/>
      <c r="G99" s="35"/>
      <c r="H99" s="49"/>
      <c r="I99" s="49"/>
      <c r="J99" s="35"/>
      <c r="K99" s="50" t="str">
        <f t="shared" si="11"/>
        <v/>
      </c>
      <c r="L99" s="51"/>
      <c r="M99" s="6" t="str">
        <f>IF(J99="","",(K99/J99)/LOOKUP(RIGHT($D$2,3),定数!$A$6:$A$13,定数!$B$6:$B$13))</f>
        <v/>
      </c>
      <c r="N99" s="35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3"/>
        <v/>
      </c>
      <c r="U99" s="53"/>
      <c r="V99" t="str">
        <f t="shared" si="16"/>
        <v/>
      </c>
      <c r="W99" t="str">
        <f t="shared" si="16"/>
        <v/>
      </c>
      <c r="X99" s="41" t="str">
        <f t="shared" si="14"/>
        <v/>
      </c>
      <c r="Y99" s="42" t="str">
        <f t="shared" si="15"/>
        <v/>
      </c>
    </row>
    <row r="100" spans="2:25">
      <c r="B100" s="35">
        <v>92</v>
      </c>
      <c r="C100" s="48" t="str">
        <f t="shared" si="10"/>
        <v/>
      </c>
      <c r="D100" s="48"/>
      <c r="E100" s="35"/>
      <c r="F100" s="8"/>
      <c r="G100" s="35"/>
      <c r="H100" s="49"/>
      <c r="I100" s="49"/>
      <c r="J100" s="35"/>
      <c r="K100" s="50" t="str">
        <f t="shared" si="11"/>
        <v/>
      </c>
      <c r="L100" s="51"/>
      <c r="M100" s="6" t="str">
        <f>IF(J100="","",(K100/J100)/LOOKUP(RIGHT($D$2,3),定数!$A$6:$A$13,定数!$B$6:$B$13))</f>
        <v/>
      </c>
      <c r="N100" s="35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3"/>
        <v/>
      </c>
      <c r="U100" s="53"/>
      <c r="V100" t="str">
        <f t="shared" si="16"/>
        <v/>
      </c>
      <c r="W100" t="str">
        <f t="shared" si="16"/>
        <v/>
      </c>
      <c r="X100" s="41" t="str">
        <f t="shared" si="14"/>
        <v/>
      </c>
      <c r="Y100" s="42" t="str">
        <f t="shared" si="15"/>
        <v/>
      </c>
    </row>
    <row r="101" spans="2:25">
      <c r="B101" s="35">
        <v>93</v>
      </c>
      <c r="C101" s="48" t="str">
        <f t="shared" si="10"/>
        <v/>
      </c>
      <c r="D101" s="48"/>
      <c r="E101" s="35"/>
      <c r="F101" s="8"/>
      <c r="G101" s="35"/>
      <c r="H101" s="49"/>
      <c r="I101" s="49"/>
      <c r="J101" s="35"/>
      <c r="K101" s="50" t="str">
        <f t="shared" si="11"/>
        <v/>
      </c>
      <c r="L101" s="51"/>
      <c r="M101" s="6" t="str">
        <f>IF(J101="","",(K101/J101)/LOOKUP(RIGHT($D$2,3),定数!$A$6:$A$13,定数!$B$6:$B$13))</f>
        <v/>
      </c>
      <c r="N101" s="35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3"/>
        <v/>
      </c>
      <c r="U101" s="53"/>
      <c r="V101" t="str">
        <f t="shared" si="16"/>
        <v/>
      </c>
      <c r="W101" t="str">
        <f t="shared" si="16"/>
        <v/>
      </c>
      <c r="X101" s="41" t="str">
        <f t="shared" si="14"/>
        <v/>
      </c>
      <c r="Y101" s="42" t="str">
        <f t="shared" si="15"/>
        <v/>
      </c>
    </row>
    <row r="102" spans="2:25">
      <c r="B102" s="35">
        <v>94</v>
      </c>
      <c r="C102" s="48" t="str">
        <f t="shared" si="10"/>
        <v/>
      </c>
      <c r="D102" s="48"/>
      <c r="E102" s="35"/>
      <c r="F102" s="8"/>
      <c r="G102" s="35"/>
      <c r="H102" s="49"/>
      <c r="I102" s="49"/>
      <c r="J102" s="35"/>
      <c r="K102" s="50" t="str">
        <f t="shared" si="11"/>
        <v/>
      </c>
      <c r="L102" s="51"/>
      <c r="M102" s="6" t="str">
        <f>IF(J102="","",(K102/J102)/LOOKUP(RIGHT($D$2,3),定数!$A$6:$A$13,定数!$B$6:$B$13))</f>
        <v/>
      </c>
      <c r="N102" s="35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3"/>
        <v/>
      </c>
      <c r="U102" s="53"/>
      <c r="V102" t="str">
        <f t="shared" si="16"/>
        <v/>
      </c>
      <c r="W102" t="str">
        <f t="shared" si="16"/>
        <v/>
      </c>
      <c r="X102" s="41" t="str">
        <f t="shared" si="14"/>
        <v/>
      </c>
      <c r="Y102" s="42" t="str">
        <f t="shared" si="15"/>
        <v/>
      </c>
    </row>
    <row r="103" spans="2:25">
      <c r="B103" s="35">
        <v>95</v>
      </c>
      <c r="C103" s="48" t="str">
        <f t="shared" si="10"/>
        <v/>
      </c>
      <c r="D103" s="48"/>
      <c r="E103" s="35"/>
      <c r="F103" s="8"/>
      <c r="G103" s="35"/>
      <c r="H103" s="49"/>
      <c r="I103" s="49"/>
      <c r="J103" s="35"/>
      <c r="K103" s="50" t="str">
        <f t="shared" si="11"/>
        <v/>
      </c>
      <c r="L103" s="51"/>
      <c r="M103" s="6" t="str">
        <f>IF(J103="","",(K103/J103)/LOOKUP(RIGHT($D$2,3),定数!$A$6:$A$13,定数!$B$6:$B$13))</f>
        <v/>
      </c>
      <c r="N103" s="35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3"/>
        <v/>
      </c>
      <c r="U103" s="53"/>
      <c r="V103" t="str">
        <f t="shared" si="16"/>
        <v/>
      </c>
      <c r="W103" t="str">
        <f t="shared" si="16"/>
        <v/>
      </c>
      <c r="X103" s="41" t="str">
        <f t="shared" si="14"/>
        <v/>
      </c>
      <c r="Y103" s="42" t="str">
        <f t="shared" si="15"/>
        <v/>
      </c>
    </row>
    <row r="104" spans="2:25">
      <c r="B104" s="35">
        <v>96</v>
      </c>
      <c r="C104" s="48" t="str">
        <f t="shared" si="10"/>
        <v/>
      </c>
      <c r="D104" s="48"/>
      <c r="E104" s="35"/>
      <c r="F104" s="8"/>
      <c r="G104" s="35"/>
      <c r="H104" s="49"/>
      <c r="I104" s="49"/>
      <c r="J104" s="35"/>
      <c r="K104" s="50" t="str">
        <f t="shared" si="11"/>
        <v/>
      </c>
      <c r="L104" s="51"/>
      <c r="M104" s="6" t="str">
        <f>IF(J104="","",(K104/J104)/LOOKUP(RIGHT($D$2,3),定数!$A$6:$A$13,定数!$B$6:$B$13))</f>
        <v/>
      </c>
      <c r="N104" s="35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3"/>
        <v/>
      </c>
      <c r="U104" s="53"/>
      <c r="V104" t="str">
        <f t="shared" si="16"/>
        <v/>
      </c>
      <c r="W104" t="str">
        <f t="shared" si="16"/>
        <v/>
      </c>
      <c r="X104" s="41" t="str">
        <f t="shared" si="14"/>
        <v/>
      </c>
      <c r="Y104" s="42" t="str">
        <f t="shared" si="15"/>
        <v/>
      </c>
    </row>
    <row r="105" spans="2:25">
      <c r="B105" s="35">
        <v>97</v>
      </c>
      <c r="C105" s="48" t="str">
        <f t="shared" si="10"/>
        <v/>
      </c>
      <c r="D105" s="48"/>
      <c r="E105" s="35"/>
      <c r="F105" s="8"/>
      <c r="G105" s="35"/>
      <c r="H105" s="49"/>
      <c r="I105" s="49"/>
      <c r="J105" s="35"/>
      <c r="K105" s="50" t="str">
        <f t="shared" si="11"/>
        <v/>
      </c>
      <c r="L105" s="51"/>
      <c r="M105" s="6" t="str">
        <f>IF(J105="","",(K105/J105)/LOOKUP(RIGHT($D$2,3),定数!$A$6:$A$13,定数!$B$6:$B$13))</f>
        <v/>
      </c>
      <c r="N105" s="35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3"/>
        <v/>
      </c>
      <c r="U105" s="53"/>
      <c r="V105" t="str">
        <f t="shared" si="16"/>
        <v/>
      </c>
      <c r="W105" t="str">
        <f t="shared" si="16"/>
        <v/>
      </c>
      <c r="X105" s="41" t="str">
        <f t="shared" si="14"/>
        <v/>
      </c>
      <c r="Y105" s="42" t="str">
        <f t="shared" si="15"/>
        <v/>
      </c>
    </row>
    <row r="106" spans="2:25">
      <c r="B106" s="35">
        <v>98</v>
      </c>
      <c r="C106" s="48" t="str">
        <f t="shared" si="10"/>
        <v/>
      </c>
      <c r="D106" s="48"/>
      <c r="E106" s="35"/>
      <c r="F106" s="8"/>
      <c r="G106" s="35"/>
      <c r="H106" s="49"/>
      <c r="I106" s="49"/>
      <c r="J106" s="35"/>
      <c r="K106" s="50" t="str">
        <f t="shared" si="11"/>
        <v/>
      </c>
      <c r="L106" s="51"/>
      <c r="M106" s="6" t="str">
        <f>IF(J106="","",(K106/J106)/LOOKUP(RIGHT($D$2,3),定数!$A$6:$A$13,定数!$B$6:$B$13))</f>
        <v/>
      </c>
      <c r="N106" s="35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3"/>
        <v/>
      </c>
      <c r="U106" s="53"/>
      <c r="V106" t="str">
        <f t="shared" si="16"/>
        <v/>
      </c>
      <c r="W106" t="str">
        <f t="shared" si="16"/>
        <v/>
      </c>
      <c r="X106" s="41" t="str">
        <f t="shared" si="14"/>
        <v/>
      </c>
      <c r="Y106" s="42" t="str">
        <f t="shared" si="15"/>
        <v/>
      </c>
    </row>
    <row r="107" spans="2:25">
      <c r="B107" s="35">
        <v>99</v>
      </c>
      <c r="C107" s="48" t="str">
        <f t="shared" si="10"/>
        <v/>
      </c>
      <c r="D107" s="48"/>
      <c r="E107" s="35"/>
      <c r="F107" s="8"/>
      <c r="G107" s="35"/>
      <c r="H107" s="49"/>
      <c r="I107" s="49"/>
      <c r="J107" s="35"/>
      <c r="K107" s="50" t="str">
        <f t="shared" si="11"/>
        <v/>
      </c>
      <c r="L107" s="51"/>
      <c r="M107" s="6" t="str">
        <f>IF(J107="","",(K107/J107)/LOOKUP(RIGHT($D$2,3),定数!$A$6:$A$13,定数!$B$6:$B$13))</f>
        <v/>
      </c>
      <c r="N107" s="35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3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4"/>
        <v/>
      </c>
      <c r="Y107" s="42" t="str">
        <f t="shared" si="15"/>
        <v/>
      </c>
    </row>
    <row r="108" spans="2:25">
      <c r="B108" s="35">
        <v>100</v>
      </c>
      <c r="C108" s="48" t="str">
        <f t="shared" si="10"/>
        <v/>
      </c>
      <c r="D108" s="48"/>
      <c r="E108" s="35"/>
      <c r="F108" s="8"/>
      <c r="G108" s="35"/>
      <c r="H108" s="49"/>
      <c r="I108" s="49"/>
      <c r="J108" s="35"/>
      <c r="K108" s="50" t="str">
        <f t="shared" si="11"/>
        <v/>
      </c>
      <c r="L108" s="51"/>
      <c r="M108" s="6" t="str">
        <f>IF(J108="","",(K108/J108)/LOOKUP(RIGHT($D$2,3),定数!$A$6:$A$13,定数!$B$6:$B$13))</f>
        <v/>
      </c>
      <c r="N108" s="35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3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4"/>
        <v/>
      </c>
      <c r="Y108" s="42" t="str">
        <f t="shared" si="15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201" priority="115" stopIfTrue="1" operator="equal">
      <formula>"買"</formula>
    </cfRule>
    <cfRule type="cellIs" dxfId="200" priority="116" stopIfTrue="1" operator="equal">
      <formula>"売"</formula>
    </cfRule>
  </conditionalFormatting>
  <conditionalFormatting sqref="G9:G11 G14:G45 G47:G108">
    <cfRule type="cellIs" dxfId="199" priority="117" stopIfTrue="1" operator="equal">
      <formula>"買"</formula>
    </cfRule>
    <cfRule type="cellIs" dxfId="198" priority="118" stopIfTrue="1" operator="equal">
      <formula>"売"</formula>
    </cfRule>
  </conditionalFormatting>
  <conditionalFormatting sqref="G12">
    <cfRule type="cellIs" dxfId="197" priority="113" stopIfTrue="1" operator="equal">
      <formula>"買"</formula>
    </cfRule>
    <cfRule type="cellIs" dxfId="196" priority="114" stopIfTrue="1" operator="equal">
      <formula>"売"</formula>
    </cfRule>
  </conditionalFormatting>
  <conditionalFormatting sqref="G13">
    <cfRule type="cellIs" dxfId="195" priority="111" stopIfTrue="1" operator="equal">
      <formula>"買"</formula>
    </cfRule>
    <cfRule type="cellIs" dxfId="194" priority="112" stopIfTrue="1" operator="equal">
      <formula>"売"</formula>
    </cfRule>
  </conditionalFormatting>
  <conditionalFormatting sqref="G9">
    <cfRule type="cellIs" dxfId="193" priority="109" stopIfTrue="1" operator="equal">
      <formula>"買"</formula>
    </cfRule>
    <cfRule type="cellIs" dxfId="192" priority="110" stopIfTrue="1" operator="equal">
      <formula>"売"</formula>
    </cfRule>
  </conditionalFormatting>
  <conditionalFormatting sqref="G10">
    <cfRule type="cellIs" dxfId="191" priority="107" stopIfTrue="1" operator="equal">
      <formula>"買"</formula>
    </cfRule>
    <cfRule type="cellIs" dxfId="190" priority="108" stopIfTrue="1" operator="equal">
      <formula>"売"</formula>
    </cfRule>
  </conditionalFormatting>
  <conditionalFormatting sqref="G11">
    <cfRule type="cellIs" dxfId="189" priority="105" stopIfTrue="1" operator="equal">
      <formula>"買"</formula>
    </cfRule>
    <cfRule type="cellIs" dxfId="188" priority="106" stopIfTrue="1" operator="equal">
      <formula>"売"</formula>
    </cfRule>
  </conditionalFormatting>
  <conditionalFormatting sqref="G9">
    <cfRule type="cellIs" dxfId="187" priority="103" stopIfTrue="1" operator="equal">
      <formula>"買"</formula>
    </cfRule>
    <cfRule type="cellIs" dxfId="186" priority="104" stopIfTrue="1" operator="equal">
      <formula>"売"</formula>
    </cfRule>
  </conditionalFormatting>
  <conditionalFormatting sqref="G10">
    <cfRule type="cellIs" dxfId="185" priority="101" stopIfTrue="1" operator="equal">
      <formula>"買"</formula>
    </cfRule>
    <cfRule type="cellIs" dxfId="184" priority="102" stopIfTrue="1" operator="equal">
      <formula>"売"</formula>
    </cfRule>
  </conditionalFormatting>
  <conditionalFormatting sqref="G11">
    <cfRule type="cellIs" dxfId="183" priority="99" stopIfTrue="1" operator="equal">
      <formula>"買"</formula>
    </cfRule>
    <cfRule type="cellIs" dxfId="182" priority="100" stopIfTrue="1" operator="equal">
      <formula>"売"</formula>
    </cfRule>
  </conditionalFormatting>
  <conditionalFormatting sqref="G12">
    <cfRule type="cellIs" dxfId="181" priority="97" stopIfTrue="1" operator="equal">
      <formula>"買"</formula>
    </cfRule>
    <cfRule type="cellIs" dxfId="180" priority="98" stopIfTrue="1" operator="equal">
      <formula>"売"</formula>
    </cfRule>
  </conditionalFormatting>
  <conditionalFormatting sqref="G13">
    <cfRule type="cellIs" dxfId="179" priority="95" stopIfTrue="1" operator="equal">
      <formula>"買"</formula>
    </cfRule>
    <cfRule type="cellIs" dxfId="178" priority="96" stopIfTrue="1" operator="equal">
      <formula>"売"</formula>
    </cfRule>
  </conditionalFormatting>
  <conditionalFormatting sqref="G13">
    <cfRule type="cellIs" dxfId="177" priority="93" stopIfTrue="1" operator="equal">
      <formula>"買"</formula>
    </cfRule>
    <cfRule type="cellIs" dxfId="176" priority="94" stopIfTrue="1" operator="equal">
      <formula>"売"</formula>
    </cfRule>
  </conditionalFormatting>
  <conditionalFormatting sqref="G14">
    <cfRule type="cellIs" dxfId="175" priority="91" stopIfTrue="1" operator="equal">
      <formula>"買"</formula>
    </cfRule>
    <cfRule type="cellIs" dxfId="174" priority="92" stopIfTrue="1" operator="equal">
      <formula>"売"</formula>
    </cfRule>
  </conditionalFormatting>
  <conditionalFormatting sqref="G15">
    <cfRule type="cellIs" dxfId="173" priority="89" stopIfTrue="1" operator="equal">
      <formula>"買"</formula>
    </cfRule>
    <cfRule type="cellIs" dxfId="172" priority="90" stopIfTrue="1" operator="equal">
      <formula>"売"</formula>
    </cfRule>
  </conditionalFormatting>
  <conditionalFormatting sqref="G16">
    <cfRule type="cellIs" dxfId="171" priority="87" stopIfTrue="1" operator="equal">
      <formula>"買"</formula>
    </cfRule>
    <cfRule type="cellIs" dxfId="170" priority="88" stopIfTrue="1" operator="equal">
      <formula>"売"</formula>
    </cfRule>
  </conditionalFormatting>
  <conditionalFormatting sqref="G17">
    <cfRule type="cellIs" dxfId="169" priority="85" stopIfTrue="1" operator="equal">
      <formula>"買"</formula>
    </cfRule>
    <cfRule type="cellIs" dxfId="168" priority="86" stopIfTrue="1" operator="equal">
      <formula>"売"</formula>
    </cfRule>
  </conditionalFormatting>
  <conditionalFormatting sqref="G18">
    <cfRule type="cellIs" dxfId="167" priority="83" stopIfTrue="1" operator="equal">
      <formula>"買"</formula>
    </cfRule>
    <cfRule type="cellIs" dxfId="166" priority="84" stopIfTrue="1" operator="equal">
      <formula>"売"</formula>
    </cfRule>
  </conditionalFormatting>
  <conditionalFormatting sqref="G19">
    <cfRule type="cellIs" dxfId="165" priority="81" stopIfTrue="1" operator="equal">
      <formula>"買"</formula>
    </cfRule>
    <cfRule type="cellIs" dxfId="164" priority="82" stopIfTrue="1" operator="equal">
      <formula>"売"</formula>
    </cfRule>
  </conditionalFormatting>
  <conditionalFormatting sqref="G20">
    <cfRule type="cellIs" dxfId="163" priority="79" stopIfTrue="1" operator="equal">
      <formula>"買"</formula>
    </cfRule>
    <cfRule type="cellIs" dxfId="162" priority="80" stopIfTrue="1" operator="equal">
      <formula>"売"</formula>
    </cfRule>
  </conditionalFormatting>
  <conditionalFormatting sqref="G21">
    <cfRule type="cellIs" dxfId="161" priority="77" stopIfTrue="1" operator="equal">
      <formula>"買"</formula>
    </cfRule>
    <cfRule type="cellIs" dxfId="160" priority="78" stopIfTrue="1" operator="equal">
      <formula>"売"</formula>
    </cfRule>
  </conditionalFormatting>
  <conditionalFormatting sqref="G22">
    <cfRule type="cellIs" dxfId="159" priority="75" stopIfTrue="1" operator="equal">
      <formula>"買"</formula>
    </cfRule>
    <cfRule type="cellIs" dxfId="158" priority="76" stopIfTrue="1" operator="equal">
      <formula>"売"</formula>
    </cfRule>
  </conditionalFormatting>
  <conditionalFormatting sqref="G22">
    <cfRule type="cellIs" dxfId="157" priority="73" stopIfTrue="1" operator="equal">
      <formula>"買"</formula>
    </cfRule>
    <cfRule type="cellIs" dxfId="156" priority="74" stopIfTrue="1" operator="equal">
      <formula>"売"</formula>
    </cfRule>
  </conditionalFormatting>
  <conditionalFormatting sqref="G23">
    <cfRule type="cellIs" dxfId="155" priority="71" stopIfTrue="1" operator="equal">
      <formula>"買"</formula>
    </cfRule>
    <cfRule type="cellIs" dxfId="154" priority="72" stopIfTrue="1" operator="equal">
      <formula>"売"</formula>
    </cfRule>
  </conditionalFormatting>
  <conditionalFormatting sqref="G24">
    <cfRule type="cellIs" dxfId="153" priority="69" stopIfTrue="1" operator="equal">
      <formula>"買"</formula>
    </cfRule>
    <cfRule type="cellIs" dxfId="152" priority="70" stopIfTrue="1" operator="equal">
      <formula>"売"</formula>
    </cfRule>
  </conditionalFormatting>
  <conditionalFormatting sqref="G25">
    <cfRule type="cellIs" dxfId="151" priority="67" stopIfTrue="1" operator="equal">
      <formula>"買"</formula>
    </cfRule>
    <cfRule type="cellIs" dxfId="150" priority="68" stopIfTrue="1" operator="equal">
      <formula>"売"</formula>
    </cfRule>
  </conditionalFormatting>
  <conditionalFormatting sqref="G26">
    <cfRule type="cellIs" dxfId="149" priority="65" stopIfTrue="1" operator="equal">
      <formula>"買"</formula>
    </cfRule>
    <cfRule type="cellIs" dxfId="148" priority="66" stopIfTrue="1" operator="equal">
      <formula>"売"</formula>
    </cfRule>
  </conditionalFormatting>
  <conditionalFormatting sqref="G27">
    <cfRule type="cellIs" dxfId="147" priority="63" stopIfTrue="1" operator="equal">
      <formula>"買"</formula>
    </cfRule>
    <cfRule type="cellIs" dxfId="146" priority="64" stopIfTrue="1" operator="equal">
      <formula>"売"</formula>
    </cfRule>
  </conditionalFormatting>
  <conditionalFormatting sqref="G28">
    <cfRule type="cellIs" dxfId="145" priority="61" stopIfTrue="1" operator="equal">
      <formula>"買"</formula>
    </cfRule>
    <cfRule type="cellIs" dxfId="144" priority="62" stopIfTrue="1" operator="equal">
      <formula>"売"</formula>
    </cfRule>
  </conditionalFormatting>
  <conditionalFormatting sqref="G29">
    <cfRule type="cellIs" dxfId="143" priority="59" stopIfTrue="1" operator="equal">
      <formula>"買"</formula>
    </cfRule>
    <cfRule type="cellIs" dxfId="142" priority="60" stopIfTrue="1" operator="equal">
      <formula>"売"</formula>
    </cfRule>
  </conditionalFormatting>
  <conditionalFormatting sqref="G30">
    <cfRule type="cellIs" dxfId="141" priority="57" stopIfTrue="1" operator="equal">
      <formula>"買"</formula>
    </cfRule>
    <cfRule type="cellIs" dxfId="140" priority="58" stopIfTrue="1" operator="equal">
      <formula>"売"</formula>
    </cfRule>
  </conditionalFormatting>
  <conditionalFormatting sqref="G31">
    <cfRule type="cellIs" dxfId="139" priority="55" stopIfTrue="1" operator="equal">
      <formula>"買"</formula>
    </cfRule>
    <cfRule type="cellIs" dxfId="138" priority="56" stopIfTrue="1" operator="equal">
      <formula>"売"</formula>
    </cfRule>
  </conditionalFormatting>
  <conditionalFormatting sqref="G32">
    <cfRule type="cellIs" dxfId="137" priority="53" stopIfTrue="1" operator="equal">
      <formula>"買"</formula>
    </cfRule>
    <cfRule type="cellIs" dxfId="136" priority="54" stopIfTrue="1" operator="equal">
      <formula>"売"</formula>
    </cfRule>
  </conditionalFormatting>
  <conditionalFormatting sqref="G33">
    <cfRule type="cellIs" dxfId="135" priority="51" stopIfTrue="1" operator="equal">
      <formula>"買"</formula>
    </cfRule>
    <cfRule type="cellIs" dxfId="134" priority="52" stopIfTrue="1" operator="equal">
      <formula>"売"</formula>
    </cfRule>
  </conditionalFormatting>
  <conditionalFormatting sqref="G34">
    <cfRule type="cellIs" dxfId="133" priority="49" stopIfTrue="1" operator="equal">
      <formula>"買"</formula>
    </cfRule>
    <cfRule type="cellIs" dxfId="132" priority="50" stopIfTrue="1" operator="equal">
      <formula>"売"</formula>
    </cfRule>
  </conditionalFormatting>
  <conditionalFormatting sqref="G35">
    <cfRule type="cellIs" dxfId="131" priority="47" stopIfTrue="1" operator="equal">
      <formula>"買"</formula>
    </cfRule>
    <cfRule type="cellIs" dxfId="130" priority="48" stopIfTrue="1" operator="equal">
      <formula>"売"</formula>
    </cfRule>
  </conditionalFormatting>
  <conditionalFormatting sqref="G36">
    <cfRule type="cellIs" dxfId="129" priority="45" stopIfTrue="1" operator="equal">
      <formula>"買"</formula>
    </cfRule>
    <cfRule type="cellIs" dxfId="128" priority="46" stopIfTrue="1" operator="equal">
      <formula>"売"</formula>
    </cfRule>
  </conditionalFormatting>
  <conditionalFormatting sqref="G37">
    <cfRule type="cellIs" dxfId="127" priority="43" stopIfTrue="1" operator="equal">
      <formula>"買"</formula>
    </cfRule>
    <cfRule type="cellIs" dxfId="126" priority="44" stopIfTrue="1" operator="equal">
      <formula>"売"</formula>
    </cfRule>
  </conditionalFormatting>
  <conditionalFormatting sqref="G38">
    <cfRule type="cellIs" dxfId="125" priority="41" stopIfTrue="1" operator="equal">
      <formula>"買"</formula>
    </cfRule>
    <cfRule type="cellIs" dxfId="124" priority="42" stopIfTrue="1" operator="equal">
      <formula>"売"</formula>
    </cfRule>
  </conditionalFormatting>
  <conditionalFormatting sqref="G39">
    <cfRule type="cellIs" dxfId="113" priority="39" stopIfTrue="1" operator="equal">
      <formula>"買"</formula>
    </cfRule>
    <cfRule type="cellIs" dxfId="112" priority="40" stopIfTrue="1" operator="equal">
      <formula>"売"</formula>
    </cfRule>
  </conditionalFormatting>
  <conditionalFormatting sqref="G40">
    <cfRule type="cellIs" dxfId="109" priority="37" stopIfTrue="1" operator="equal">
      <formula>"買"</formula>
    </cfRule>
    <cfRule type="cellIs" dxfId="108" priority="38" stopIfTrue="1" operator="equal">
      <formula>"売"</formula>
    </cfRule>
  </conditionalFormatting>
  <conditionalFormatting sqref="G41">
    <cfRule type="cellIs" dxfId="105" priority="35" stopIfTrue="1" operator="equal">
      <formula>"買"</formula>
    </cfRule>
    <cfRule type="cellIs" dxfId="104" priority="36" stopIfTrue="1" operator="equal">
      <formula>"売"</formula>
    </cfRule>
  </conditionalFormatting>
  <conditionalFormatting sqref="G42">
    <cfRule type="cellIs" dxfId="101" priority="33" stopIfTrue="1" operator="equal">
      <formula>"買"</formula>
    </cfRule>
    <cfRule type="cellIs" dxfId="100" priority="34" stopIfTrue="1" operator="equal">
      <formula>"売"</formula>
    </cfRule>
  </conditionalFormatting>
  <conditionalFormatting sqref="G43">
    <cfRule type="cellIs" dxfId="97" priority="31" stopIfTrue="1" operator="equal">
      <formula>"買"</formula>
    </cfRule>
    <cfRule type="cellIs" dxfId="96" priority="32" stopIfTrue="1" operator="equal">
      <formula>"売"</formula>
    </cfRule>
  </conditionalFormatting>
  <conditionalFormatting sqref="G44">
    <cfRule type="cellIs" dxfId="93" priority="29" stopIfTrue="1" operator="equal">
      <formula>"買"</formula>
    </cfRule>
    <cfRule type="cellIs" dxfId="92" priority="30" stopIfTrue="1" operator="equal">
      <formula>"売"</formula>
    </cfRule>
  </conditionalFormatting>
  <conditionalFormatting sqref="G45">
    <cfRule type="cellIs" dxfId="89" priority="27" stopIfTrue="1" operator="equal">
      <formula>"買"</formula>
    </cfRule>
    <cfRule type="cellIs" dxfId="88" priority="28" stopIfTrue="1" operator="equal">
      <formula>"売"</formula>
    </cfRule>
  </conditionalFormatting>
  <conditionalFormatting sqref="G46">
    <cfRule type="cellIs" dxfId="85" priority="25" stopIfTrue="1" operator="equal">
      <formula>"買"</formula>
    </cfRule>
    <cfRule type="cellIs" dxfId="84" priority="26" stopIfTrue="1" operator="equal">
      <formula>"売"</formula>
    </cfRule>
  </conditionalFormatting>
  <conditionalFormatting sqref="G47">
    <cfRule type="cellIs" dxfId="73" priority="23" stopIfTrue="1" operator="equal">
      <formula>"買"</formula>
    </cfRule>
    <cfRule type="cellIs" dxfId="72" priority="24" stopIfTrue="1" operator="equal">
      <formula>"売"</formula>
    </cfRule>
  </conditionalFormatting>
  <conditionalFormatting sqref="G48">
    <cfRule type="cellIs" dxfId="69" priority="21" stopIfTrue="1" operator="equal">
      <formula>"買"</formula>
    </cfRule>
    <cfRule type="cellIs" dxfId="68" priority="22" stopIfTrue="1" operator="equal">
      <formula>"売"</formula>
    </cfRule>
  </conditionalFormatting>
  <conditionalFormatting sqref="G49">
    <cfRule type="cellIs" dxfId="65" priority="19" stopIfTrue="1" operator="equal">
      <formula>"買"</formula>
    </cfRule>
    <cfRule type="cellIs" dxfId="64" priority="20" stopIfTrue="1" operator="equal">
      <formula>"売"</formula>
    </cfRule>
  </conditionalFormatting>
  <conditionalFormatting sqref="G50">
    <cfRule type="cellIs" dxfId="61" priority="17" stopIfTrue="1" operator="equal">
      <formula>"買"</formula>
    </cfRule>
    <cfRule type="cellIs" dxfId="60" priority="18" stopIfTrue="1" operator="equal">
      <formula>"売"</formula>
    </cfRule>
  </conditionalFormatting>
  <conditionalFormatting sqref="G51">
    <cfRule type="cellIs" dxfId="55" priority="15" stopIfTrue="1" operator="equal">
      <formula>"買"</formula>
    </cfRule>
    <cfRule type="cellIs" dxfId="54" priority="16" stopIfTrue="1" operator="equal">
      <formula>"売"</formula>
    </cfRule>
  </conditionalFormatting>
  <conditionalFormatting sqref="G52">
    <cfRule type="cellIs" dxfId="47" priority="13" stopIfTrue="1" operator="equal">
      <formula>"買"</formula>
    </cfRule>
    <cfRule type="cellIs" dxfId="46" priority="14" stopIfTrue="1" operator="equal">
      <formula>"売"</formula>
    </cfRule>
  </conditionalFormatting>
  <conditionalFormatting sqref="G53">
    <cfRule type="cellIs" dxfId="39" priority="11" stopIfTrue="1" operator="equal">
      <formula>"買"</formula>
    </cfRule>
    <cfRule type="cellIs" dxfId="38" priority="12" stopIfTrue="1" operator="equal">
      <formula>"売"</formula>
    </cfRule>
  </conditionalFormatting>
  <conditionalFormatting sqref="G54">
    <cfRule type="cellIs" dxfId="31" priority="9" stopIfTrue="1" operator="equal">
      <formula>"買"</formula>
    </cfRule>
    <cfRule type="cellIs" dxfId="30" priority="10" stopIfTrue="1" operator="equal">
      <formula>"売"</formula>
    </cfRule>
  </conditionalFormatting>
  <conditionalFormatting sqref="G54">
    <cfRule type="cellIs" dxfId="27" priority="7" stopIfTrue="1" operator="equal">
      <formula>"買"</formula>
    </cfRule>
    <cfRule type="cellIs" dxfId="26" priority="8" stopIfTrue="1" operator="equal">
      <formula>"売"</formula>
    </cfRule>
  </conditionalFormatting>
  <conditionalFormatting sqref="G55">
    <cfRule type="cellIs" dxfId="19" priority="5" stopIfTrue="1" operator="equal">
      <formula>"買"</formula>
    </cfRule>
    <cfRule type="cellIs" dxfId="18" priority="6" stopIfTrue="1" operator="equal">
      <formula>"売"</formula>
    </cfRule>
  </conditionalFormatting>
  <conditionalFormatting sqref="G56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57">
    <cfRule type="cellIs" dxfId="3" priority="1" stopIfTrue="1" operator="equal">
      <formula>"買"</formula>
    </cfRule>
    <cfRule type="cellIs" dxfId="2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302" workbookViewId="0">
      <selection activeCell="A321" sqref="A321"/>
    </sheetView>
  </sheetViews>
  <sheetFormatPr defaultRowHeight="14.25"/>
  <cols>
    <col min="1" max="1" width="7.375" style="34" customWidth="1"/>
    <col min="2" max="2" width="8.12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9"/>
  <sheetViews>
    <sheetView topLeftCell="A12" zoomScale="145" zoomScaleNormal="145" zoomScaleSheetLayoutView="100" workbookViewId="0">
      <selection activeCell="A30" sqref="A30"/>
    </sheetView>
  </sheetViews>
  <sheetFormatPr defaultRowHeight="13.5"/>
  <sheetData>
    <row r="1" spans="1:10">
      <c r="A1" t="s">
        <v>0</v>
      </c>
    </row>
    <row r="2" spans="1:10">
      <c r="A2" s="88" t="s">
        <v>70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>
      <c r="A9" s="89"/>
      <c r="B9" s="89"/>
      <c r="C9" s="89"/>
      <c r="D9" s="89"/>
      <c r="E9" s="89"/>
      <c r="F9" s="89"/>
      <c r="G9" s="89"/>
      <c r="H9" s="89"/>
      <c r="I9" s="89"/>
      <c r="J9" s="89"/>
    </row>
    <row r="11" spans="1:10">
      <c r="A11" t="s">
        <v>1</v>
      </c>
    </row>
    <row r="12" spans="1:10">
      <c r="A12" s="90" t="s">
        <v>71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1" spans="1:10">
      <c r="A21" t="s">
        <v>2</v>
      </c>
    </row>
    <row r="22" spans="1:10">
      <c r="A22" s="90" t="s">
        <v>72</v>
      </c>
      <c r="B22" s="90"/>
      <c r="C22" s="90"/>
      <c r="D22" s="90"/>
      <c r="E22" s="90"/>
      <c r="F22" s="90"/>
      <c r="G22" s="90"/>
      <c r="H22" s="90"/>
      <c r="I22" s="90"/>
      <c r="J22" s="90"/>
    </row>
    <row r="23" spans="1:10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>
      <c r="A24" s="90"/>
      <c r="B24" s="90"/>
      <c r="C24" s="90"/>
      <c r="D24" s="90"/>
      <c r="E24" s="90"/>
      <c r="F24" s="90"/>
      <c r="G24" s="90"/>
      <c r="H24" s="90"/>
      <c r="I24" s="90"/>
      <c r="J24" s="90"/>
    </row>
    <row r="25" spans="1:10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spans="1:10">
      <c r="A26" s="90"/>
      <c r="B26" s="90"/>
      <c r="C26" s="90"/>
      <c r="D26" s="90"/>
      <c r="E26" s="90"/>
      <c r="F26" s="90"/>
      <c r="G26" s="90"/>
      <c r="H26" s="90"/>
      <c r="I26" s="90"/>
      <c r="J26" s="90"/>
    </row>
    <row r="27" spans="1:10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>
      <c r="A29" s="90"/>
      <c r="B29" s="90"/>
      <c r="C29" s="90"/>
      <c r="D29" s="90"/>
      <c r="E29" s="90"/>
      <c r="F29" s="90"/>
      <c r="G29" s="90"/>
      <c r="H29" s="90"/>
      <c r="I29" s="90"/>
      <c r="J29" s="90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2"/>
  <sheetViews>
    <sheetView zoomScaleSheetLayoutView="100" workbookViewId="0">
      <selection activeCell="H14" sqref="H14"/>
    </sheetView>
  </sheetViews>
  <sheetFormatPr defaultColWidth="8.875" defaultRowHeight="17.2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>
      <c r="B2" s="24" t="s">
        <v>39</v>
      </c>
      <c r="C2" s="26"/>
    </row>
    <row r="4" spans="2:9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>
      <c r="B5" s="27" t="s">
        <v>73</v>
      </c>
      <c r="C5" s="28" t="s">
        <v>43</v>
      </c>
      <c r="D5" s="28"/>
      <c r="E5" s="32"/>
      <c r="F5" s="28">
        <v>49</v>
      </c>
      <c r="G5" s="32" t="s">
        <v>74</v>
      </c>
      <c r="H5" s="28"/>
      <c r="I5" s="32"/>
    </row>
    <row r="6" spans="2:9">
      <c r="B6" s="27" t="s">
        <v>73</v>
      </c>
      <c r="C6" s="28"/>
      <c r="D6" s="28"/>
      <c r="E6" s="32"/>
      <c r="F6" s="28"/>
      <c r="G6" s="33"/>
      <c r="H6" s="28"/>
      <c r="I6" s="33"/>
    </row>
    <row r="7" spans="2:9">
      <c r="B7" s="27" t="s">
        <v>73</v>
      </c>
      <c r="C7" s="28"/>
      <c r="D7" s="28"/>
      <c r="E7" s="33"/>
      <c r="F7" s="28"/>
      <c r="G7" s="33"/>
      <c r="H7" s="28"/>
      <c r="I7" s="33"/>
    </row>
    <row r="8" spans="2:9">
      <c r="B8" s="27" t="s">
        <v>73</v>
      </c>
      <c r="C8" s="28"/>
      <c r="D8" s="28"/>
      <c r="E8" s="33"/>
      <c r="F8" s="28"/>
      <c r="G8" s="33"/>
      <c r="H8" s="28"/>
      <c r="I8" s="33"/>
    </row>
    <row r="9" spans="2:9">
      <c r="B9" s="27" t="s">
        <v>73</v>
      </c>
      <c r="C9" s="28"/>
      <c r="D9" s="28"/>
      <c r="E9" s="33"/>
      <c r="F9" s="28"/>
      <c r="G9" s="33"/>
      <c r="H9" s="28"/>
      <c r="I9" s="33"/>
    </row>
    <row r="10" spans="2:9">
      <c r="B10" s="27" t="s">
        <v>73</v>
      </c>
      <c r="C10" s="28"/>
      <c r="D10" s="28"/>
      <c r="E10" s="33"/>
      <c r="F10" s="28"/>
      <c r="G10" s="33"/>
      <c r="H10" s="28"/>
      <c r="I10" s="33"/>
    </row>
    <row r="11" spans="2:9">
      <c r="B11" s="27" t="s">
        <v>73</v>
      </c>
      <c r="C11" s="28"/>
      <c r="D11" s="28"/>
      <c r="E11" s="33"/>
      <c r="F11" s="28"/>
      <c r="G11" s="33"/>
      <c r="H11" s="28"/>
      <c r="I11" s="33"/>
    </row>
    <row r="12" spans="2:9">
      <c r="B12" s="27" t="s">
        <v>73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/>
  <cols>
    <col min="1" max="1" width="2.875" customWidth="1"/>
    <col min="2" max="18" width="6.625" customWidth="1"/>
    <col min="22" max="22" width="10.875" style="22" bestFit="1" customWidth="1"/>
  </cols>
  <sheetData>
    <row r="2" spans="2:21">
      <c r="B2" s="74" t="s">
        <v>5</v>
      </c>
      <c r="C2" s="74"/>
      <c r="D2" s="77"/>
      <c r="E2" s="77"/>
      <c r="F2" s="74" t="s">
        <v>6</v>
      </c>
      <c r="G2" s="74"/>
      <c r="H2" s="77" t="s">
        <v>36</v>
      </c>
      <c r="I2" s="77"/>
      <c r="J2" s="74" t="s">
        <v>7</v>
      </c>
      <c r="K2" s="74"/>
      <c r="L2" s="79">
        <f>C9</f>
        <v>1000000</v>
      </c>
      <c r="M2" s="77"/>
      <c r="N2" s="74" t="s">
        <v>8</v>
      </c>
      <c r="O2" s="74"/>
      <c r="P2" s="79" t="e">
        <f>C108+R108</f>
        <v>#VALUE!</v>
      </c>
      <c r="Q2" s="77"/>
      <c r="R2" s="1"/>
      <c r="S2" s="1"/>
      <c r="T2" s="1"/>
    </row>
    <row r="3" spans="2:21" ht="57" customHeight="1">
      <c r="B3" s="74" t="s">
        <v>9</v>
      </c>
      <c r="C3" s="74"/>
      <c r="D3" s="86" t="s">
        <v>38</v>
      </c>
      <c r="E3" s="86"/>
      <c r="F3" s="86"/>
      <c r="G3" s="86"/>
      <c r="H3" s="86"/>
      <c r="I3" s="86"/>
      <c r="J3" s="74" t="s">
        <v>10</v>
      </c>
      <c r="K3" s="74"/>
      <c r="L3" s="86" t="s">
        <v>35</v>
      </c>
      <c r="M3" s="87"/>
      <c r="N3" s="87"/>
      <c r="O3" s="87"/>
      <c r="P3" s="87"/>
      <c r="Q3" s="87"/>
      <c r="R3" s="1"/>
      <c r="S3" s="1"/>
    </row>
    <row r="4" spans="2:21">
      <c r="B4" s="74" t="s">
        <v>11</v>
      </c>
      <c r="C4" s="74"/>
      <c r="D4" s="75">
        <f>SUM($R$9:$S$993)</f>
        <v>153684.21052631587</v>
      </c>
      <c r="E4" s="75"/>
      <c r="F4" s="74" t="s">
        <v>12</v>
      </c>
      <c r="G4" s="74"/>
      <c r="H4" s="76">
        <f>SUM($T$9:$U$108)</f>
        <v>292.00000000000017</v>
      </c>
      <c r="I4" s="77"/>
      <c r="J4" s="78" t="s">
        <v>13</v>
      </c>
      <c r="K4" s="78"/>
      <c r="L4" s="79">
        <f>MAX($C$9:$D$990)-C9</f>
        <v>153684.21052631596</v>
      </c>
      <c r="M4" s="79"/>
      <c r="N4" s="78" t="s">
        <v>14</v>
      </c>
      <c r="O4" s="78"/>
      <c r="P4" s="75">
        <f>MIN($C$9:$D$990)-C9</f>
        <v>0</v>
      </c>
      <c r="Q4" s="75"/>
      <c r="R4" s="1"/>
      <c r="S4" s="1"/>
      <c r="T4" s="1"/>
    </row>
    <row r="5" spans="2:21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81" t="s">
        <v>19</v>
      </c>
      <c r="K5" s="74"/>
      <c r="L5" s="82"/>
      <c r="M5" s="83"/>
      <c r="N5" s="17" t="s">
        <v>20</v>
      </c>
      <c r="O5" s="9"/>
      <c r="P5" s="82"/>
      <c r="Q5" s="83"/>
      <c r="R5" s="1"/>
      <c r="S5" s="1"/>
      <c r="T5" s="1"/>
    </row>
    <row r="6" spans="2:21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67" t="s">
        <v>26</v>
      </c>
      <c r="O7" s="68"/>
      <c r="P7" s="68"/>
      <c r="Q7" s="69"/>
      <c r="R7" s="70" t="s">
        <v>27</v>
      </c>
      <c r="S7" s="70"/>
      <c r="T7" s="70"/>
      <c r="U7" s="70"/>
    </row>
    <row r="8" spans="2:21">
      <c r="B8" s="55"/>
      <c r="C8" s="58"/>
      <c r="D8" s="59"/>
      <c r="E8" s="18" t="s">
        <v>28</v>
      </c>
      <c r="F8" s="18" t="s">
        <v>29</v>
      </c>
      <c r="G8" s="18" t="s">
        <v>30</v>
      </c>
      <c r="H8" s="71" t="s">
        <v>31</v>
      </c>
      <c r="I8" s="62"/>
      <c r="J8" s="4" t="s">
        <v>32</v>
      </c>
      <c r="K8" s="72" t="s">
        <v>33</v>
      </c>
      <c r="L8" s="65"/>
      <c r="M8" s="66"/>
      <c r="N8" s="5" t="s">
        <v>28</v>
      </c>
      <c r="O8" s="5" t="s">
        <v>29</v>
      </c>
      <c r="P8" s="73" t="s">
        <v>31</v>
      </c>
      <c r="Q8" s="69"/>
      <c r="R8" s="70" t="s">
        <v>34</v>
      </c>
      <c r="S8" s="70"/>
      <c r="T8" s="70" t="s">
        <v>32</v>
      </c>
      <c r="U8" s="70"/>
    </row>
    <row r="9" spans="2:21">
      <c r="B9" s="19">
        <v>1</v>
      </c>
      <c r="C9" s="48">
        <v>1000000</v>
      </c>
      <c r="D9" s="48"/>
      <c r="E9" s="19">
        <v>2001</v>
      </c>
      <c r="F9" s="8">
        <v>42111</v>
      </c>
      <c r="G9" s="19" t="s">
        <v>4</v>
      </c>
      <c r="H9" s="49">
        <v>105.33</v>
      </c>
      <c r="I9" s="49"/>
      <c r="J9" s="19">
        <v>57</v>
      </c>
      <c r="K9" s="48">
        <f t="shared" ref="K9:K72" si="0">IF(F9="","",C9*0.03)</f>
        <v>30000</v>
      </c>
      <c r="L9" s="48"/>
      <c r="M9" s="6">
        <f>IF(J9="","",(K9/J9)/1000)</f>
        <v>0.52631578947368418</v>
      </c>
      <c r="N9" s="19">
        <v>2001</v>
      </c>
      <c r="O9" s="8">
        <v>42111</v>
      </c>
      <c r="P9" s="49">
        <v>108.25</v>
      </c>
      <c r="Q9" s="49"/>
      <c r="R9" s="52">
        <f>IF(O9="","",(IF(G9="売",H9-P9,P9-H9))*M9*100000)</f>
        <v>153684.21052631587</v>
      </c>
      <c r="S9" s="52"/>
      <c r="T9" s="53">
        <f>IF(O9="","",IF(R9&lt;0,J9*(-1),IF(G9="買",(P9-H9)*100,(H9-P9)*100)))</f>
        <v>292.00000000000017</v>
      </c>
      <c r="U9" s="53"/>
    </row>
    <row r="10" spans="2:21">
      <c r="B10" s="19">
        <v>2</v>
      </c>
      <c r="C10" s="48">
        <f t="shared" ref="C10:C73" si="1">IF(R9="","",C9+R9)</f>
        <v>1153684.210526316</v>
      </c>
      <c r="D10" s="48"/>
      <c r="E10" s="19"/>
      <c r="F10" s="8"/>
      <c r="G10" s="19" t="s">
        <v>4</v>
      </c>
      <c r="H10" s="49"/>
      <c r="I10" s="49"/>
      <c r="J10" s="19"/>
      <c r="K10" s="48" t="str">
        <f t="shared" si="0"/>
        <v/>
      </c>
      <c r="L10" s="48"/>
      <c r="M10" s="6" t="str">
        <f t="shared" ref="M10:M73" si="2">IF(J10="","",(K10/J10)/1000)</f>
        <v/>
      </c>
      <c r="N10" s="19"/>
      <c r="O10" s="8"/>
      <c r="P10" s="49"/>
      <c r="Q10" s="49"/>
      <c r="R10" s="52" t="str">
        <f t="shared" ref="R10:R73" si="3">IF(O10="","",(IF(G10="売",H10-P10,P10-H10))*M10*100000)</f>
        <v/>
      </c>
      <c r="S10" s="52"/>
      <c r="T10" s="53" t="str">
        <f t="shared" ref="T10:T73" si="4">IF(O10="","",IF(R10&lt;0,J10*(-1),IF(G10="買",(P10-H10)*100,(H10-P10)*100)))</f>
        <v/>
      </c>
      <c r="U10" s="53"/>
    </row>
    <row r="11" spans="2:21">
      <c r="B11" s="19">
        <v>3</v>
      </c>
      <c r="C11" s="48" t="str">
        <f t="shared" si="1"/>
        <v/>
      </c>
      <c r="D11" s="48"/>
      <c r="E11" s="19"/>
      <c r="F11" s="8"/>
      <c r="G11" s="19" t="s">
        <v>4</v>
      </c>
      <c r="H11" s="49"/>
      <c r="I11" s="49"/>
      <c r="J11" s="19"/>
      <c r="K11" s="48" t="str">
        <f t="shared" si="0"/>
        <v/>
      </c>
      <c r="L11" s="48"/>
      <c r="M11" s="6" t="str">
        <f t="shared" si="2"/>
        <v/>
      </c>
      <c r="N11" s="19"/>
      <c r="O11" s="8"/>
      <c r="P11" s="49"/>
      <c r="Q11" s="49"/>
      <c r="R11" s="52" t="str">
        <f t="shared" si="3"/>
        <v/>
      </c>
      <c r="S11" s="52"/>
      <c r="T11" s="53" t="str">
        <f t="shared" si="4"/>
        <v/>
      </c>
      <c r="U11" s="53"/>
    </row>
    <row r="12" spans="2:21">
      <c r="B12" s="19">
        <v>4</v>
      </c>
      <c r="C12" s="48" t="str">
        <f t="shared" si="1"/>
        <v/>
      </c>
      <c r="D12" s="48"/>
      <c r="E12" s="19"/>
      <c r="F12" s="8"/>
      <c r="G12" s="19" t="s">
        <v>3</v>
      </c>
      <c r="H12" s="49"/>
      <c r="I12" s="49"/>
      <c r="J12" s="19"/>
      <c r="K12" s="48" t="str">
        <f t="shared" si="0"/>
        <v/>
      </c>
      <c r="L12" s="48"/>
      <c r="M12" s="6" t="str">
        <f t="shared" si="2"/>
        <v/>
      </c>
      <c r="N12" s="19"/>
      <c r="O12" s="8"/>
      <c r="P12" s="49"/>
      <c r="Q12" s="49"/>
      <c r="R12" s="52" t="str">
        <f t="shared" si="3"/>
        <v/>
      </c>
      <c r="S12" s="52"/>
      <c r="T12" s="53" t="str">
        <f t="shared" si="4"/>
        <v/>
      </c>
      <c r="U12" s="53"/>
    </row>
    <row r="13" spans="2:21">
      <c r="B13" s="19">
        <v>5</v>
      </c>
      <c r="C13" s="48" t="str">
        <f t="shared" si="1"/>
        <v/>
      </c>
      <c r="D13" s="48"/>
      <c r="E13" s="19"/>
      <c r="F13" s="8"/>
      <c r="G13" s="19" t="s">
        <v>3</v>
      </c>
      <c r="H13" s="49"/>
      <c r="I13" s="49"/>
      <c r="J13" s="19"/>
      <c r="K13" s="48" t="str">
        <f t="shared" si="0"/>
        <v/>
      </c>
      <c r="L13" s="48"/>
      <c r="M13" s="6" t="str">
        <f t="shared" si="2"/>
        <v/>
      </c>
      <c r="N13" s="19"/>
      <c r="O13" s="8"/>
      <c r="P13" s="49"/>
      <c r="Q13" s="49"/>
      <c r="R13" s="52" t="str">
        <f t="shared" si="3"/>
        <v/>
      </c>
      <c r="S13" s="52"/>
      <c r="T13" s="53" t="str">
        <f t="shared" si="4"/>
        <v/>
      </c>
      <c r="U13" s="53"/>
    </row>
    <row r="14" spans="2:21">
      <c r="B14" s="19">
        <v>6</v>
      </c>
      <c r="C14" s="48" t="str">
        <f t="shared" si="1"/>
        <v/>
      </c>
      <c r="D14" s="48"/>
      <c r="E14" s="19"/>
      <c r="F14" s="8"/>
      <c r="G14" s="19" t="s">
        <v>4</v>
      </c>
      <c r="H14" s="49"/>
      <c r="I14" s="49"/>
      <c r="J14" s="19"/>
      <c r="K14" s="48" t="str">
        <f t="shared" si="0"/>
        <v/>
      </c>
      <c r="L14" s="48"/>
      <c r="M14" s="6" t="str">
        <f t="shared" si="2"/>
        <v/>
      </c>
      <c r="N14" s="19"/>
      <c r="O14" s="8"/>
      <c r="P14" s="49"/>
      <c r="Q14" s="49"/>
      <c r="R14" s="52" t="str">
        <f t="shared" si="3"/>
        <v/>
      </c>
      <c r="S14" s="52"/>
      <c r="T14" s="53" t="str">
        <f t="shared" si="4"/>
        <v/>
      </c>
      <c r="U14" s="53"/>
    </row>
    <row r="15" spans="2:21">
      <c r="B15" s="19">
        <v>7</v>
      </c>
      <c r="C15" s="48" t="str">
        <f t="shared" si="1"/>
        <v/>
      </c>
      <c r="D15" s="48"/>
      <c r="E15" s="19"/>
      <c r="F15" s="8"/>
      <c r="G15" s="19" t="s">
        <v>4</v>
      </c>
      <c r="H15" s="49"/>
      <c r="I15" s="49"/>
      <c r="J15" s="19"/>
      <c r="K15" s="48" t="str">
        <f t="shared" si="0"/>
        <v/>
      </c>
      <c r="L15" s="48"/>
      <c r="M15" s="6" t="str">
        <f t="shared" si="2"/>
        <v/>
      </c>
      <c r="N15" s="19"/>
      <c r="O15" s="8"/>
      <c r="P15" s="49"/>
      <c r="Q15" s="49"/>
      <c r="R15" s="52" t="str">
        <f t="shared" si="3"/>
        <v/>
      </c>
      <c r="S15" s="52"/>
      <c r="T15" s="53" t="str">
        <f t="shared" si="4"/>
        <v/>
      </c>
      <c r="U15" s="53"/>
    </row>
    <row r="16" spans="2:21">
      <c r="B16" s="19">
        <v>8</v>
      </c>
      <c r="C16" s="48" t="str">
        <f t="shared" si="1"/>
        <v/>
      </c>
      <c r="D16" s="48"/>
      <c r="E16" s="19"/>
      <c r="F16" s="8"/>
      <c r="G16" s="19" t="s">
        <v>4</v>
      </c>
      <c r="H16" s="49"/>
      <c r="I16" s="49"/>
      <c r="J16" s="19"/>
      <c r="K16" s="48" t="str">
        <f t="shared" si="0"/>
        <v/>
      </c>
      <c r="L16" s="48"/>
      <c r="M16" s="6" t="str">
        <f t="shared" si="2"/>
        <v/>
      </c>
      <c r="N16" s="19"/>
      <c r="O16" s="8"/>
      <c r="P16" s="49"/>
      <c r="Q16" s="49"/>
      <c r="R16" s="52" t="str">
        <f t="shared" si="3"/>
        <v/>
      </c>
      <c r="S16" s="52"/>
      <c r="T16" s="53" t="str">
        <f t="shared" si="4"/>
        <v/>
      </c>
      <c r="U16" s="53"/>
    </row>
    <row r="17" spans="2:21">
      <c r="B17" s="19">
        <v>9</v>
      </c>
      <c r="C17" s="48" t="str">
        <f t="shared" si="1"/>
        <v/>
      </c>
      <c r="D17" s="48"/>
      <c r="E17" s="19"/>
      <c r="F17" s="8"/>
      <c r="G17" s="19" t="s">
        <v>4</v>
      </c>
      <c r="H17" s="49"/>
      <c r="I17" s="49"/>
      <c r="J17" s="19"/>
      <c r="K17" s="48" t="str">
        <f t="shared" si="0"/>
        <v/>
      </c>
      <c r="L17" s="48"/>
      <c r="M17" s="6" t="str">
        <f t="shared" si="2"/>
        <v/>
      </c>
      <c r="N17" s="19"/>
      <c r="O17" s="8"/>
      <c r="P17" s="49"/>
      <c r="Q17" s="49"/>
      <c r="R17" s="52" t="str">
        <f t="shared" si="3"/>
        <v/>
      </c>
      <c r="S17" s="52"/>
      <c r="T17" s="53" t="str">
        <f t="shared" si="4"/>
        <v/>
      </c>
      <c r="U17" s="53"/>
    </row>
    <row r="18" spans="2:21">
      <c r="B18" s="19">
        <v>10</v>
      </c>
      <c r="C18" s="48" t="str">
        <f t="shared" si="1"/>
        <v/>
      </c>
      <c r="D18" s="48"/>
      <c r="E18" s="19"/>
      <c r="F18" s="8"/>
      <c r="G18" s="19" t="s">
        <v>4</v>
      </c>
      <c r="H18" s="49"/>
      <c r="I18" s="49"/>
      <c r="J18" s="19"/>
      <c r="K18" s="48" t="str">
        <f t="shared" si="0"/>
        <v/>
      </c>
      <c r="L18" s="48"/>
      <c r="M18" s="6" t="str">
        <f t="shared" si="2"/>
        <v/>
      </c>
      <c r="N18" s="19"/>
      <c r="O18" s="8"/>
      <c r="P18" s="49"/>
      <c r="Q18" s="49"/>
      <c r="R18" s="52" t="str">
        <f t="shared" si="3"/>
        <v/>
      </c>
      <c r="S18" s="52"/>
      <c r="T18" s="53" t="str">
        <f t="shared" si="4"/>
        <v/>
      </c>
      <c r="U18" s="53"/>
    </row>
    <row r="19" spans="2:21">
      <c r="B19" s="19">
        <v>11</v>
      </c>
      <c r="C19" s="48" t="str">
        <f t="shared" si="1"/>
        <v/>
      </c>
      <c r="D19" s="48"/>
      <c r="E19" s="19"/>
      <c r="F19" s="8"/>
      <c r="G19" s="19" t="s">
        <v>4</v>
      </c>
      <c r="H19" s="49"/>
      <c r="I19" s="49"/>
      <c r="J19" s="19"/>
      <c r="K19" s="48" t="str">
        <f t="shared" si="0"/>
        <v/>
      </c>
      <c r="L19" s="48"/>
      <c r="M19" s="6" t="str">
        <f t="shared" si="2"/>
        <v/>
      </c>
      <c r="N19" s="19"/>
      <c r="O19" s="8"/>
      <c r="P19" s="49"/>
      <c r="Q19" s="49"/>
      <c r="R19" s="52" t="str">
        <f t="shared" si="3"/>
        <v/>
      </c>
      <c r="S19" s="52"/>
      <c r="T19" s="53" t="str">
        <f t="shared" si="4"/>
        <v/>
      </c>
      <c r="U19" s="53"/>
    </row>
    <row r="20" spans="2:21">
      <c r="B20" s="19">
        <v>12</v>
      </c>
      <c r="C20" s="48" t="str">
        <f t="shared" si="1"/>
        <v/>
      </c>
      <c r="D20" s="48"/>
      <c r="E20" s="19"/>
      <c r="F20" s="8"/>
      <c r="G20" s="19" t="s">
        <v>4</v>
      </c>
      <c r="H20" s="49"/>
      <c r="I20" s="49"/>
      <c r="J20" s="19"/>
      <c r="K20" s="48" t="str">
        <f t="shared" si="0"/>
        <v/>
      </c>
      <c r="L20" s="48"/>
      <c r="M20" s="6" t="str">
        <f t="shared" si="2"/>
        <v/>
      </c>
      <c r="N20" s="19"/>
      <c r="O20" s="8"/>
      <c r="P20" s="49"/>
      <c r="Q20" s="49"/>
      <c r="R20" s="52" t="str">
        <f t="shared" si="3"/>
        <v/>
      </c>
      <c r="S20" s="52"/>
      <c r="T20" s="53" t="str">
        <f t="shared" si="4"/>
        <v/>
      </c>
      <c r="U20" s="53"/>
    </row>
    <row r="21" spans="2:21">
      <c r="B21" s="19">
        <v>13</v>
      </c>
      <c r="C21" s="48" t="str">
        <f t="shared" si="1"/>
        <v/>
      </c>
      <c r="D21" s="48"/>
      <c r="E21" s="19"/>
      <c r="F21" s="8"/>
      <c r="G21" s="19" t="s">
        <v>4</v>
      </c>
      <c r="H21" s="49"/>
      <c r="I21" s="49"/>
      <c r="J21" s="19"/>
      <c r="K21" s="48" t="str">
        <f t="shared" si="0"/>
        <v/>
      </c>
      <c r="L21" s="48"/>
      <c r="M21" s="6" t="str">
        <f t="shared" si="2"/>
        <v/>
      </c>
      <c r="N21" s="19"/>
      <c r="O21" s="8"/>
      <c r="P21" s="49"/>
      <c r="Q21" s="49"/>
      <c r="R21" s="52" t="str">
        <f t="shared" si="3"/>
        <v/>
      </c>
      <c r="S21" s="52"/>
      <c r="T21" s="53" t="str">
        <f t="shared" si="4"/>
        <v/>
      </c>
      <c r="U21" s="53"/>
    </row>
    <row r="22" spans="2:21">
      <c r="B22" s="19">
        <v>14</v>
      </c>
      <c r="C22" s="48" t="str">
        <f t="shared" si="1"/>
        <v/>
      </c>
      <c r="D22" s="48"/>
      <c r="E22" s="19"/>
      <c r="F22" s="8"/>
      <c r="G22" s="19" t="s">
        <v>3</v>
      </c>
      <c r="H22" s="49"/>
      <c r="I22" s="49"/>
      <c r="J22" s="19"/>
      <c r="K22" s="48" t="str">
        <f t="shared" si="0"/>
        <v/>
      </c>
      <c r="L22" s="48"/>
      <c r="M22" s="6" t="str">
        <f t="shared" si="2"/>
        <v/>
      </c>
      <c r="N22" s="19"/>
      <c r="O22" s="8"/>
      <c r="P22" s="49"/>
      <c r="Q22" s="49"/>
      <c r="R22" s="52" t="str">
        <f t="shared" si="3"/>
        <v/>
      </c>
      <c r="S22" s="52"/>
      <c r="T22" s="53" t="str">
        <f t="shared" si="4"/>
        <v/>
      </c>
      <c r="U22" s="53"/>
    </row>
    <row r="23" spans="2:21">
      <c r="B23" s="19">
        <v>15</v>
      </c>
      <c r="C23" s="48" t="str">
        <f t="shared" si="1"/>
        <v/>
      </c>
      <c r="D23" s="48"/>
      <c r="E23" s="19"/>
      <c r="F23" s="8"/>
      <c r="G23" s="19" t="s">
        <v>4</v>
      </c>
      <c r="H23" s="49"/>
      <c r="I23" s="49"/>
      <c r="J23" s="19"/>
      <c r="K23" s="48" t="str">
        <f t="shared" si="0"/>
        <v/>
      </c>
      <c r="L23" s="48"/>
      <c r="M23" s="6" t="str">
        <f t="shared" si="2"/>
        <v/>
      </c>
      <c r="N23" s="19"/>
      <c r="O23" s="8"/>
      <c r="P23" s="49"/>
      <c r="Q23" s="49"/>
      <c r="R23" s="52" t="str">
        <f t="shared" si="3"/>
        <v/>
      </c>
      <c r="S23" s="52"/>
      <c r="T23" s="53" t="str">
        <f t="shared" si="4"/>
        <v/>
      </c>
      <c r="U23" s="53"/>
    </row>
    <row r="24" spans="2:21">
      <c r="B24" s="19">
        <v>16</v>
      </c>
      <c r="C24" s="48" t="str">
        <f t="shared" si="1"/>
        <v/>
      </c>
      <c r="D24" s="48"/>
      <c r="E24" s="19"/>
      <c r="F24" s="8"/>
      <c r="G24" s="19" t="s">
        <v>4</v>
      </c>
      <c r="H24" s="49"/>
      <c r="I24" s="49"/>
      <c r="J24" s="19"/>
      <c r="K24" s="48" t="str">
        <f t="shared" si="0"/>
        <v/>
      </c>
      <c r="L24" s="48"/>
      <c r="M24" s="6" t="str">
        <f t="shared" si="2"/>
        <v/>
      </c>
      <c r="N24" s="19"/>
      <c r="O24" s="8"/>
      <c r="P24" s="49"/>
      <c r="Q24" s="49"/>
      <c r="R24" s="52" t="str">
        <f t="shared" si="3"/>
        <v/>
      </c>
      <c r="S24" s="52"/>
      <c r="T24" s="53" t="str">
        <f t="shared" si="4"/>
        <v/>
      </c>
      <c r="U24" s="53"/>
    </row>
    <row r="25" spans="2:21">
      <c r="B25" s="19">
        <v>17</v>
      </c>
      <c r="C25" s="48" t="str">
        <f t="shared" si="1"/>
        <v/>
      </c>
      <c r="D25" s="48"/>
      <c r="E25" s="19"/>
      <c r="F25" s="8"/>
      <c r="G25" s="19" t="s">
        <v>4</v>
      </c>
      <c r="H25" s="49"/>
      <c r="I25" s="49"/>
      <c r="J25" s="19"/>
      <c r="K25" s="48" t="str">
        <f t="shared" si="0"/>
        <v/>
      </c>
      <c r="L25" s="48"/>
      <c r="M25" s="6" t="str">
        <f t="shared" si="2"/>
        <v/>
      </c>
      <c r="N25" s="19"/>
      <c r="O25" s="8"/>
      <c r="P25" s="49"/>
      <c r="Q25" s="49"/>
      <c r="R25" s="52" t="str">
        <f t="shared" si="3"/>
        <v/>
      </c>
      <c r="S25" s="52"/>
      <c r="T25" s="53" t="str">
        <f t="shared" si="4"/>
        <v/>
      </c>
      <c r="U25" s="53"/>
    </row>
    <row r="26" spans="2:21">
      <c r="B26" s="19">
        <v>18</v>
      </c>
      <c r="C26" s="48" t="str">
        <f t="shared" si="1"/>
        <v/>
      </c>
      <c r="D26" s="48"/>
      <c r="E26" s="19"/>
      <c r="F26" s="8"/>
      <c r="G26" s="19" t="s">
        <v>4</v>
      </c>
      <c r="H26" s="49"/>
      <c r="I26" s="49"/>
      <c r="J26" s="19"/>
      <c r="K26" s="48" t="str">
        <f t="shared" si="0"/>
        <v/>
      </c>
      <c r="L26" s="48"/>
      <c r="M26" s="6" t="str">
        <f t="shared" si="2"/>
        <v/>
      </c>
      <c r="N26" s="19"/>
      <c r="O26" s="8"/>
      <c r="P26" s="49"/>
      <c r="Q26" s="49"/>
      <c r="R26" s="52" t="str">
        <f t="shared" si="3"/>
        <v/>
      </c>
      <c r="S26" s="52"/>
      <c r="T26" s="53" t="str">
        <f t="shared" si="4"/>
        <v/>
      </c>
      <c r="U26" s="53"/>
    </row>
    <row r="27" spans="2:21">
      <c r="B27" s="19">
        <v>19</v>
      </c>
      <c r="C27" s="48" t="str">
        <f t="shared" si="1"/>
        <v/>
      </c>
      <c r="D27" s="48"/>
      <c r="E27" s="19"/>
      <c r="F27" s="8"/>
      <c r="G27" s="19" t="s">
        <v>3</v>
      </c>
      <c r="H27" s="49"/>
      <c r="I27" s="49"/>
      <c r="J27" s="19"/>
      <c r="K27" s="48" t="str">
        <f t="shared" si="0"/>
        <v/>
      </c>
      <c r="L27" s="48"/>
      <c r="M27" s="6" t="str">
        <f t="shared" si="2"/>
        <v/>
      </c>
      <c r="N27" s="19"/>
      <c r="O27" s="8"/>
      <c r="P27" s="49"/>
      <c r="Q27" s="49"/>
      <c r="R27" s="52" t="str">
        <f t="shared" si="3"/>
        <v/>
      </c>
      <c r="S27" s="52"/>
      <c r="T27" s="53" t="str">
        <f t="shared" si="4"/>
        <v/>
      </c>
      <c r="U27" s="53"/>
    </row>
    <row r="28" spans="2:21">
      <c r="B28" s="19">
        <v>20</v>
      </c>
      <c r="C28" s="48" t="str">
        <f t="shared" si="1"/>
        <v/>
      </c>
      <c r="D28" s="48"/>
      <c r="E28" s="19"/>
      <c r="F28" s="8"/>
      <c r="G28" s="19" t="s">
        <v>4</v>
      </c>
      <c r="H28" s="49"/>
      <c r="I28" s="49"/>
      <c r="J28" s="19"/>
      <c r="K28" s="48" t="str">
        <f t="shared" si="0"/>
        <v/>
      </c>
      <c r="L28" s="48"/>
      <c r="M28" s="6" t="str">
        <f t="shared" si="2"/>
        <v/>
      </c>
      <c r="N28" s="19"/>
      <c r="O28" s="8"/>
      <c r="P28" s="49"/>
      <c r="Q28" s="49"/>
      <c r="R28" s="52" t="str">
        <f t="shared" si="3"/>
        <v/>
      </c>
      <c r="S28" s="52"/>
      <c r="T28" s="53" t="str">
        <f t="shared" si="4"/>
        <v/>
      </c>
      <c r="U28" s="53"/>
    </row>
    <row r="29" spans="2:21">
      <c r="B29" s="19">
        <v>21</v>
      </c>
      <c r="C29" s="48" t="str">
        <f t="shared" si="1"/>
        <v/>
      </c>
      <c r="D29" s="48"/>
      <c r="E29" s="19"/>
      <c r="F29" s="8"/>
      <c r="G29" s="19" t="s">
        <v>3</v>
      </c>
      <c r="H29" s="49"/>
      <c r="I29" s="49"/>
      <c r="J29" s="19"/>
      <c r="K29" s="48" t="str">
        <f t="shared" si="0"/>
        <v/>
      </c>
      <c r="L29" s="48"/>
      <c r="M29" s="6" t="str">
        <f t="shared" si="2"/>
        <v/>
      </c>
      <c r="N29" s="19"/>
      <c r="O29" s="8"/>
      <c r="P29" s="49"/>
      <c r="Q29" s="49"/>
      <c r="R29" s="52" t="str">
        <f t="shared" si="3"/>
        <v/>
      </c>
      <c r="S29" s="52"/>
      <c r="T29" s="53" t="str">
        <f t="shared" si="4"/>
        <v/>
      </c>
      <c r="U29" s="53"/>
    </row>
    <row r="30" spans="2:21">
      <c r="B30" s="19">
        <v>22</v>
      </c>
      <c r="C30" s="48" t="str">
        <f t="shared" si="1"/>
        <v/>
      </c>
      <c r="D30" s="48"/>
      <c r="E30" s="19"/>
      <c r="F30" s="8"/>
      <c r="G30" s="19" t="s">
        <v>3</v>
      </c>
      <c r="H30" s="49"/>
      <c r="I30" s="49"/>
      <c r="J30" s="19"/>
      <c r="K30" s="48" t="str">
        <f t="shared" si="0"/>
        <v/>
      </c>
      <c r="L30" s="48"/>
      <c r="M30" s="6" t="str">
        <f t="shared" si="2"/>
        <v/>
      </c>
      <c r="N30" s="19"/>
      <c r="O30" s="8"/>
      <c r="P30" s="49"/>
      <c r="Q30" s="49"/>
      <c r="R30" s="52" t="str">
        <f t="shared" si="3"/>
        <v/>
      </c>
      <c r="S30" s="52"/>
      <c r="T30" s="53" t="str">
        <f t="shared" si="4"/>
        <v/>
      </c>
      <c r="U30" s="53"/>
    </row>
    <row r="31" spans="2:21">
      <c r="B31" s="19">
        <v>23</v>
      </c>
      <c r="C31" s="48" t="str">
        <f t="shared" si="1"/>
        <v/>
      </c>
      <c r="D31" s="48"/>
      <c r="E31" s="19"/>
      <c r="F31" s="8"/>
      <c r="G31" s="19" t="s">
        <v>3</v>
      </c>
      <c r="H31" s="49"/>
      <c r="I31" s="49"/>
      <c r="J31" s="19"/>
      <c r="K31" s="48" t="str">
        <f t="shared" si="0"/>
        <v/>
      </c>
      <c r="L31" s="48"/>
      <c r="M31" s="6" t="str">
        <f t="shared" si="2"/>
        <v/>
      </c>
      <c r="N31" s="19"/>
      <c r="O31" s="8"/>
      <c r="P31" s="49"/>
      <c r="Q31" s="49"/>
      <c r="R31" s="52" t="str">
        <f t="shared" si="3"/>
        <v/>
      </c>
      <c r="S31" s="52"/>
      <c r="T31" s="53" t="str">
        <f t="shared" si="4"/>
        <v/>
      </c>
      <c r="U31" s="53"/>
    </row>
    <row r="32" spans="2:21">
      <c r="B32" s="19">
        <v>24</v>
      </c>
      <c r="C32" s="48" t="str">
        <f t="shared" si="1"/>
        <v/>
      </c>
      <c r="D32" s="48"/>
      <c r="E32" s="19"/>
      <c r="F32" s="8"/>
      <c r="G32" s="19" t="s">
        <v>3</v>
      </c>
      <c r="H32" s="49"/>
      <c r="I32" s="49"/>
      <c r="J32" s="19"/>
      <c r="K32" s="48" t="str">
        <f t="shared" si="0"/>
        <v/>
      </c>
      <c r="L32" s="48"/>
      <c r="M32" s="6" t="str">
        <f t="shared" si="2"/>
        <v/>
      </c>
      <c r="N32" s="19"/>
      <c r="O32" s="8"/>
      <c r="P32" s="49"/>
      <c r="Q32" s="49"/>
      <c r="R32" s="52" t="str">
        <f t="shared" si="3"/>
        <v/>
      </c>
      <c r="S32" s="52"/>
      <c r="T32" s="53" t="str">
        <f t="shared" si="4"/>
        <v/>
      </c>
      <c r="U32" s="53"/>
    </row>
    <row r="33" spans="2:21">
      <c r="B33" s="19">
        <v>25</v>
      </c>
      <c r="C33" s="48" t="str">
        <f t="shared" si="1"/>
        <v/>
      </c>
      <c r="D33" s="48"/>
      <c r="E33" s="19"/>
      <c r="F33" s="8"/>
      <c r="G33" s="19" t="s">
        <v>4</v>
      </c>
      <c r="H33" s="49"/>
      <c r="I33" s="49"/>
      <c r="J33" s="19"/>
      <c r="K33" s="48" t="str">
        <f t="shared" si="0"/>
        <v/>
      </c>
      <c r="L33" s="48"/>
      <c r="M33" s="6" t="str">
        <f t="shared" si="2"/>
        <v/>
      </c>
      <c r="N33" s="19"/>
      <c r="O33" s="8"/>
      <c r="P33" s="49"/>
      <c r="Q33" s="49"/>
      <c r="R33" s="52" t="str">
        <f t="shared" si="3"/>
        <v/>
      </c>
      <c r="S33" s="52"/>
      <c r="T33" s="53" t="str">
        <f t="shared" si="4"/>
        <v/>
      </c>
      <c r="U33" s="53"/>
    </row>
    <row r="34" spans="2:21">
      <c r="B34" s="19">
        <v>26</v>
      </c>
      <c r="C34" s="48" t="str">
        <f t="shared" si="1"/>
        <v/>
      </c>
      <c r="D34" s="48"/>
      <c r="E34" s="19"/>
      <c r="F34" s="8"/>
      <c r="G34" s="19" t="s">
        <v>3</v>
      </c>
      <c r="H34" s="49"/>
      <c r="I34" s="49"/>
      <c r="J34" s="19"/>
      <c r="K34" s="48" t="str">
        <f t="shared" si="0"/>
        <v/>
      </c>
      <c r="L34" s="48"/>
      <c r="M34" s="6" t="str">
        <f t="shared" si="2"/>
        <v/>
      </c>
      <c r="N34" s="19"/>
      <c r="O34" s="8"/>
      <c r="P34" s="49"/>
      <c r="Q34" s="49"/>
      <c r="R34" s="52" t="str">
        <f t="shared" si="3"/>
        <v/>
      </c>
      <c r="S34" s="52"/>
      <c r="T34" s="53" t="str">
        <f t="shared" si="4"/>
        <v/>
      </c>
      <c r="U34" s="53"/>
    </row>
    <row r="35" spans="2:21">
      <c r="B35" s="19">
        <v>27</v>
      </c>
      <c r="C35" s="48" t="str">
        <f t="shared" si="1"/>
        <v/>
      </c>
      <c r="D35" s="48"/>
      <c r="E35" s="19"/>
      <c r="F35" s="8"/>
      <c r="G35" s="19" t="s">
        <v>3</v>
      </c>
      <c r="H35" s="49"/>
      <c r="I35" s="49"/>
      <c r="J35" s="19"/>
      <c r="K35" s="48" t="str">
        <f t="shared" si="0"/>
        <v/>
      </c>
      <c r="L35" s="48"/>
      <c r="M35" s="6" t="str">
        <f t="shared" si="2"/>
        <v/>
      </c>
      <c r="N35" s="19"/>
      <c r="O35" s="8"/>
      <c r="P35" s="49"/>
      <c r="Q35" s="49"/>
      <c r="R35" s="52" t="str">
        <f t="shared" si="3"/>
        <v/>
      </c>
      <c r="S35" s="52"/>
      <c r="T35" s="53" t="str">
        <f t="shared" si="4"/>
        <v/>
      </c>
      <c r="U35" s="53"/>
    </row>
    <row r="36" spans="2:21">
      <c r="B36" s="19">
        <v>28</v>
      </c>
      <c r="C36" s="48" t="str">
        <f t="shared" si="1"/>
        <v/>
      </c>
      <c r="D36" s="48"/>
      <c r="E36" s="19"/>
      <c r="F36" s="8"/>
      <c r="G36" s="19" t="s">
        <v>3</v>
      </c>
      <c r="H36" s="49"/>
      <c r="I36" s="49"/>
      <c r="J36" s="19"/>
      <c r="K36" s="48" t="str">
        <f t="shared" si="0"/>
        <v/>
      </c>
      <c r="L36" s="48"/>
      <c r="M36" s="6" t="str">
        <f t="shared" si="2"/>
        <v/>
      </c>
      <c r="N36" s="19"/>
      <c r="O36" s="8"/>
      <c r="P36" s="49"/>
      <c r="Q36" s="49"/>
      <c r="R36" s="52" t="str">
        <f t="shared" si="3"/>
        <v/>
      </c>
      <c r="S36" s="52"/>
      <c r="T36" s="53" t="str">
        <f t="shared" si="4"/>
        <v/>
      </c>
      <c r="U36" s="53"/>
    </row>
    <row r="37" spans="2:21">
      <c r="B37" s="19">
        <v>29</v>
      </c>
      <c r="C37" s="48" t="str">
        <f t="shared" si="1"/>
        <v/>
      </c>
      <c r="D37" s="48"/>
      <c r="E37" s="19"/>
      <c r="F37" s="8"/>
      <c r="G37" s="19" t="s">
        <v>3</v>
      </c>
      <c r="H37" s="49"/>
      <c r="I37" s="49"/>
      <c r="J37" s="19"/>
      <c r="K37" s="48" t="str">
        <f t="shared" si="0"/>
        <v/>
      </c>
      <c r="L37" s="48"/>
      <c r="M37" s="6" t="str">
        <f t="shared" si="2"/>
        <v/>
      </c>
      <c r="N37" s="19"/>
      <c r="O37" s="8"/>
      <c r="P37" s="49"/>
      <c r="Q37" s="49"/>
      <c r="R37" s="52" t="str">
        <f t="shared" si="3"/>
        <v/>
      </c>
      <c r="S37" s="52"/>
      <c r="T37" s="53" t="str">
        <f t="shared" si="4"/>
        <v/>
      </c>
      <c r="U37" s="53"/>
    </row>
    <row r="38" spans="2:21">
      <c r="B38" s="19">
        <v>30</v>
      </c>
      <c r="C38" s="48" t="str">
        <f t="shared" si="1"/>
        <v/>
      </c>
      <c r="D38" s="48"/>
      <c r="E38" s="19"/>
      <c r="F38" s="8"/>
      <c r="G38" s="19" t="s">
        <v>4</v>
      </c>
      <c r="H38" s="49"/>
      <c r="I38" s="49"/>
      <c r="J38" s="19"/>
      <c r="K38" s="48" t="str">
        <f t="shared" si="0"/>
        <v/>
      </c>
      <c r="L38" s="48"/>
      <c r="M38" s="6" t="str">
        <f t="shared" si="2"/>
        <v/>
      </c>
      <c r="N38" s="19"/>
      <c r="O38" s="8"/>
      <c r="P38" s="49"/>
      <c r="Q38" s="49"/>
      <c r="R38" s="52" t="str">
        <f t="shared" si="3"/>
        <v/>
      </c>
      <c r="S38" s="52"/>
      <c r="T38" s="53" t="str">
        <f t="shared" si="4"/>
        <v/>
      </c>
      <c r="U38" s="53"/>
    </row>
    <row r="39" spans="2:21">
      <c r="B39" s="19">
        <v>31</v>
      </c>
      <c r="C39" s="48" t="str">
        <f t="shared" si="1"/>
        <v/>
      </c>
      <c r="D39" s="48"/>
      <c r="E39" s="19"/>
      <c r="F39" s="8"/>
      <c r="G39" s="19" t="s">
        <v>4</v>
      </c>
      <c r="H39" s="49"/>
      <c r="I39" s="49"/>
      <c r="J39" s="19"/>
      <c r="K39" s="48" t="str">
        <f t="shared" si="0"/>
        <v/>
      </c>
      <c r="L39" s="48"/>
      <c r="M39" s="6" t="str">
        <f t="shared" si="2"/>
        <v/>
      </c>
      <c r="N39" s="19"/>
      <c r="O39" s="8"/>
      <c r="P39" s="49"/>
      <c r="Q39" s="49"/>
      <c r="R39" s="52" t="str">
        <f t="shared" si="3"/>
        <v/>
      </c>
      <c r="S39" s="52"/>
      <c r="T39" s="53" t="str">
        <f t="shared" si="4"/>
        <v/>
      </c>
      <c r="U39" s="53"/>
    </row>
    <row r="40" spans="2:21">
      <c r="B40" s="19">
        <v>32</v>
      </c>
      <c r="C40" s="48" t="str">
        <f t="shared" si="1"/>
        <v/>
      </c>
      <c r="D40" s="48"/>
      <c r="E40" s="19"/>
      <c r="F40" s="8"/>
      <c r="G40" s="19" t="s">
        <v>4</v>
      </c>
      <c r="H40" s="49"/>
      <c r="I40" s="49"/>
      <c r="J40" s="19"/>
      <c r="K40" s="48" t="str">
        <f t="shared" si="0"/>
        <v/>
      </c>
      <c r="L40" s="48"/>
      <c r="M40" s="6" t="str">
        <f t="shared" si="2"/>
        <v/>
      </c>
      <c r="N40" s="19"/>
      <c r="O40" s="8"/>
      <c r="P40" s="49"/>
      <c r="Q40" s="49"/>
      <c r="R40" s="52" t="str">
        <f t="shared" si="3"/>
        <v/>
      </c>
      <c r="S40" s="52"/>
      <c r="T40" s="53" t="str">
        <f t="shared" si="4"/>
        <v/>
      </c>
      <c r="U40" s="53"/>
    </row>
    <row r="41" spans="2:21">
      <c r="B41" s="19">
        <v>33</v>
      </c>
      <c r="C41" s="48" t="str">
        <f t="shared" si="1"/>
        <v/>
      </c>
      <c r="D41" s="48"/>
      <c r="E41" s="19"/>
      <c r="F41" s="8"/>
      <c r="G41" s="19" t="s">
        <v>3</v>
      </c>
      <c r="H41" s="49"/>
      <c r="I41" s="49"/>
      <c r="J41" s="19"/>
      <c r="K41" s="48" t="str">
        <f t="shared" si="0"/>
        <v/>
      </c>
      <c r="L41" s="48"/>
      <c r="M41" s="6" t="str">
        <f t="shared" si="2"/>
        <v/>
      </c>
      <c r="N41" s="19"/>
      <c r="O41" s="8"/>
      <c r="P41" s="49"/>
      <c r="Q41" s="49"/>
      <c r="R41" s="52" t="str">
        <f t="shared" si="3"/>
        <v/>
      </c>
      <c r="S41" s="52"/>
      <c r="T41" s="53" t="str">
        <f t="shared" si="4"/>
        <v/>
      </c>
      <c r="U41" s="53"/>
    </row>
    <row r="42" spans="2:21">
      <c r="B42" s="19">
        <v>34</v>
      </c>
      <c r="C42" s="48" t="str">
        <f t="shared" si="1"/>
        <v/>
      </c>
      <c r="D42" s="48"/>
      <c r="E42" s="19"/>
      <c r="F42" s="8"/>
      <c r="G42" s="19" t="s">
        <v>4</v>
      </c>
      <c r="H42" s="49"/>
      <c r="I42" s="49"/>
      <c r="J42" s="19"/>
      <c r="K42" s="48" t="str">
        <f t="shared" si="0"/>
        <v/>
      </c>
      <c r="L42" s="48"/>
      <c r="M42" s="6" t="str">
        <f t="shared" si="2"/>
        <v/>
      </c>
      <c r="N42" s="19"/>
      <c r="O42" s="8"/>
      <c r="P42" s="49"/>
      <c r="Q42" s="49"/>
      <c r="R42" s="52" t="str">
        <f t="shared" si="3"/>
        <v/>
      </c>
      <c r="S42" s="52"/>
      <c r="T42" s="53" t="str">
        <f t="shared" si="4"/>
        <v/>
      </c>
      <c r="U42" s="53"/>
    </row>
    <row r="43" spans="2:21">
      <c r="B43" s="19">
        <v>35</v>
      </c>
      <c r="C43" s="48" t="str">
        <f t="shared" si="1"/>
        <v/>
      </c>
      <c r="D43" s="48"/>
      <c r="E43" s="19"/>
      <c r="F43" s="8"/>
      <c r="G43" s="19" t="s">
        <v>3</v>
      </c>
      <c r="H43" s="49"/>
      <c r="I43" s="49"/>
      <c r="J43" s="19"/>
      <c r="K43" s="48" t="str">
        <f t="shared" si="0"/>
        <v/>
      </c>
      <c r="L43" s="48"/>
      <c r="M43" s="6" t="str">
        <f t="shared" si="2"/>
        <v/>
      </c>
      <c r="N43" s="19"/>
      <c r="O43" s="8"/>
      <c r="P43" s="49"/>
      <c r="Q43" s="49"/>
      <c r="R43" s="52" t="str">
        <f t="shared" si="3"/>
        <v/>
      </c>
      <c r="S43" s="52"/>
      <c r="T43" s="53" t="str">
        <f t="shared" si="4"/>
        <v/>
      </c>
      <c r="U43" s="53"/>
    </row>
    <row r="44" spans="2:21">
      <c r="B44" s="19">
        <v>36</v>
      </c>
      <c r="C44" s="48" t="str">
        <f t="shared" si="1"/>
        <v/>
      </c>
      <c r="D44" s="48"/>
      <c r="E44" s="19"/>
      <c r="F44" s="8"/>
      <c r="G44" s="19" t="s">
        <v>4</v>
      </c>
      <c r="H44" s="49"/>
      <c r="I44" s="49"/>
      <c r="J44" s="19"/>
      <c r="K44" s="48" t="str">
        <f t="shared" si="0"/>
        <v/>
      </c>
      <c r="L44" s="48"/>
      <c r="M44" s="6" t="str">
        <f t="shared" si="2"/>
        <v/>
      </c>
      <c r="N44" s="19"/>
      <c r="O44" s="8"/>
      <c r="P44" s="49"/>
      <c r="Q44" s="49"/>
      <c r="R44" s="52" t="str">
        <f t="shared" si="3"/>
        <v/>
      </c>
      <c r="S44" s="52"/>
      <c r="T44" s="53" t="str">
        <f t="shared" si="4"/>
        <v/>
      </c>
      <c r="U44" s="53"/>
    </row>
    <row r="45" spans="2:21">
      <c r="B45" s="19">
        <v>37</v>
      </c>
      <c r="C45" s="48" t="str">
        <f t="shared" si="1"/>
        <v/>
      </c>
      <c r="D45" s="48"/>
      <c r="E45" s="19"/>
      <c r="F45" s="8"/>
      <c r="G45" s="19" t="s">
        <v>3</v>
      </c>
      <c r="H45" s="49"/>
      <c r="I45" s="49"/>
      <c r="J45" s="19"/>
      <c r="K45" s="48" t="str">
        <f t="shared" si="0"/>
        <v/>
      </c>
      <c r="L45" s="48"/>
      <c r="M45" s="6" t="str">
        <f t="shared" si="2"/>
        <v/>
      </c>
      <c r="N45" s="19"/>
      <c r="O45" s="8"/>
      <c r="P45" s="49"/>
      <c r="Q45" s="49"/>
      <c r="R45" s="52" t="str">
        <f t="shared" si="3"/>
        <v/>
      </c>
      <c r="S45" s="52"/>
      <c r="T45" s="53" t="str">
        <f t="shared" si="4"/>
        <v/>
      </c>
      <c r="U45" s="53"/>
    </row>
    <row r="46" spans="2:21">
      <c r="B46" s="19">
        <v>38</v>
      </c>
      <c r="C46" s="48" t="str">
        <f t="shared" si="1"/>
        <v/>
      </c>
      <c r="D46" s="48"/>
      <c r="E46" s="19"/>
      <c r="F46" s="8"/>
      <c r="G46" s="19" t="s">
        <v>4</v>
      </c>
      <c r="H46" s="49"/>
      <c r="I46" s="49"/>
      <c r="J46" s="19"/>
      <c r="K46" s="48" t="str">
        <f t="shared" si="0"/>
        <v/>
      </c>
      <c r="L46" s="48"/>
      <c r="M46" s="6" t="str">
        <f t="shared" si="2"/>
        <v/>
      </c>
      <c r="N46" s="19"/>
      <c r="O46" s="8"/>
      <c r="P46" s="49"/>
      <c r="Q46" s="49"/>
      <c r="R46" s="52" t="str">
        <f t="shared" si="3"/>
        <v/>
      </c>
      <c r="S46" s="52"/>
      <c r="T46" s="53" t="str">
        <f t="shared" si="4"/>
        <v/>
      </c>
      <c r="U46" s="53"/>
    </row>
    <row r="47" spans="2:21">
      <c r="B47" s="19">
        <v>39</v>
      </c>
      <c r="C47" s="48" t="str">
        <f t="shared" si="1"/>
        <v/>
      </c>
      <c r="D47" s="48"/>
      <c r="E47" s="19"/>
      <c r="F47" s="8"/>
      <c r="G47" s="19" t="s">
        <v>4</v>
      </c>
      <c r="H47" s="49"/>
      <c r="I47" s="49"/>
      <c r="J47" s="19"/>
      <c r="K47" s="48" t="str">
        <f t="shared" si="0"/>
        <v/>
      </c>
      <c r="L47" s="48"/>
      <c r="M47" s="6" t="str">
        <f t="shared" si="2"/>
        <v/>
      </c>
      <c r="N47" s="19"/>
      <c r="O47" s="8"/>
      <c r="P47" s="49"/>
      <c r="Q47" s="49"/>
      <c r="R47" s="52" t="str">
        <f t="shared" si="3"/>
        <v/>
      </c>
      <c r="S47" s="52"/>
      <c r="T47" s="53" t="str">
        <f t="shared" si="4"/>
        <v/>
      </c>
      <c r="U47" s="53"/>
    </row>
    <row r="48" spans="2:21">
      <c r="B48" s="19">
        <v>40</v>
      </c>
      <c r="C48" s="48" t="str">
        <f t="shared" si="1"/>
        <v/>
      </c>
      <c r="D48" s="48"/>
      <c r="E48" s="19"/>
      <c r="F48" s="8"/>
      <c r="G48" s="19" t="s">
        <v>37</v>
      </c>
      <c r="H48" s="49"/>
      <c r="I48" s="49"/>
      <c r="J48" s="19"/>
      <c r="K48" s="48" t="str">
        <f t="shared" si="0"/>
        <v/>
      </c>
      <c r="L48" s="48"/>
      <c r="M48" s="6" t="str">
        <f t="shared" si="2"/>
        <v/>
      </c>
      <c r="N48" s="19"/>
      <c r="O48" s="8"/>
      <c r="P48" s="49"/>
      <c r="Q48" s="49"/>
      <c r="R48" s="52" t="str">
        <f t="shared" si="3"/>
        <v/>
      </c>
      <c r="S48" s="52"/>
      <c r="T48" s="53" t="str">
        <f t="shared" si="4"/>
        <v/>
      </c>
      <c r="U48" s="53"/>
    </row>
    <row r="49" spans="2:21">
      <c r="B49" s="19">
        <v>41</v>
      </c>
      <c r="C49" s="48" t="str">
        <f t="shared" si="1"/>
        <v/>
      </c>
      <c r="D49" s="48"/>
      <c r="E49" s="19"/>
      <c r="F49" s="8"/>
      <c r="G49" s="19" t="s">
        <v>4</v>
      </c>
      <c r="H49" s="49"/>
      <c r="I49" s="49"/>
      <c r="J49" s="19"/>
      <c r="K49" s="48" t="str">
        <f t="shared" si="0"/>
        <v/>
      </c>
      <c r="L49" s="48"/>
      <c r="M49" s="6" t="str">
        <f t="shared" si="2"/>
        <v/>
      </c>
      <c r="N49" s="19"/>
      <c r="O49" s="8"/>
      <c r="P49" s="49"/>
      <c r="Q49" s="49"/>
      <c r="R49" s="52" t="str">
        <f t="shared" si="3"/>
        <v/>
      </c>
      <c r="S49" s="52"/>
      <c r="T49" s="53" t="str">
        <f t="shared" si="4"/>
        <v/>
      </c>
      <c r="U49" s="53"/>
    </row>
    <row r="50" spans="2:21">
      <c r="B50" s="19">
        <v>42</v>
      </c>
      <c r="C50" s="48" t="str">
        <f t="shared" si="1"/>
        <v/>
      </c>
      <c r="D50" s="48"/>
      <c r="E50" s="19"/>
      <c r="F50" s="8"/>
      <c r="G50" s="19" t="s">
        <v>4</v>
      </c>
      <c r="H50" s="49"/>
      <c r="I50" s="49"/>
      <c r="J50" s="19"/>
      <c r="K50" s="48" t="str">
        <f t="shared" si="0"/>
        <v/>
      </c>
      <c r="L50" s="48"/>
      <c r="M50" s="6" t="str">
        <f t="shared" si="2"/>
        <v/>
      </c>
      <c r="N50" s="19"/>
      <c r="O50" s="8"/>
      <c r="P50" s="49"/>
      <c r="Q50" s="49"/>
      <c r="R50" s="52" t="str">
        <f t="shared" si="3"/>
        <v/>
      </c>
      <c r="S50" s="52"/>
      <c r="T50" s="53" t="str">
        <f t="shared" si="4"/>
        <v/>
      </c>
      <c r="U50" s="53"/>
    </row>
    <row r="51" spans="2:21">
      <c r="B51" s="19">
        <v>43</v>
      </c>
      <c r="C51" s="48" t="str">
        <f t="shared" si="1"/>
        <v/>
      </c>
      <c r="D51" s="48"/>
      <c r="E51" s="19"/>
      <c r="F51" s="8"/>
      <c r="G51" s="19" t="s">
        <v>3</v>
      </c>
      <c r="H51" s="49"/>
      <c r="I51" s="49"/>
      <c r="J51" s="19"/>
      <c r="K51" s="48" t="str">
        <f t="shared" si="0"/>
        <v/>
      </c>
      <c r="L51" s="48"/>
      <c r="M51" s="6" t="str">
        <f t="shared" si="2"/>
        <v/>
      </c>
      <c r="N51" s="19"/>
      <c r="O51" s="8"/>
      <c r="P51" s="49"/>
      <c r="Q51" s="49"/>
      <c r="R51" s="52" t="str">
        <f t="shared" si="3"/>
        <v/>
      </c>
      <c r="S51" s="52"/>
      <c r="T51" s="53" t="str">
        <f t="shared" si="4"/>
        <v/>
      </c>
      <c r="U51" s="53"/>
    </row>
    <row r="52" spans="2:21">
      <c r="B52" s="19">
        <v>44</v>
      </c>
      <c r="C52" s="48" t="str">
        <f t="shared" si="1"/>
        <v/>
      </c>
      <c r="D52" s="48"/>
      <c r="E52" s="19"/>
      <c r="F52" s="8"/>
      <c r="G52" s="19" t="s">
        <v>3</v>
      </c>
      <c r="H52" s="49"/>
      <c r="I52" s="49"/>
      <c r="J52" s="19"/>
      <c r="K52" s="48" t="str">
        <f t="shared" si="0"/>
        <v/>
      </c>
      <c r="L52" s="48"/>
      <c r="M52" s="6" t="str">
        <f t="shared" si="2"/>
        <v/>
      </c>
      <c r="N52" s="19"/>
      <c r="O52" s="8"/>
      <c r="P52" s="49"/>
      <c r="Q52" s="49"/>
      <c r="R52" s="52" t="str">
        <f t="shared" si="3"/>
        <v/>
      </c>
      <c r="S52" s="52"/>
      <c r="T52" s="53" t="str">
        <f t="shared" si="4"/>
        <v/>
      </c>
      <c r="U52" s="53"/>
    </row>
    <row r="53" spans="2:21">
      <c r="B53" s="19">
        <v>45</v>
      </c>
      <c r="C53" s="48" t="str">
        <f t="shared" si="1"/>
        <v/>
      </c>
      <c r="D53" s="48"/>
      <c r="E53" s="19"/>
      <c r="F53" s="8"/>
      <c r="G53" s="19" t="s">
        <v>4</v>
      </c>
      <c r="H53" s="49"/>
      <c r="I53" s="49"/>
      <c r="J53" s="19"/>
      <c r="K53" s="48" t="str">
        <f t="shared" si="0"/>
        <v/>
      </c>
      <c r="L53" s="48"/>
      <c r="M53" s="6" t="str">
        <f t="shared" si="2"/>
        <v/>
      </c>
      <c r="N53" s="19"/>
      <c r="O53" s="8"/>
      <c r="P53" s="49"/>
      <c r="Q53" s="49"/>
      <c r="R53" s="52" t="str">
        <f t="shared" si="3"/>
        <v/>
      </c>
      <c r="S53" s="52"/>
      <c r="T53" s="53" t="str">
        <f t="shared" si="4"/>
        <v/>
      </c>
      <c r="U53" s="53"/>
    </row>
    <row r="54" spans="2:21">
      <c r="B54" s="19">
        <v>46</v>
      </c>
      <c r="C54" s="48" t="str">
        <f t="shared" si="1"/>
        <v/>
      </c>
      <c r="D54" s="48"/>
      <c r="E54" s="19"/>
      <c r="F54" s="8"/>
      <c r="G54" s="19" t="s">
        <v>4</v>
      </c>
      <c r="H54" s="49"/>
      <c r="I54" s="49"/>
      <c r="J54" s="19"/>
      <c r="K54" s="48" t="str">
        <f t="shared" si="0"/>
        <v/>
      </c>
      <c r="L54" s="48"/>
      <c r="M54" s="6" t="str">
        <f t="shared" si="2"/>
        <v/>
      </c>
      <c r="N54" s="19"/>
      <c r="O54" s="8"/>
      <c r="P54" s="49"/>
      <c r="Q54" s="49"/>
      <c r="R54" s="52" t="str">
        <f t="shared" si="3"/>
        <v/>
      </c>
      <c r="S54" s="52"/>
      <c r="T54" s="53" t="str">
        <f t="shared" si="4"/>
        <v/>
      </c>
      <c r="U54" s="53"/>
    </row>
    <row r="55" spans="2:21">
      <c r="B55" s="19">
        <v>47</v>
      </c>
      <c r="C55" s="48" t="str">
        <f t="shared" si="1"/>
        <v/>
      </c>
      <c r="D55" s="48"/>
      <c r="E55" s="19"/>
      <c r="F55" s="8"/>
      <c r="G55" s="19" t="s">
        <v>3</v>
      </c>
      <c r="H55" s="49"/>
      <c r="I55" s="49"/>
      <c r="J55" s="19"/>
      <c r="K55" s="48" t="str">
        <f t="shared" si="0"/>
        <v/>
      </c>
      <c r="L55" s="48"/>
      <c r="M55" s="6" t="str">
        <f t="shared" si="2"/>
        <v/>
      </c>
      <c r="N55" s="19"/>
      <c r="O55" s="8"/>
      <c r="P55" s="49"/>
      <c r="Q55" s="49"/>
      <c r="R55" s="52" t="str">
        <f t="shared" si="3"/>
        <v/>
      </c>
      <c r="S55" s="52"/>
      <c r="T55" s="53" t="str">
        <f t="shared" si="4"/>
        <v/>
      </c>
      <c r="U55" s="53"/>
    </row>
    <row r="56" spans="2:21">
      <c r="B56" s="19">
        <v>48</v>
      </c>
      <c r="C56" s="48" t="str">
        <f t="shared" si="1"/>
        <v/>
      </c>
      <c r="D56" s="48"/>
      <c r="E56" s="19"/>
      <c r="F56" s="8"/>
      <c r="G56" s="19" t="s">
        <v>3</v>
      </c>
      <c r="H56" s="49"/>
      <c r="I56" s="49"/>
      <c r="J56" s="19"/>
      <c r="K56" s="48" t="str">
        <f t="shared" si="0"/>
        <v/>
      </c>
      <c r="L56" s="48"/>
      <c r="M56" s="6" t="str">
        <f t="shared" si="2"/>
        <v/>
      </c>
      <c r="N56" s="19"/>
      <c r="O56" s="8"/>
      <c r="P56" s="49"/>
      <c r="Q56" s="49"/>
      <c r="R56" s="52" t="str">
        <f t="shared" si="3"/>
        <v/>
      </c>
      <c r="S56" s="52"/>
      <c r="T56" s="53" t="str">
        <f t="shared" si="4"/>
        <v/>
      </c>
      <c r="U56" s="53"/>
    </row>
    <row r="57" spans="2:21">
      <c r="B57" s="19">
        <v>49</v>
      </c>
      <c r="C57" s="48" t="str">
        <f t="shared" si="1"/>
        <v/>
      </c>
      <c r="D57" s="48"/>
      <c r="E57" s="19"/>
      <c r="F57" s="8"/>
      <c r="G57" s="19" t="s">
        <v>3</v>
      </c>
      <c r="H57" s="49"/>
      <c r="I57" s="49"/>
      <c r="J57" s="19"/>
      <c r="K57" s="48" t="str">
        <f t="shared" si="0"/>
        <v/>
      </c>
      <c r="L57" s="48"/>
      <c r="M57" s="6" t="str">
        <f t="shared" si="2"/>
        <v/>
      </c>
      <c r="N57" s="19"/>
      <c r="O57" s="8"/>
      <c r="P57" s="49"/>
      <c r="Q57" s="49"/>
      <c r="R57" s="52" t="str">
        <f t="shared" si="3"/>
        <v/>
      </c>
      <c r="S57" s="52"/>
      <c r="T57" s="53" t="str">
        <f t="shared" si="4"/>
        <v/>
      </c>
      <c r="U57" s="53"/>
    </row>
    <row r="58" spans="2:21">
      <c r="B58" s="19">
        <v>50</v>
      </c>
      <c r="C58" s="48" t="str">
        <f t="shared" si="1"/>
        <v/>
      </c>
      <c r="D58" s="48"/>
      <c r="E58" s="19"/>
      <c r="F58" s="8"/>
      <c r="G58" s="19" t="s">
        <v>3</v>
      </c>
      <c r="H58" s="49"/>
      <c r="I58" s="49"/>
      <c r="J58" s="19"/>
      <c r="K58" s="48" t="str">
        <f t="shared" si="0"/>
        <v/>
      </c>
      <c r="L58" s="48"/>
      <c r="M58" s="6" t="str">
        <f t="shared" si="2"/>
        <v/>
      </c>
      <c r="N58" s="19"/>
      <c r="O58" s="8"/>
      <c r="P58" s="49"/>
      <c r="Q58" s="49"/>
      <c r="R58" s="52" t="str">
        <f t="shared" si="3"/>
        <v/>
      </c>
      <c r="S58" s="52"/>
      <c r="T58" s="53" t="str">
        <f t="shared" si="4"/>
        <v/>
      </c>
      <c r="U58" s="53"/>
    </row>
    <row r="59" spans="2:21">
      <c r="B59" s="19">
        <v>51</v>
      </c>
      <c r="C59" s="48" t="str">
        <f t="shared" si="1"/>
        <v/>
      </c>
      <c r="D59" s="48"/>
      <c r="E59" s="19"/>
      <c r="F59" s="8"/>
      <c r="G59" s="19" t="s">
        <v>3</v>
      </c>
      <c r="H59" s="49"/>
      <c r="I59" s="49"/>
      <c r="J59" s="19"/>
      <c r="K59" s="48" t="str">
        <f t="shared" si="0"/>
        <v/>
      </c>
      <c r="L59" s="48"/>
      <c r="M59" s="6" t="str">
        <f t="shared" si="2"/>
        <v/>
      </c>
      <c r="N59" s="19"/>
      <c r="O59" s="8"/>
      <c r="P59" s="49"/>
      <c r="Q59" s="49"/>
      <c r="R59" s="52" t="str">
        <f t="shared" si="3"/>
        <v/>
      </c>
      <c r="S59" s="52"/>
      <c r="T59" s="53" t="str">
        <f t="shared" si="4"/>
        <v/>
      </c>
      <c r="U59" s="53"/>
    </row>
    <row r="60" spans="2:21">
      <c r="B60" s="19">
        <v>52</v>
      </c>
      <c r="C60" s="48" t="str">
        <f t="shared" si="1"/>
        <v/>
      </c>
      <c r="D60" s="48"/>
      <c r="E60" s="19"/>
      <c r="F60" s="8"/>
      <c r="G60" s="19" t="s">
        <v>3</v>
      </c>
      <c r="H60" s="49"/>
      <c r="I60" s="49"/>
      <c r="J60" s="19"/>
      <c r="K60" s="48" t="str">
        <f t="shared" si="0"/>
        <v/>
      </c>
      <c r="L60" s="48"/>
      <c r="M60" s="6" t="str">
        <f t="shared" si="2"/>
        <v/>
      </c>
      <c r="N60" s="19"/>
      <c r="O60" s="8"/>
      <c r="P60" s="49"/>
      <c r="Q60" s="49"/>
      <c r="R60" s="52" t="str">
        <f t="shared" si="3"/>
        <v/>
      </c>
      <c r="S60" s="52"/>
      <c r="T60" s="53" t="str">
        <f t="shared" si="4"/>
        <v/>
      </c>
      <c r="U60" s="53"/>
    </row>
    <row r="61" spans="2:21">
      <c r="B61" s="19">
        <v>53</v>
      </c>
      <c r="C61" s="48" t="str">
        <f t="shared" si="1"/>
        <v/>
      </c>
      <c r="D61" s="48"/>
      <c r="E61" s="19"/>
      <c r="F61" s="8"/>
      <c r="G61" s="19" t="s">
        <v>3</v>
      </c>
      <c r="H61" s="49"/>
      <c r="I61" s="49"/>
      <c r="J61" s="19"/>
      <c r="K61" s="48" t="str">
        <f t="shared" si="0"/>
        <v/>
      </c>
      <c r="L61" s="48"/>
      <c r="M61" s="6" t="str">
        <f t="shared" si="2"/>
        <v/>
      </c>
      <c r="N61" s="19"/>
      <c r="O61" s="8"/>
      <c r="P61" s="49"/>
      <c r="Q61" s="49"/>
      <c r="R61" s="52" t="str">
        <f t="shared" si="3"/>
        <v/>
      </c>
      <c r="S61" s="52"/>
      <c r="T61" s="53" t="str">
        <f t="shared" si="4"/>
        <v/>
      </c>
      <c r="U61" s="53"/>
    </row>
    <row r="62" spans="2:21">
      <c r="B62" s="19">
        <v>54</v>
      </c>
      <c r="C62" s="48" t="str">
        <f t="shared" si="1"/>
        <v/>
      </c>
      <c r="D62" s="48"/>
      <c r="E62" s="19"/>
      <c r="F62" s="8"/>
      <c r="G62" s="19" t="s">
        <v>3</v>
      </c>
      <c r="H62" s="49"/>
      <c r="I62" s="49"/>
      <c r="J62" s="19"/>
      <c r="K62" s="48" t="str">
        <f t="shared" si="0"/>
        <v/>
      </c>
      <c r="L62" s="48"/>
      <c r="M62" s="6" t="str">
        <f t="shared" si="2"/>
        <v/>
      </c>
      <c r="N62" s="19"/>
      <c r="O62" s="8"/>
      <c r="P62" s="49"/>
      <c r="Q62" s="49"/>
      <c r="R62" s="52" t="str">
        <f t="shared" si="3"/>
        <v/>
      </c>
      <c r="S62" s="52"/>
      <c r="T62" s="53" t="str">
        <f t="shared" si="4"/>
        <v/>
      </c>
      <c r="U62" s="53"/>
    </row>
    <row r="63" spans="2:21">
      <c r="B63" s="19">
        <v>55</v>
      </c>
      <c r="C63" s="48" t="str">
        <f t="shared" si="1"/>
        <v/>
      </c>
      <c r="D63" s="48"/>
      <c r="E63" s="19"/>
      <c r="F63" s="8"/>
      <c r="G63" s="19" t="s">
        <v>4</v>
      </c>
      <c r="H63" s="49"/>
      <c r="I63" s="49"/>
      <c r="J63" s="19"/>
      <c r="K63" s="48" t="str">
        <f t="shared" si="0"/>
        <v/>
      </c>
      <c r="L63" s="48"/>
      <c r="M63" s="6" t="str">
        <f t="shared" si="2"/>
        <v/>
      </c>
      <c r="N63" s="19"/>
      <c r="O63" s="8"/>
      <c r="P63" s="49"/>
      <c r="Q63" s="49"/>
      <c r="R63" s="52" t="str">
        <f t="shared" si="3"/>
        <v/>
      </c>
      <c r="S63" s="52"/>
      <c r="T63" s="53" t="str">
        <f t="shared" si="4"/>
        <v/>
      </c>
      <c r="U63" s="53"/>
    </row>
    <row r="64" spans="2:21">
      <c r="B64" s="19">
        <v>56</v>
      </c>
      <c r="C64" s="48" t="str">
        <f t="shared" si="1"/>
        <v/>
      </c>
      <c r="D64" s="48"/>
      <c r="E64" s="19"/>
      <c r="F64" s="8"/>
      <c r="G64" s="19" t="s">
        <v>3</v>
      </c>
      <c r="H64" s="49"/>
      <c r="I64" s="49"/>
      <c r="J64" s="19"/>
      <c r="K64" s="48" t="str">
        <f t="shared" si="0"/>
        <v/>
      </c>
      <c r="L64" s="48"/>
      <c r="M64" s="6" t="str">
        <f t="shared" si="2"/>
        <v/>
      </c>
      <c r="N64" s="19"/>
      <c r="O64" s="8"/>
      <c r="P64" s="49"/>
      <c r="Q64" s="49"/>
      <c r="R64" s="52" t="str">
        <f t="shared" si="3"/>
        <v/>
      </c>
      <c r="S64" s="52"/>
      <c r="T64" s="53" t="str">
        <f t="shared" si="4"/>
        <v/>
      </c>
      <c r="U64" s="53"/>
    </row>
    <row r="65" spans="2:21">
      <c r="B65" s="19">
        <v>57</v>
      </c>
      <c r="C65" s="48" t="str">
        <f t="shared" si="1"/>
        <v/>
      </c>
      <c r="D65" s="48"/>
      <c r="E65" s="19"/>
      <c r="F65" s="8"/>
      <c r="G65" s="19" t="s">
        <v>3</v>
      </c>
      <c r="H65" s="49"/>
      <c r="I65" s="49"/>
      <c r="J65" s="19"/>
      <c r="K65" s="48" t="str">
        <f t="shared" si="0"/>
        <v/>
      </c>
      <c r="L65" s="48"/>
      <c r="M65" s="6" t="str">
        <f t="shared" si="2"/>
        <v/>
      </c>
      <c r="N65" s="19"/>
      <c r="O65" s="8"/>
      <c r="P65" s="49"/>
      <c r="Q65" s="49"/>
      <c r="R65" s="52" t="str">
        <f t="shared" si="3"/>
        <v/>
      </c>
      <c r="S65" s="52"/>
      <c r="T65" s="53" t="str">
        <f t="shared" si="4"/>
        <v/>
      </c>
      <c r="U65" s="53"/>
    </row>
    <row r="66" spans="2:21">
      <c r="B66" s="19">
        <v>58</v>
      </c>
      <c r="C66" s="48" t="str">
        <f t="shared" si="1"/>
        <v/>
      </c>
      <c r="D66" s="48"/>
      <c r="E66" s="19"/>
      <c r="F66" s="8"/>
      <c r="G66" s="19" t="s">
        <v>3</v>
      </c>
      <c r="H66" s="49"/>
      <c r="I66" s="49"/>
      <c r="J66" s="19"/>
      <c r="K66" s="48" t="str">
        <f t="shared" si="0"/>
        <v/>
      </c>
      <c r="L66" s="48"/>
      <c r="M66" s="6" t="str">
        <f t="shared" si="2"/>
        <v/>
      </c>
      <c r="N66" s="19"/>
      <c r="O66" s="8"/>
      <c r="P66" s="49"/>
      <c r="Q66" s="49"/>
      <c r="R66" s="52" t="str">
        <f t="shared" si="3"/>
        <v/>
      </c>
      <c r="S66" s="52"/>
      <c r="T66" s="53" t="str">
        <f t="shared" si="4"/>
        <v/>
      </c>
      <c r="U66" s="53"/>
    </row>
    <row r="67" spans="2:21">
      <c r="B67" s="19">
        <v>59</v>
      </c>
      <c r="C67" s="48" t="str">
        <f t="shared" si="1"/>
        <v/>
      </c>
      <c r="D67" s="48"/>
      <c r="E67" s="19"/>
      <c r="F67" s="8"/>
      <c r="G67" s="19" t="s">
        <v>3</v>
      </c>
      <c r="H67" s="49"/>
      <c r="I67" s="49"/>
      <c r="J67" s="19"/>
      <c r="K67" s="48" t="str">
        <f t="shared" si="0"/>
        <v/>
      </c>
      <c r="L67" s="48"/>
      <c r="M67" s="6" t="str">
        <f t="shared" si="2"/>
        <v/>
      </c>
      <c r="N67" s="19"/>
      <c r="O67" s="8"/>
      <c r="P67" s="49"/>
      <c r="Q67" s="49"/>
      <c r="R67" s="52" t="str">
        <f t="shared" si="3"/>
        <v/>
      </c>
      <c r="S67" s="52"/>
      <c r="T67" s="53" t="str">
        <f t="shared" si="4"/>
        <v/>
      </c>
      <c r="U67" s="53"/>
    </row>
    <row r="68" spans="2:21">
      <c r="B68" s="19">
        <v>60</v>
      </c>
      <c r="C68" s="48" t="str">
        <f t="shared" si="1"/>
        <v/>
      </c>
      <c r="D68" s="48"/>
      <c r="E68" s="19"/>
      <c r="F68" s="8"/>
      <c r="G68" s="19" t="s">
        <v>4</v>
      </c>
      <c r="H68" s="49"/>
      <c r="I68" s="49"/>
      <c r="J68" s="19"/>
      <c r="K68" s="48" t="str">
        <f t="shared" si="0"/>
        <v/>
      </c>
      <c r="L68" s="48"/>
      <c r="M68" s="6" t="str">
        <f t="shared" si="2"/>
        <v/>
      </c>
      <c r="N68" s="19"/>
      <c r="O68" s="8"/>
      <c r="P68" s="49"/>
      <c r="Q68" s="49"/>
      <c r="R68" s="52" t="str">
        <f t="shared" si="3"/>
        <v/>
      </c>
      <c r="S68" s="52"/>
      <c r="T68" s="53" t="str">
        <f t="shared" si="4"/>
        <v/>
      </c>
      <c r="U68" s="53"/>
    </row>
    <row r="69" spans="2:21">
      <c r="B69" s="19">
        <v>61</v>
      </c>
      <c r="C69" s="48" t="str">
        <f t="shared" si="1"/>
        <v/>
      </c>
      <c r="D69" s="48"/>
      <c r="E69" s="19"/>
      <c r="F69" s="8"/>
      <c r="G69" s="19" t="s">
        <v>4</v>
      </c>
      <c r="H69" s="49"/>
      <c r="I69" s="49"/>
      <c r="J69" s="19"/>
      <c r="K69" s="48" t="str">
        <f t="shared" si="0"/>
        <v/>
      </c>
      <c r="L69" s="48"/>
      <c r="M69" s="6" t="str">
        <f t="shared" si="2"/>
        <v/>
      </c>
      <c r="N69" s="19"/>
      <c r="O69" s="8"/>
      <c r="P69" s="49"/>
      <c r="Q69" s="49"/>
      <c r="R69" s="52" t="str">
        <f t="shared" si="3"/>
        <v/>
      </c>
      <c r="S69" s="52"/>
      <c r="T69" s="53" t="str">
        <f t="shared" si="4"/>
        <v/>
      </c>
      <c r="U69" s="53"/>
    </row>
    <row r="70" spans="2:21">
      <c r="B70" s="19">
        <v>62</v>
      </c>
      <c r="C70" s="48" t="str">
        <f t="shared" si="1"/>
        <v/>
      </c>
      <c r="D70" s="48"/>
      <c r="E70" s="19"/>
      <c r="F70" s="8"/>
      <c r="G70" s="19" t="s">
        <v>3</v>
      </c>
      <c r="H70" s="49"/>
      <c r="I70" s="49"/>
      <c r="J70" s="19"/>
      <c r="K70" s="48" t="str">
        <f t="shared" si="0"/>
        <v/>
      </c>
      <c r="L70" s="48"/>
      <c r="M70" s="6" t="str">
        <f t="shared" si="2"/>
        <v/>
      </c>
      <c r="N70" s="19"/>
      <c r="O70" s="8"/>
      <c r="P70" s="49"/>
      <c r="Q70" s="49"/>
      <c r="R70" s="52" t="str">
        <f t="shared" si="3"/>
        <v/>
      </c>
      <c r="S70" s="52"/>
      <c r="T70" s="53" t="str">
        <f t="shared" si="4"/>
        <v/>
      </c>
      <c r="U70" s="53"/>
    </row>
    <row r="71" spans="2:21">
      <c r="B71" s="19">
        <v>63</v>
      </c>
      <c r="C71" s="48" t="str">
        <f t="shared" si="1"/>
        <v/>
      </c>
      <c r="D71" s="48"/>
      <c r="E71" s="19"/>
      <c r="F71" s="8"/>
      <c r="G71" s="19" t="s">
        <v>4</v>
      </c>
      <c r="H71" s="49"/>
      <c r="I71" s="49"/>
      <c r="J71" s="19"/>
      <c r="K71" s="48" t="str">
        <f t="shared" si="0"/>
        <v/>
      </c>
      <c r="L71" s="48"/>
      <c r="M71" s="6" t="str">
        <f t="shared" si="2"/>
        <v/>
      </c>
      <c r="N71" s="19"/>
      <c r="O71" s="8"/>
      <c r="P71" s="49"/>
      <c r="Q71" s="49"/>
      <c r="R71" s="52" t="str">
        <f t="shared" si="3"/>
        <v/>
      </c>
      <c r="S71" s="52"/>
      <c r="T71" s="53" t="str">
        <f t="shared" si="4"/>
        <v/>
      </c>
      <c r="U71" s="53"/>
    </row>
    <row r="72" spans="2:21">
      <c r="B72" s="19">
        <v>64</v>
      </c>
      <c r="C72" s="48" t="str">
        <f t="shared" si="1"/>
        <v/>
      </c>
      <c r="D72" s="48"/>
      <c r="E72" s="19"/>
      <c r="F72" s="8"/>
      <c r="G72" s="19" t="s">
        <v>3</v>
      </c>
      <c r="H72" s="49"/>
      <c r="I72" s="49"/>
      <c r="J72" s="19"/>
      <c r="K72" s="48" t="str">
        <f t="shared" si="0"/>
        <v/>
      </c>
      <c r="L72" s="48"/>
      <c r="M72" s="6" t="str">
        <f t="shared" si="2"/>
        <v/>
      </c>
      <c r="N72" s="19"/>
      <c r="O72" s="8"/>
      <c r="P72" s="49"/>
      <c r="Q72" s="49"/>
      <c r="R72" s="52" t="str">
        <f t="shared" si="3"/>
        <v/>
      </c>
      <c r="S72" s="52"/>
      <c r="T72" s="53" t="str">
        <f t="shared" si="4"/>
        <v/>
      </c>
      <c r="U72" s="53"/>
    </row>
    <row r="73" spans="2:21">
      <c r="B73" s="19">
        <v>65</v>
      </c>
      <c r="C73" s="48" t="str">
        <f t="shared" si="1"/>
        <v/>
      </c>
      <c r="D73" s="48"/>
      <c r="E73" s="19"/>
      <c r="F73" s="8"/>
      <c r="G73" s="19" t="s">
        <v>4</v>
      </c>
      <c r="H73" s="49"/>
      <c r="I73" s="49"/>
      <c r="J73" s="19"/>
      <c r="K73" s="48" t="str">
        <f t="shared" ref="K73:K108" si="5">IF(F73="","",C73*0.03)</f>
        <v/>
      </c>
      <c r="L73" s="48"/>
      <c r="M73" s="6" t="str">
        <f t="shared" si="2"/>
        <v/>
      </c>
      <c r="N73" s="19"/>
      <c r="O73" s="8"/>
      <c r="P73" s="49"/>
      <c r="Q73" s="49"/>
      <c r="R73" s="52" t="str">
        <f t="shared" si="3"/>
        <v/>
      </c>
      <c r="S73" s="52"/>
      <c r="T73" s="53" t="str">
        <f t="shared" si="4"/>
        <v/>
      </c>
      <c r="U73" s="53"/>
    </row>
    <row r="74" spans="2:21">
      <c r="B74" s="19">
        <v>66</v>
      </c>
      <c r="C74" s="48" t="str">
        <f t="shared" ref="C74:C108" si="6">IF(R73="","",C73+R73)</f>
        <v/>
      </c>
      <c r="D74" s="48"/>
      <c r="E74" s="19"/>
      <c r="F74" s="8"/>
      <c r="G74" s="19" t="s">
        <v>4</v>
      </c>
      <c r="H74" s="49"/>
      <c r="I74" s="49"/>
      <c r="J74" s="19"/>
      <c r="K74" s="48" t="str">
        <f t="shared" si="5"/>
        <v/>
      </c>
      <c r="L74" s="48"/>
      <c r="M74" s="6" t="str">
        <f t="shared" ref="M74:M108" si="7">IF(J74="","",(K74/J74)/1000)</f>
        <v/>
      </c>
      <c r="N74" s="19"/>
      <c r="O74" s="8"/>
      <c r="P74" s="49"/>
      <c r="Q74" s="49"/>
      <c r="R74" s="52" t="str">
        <f t="shared" ref="R74:R108" si="8">IF(O74="","",(IF(G74="売",H74-P74,P74-H74))*M74*100000)</f>
        <v/>
      </c>
      <c r="S74" s="52"/>
      <c r="T74" s="53" t="str">
        <f t="shared" ref="T74:T108" si="9">IF(O74="","",IF(R74&lt;0,J74*(-1),IF(G74="買",(P74-H74)*100,(H74-P74)*100)))</f>
        <v/>
      </c>
      <c r="U74" s="53"/>
    </row>
    <row r="75" spans="2:21">
      <c r="B75" s="19">
        <v>67</v>
      </c>
      <c r="C75" s="48" t="str">
        <f t="shared" si="6"/>
        <v/>
      </c>
      <c r="D75" s="48"/>
      <c r="E75" s="19"/>
      <c r="F75" s="8"/>
      <c r="G75" s="19" t="s">
        <v>3</v>
      </c>
      <c r="H75" s="49"/>
      <c r="I75" s="49"/>
      <c r="J75" s="19"/>
      <c r="K75" s="48" t="str">
        <f t="shared" si="5"/>
        <v/>
      </c>
      <c r="L75" s="48"/>
      <c r="M75" s="6" t="str">
        <f t="shared" si="7"/>
        <v/>
      </c>
      <c r="N75" s="19"/>
      <c r="O75" s="8"/>
      <c r="P75" s="49"/>
      <c r="Q75" s="49"/>
      <c r="R75" s="52" t="str">
        <f t="shared" si="8"/>
        <v/>
      </c>
      <c r="S75" s="52"/>
      <c r="T75" s="53" t="str">
        <f t="shared" si="9"/>
        <v/>
      </c>
      <c r="U75" s="53"/>
    </row>
    <row r="76" spans="2:21">
      <c r="B76" s="19">
        <v>68</v>
      </c>
      <c r="C76" s="48" t="str">
        <f t="shared" si="6"/>
        <v/>
      </c>
      <c r="D76" s="48"/>
      <c r="E76" s="19"/>
      <c r="F76" s="8"/>
      <c r="G76" s="19" t="s">
        <v>3</v>
      </c>
      <c r="H76" s="49"/>
      <c r="I76" s="49"/>
      <c r="J76" s="19"/>
      <c r="K76" s="48" t="str">
        <f t="shared" si="5"/>
        <v/>
      </c>
      <c r="L76" s="48"/>
      <c r="M76" s="6" t="str">
        <f t="shared" si="7"/>
        <v/>
      </c>
      <c r="N76" s="19"/>
      <c r="O76" s="8"/>
      <c r="P76" s="49"/>
      <c r="Q76" s="49"/>
      <c r="R76" s="52" t="str">
        <f t="shared" si="8"/>
        <v/>
      </c>
      <c r="S76" s="52"/>
      <c r="T76" s="53" t="str">
        <f t="shared" si="9"/>
        <v/>
      </c>
      <c r="U76" s="53"/>
    </row>
    <row r="77" spans="2:21">
      <c r="B77" s="19">
        <v>69</v>
      </c>
      <c r="C77" s="48" t="str">
        <f t="shared" si="6"/>
        <v/>
      </c>
      <c r="D77" s="48"/>
      <c r="E77" s="19"/>
      <c r="F77" s="8"/>
      <c r="G77" s="19" t="s">
        <v>3</v>
      </c>
      <c r="H77" s="49"/>
      <c r="I77" s="49"/>
      <c r="J77" s="19"/>
      <c r="K77" s="48" t="str">
        <f t="shared" si="5"/>
        <v/>
      </c>
      <c r="L77" s="48"/>
      <c r="M77" s="6" t="str">
        <f t="shared" si="7"/>
        <v/>
      </c>
      <c r="N77" s="19"/>
      <c r="O77" s="8"/>
      <c r="P77" s="49"/>
      <c r="Q77" s="49"/>
      <c r="R77" s="52" t="str">
        <f t="shared" si="8"/>
        <v/>
      </c>
      <c r="S77" s="52"/>
      <c r="T77" s="53" t="str">
        <f t="shared" si="9"/>
        <v/>
      </c>
      <c r="U77" s="53"/>
    </row>
    <row r="78" spans="2:21">
      <c r="B78" s="19">
        <v>70</v>
      </c>
      <c r="C78" s="48" t="str">
        <f t="shared" si="6"/>
        <v/>
      </c>
      <c r="D78" s="48"/>
      <c r="E78" s="19"/>
      <c r="F78" s="8"/>
      <c r="G78" s="19" t="s">
        <v>4</v>
      </c>
      <c r="H78" s="49"/>
      <c r="I78" s="49"/>
      <c r="J78" s="19"/>
      <c r="K78" s="48" t="str">
        <f t="shared" si="5"/>
        <v/>
      </c>
      <c r="L78" s="48"/>
      <c r="M78" s="6" t="str">
        <f t="shared" si="7"/>
        <v/>
      </c>
      <c r="N78" s="19"/>
      <c r="O78" s="8"/>
      <c r="P78" s="49"/>
      <c r="Q78" s="49"/>
      <c r="R78" s="52" t="str">
        <f t="shared" si="8"/>
        <v/>
      </c>
      <c r="S78" s="52"/>
      <c r="T78" s="53" t="str">
        <f t="shared" si="9"/>
        <v/>
      </c>
      <c r="U78" s="53"/>
    </row>
    <row r="79" spans="2:21">
      <c r="B79" s="19">
        <v>71</v>
      </c>
      <c r="C79" s="48" t="str">
        <f t="shared" si="6"/>
        <v/>
      </c>
      <c r="D79" s="48"/>
      <c r="E79" s="19"/>
      <c r="F79" s="8"/>
      <c r="G79" s="19" t="s">
        <v>3</v>
      </c>
      <c r="H79" s="49"/>
      <c r="I79" s="49"/>
      <c r="J79" s="19"/>
      <c r="K79" s="48" t="str">
        <f t="shared" si="5"/>
        <v/>
      </c>
      <c r="L79" s="48"/>
      <c r="M79" s="6" t="str">
        <f t="shared" si="7"/>
        <v/>
      </c>
      <c r="N79" s="19"/>
      <c r="O79" s="8"/>
      <c r="P79" s="49"/>
      <c r="Q79" s="49"/>
      <c r="R79" s="52" t="str">
        <f t="shared" si="8"/>
        <v/>
      </c>
      <c r="S79" s="52"/>
      <c r="T79" s="53" t="str">
        <f t="shared" si="9"/>
        <v/>
      </c>
      <c r="U79" s="53"/>
    </row>
    <row r="80" spans="2:21">
      <c r="B80" s="19">
        <v>72</v>
      </c>
      <c r="C80" s="48" t="str">
        <f t="shared" si="6"/>
        <v/>
      </c>
      <c r="D80" s="48"/>
      <c r="E80" s="19"/>
      <c r="F80" s="8"/>
      <c r="G80" s="19" t="s">
        <v>4</v>
      </c>
      <c r="H80" s="49"/>
      <c r="I80" s="49"/>
      <c r="J80" s="19"/>
      <c r="K80" s="48" t="str">
        <f t="shared" si="5"/>
        <v/>
      </c>
      <c r="L80" s="48"/>
      <c r="M80" s="6" t="str">
        <f t="shared" si="7"/>
        <v/>
      </c>
      <c r="N80" s="19"/>
      <c r="O80" s="8"/>
      <c r="P80" s="49"/>
      <c r="Q80" s="49"/>
      <c r="R80" s="52" t="str">
        <f t="shared" si="8"/>
        <v/>
      </c>
      <c r="S80" s="52"/>
      <c r="T80" s="53" t="str">
        <f t="shared" si="9"/>
        <v/>
      </c>
      <c r="U80" s="53"/>
    </row>
    <row r="81" spans="2:21">
      <c r="B81" s="19">
        <v>73</v>
      </c>
      <c r="C81" s="48" t="str">
        <f t="shared" si="6"/>
        <v/>
      </c>
      <c r="D81" s="48"/>
      <c r="E81" s="19"/>
      <c r="F81" s="8"/>
      <c r="G81" s="19" t="s">
        <v>3</v>
      </c>
      <c r="H81" s="49"/>
      <c r="I81" s="49"/>
      <c r="J81" s="19"/>
      <c r="K81" s="48" t="str">
        <f t="shared" si="5"/>
        <v/>
      </c>
      <c r="L81" s="48"/>
      <c r="M81" s="6" t="str">
        <f t="shared" si="7"/>
        <v/>
      </c>
      <c r="N81" s="19"/>
      <c r="O81" s="8"/>
      <c r="P81" s="49"/>
      <c r="Q81" s="49"/>
      <c r="R81" s="52" t="str">
        <f t="shared" si="8"/>
        <v/>
      </c>
      <c r="S81" s="52"/>
      <c r="T81" s="53" t="str">
        <f t="shared" si="9"/>
        <v/>
      </c>
      <c r="U81" s="53"/>
    </row>
    <row r="82" spans="2:21">
      <c r="B82" s="19">
        <v>74</v>
      </c>
      <c r="C82" s="48" t="str">
        <f t="shared" si="6"/>
        <v/>
      </c>
      <c r="D82" s="48"/>
      <c r="E82" s="19"/>
      <c r="F82" s="8"/>
      <c r="G82" s="19" t="s">
        <v>3</v>
      </c>
      <c r="H82" s="49"/>
      <c r="I82" s="49"/>
      <c r="J82" s="19"/>
      <c r="K82" s="48" t="str">
        <f t="shared" si="5"/>
        <v/>
      </c>
      <c r="L82" s="48"/>
      <c r="M82" s="6" t="str">
        <f t="shared" si="7"/>
        <v/>
      </c>
      <c r="N82" s="19"/>
      <c r="O82" s="8"/>
      <c r="P82" s="49"/>
      <c r="Q82" s="49"/>
      <c r="R82" s="52" t="str">
        <f t="shared" si="8"/>
        <v/>
      </c>
      <c r="S82" s="52"/>
      <c r="T82" s="53" t="str">
        <f t="shared" si="9"/>
        <v/>
      </c>
      <c r="U82" s="53"/>
    </row>
    <row r="83" spans="2:21">
      <c r="B83" s="19">
        <v>75</v>
      </c>
      <c r="C83" s="48" t="str">
        <f t="shared" si="6"/>
        <v/>
      </c>
      <c r="D83" s="48"/>
      <c r="E83" s="19"/>
      <c r="F83" s="8"/>
      <c r="G83" s="19" t="s">
        <v>3</v>
      </c>
      <c r="H83" s="49"/>
      <c r="I83" s="49"/>
      <c r="J83" s="19"/>
      <c r="K83" s="48" t="str">
        <f t="shared" si="5"/>
        <v/>
      </c>
      <c r="L83" s="48"/>
      <c r="M83" s="6" t="str">
        <f t="shared" si="7"/>
        <v/>
      </c>
      <c r="N83" s="19"/>
      <c r="O83" s="8"/>
      <c r="P83" s="49"/>
      <c r="Q83" s="49"/>
      <c r="R83" s="52" t="str">
        <f t="shared" si="8"/>
        <v/>
      </c>
      <c r="S83" s="52"/>
      <c r="T83" s="53" t="str">
        <f t="shared" si="9"/>
        <v/>
      </c>
      <c r="U83" s="53"/>
    </row>
    <row r="84" spans="2:21">
      <c r="B84" s="19">
        <v>76</v>
      </c>
      <c r="C84" s="48" t="str">
        <f t="shared" si="6"/>
        <v/>
      </c>
      <c r="D84" s="48"/>
      <c r="E84" s="19"/>
      <c r="F84" s="8"/>
      <c r="G84" s="19" t="s">
        <v>3</v>
      </c>
      <c r="H84" s="49"/>
      <c r="I84" s="49"/>
      <c r="J84" s="19"/>
      <c r="K84" s="48" t="str">
        <f t="shared" si="5"/>
        <v/>
      </c>
      <c r="L84" s="48"/>
      <c r="M84" s="6" t="str">
        <f t="shared" si="7"/>
        <v/>
      </c>
      <c r="N84" s="19"/>
      <c r="O84" s="8"/>
      <c r="P84" s="49"/>
      <c r="Q84" s="49"/>
      <c r="R84" s="52" t="str">
        <f t="shared" si="8"/>
        <v/>
      </c>
      <c r="S84" s="52"/>
      <c r="T84" s="53" t="str">
        <f t="shared" si="9"/>
        <v/>
      </c>
      <c r="U84" s="53"/>
    </row>
    <row r="85" spans="2:21">
      <c r="B85" s="19">
        <v>77</v>
      </c>
      <c r="C85" s="48" t="str">
        <f t="shared" si="6"/>
        <v/>
      </c>
      <c r="D85" s="48"/>
      <c r="E85" s="19"/>
      <c r="F85" s="8"/>
      <c r="G85" s="19" t="s">
        <v>4</v>
      </c>
      <c r="H85" s="49"/>
      <c r="I85" s="49"/>
      <c r="J85" s="19"/>
      <c r="K85" s="48" t="str">
        <f t="shared" si="5"/>
        <v/>
      </c>
      <c r="L85" s="48"/>
      <c r="M85" s="6" t="str">
        <f t="shared" si="7"/>
        <v/>
      </c>
      <c r="N85" s="19"/>
      <c r="O85" s="8"/>
      <c r="P85" s="49"/>
      <c r="Q85" s="49"/>
      <c r="R85" s="52" t="str">
        <f t="shared" si="8"/>
        <v/>
      </c>
      <c r="S85" s="52"/>
      <c r="T85" s="53" t="str">
        <f t="shared" si="9"/>
        <v/>
      </c>
      <c r="U85" s="53"/>
    </row>
    <row r="86" spans="2:21">
      <c r="B86" s="19">
        <v>78</v>
      </c>
      <c r="C86" s="48" t="str">
        <f t="shared" si="6"/>
        <v/>
      </c>
      <c r="D86" s="48"/>
      <c r="E86" s="19"/>
      <c r="F86" s="8"/>
      <c r="G86" s="19" t="s">
        <v>3</v>
      </c>
      <c r="H86" s="49"/>
      <c r="I86" s="49"/>
      <c r="J86" s="19"/>
      <c r="K86" s="48" t="str">
        <f t="shared" si="5"/>
        <v/>
      </c>
      <c r="L86" s="48"/>
      <c r="M86" s="6" t="str">
        <f t="shared" si="7"/>
        <v/>
      </c>
      <c r="N86" s="19"/>
      <c r="O86" s="8"/>
      <c r="P86" s="49"/>
      <c r="Q86" s="49"/>
      <c r="R86" s="52" t="str">
        <f t="shared" si="8"/>
        <v/>
      </c>
      <c r="S86" s="52"/>
      <c r="T86" s="53" t="str">
        <f t="shared" si="9"/>
        <v/>
      </c>
      <c r="U86" s="53"/>
    </row>
    <row r="87" spans="2:21">
      <c r="B87" s="19">
        <v>79</v>
      </c>
      <c r="C87" s="48" t="str">
        <f t="shared" si="6"/>
        <v/>
      </c>
      <c r="D87" s="48"/>
      <c r="E87" s="19"/>
      <c r="F87" s="8"/>
      <c r="G87" s="19" t="s">
        <v>4</v>
      </c>
      <c r="H87" s="49"/>
      <c r="I87" s="49"/>
      <c r="J87" s="19"/>
      <c r="K87" s="48" t="str">
        <f t="shared" si="5"/>
        <v/>
      </c>
      <c r="L87" s="48"/>
      <c r="M87" s="6" t="str">
        <f t="shared" si="7"/>
        <v/>
      </c>
      <c r="N87" s="19"/>
      <c r="O87" s="8"/>
      <c r="P87" s="49"/>
      <c r="Q87" s="49"/>
      <c r="R87" s="52" t="str">
        <f t="shared" si="8"/>
        <v/>
      </c>
      <c r="S87" s="52"/>
      <c r="T87" s="53" t="str">
        <f t="shared" si="9"/>
        <v/>
      </c>
      <c r="U87" s="53"/>
    </row>
    <row r="88" spans="2:21">
      <c r="B88" s="19">
        <v>80</v>
      </c>
      <c r="C88" s="48" t="str">
        <f t="shared" si="6"/>
        <v/>
      </c>
      <c r="D88" s="48"/>
      <c r="E88" s="19"/>
      <c r="F88" s="8"/>
      <c r="G88" s="19" t="s">
        <v>4</v>
      </c>
      <c r="H88" s="49"/>
      <c r="I88" s="49"/>
      <c r="J88" s="19"/>
      <c r="K88" s="48" t="str">
        <f t="shared" si="5"/>
        <v/>
      </c>
      <c r="L88" s="48"/>
      <c r="M88" s="6" t="str">
        <f t="shared" si="7"/>
        <v/>
      </c>
      <c r="N88" s="19"/>
      <c r="O88" s="8"/>
      <c r="P88" s="49"/>
      <c r="Q88" s="49"/>
      <c r="R88" s="52" t="str">
        <f t="shared" si="8"/>
        <v/>
      </c>
      <c r="S88" s="52"/>
      <c r="T88" s="53" t="str">
        <f t="shared" si="9"/>
        <v/>
      </c>
      <c r="U88" s="53"/>
    </row>
    <row r="89" spans="2:21">
      <c r="B89" s="19">
        <v>81</v>
      </c>
      <c r="C89" s="48" t="str">
        <f t="shared" si="6"/>
        <v/>
      </c>
      <c r="D89" s="48"/>
      <c r="E89" s="19"/>
      <c r="F89" s="8"/>
      <c r="G89" s="19" t="s">
        <v>4</v>
      </c>
      <c r="H89" s="49"/>
      <c r="I89" s="49"/>
      <c r="J89" s="19"/>
      <c r="K89" s="48" t="str">
        <f t="shared" si="5"/>
        <v/>
      </c>
      <c r="L89" s="48"/>
      <c r="M89" s="6" t="str">
        <f t="shared" si="7"/>
        <v/>
      </c>
      <c r="N89" s="19"/>
      <c r="O89" s="8"/>
      <c r="P89" s="49"/>
      <c r="Q89" s="49"/>
      <c r="R89" s="52" t="str">
        <f t="shared" si="8"/>
        <v/>
      </c>
      <c r="S89" s="52"/>
      <c r="T89" s="53" t="str">
        <f t="shared" si="9"/>
        <v/>
      </c>
      <c r="U89" s="53"/>
    </row>
    <row r="90" spans="2:21">
      <c r="B90" s="19">
        <v>82</v>
      </c>
      <c r="C90" s="48" t="str">
        <f t="shared" si="6"/>
        <v/>
      </c>
      <c r="D90" s="48"/>
      <c r="E90" s="19"/>
      <c r="F90" s="8"/>
      <c r="G90" s="19" t="s">
        <v>4</v>
      </c>
      <c r="H90" s="49"/>
      <c r="I90" s="49"/>
      <c r="J90" s="19"/>
      <c r="K90" s="48" t="str">
        <f t="shared" si="5"/>
        <v/>
      </c>
      <c r="L90" s="48"/>
      <c r="M90" s="6" t="str">
        <f t="shared" si="7"/>
        <v/>
      </c>
      <c r="N90" s="19"/>
      <c r="O90" s="8"/>
      <c r="P90" s="49"/>
      <c r="Q90" s="49"/>
      <c r="R90" s="52" t="str">
        <f t="shared" si="8"/>
        <v/>
      </c>
      <c r="S90" s="52"/>
      <c r="T90" s="53" t="str">
        <f t="shared" si="9"/>
        <v/>
      </c>
      <c r="U90" s="53"/>
    </row>
    <row r="91" spans="2:21">
      <c r="B91" s="19">
        <v>83</v>
      </c>
      <c r="C91" s="48" t="str">
        <f t="shared" si="6"/>
        <v/>
      </c>
      <c r="D91" s="48"/>
      <c r="E91" s="19"/>
      <c r="F91" s="8"/>
      <c r="G91" s="19" t="s">
        <v>4</v>
      </c>
      <c r="H91" s="49"/>
      <c r="I91" s="49"/>
      <c r="J91" s="19"/>
      <c r="K91" s="48" t="str">
        <f t="shared" si="5"/>
        <v/>
      </c>
      <c r="L91" s="48"/>
      <c r="M91" s="6" t="str">
        <f t="shared" si="7"/>
        <v/>
      </c>
      <c r="N91" s="19"/>
      <c r="O91" s="8"/>
      <c r="P91" s="49"/>
      <c r="Q91" s="49"/>
      <c r="R91" s="52" t="str">
        <f t="shared" si="8"/>
        <v/>
      </c>
      <c r="S91" s="52"/>
      <c r="T91" s="53" t="str">
        <f t="shared" si="9"/>
        <v/>
      </c>
      <c r="U91" s="53"/>
    </row>
    <row r="92" spans="2:21">
      <c r="B92" s="19">
        <v>84</v>
      </c>
      <c r="C92" s="48" t="str">
        <f t="shared" si="6"/>
        <v/>
      </c>
      <c r="D92" s="48"/>
      <c r="E92" s="19"/>
      <c r="F92" s="8"/>
      <c r="G92" s="19" t="s">
        <v>3</v>
      </c>
      <c r="H92" s="49"/>
      <c r="I92" s="49"/>
      <c r="J92" s="19"/>
      <c r="K92" s="48" t="str">
        <f t="shared" si="5"/>
        <v/>
      </c>
      <c r="L92" s="48"/>
      <c r="M92" s="6" t="str">
        <f t="shared" si="7"/>
        <v/>
      </c>
      <c r="N92" s="19"/>
      <c r="O92" s="8"/>
      <c r="P92" s="49"/>
      <c r="Q92" s="49"/>
      <c r="R92" s="52" t="str">
        <f t="shared" si="8"/>
        <v/>
      </c>
      <c r="S92" s="52"/>
      <c r="T92" s="53" t="str">
        <f t="shared" si="9"/>
        <v/>
      </c>
      <c r="U92" s="53"/>
    </row>
    <row r="93" spans="2:21">
      <c r="B93" s="19">
        <v>85</v>
      </c>
      <c r="C93" s="48" t="str">
        <f t="shared" si="6"/>
        <v/>
      </c>
      <c r="D93" s="48"/>
      <c r="E93" s="19"/>
      <c r="F93" s="8"/>
      <c r="G93" s="19" t="s">
        <v>4</v>
      </c>
      <c r="H93" s="49"/>
      <c r="I93" s="49"/>
      <c r="J93" s="19"/>
      <c r="K93" s="48" t="str">
        <f t="shared" si="5"/>
        <v/>
      </c>
      <c r="L93" s="48"/>
      <c r="M93" s="6" t="str">
        <f t="shared" si="7"/>
        <v/>
      </c>
      <c r="N93" s="19"/>
      <c r="O93" s="8"/>
      <c r="P93" s="49"/>
      <c r="Q93" s="49"/>
      <c r="R93" s="52" t="str">
        <f t="shared" si="8"/>
        <v/>
      </c>
      <c r="S93" s="52"/>
      <c r="T93" s="53" t="str">
        <f t="shared" si="9"/>
        <v/>
      </c>
      <c r="U93" s="53"/>
    </row>
    <row r="94" spans="2:21">
      <c r="B94" s="19">
        <v>86</v>
      </c>
      <c r="C94" s="48" t="str">
        <f t="shared" si="6"/>
        <v/>
      </c>
      <c r="D94" s="48"/>
      <c r="E94" s="19"/>
      <c r="F94" s="8"/>
      <c r="G94" s="19" t="s">
        <v>3</v>
      </c>
      <c r="H94" s="49"/>
      <c r="I94" s="49"/>
      <c r="J94" s="19"/>
      <c r="K94" s="48" t="str">
        <f t="shared" si="5"/>
        <v/>
      </c>
      <c r="L94" s="48"/>
      <c r="M94" s="6" t="str">
        <f t="shared" si="7"/>
        <v/>
      </c>
      <c r="N94" s="19"/>
      <c r="O94" s="8"/>
      <c r="P94" s="49"/>
      <c r="Q94" s="49"/>
      <c r="R94" s="52" t="str">
        <f t="shared" si="8"/>
        <v/>
      </c>
      <c r="S94" s="52"/>
      <c r="T94" s="53" t="str">
        <f t="shared" si="9"/>
        <v/>
      </c>
      <c r="U94" s="53"/>
    </row>
    <row r="95" spans="2:21">
      <c r="B95" s="19">
        <v>87</v>
      </c>
      <c r="C95" s="48" t="str">
        <f t="shared" si="6"/>
        <v/>
      </c>
      <c r="D95" s="48"/>
      <c r="E95" s="19"/>
      <c r="F95" s="8"/>
      <c r="G95" s="19" t="s">
        <v>4</v>
      </c>
      <c r="H95" s="49"/>
      <c r="I95" s="49"/>
      <c r="J95" s="19"/>
      <c r="K95" s="48" t="str">
        <f t="shared" si="5"/>
        <v/>
      </c>
      <c r="L95" s="48"/>
      <c r="M95" s="6" t="str">
        <f t="shared" si="7"/>
        <v/>
      </c>
      <c r="N95" s="19"/>
      <c r="O95" s="8"/>
      <c r="P95" s="49"/>
      <c r="Q95" s="49"/>
      <c r="R95" s="52" t="str">
        <f t="shared" si="8"/>
        <v/>
      </c>
      <c r="S95" s="52"/>
      <c r="T95" s="53" t="str">
        <f t="shared" si="9"/>
        <v/>
      </c>
      <c r="U95" s="53"/>
    </row>
    <row r="96" spans="2:21">
      <c r="B96" s="19">
        <v>88</v>
      </c>
      <c r="C96" s="48" t="str">
        <f t="shared" si="6"/>
        <v/>
      </c>
      <c r="D96" s="48"/>
      <c r="E96" s="19"/>
      <c r="F96" s="8"/>
      <c r="G96" s="19" t="s">
        <v>3</v>
      </c>
      <c r="H96" s="49"/>
      <c r="I96" s="49"/>
      <c r="J96" s="19"/>
      <c r="K96" s="48" t="str">
        <f t="shared" si="5"/>
        <v/>
      </c>
      <c r="L96" s="48"/>
      <c r="M96" s="6" t="str">
        <f t="shared" si="7"/>
        <v/>
      </c>
      <c r="N96" s="19"/>
      <c r="O96" s="8"/>
      <c r="P96" s="49"/>
      <c r="Q96" s="49"/>
      <c r="R96" s="52" t="str">
        <f t="shared" si="8"/>
        <v/>
      </c>
      <c r="S96" s="52"/>
      <c r="T96" s="53" t="str">
        <f t="shared" si="9"/>
        <v/>
      </c>
      <c r="U96" s="53"/>
    </row>
    <row r="97" spans="2:21">
      <c r="B97" s="19">
        <v>89</v>
      </c>
      <c r="C97" s="48" t="str">
        <f t="shared" si="6"/>
        <v/>
      </c>
      <c r="D97" s="48"/>
      <c r="E97" s="19"/>
      <c r="F97" s="8"/>
      <c r="G97" s="19" t="s">
        <v>4</v>
      </c>
      <c r="H97" s="49"/>
      <c r="I97" s="49"/>
      <c r="J97" s="19"/>
      <c r="K97" s="48" t="str">
        <f t="shared" si="5"/>
        <v/>
      </c>
      <c r="L97" s="48"/>
      <c r="M97" s="6" t="str">
        <f t="shared" si="7"/>
        <v/>
      </c>
      <c r="N97" s="19"/>
      <c r="O97" s="8"/>
      <c r="P97" s="49"/>
      <c r="Q97" s="49"/>
      <c r="R97" s="52" t="str">
        <f t="shared" si="8"/>
        <v/>
      </c>
      <c r="S97" s="52"/>
      <c r="T97" s="53" t="str">
        <f t="shared" si="9"/>
        <v/>
      </c>
      <c r="U97" s="53"/>
    </row>
    <row r="98" spans="2:21">
      <c r="B98" s="19">
        <v>90</v>
      </c>
      <c r="C98" s="48" t="str">
        <f t="shared" si="6"/>
        <v/>
      </c>
      <c r="D98" s="48"/>
      <c r="E98" s="19"/>
      <c r="F98" s="8"/>
      <c r="G98" s="19" t="s">
        <v>3</v>
      </c>
      <c r="H98" s="49"/>
      <c r="I98" s="49"/>
      <c r="J98" s="19"/>
      <c r="K98" s="48" t="str">
        <f t="shared" si="5"/>
        <v/>
      </c>
      <c r="L98" s="48"/>
      <c r="M98" s="6" t="str">
        <f t="shared" si="7"/>
        <v/>
      </c>
      <c r="N98" s="19"/>
      <c r="O98" s="8"/>
      <c r="P98" s="49"/>
      <c r="Q98" s="49"/>
      <c r="R98" s="52" t="str">
        <f t="shared" si="8"/>
        <v/>
      </c>
      <c r="S98" s="52"/>
      <c r="T98" s="53" t="str">
        <f t="shared" si="9"/>
        <v/>
      </c>
      <c r="U98" s="53"/>
    </row>
    <row r="99" spans="2:21">
      <c r="B99" s="19">
        <v>91</v>
      </c>
      <c r="C99" s="48" t="str">
        <f t="shared" si="6"/>
        <v/>
      </c>
      <c r="D99" s="48"/>
      <c r="E99" s="19"/>
      <c r="F99" s="8"/>
      <c r="G99" s="19" t="s">
        <v>4</v>
      </c>
      <c r="H99" s="49"/>
      <c r="I99" s="49"/>
      <c r="J99" s="19"/>
      <c r="K99" s="48" t="str">
        <f t="shared" si="5"/>
        <v/>
      </c>
      <c r="L99" s="48"/>
      <c r="M99" s="6" t="str">
        <f t="shared" si="7"/>
        <v/>
      </c>
      <c r="N99" s="19"/>
      <c r="O99" s="8"/>
      <c r="P99" s="49"/>
      <c r="Q99" s="49"/>
      <c r="R99" s="52" t="str">
        <f t="shared" si="8"/>
        <v/>
      </c>
      <c r="S99" s="52"/>
      <c r="T99" s="53" t="str">
        <f t="shared" si="9"/>
        <v/>
      </c>
      <c r="U99" s="53"/>
    </row>
    <row r="100" spans="2:21">
      <c r="B100" s="19">
        <v>92</v>
      </c>
      <c r="C100" s="48" t="str">
        <f t="shared" si="6"/>
        <v/>
      </c>
      <c r="D100" s="48"/>
      <c r="E100" s="19"/>
      <c r="F100" s="8"/>
      <c r="G100" s="19" t="s">
        <v>4</v>
      </c>
      <c r="H100" s="49"/>
      <c r="I100" s="49"/>
      <c r="J100" s="19"/>
      <c r="K100" s="48" t="str">
        <f t="shared" si="5"/>
        <v/>
      </c>
      <c r="L100" s="48"/>
      <c r="M100" s="6" t="str">
        <f t="shared" si="7"/>
        <v/>
      </c>
      <c r="N100" s="19"/>
      <c r="O100" s="8"/>
      <c r="P100" s="49"/>
      <c r="Q100" s="49"/>
      <c r="R100" s="52" t="str">
        <f t="shared" si="8"/>
        <v/>
      </c>
      <c r="S100" s="52"/>
      <c r="T100" s="53" t="str">
        <f t="shared" si="9"/>
        <v/>
      </c>
      <c r="U100" s="53"/>
    </row>
    <row r="101" spans="2:21">
      <c r="B101" s="19">
        <v>93</v>
      </c>
      <c r="C101" s="48" t="str">
        <f t="shared" si="6"/>
        <v/>
      </c>
      <c r="D101" s="48"/>
      <c r="E101" s="19"/>
      <c r="F101" s="8"/>
      <c r="G101" s="19" t="s">
        <v>3</v>
      </c>
      <c r="H101" s="49"/>
      <c r="I101" s="49"/>
      <c r="J101" s="19"/>
      <c r="K101" s="48" t="str">
        <f t="shared" si="5"/>
        <v/>
      </c>
      <c r="L101" s="48"/>
      <c r="M101" s="6" t="str">
        <f t="shared" si="7"/>
        <v/>
      </c>
      <c r="N101" s="19"/>
      <c r="O101" s="8"/>
      <c r="P101" s="49"/>
      <c r="Q101" s="49"/>
      <c r="R101" s="52" t="str">
        <f t="shared" si="8"/>
        <v/>
      </c>
      <c r="S101" s="52"/>
      <c r="T101" s="53" t="str">
        <f t="shared" si="9"/>
        <v/>
      </c>
      <c r="U101" s="53"/>
    </row>
    <row r="102" spans="2:21">
      <c r="B102" s="19">
        <v>94</v>
      </c>
      <c r="C102" s="48" t="str">
        <f t="shared" si="6"/>
        <v/>
      </c>
      <c r="D102" s="48"/>
      <c r="E102" s="19"/>
      <c r="F102" s="8"/>
      <c r="G102" s="19" t="s">
        <v>3</v>
      </c>
      <c r="H102" s="49"/>
      <c r="I102" s="49"/>
      <c r="J102" s="19"/>
      <c r="K102" s="48" t="str">
        <f t="shared" si="5"/>
        <v/>
      </c>
      <c r="L102" s="48"/>
      <c r="M102" s="6" t="str">
        <f t="shared" si="7"/>
        <v/>
      </c>
      <c r="N102" s="19"/>
      <c r="O102" s="8"/>
      <c r="P102" s="49"/>
      <c r="Q102" s="49"/>
      <c r="R102" s="52" t="str">
        <f t="shared" si="8"/>
        <v/>
      </c>
      <c r="S102" s="52"/>
      <c r="T102" s="53" t="str">
        <f t="shared" si="9"/>
        <v/>
      </c>
      <c r="U102" s="53"/>
    </row>
    <row r="103" spans="2:21">
      <c r="B103" s="19">
        <v>95</v>
      </c>
      <c r="C103" s="48" t="str">
        <f t="shared" si="6"/>
        <v/>
      </c>
      <c r="D103" s="48"/>
      <c r="E103" s="19"/>
      <c r="F103" s="8"/>
      <c r="G103" s="19" t="s">
        <v>3</v>
      </c>
      <c r="H103" s="49"/>
      <c r="I103" s="49"/>
      <c r="J103" s="19"/>
      <c r="K103" s="48" t="str">
        <f t="shared" si="5"/>
        <v/>
      </c>
      <c r="L103" s="48"/>
      <c r="M103" s="6" t="str">
        <f t="shared" si="7"/>
        <v/>
      </c>
      <c r="N103" s="19"/>
      <c r="O103" s="8"/>
      <c r="P103" s="49"/>
      <c r="Q103" s="49"/>
      <c r="R103" s="52" t="str">
        <f t="shared" si="8"/>
        <v/>
      </c>
      <c r="S103" s="52"/>
      <c r="T103" s="53" t="str">
        <f t="shared" si="9"/>
        <v/>
      </c>
      <c r="U103" s="53"/>
    </row>
    <row r="104" spans="2:21">
      <c r="B104" s="19">
        <v>96</v>
      </c>
      <c r="C104" s="48" t="str">
        <f t="shared" si="6"/>
        <v/>
      </c>
      <c r="D104" s="48"/>
      <c r="E104" s="19"/>
      <c r="F104" s="8"/>
      <c r="G104" s="19" t="s">
        <v>4</v>
      </c>
      <c r="H104" s="49"/>
      <c r="I104" s="49"/>
      <c r="J104" s="19"/>
      <c r="K104" s="48" t="str">
        <f t="shared" si="5"/>
        <v/>
      </c>
      <c r="L104" s="48"/>
      <c r="M104" s="6" t="str">
        <f t="shared" si="7"/>
        <v/>
      </c>
      <c r="N104" s="19"/>
      <c r="O104" s="8"/>
      <c r="P104" s="49"/>
      <c r="Q104" s="49"/>
      <c r="R104" s="52" t="str">
        <f t="shared" si="8"/>
        <v/>
      </c>
      <c r="S104" s="52"/>
      <c r="T104" s="53" t="str">
        <f t="shared" si="9"/>
        <v/>
      </c>
      <c r="U104" s="53"/>
    </row>
    <row r="105" spans="2:21">
      <c r="B105" s="19">
        <v>97</v>
      </c>
      <c r="C105" s="48" t="str">
        <f t="shared" si="6"/>
        <v/>
      </c>
      <c r="D105" s="48"/>
      <c r="E105" s="19"/>
      <c r="F105" s="8"/>
      <c r="G105" s="19" t="s">
        <v>3</v>
      </c>
      <c r="H105" s="49"/>
      <c r="I105" s="49"/>
      <c r="J105" s="19"/>
      <c r="K105" s="48" t="str">
        <f t="shared" si="5"/>
        <v/>
      </c>
      <c r="L105" s="48"/>
      <c r="M105" s="6" t="str">
        <f t="shared" si="7"/>
        <v/>
      </c>
      <c r="N105" s="19"/>
      <c r="O105" s="8"/>
      <c r="P105" s="49"/>
      <c r="Q105" s="49"/>
      <c r="R105" s="52" t="str">
        <f t="shared" si="8"/>
        <v/>
      </c>
      <c r="S105" s="52"/>
      <c r="T105" s="53" t="str">
        <f t="shared" si="9"/>
        <v/>
      </c>
      <c r="U105" s="53"/>
    </row>
    <row r="106" spans="2:21">
      <c r="B106" s="19">
        <v>98</v>
      </c>
      <c r="C106" s="48" t="str">
        <f t="shared" si="6"/>
        <v/>
      </c>
      <c r="D106" s="48"/>
      <c r="E106" s="19"/>
      <c r="F106" s="8"/>
      <c r="G106" s="19" t="s">
        <v>4</v>
      </c>
      <c r="H106" s="49"/>
      <c r="I106" s="49"/>
      <c r="J106" s="19"/>
      <c r="K106" s="48" t="str">
        <f t="shared" si="5"/>
        <v/>
      </c>
      <c r="L106" s="48"/>
      <c r="M106" s="6" t="str">
        <f t="shared" si="7"/>
        <v/>
      </c>
      <c r="N106" s="19"/>
      <c r="O106" s="8"/>
      <c r="P106" s="49"/>
      <c r="Q106" s="49"/>
      <c r="R106" s="52" t="str">
        <f t="shared" si="8"/>
        <v/>
      </c>
      <c r="S106" s="52"/>
      <c r="T106" s="53" t="str">
        <f t="shared" si="9"/>
        <v/>
      </c>
      <c r="U106" s="53"/>
    </row>
    <row r="107" spans="2:21">
      <c r="B107" s="19">
        <v>99</v>
      </c>
      <c r="C107" s="48" t="str">
        <f t="shared" si="6"/>
        <v/>
      </c>
      <c r="D107" s="48"/>
      <c r="E107" s="19"/>
      <c r="F107" s="8"/>
      <c r="G107" s="19" t="s">
        <v>4</v>
      </c>
      <c r="H107" s="49"/>
      <c r="I107" s="49"/>
      <c r="J107" s="19"/>
      <c r="K107" s="48" t="str">
        <f t="shared" si="5"/>
        <v/>
      </c>
      <c r="L107" s="48"/>
      <c r="M107" s="6" t="str">
        <f t="shared" si="7"/>
        <v/>
      </c>
      <c r="N107" s="19"/>
      <c r="O107" s="8"/>
      <c r="P107" s="49"/>
      <c r="Q107" s="49"/>
      <c r="R107" s="52" t="str">
        <f t="shared" si="8"/>
        <v/>
      </c>
      <c r="S107" s="52"/>
      <c r="T107" s="53" t="str">
        <f t="shared" si="9"/>
        <v/>
      </c>
      <c r="U107" s="53"/>
    </row>
    <row r="108" spans="2:21">
      <c r="B108" s="19">
        <v>100</v>
      </c>
      <c r="C108" s="48" t="str">
        <f t="shared" si="6"/>
        <v/>
      </c>
      <c r="D108" s="48"/>
      <c r="E108" s="19"/>
      <c r="F108" s="8"/>
      <c r="G108" s="19" t="s">
        <v>3</v>
      </c>
      <c r="H108" s="49"/>
      <c r="I108" s="49"/>
      <c r="J108" s="19"/>
      <c r="K108" s="48" t="str">
        <f t="shared" si="5"/>
        <v/>
      </c>
      <c r="L108" s="48"/>
      <c r="M108" s="6" t="str">
        <f t="shared" si="7"/>
        <v/>
      </c>
      <c r="N108" s="19"/>
      <c r="O108" s="8"/>
      <c r="P108" s="49"/>
      <c r="Q108" s="49"/>
      <c r="R108" s="52" t="str">
        <f t="shared" si="8"/>
        <v/>
      </c>
      <c r="S108" s="52"/>
      <c r="T108" s="53" t="str">
        <f t="shared" si="9"/>
        <v/>
      </c>
      <c r="U108" s="53"/>
    </row>
    <row r="109" spans="2:2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123" priority="1" stopIfTrue="1" operator="equal">
      <formula>"買"</formula>
    </cfRule>
    <cfRule type="cellIs" dxfId="122" priority="2" stopIfTrue="1" operator="equal">
      <formula>"売"</formula>
    </cfRule>
  </conditionalFormatting>
  <conditionalFormatting sqref="G9:G11 G14:G45 G47:G108">
    <cfRule type="cellIs" dxfId="121" priority="7" stopIfTrue="1" operator="equal">
      <formula>"買"</formula>
    </cfRule>
    <cfRule type="cellIs" dxfId="120" priority="8" stopIfTrue="1" operator="equal">
      <formula>"売"</formula>
    </cfRule>
  </conditionalFormatting>
  <conditionalFormatting sqref="G12">
    <cfRule type="cellIs" dxfId="119" priority="5" stopIfTrue="1" operator="equal">
      <formula>"買"</formula>
    </cfRule>
    <cfRule type="cellIs" dxfId="118" priority="6" stopIfTrue="1" operator="equal">
      <formula>"売"</formula>
    </cfRule>
  </conditionalFormatting>
  <conditionalFormatting sqref="G13">
    <cfRule type="cellIs" dxfId="117" priority="3" stopIfTrue="1" operator="equal">
      <formula>"買"</formula>
    </cfRule>
    <cfRule type="cellIs" dxfId="116" priority="4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inoriK55AB</cp:lastModifiedBy>
  <cp:revision/>
  <cp:lastPrinted>2015-07-15T10:17:15Z</cp:lastPrinted>
  <dcterms:created xsi:type="dcterms:W3CDTF">2013-10-09T23:04:08Z</dcterms:created>
  <dcterms:modified xsi:type="dcterms:W3CDTF">2019-06-30T09:47:09Z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