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60" yWindow="32760" windowWidth="20730" windowHeight="11670" firstSheet="1" activeTab="1"/>
  </bookViews>
  <sheets>
    <sheet name="定数" sheetId="29" state="hidden" r:id="rId1"/>
    <sheet name="検証シート　FIB1.27" sheetId="33" r:id="rId2"/>
    <sheet name="検証シート　FIB1.5" sheetId="32" r:id="rId3"/>
    <sheet name="検証シート　FIB2.0" sheetId="31" r:id="rId4"/>
    <sheet name="画像" sheetId="26" r:id="rId5"/>
    <sheet name="気づき" sheetId="9" r:id="rId6"/>
    <sheet name="検証終了通貨" sheetId="10" r:id="rId7"/>
    <sheet name="テンプレ" sheetId="17" state="hidden" r:id="rId8"/>
  </sheets>
  <calcPr calcId="125725"/>
</workbook>
</file>

<file path=xl/calcChain.xml><?xml version="1.0" encoding="utf-8"?>
<calcChain xmlns="http://schemas.openxmlformats.org/spreadsheetml/2006/main">
  <c r="M103" i="31"/>
  <c r="K103"/>
  <c r="M103" i="32"/>
  <c r="K103"/>
  <c r="M100"/>
  <c r="K100"/>
  <c r="K102" i="31"/>
  <c r="M102" s="1"/>
  <c r="M101"/>
  <c r="K101"/>
  <c r="M100"/>
  <c r="K100"/>
  <c r="M99"/>
  <c r="K99"/>
  <c r="M99" i="32"/>
  <c r="K99"/>
  <c r="M98" i="31"/>
  <c r="K98"/>
  <c r="M98" i="32"/>
  <c r="K98"/>
  <c r="K97" i="31"/>
  <c r="M97" s="1"/>
  <c r="K97" i="32"/>
  <c r="M97" s="1"/>
  <c r="K96" i="31"/>
  <c r="M96" s="1"/>
  <c r="K96" i="32"/>
  <c r="M96" s="1"/>
  <c r="K95" i="31"/>
  <c r="M95" s="1"/>
  <c r="K95" i="32"/>
  <c r="M95" s="1"/>
  <c r="K94" i="31"/>
  <c r="M94" s="1"/>
  <c r="K94" i="32"/>
  <c r="M94" s="1"/>
  <c r="K93" i="31"/>
  <c r="M93" s="1"/>
  <c r="K93" i="32"/>
  <c r="M93" s="1"/>
  <c r="M92" i="31"/>
  <c r="K92"/>
  <c r="K92" i="32"/>
  <c r="M92" s="1"/>
  <c r="K91" i="31"/>
  <c r="M91" s="1"/>
  <c r="M91" i="32"/>
  <c r="K91"/>
  <c r="K90" i="31"/>
  <c r="M90" s="1"/>
  <c r="M90" i="32"/>
  <c r="K90"/>
  <c r="M89" i="31"/>
  <c r="K89"/>
  <c r="K89" i="32"/>
  <c r="M89" s="1"/>
  <c r="K88" i="31"/>
  <c r="M88" s="1"/>
  <c r="K88" i="32"/>
  <c r="M88" s="1"/>
  <c r="K87" i="31"/>
  <c r="M87" s="1"/>
  <c r="K87" i="32"/>
  <c r="M87" s="1"/>
  <c r="K86" i="31"/>
  <c r="M86" s="1"/>
  <c r="M86" i="32"/>
  <c r="K86"/>
  <c r="K85" i="31"/>
  <c r="M85" s="1"/>
  <c r="M85" i="32"/>
  <c r="K85"/>
  <c r="M84" i="31"/>
  <c r="K84"/>
  <c r="M84" i="32"/>
  <c r="K84"/>
  <c r="K83" i="31"/>
  <c r="M83" s="1"/>
  <c r="M83" i="32"/>
  <c r="K83"/>
  <c r="K82" i="31"/>
  <c r="M82" s="1"/>
  <c r="K82" i="32"/>
  <c r="M82" s="1"/>
  <c r="K81" i="31"/>
  <c r="M81" s="1"/>
  <c r="K81" i="32"/>
  <c r="M81" s="1"/>
  <c r="K80" i="31"/>
  <c r="M80" s="1"/>
  <c r="M80" i="32"/>
  <c r="K80"/>
  <c r="K79" i="31"/>
  <c r="M79" s="1"/>
  <c r="M79" i="32"/>
  <c r="K79"/>
  <c r="K78" i="31"/>
  <c r="M78" s="1"/>
  <c r="K78" i="32"/>
  <c r="M78" s="1"/>
  <c r="K77" i="31"/>
  <c r="M77" s="1"/>
  <c r="K77" i="32"/>
  <c r="M77" s="1"/>
  <c r="K76" i="31"/>
  <c r="M76" s="1"/>
  <c r="K76" i="32"/>
  <c r="M76" s="1"/>
  <c r="K75" i="31"/>
  <c r="M75" s="1"/>
  <c r="K75" i="32"/>
  <c r="M75" s="1"/>
  <c r="K74" i="31"/>
  <c r="M74" s="1"/>
  <c r="K74" i="32"/>
  <c r="M74" s="1"/>
  <c r="M73" i="31"/>
  <c r="K73"/>
  <c r="K73" i="32"/>
  <c r="M73" s="1"/>
  <c r="M72" i="31"/>
  <c r="K72"/>
  <c r="K72" i="32"/>
  <c r="M72" s="1"/>
  <c r="K71" i="31" l="1"/>
  <c r="M71" s="1"/>
  <c r="R71" s="1"/>
  <c r="C72" s="1"/>
  <c r="X72" s="1"/>
  <c r="Y72" s="1"/>
  <c r="M71" i="32"/>
  <c r="K71"/>
  <c r="M70" i="31"/>
  <c r="K70"/>
  <c r="M70" i="32"/>
  <c r="K70"/>
  <c r="K69" i="31"/>
  <c r="M69" s="1"/>
  <c r="M69" i="32"/>
  <c r="K69"/>
  <c r="M68" i="31"/>
  <c r="K68"/>
  <c r="M68" i="32"/>
  <c r="K68"/>
  <c r="R67"/>
  <c r="M67" i="31"/>
  <c r="K67"/>
  <c r="M67" i="32"/>
  <c r="K67"/>
  <c r="K66" i="31"/>
  <c r="M66" s="1"/>
  <c r="K66" i="32"/>
  <c r="M66" s="1"/>
  <c r="K65" i="31"/>
  <c r="M65" s="1"/>
  <c r="K65" i="32"/>
  <c r="M65" s="1"/>
  <c r="M64" i="31"/>
  <c r="K64"/>
  <c r="M64" i="32"/>
  <c r="K64"/>
  <c r="K63" i="31"/>
  <c r="M63" s="1"/>
  <c r="R63" s="1"/>
  <c r="C64" s="1"/>
  <c r="X64" s="1"/>
  <c r="Y64" s="1"/>
  <c r="K63" i="32"/>
  <c r="M63" s="1"/>
  <c r="M62" i="31"/>
  <c r="K62"/>
  <c r="M62" i="32"/>
  <c r="K62"/>
  <c r="K61" i="31"/>
  <c r="M61" s="1"/>
  <c r="K61" i="32"/>
  <c r="M61" s="1"/>
  <c r="K60" i="31"/>
  <c r="M60" s="1"/>
  <c r="K60" i="32"/>
  <c r="M60" s="1"/>
  <c r="R60" s="1"/>
  <c r="C61" s="1"/>
  <c r="X61" s="1"/>
  <c r="Y61" s="1"/>
  <c r="M59" i="31"/>
  <c r="K59"/>
  <c r="M59" i="32"/>
  <c r="K59"/>
  <c r="K58" i="31"/>
  <c r="M58" s="1"/>
  <c r="K58" i="32"/>
  <c r="M58" s="1"/>
  <c r="R58" s="1"/>
  <c r="C59" s="1"/>
  <c r="X59" s="1"/>
  <c r="Y59" s="1"/>
  <c r="M57" i="31"/>
  <c r="K57"/>
  <c r="M57" i="32"/>
  <c r="K57"/>
  <c r="K56" i="31"/>
  <c r="M56" s="1"/>
  <c r="M56" i="32"/>
  <c r="K56"/>
  <c r="M55" i="31"/>
  <c r="R55" s="1"/>
  <c r="C56" s="1"/>
  <c r="X56" s="1"/>
  <c r="Y56" s="1"/>
  <c r="K55"/>
  <c r="M55" i="32"/>
  <c r="K55"/>
  <c r="M54" i="31"/>
  <c r="K54"/>
  <c r="K54" i="32"/>
  <c r="M54" s="1"/>
  <c r="K53" i="31"/>
  <c r="M53" s="1"/>
  <c r="M53" i="32"/>
  <c r="K53"/>
  <c r="M52" i="31"/>
  <c r="R52" s="1"/>
  <c r="C53" s="1"/>
  <c r="X53" s="1"/>
  <c r="Y53" s="1"/>
  <c r="K52"/>
  <c r="K52" i="32"/>
  <c r="M52" s="1"/>
  <c r="M51" i="31"/>
  <c r="K51"/>
  <c r="K51" i="32"/>
  <c r="M51" s="1"/>
  <c r="M50" i="31"/>
  <c r="K50"/>
  <c r="K50" i="32"/>
  <c r="M50" s="1"/>
  <c r="R50" s="1"/>
  <c r="C51" s="1"/>
  <c r="X51" s="1"/>
  <c r="Y51" s="1"/>
  <c r="K49" i="31"/>
  <c r="M49" s="1"/>
  <c r="M49" i="32"/>
  <c r="K49"/>
  <c r="M48" i="31"/>
  <c r="K48"/>
  <c r="K48" i="32"/>
  <c r="M48" s="1"/>
  <c r="M47" i="31"/>
  <c r="K47"/>
  <c r="M47" i="32"/>
  <c r="K47"/>
  <c r="M46" i="31"/>
  <c r="K46"/>
  <c r="K46" i="32"/>
  <c r="M46" s="1"/>
  <c r="M45" i="31"/>
  <c r="K45"/>
  <c r="M45" i="32"/>
  <c r="K45"/>
  <c r="K44" i="31"/>
  <c r="M44" s="1"/>
  <c r="M44" i="32"/>
  <c r="K44"/>
  <c r="M43" i="31"/>
  <c r="K43"/>
  <c r="K43" i="32"/>
  <c r="M43" s="1"/>
  <c r="M42" i="31"/>
  <c r="K42"/>
  <c r="M42" i="32"/>
  <c r="K42"/>
  <c r="R41" i="31"/>
  <c r="M41"/>
  <c r="K41"/>
  <c r="R41" i="32"/>
  <c r="C42" s="1"/>
  <c r="X42" s="1"/>
  <c r="Y42" s="1"/>
  <c r="M41"/>
  <c r="K41"/>
  <c r="M40" i="31"/>
  <c r="K40"/>
  <c r="K40" i="32"/>
  <c r="M40" s="1"/>
  <c r="M39" i="31"/>
  <c r="R39" s="1"/>
  <c r="C40" s="1"/>
  <c r="X40" s="1"/>
  <c r="Y40" s="1"/>
  <c r="K39"/>
  <c r="M39" i="32"/>
  <c r="K39"/>
  <c r="M38" i="31"/>
  <c r="R38" s="1"/>
  <c r="C39" s="1"/>
  <c r="X39" s="1"/>
  <c r="Y39" s="1"/>
  <c r="K38"/>
  <c r="M38" i="32"/>
  <c r="K38"/>
  <c r="K37" i="31"/>
  <c r="M37" s="1"/>
  <c r="M37" i="32"/>
  <c r="K37"/>
  <c r="M36" i="31"/>
  <c r="K36"/>
  <c r="K36" i="32"/>
  <c r="M36" s="1"/>
  <c r="M35" i="31"/>
  <c r="K35"/>
  <c r="M35" i="32"/>
  <c r="K35"/>
  <c r="M34" i="31"/>
  <c r="K34"/>
  <c r="M34" i="32"/>
  <c r="K34"/>
  <c r="M33" i="31"/>
  <c r="K33"/>
  <c r="K33" i="32"/>
  <c r="M33" s="1"/>
  <c r="K32" i="31"/>
  <c r="M32" s="1"/>
  <c r="R32" s="1"/>
  <c r="C33" s="1"/>
  <c r="X33" s="1"/>
  <c r="Y33" s="1"/>
  <c r="K32" i="32"/>
  <c r="M32" s="1"/>
  <c r="M31" i="31"/>
  <c r="K31"/>
  <c r="M31" i="32"/>
  <c r="K31"/>
  <c r="M30" i="31"/>
  <c r="R30" s="1"/>
  <c r="C31" s="1"/>
  <c r="X31" s="1"/>
  <c r="Y31" s="1"/>
  <c r="K30"/>
  <c r="M30" i="32"/>
  <c r="R30" s="1"/>
  <c r="C31" s="1"/>
  <c r="X31" s="1"/>
  <c r="Y31" s="1"/>
  <c r="K30"/>
  <c r="M29" i="31"/>
  <c r="K29"/>
  <c r="K29" i="32"/>
  <c r="M29" s="1"/>
  <c r="M28" i="31"/>
  <c r="K28"/>
  <c r="M28" i="32"/>
  <c r="K28"/>
  <c r="M27" i="31"/>
  <c r="K27"/>
  <c r="M27" i="32"/>
  <c r="K27"/>
  <c r="M26" i="31"/>
  <c r="K26"/>
  <c r="M26" i="32"/>
  <c r="R26" s="1"/>
  <c r="C27" s="1"/>
  <c r="X27" s="1"/>
  <c r="Y27" s="1"/>
  <c r="K26"/>
  <c r="K25" i="31"/>
  <c r="M25" s="1"/>
  <c r="K25" i="32"/>
  <c r="M25" s="1"/>
  <c r="M24" i="31"/>
  <c r="K24"/>
  <c r="M24" i="32"/>
  <c r="K24"/>
  <c r="M23" i="31"/>
  <c r="K23"/>
  <c r="M23" i="32"/>
  <c r="K23"/>
  <c r="M22" i="31"/>
  <c r="K22"/>
  <c r="M22" i="32"/>
  <c r="K22"/>
  <c r="M21" i="31"/>
  <c r="R21" s="1"/>
  <c r="C22" s="1"/>
  <c r="X22" s="1"/>
  <c r="Y22" s="1"/>
  <c r="K21"/>
  <c r="M21" i="32"/>
  <c r="K21"/>
  <c r="M20" i="31"/>
  <c r="K20"/>
  <c r="K20" i="32"/>
  <c r="M20" s="1"/>
  <c r="M19" i="31"/>
  <c r="K19"/>
  <c r="M19" i="32"/>
  <c r="K19"/>
  <c r="K18" i="31"/>
  <c r="M18" s="1"/>
  <c r="K18" i="32"/>
  <c r="M18" s="1"/>
  <c r="R18" s="1"/>
  <c r="C19" s="1"/>
  <c r="X19" s="1"/>
  <c r="Y19" s="1"/>
  <c r="M17" i="31"/>
  <c r="R17" s="1"/>
  <c r="C18" s="1"/>
  <c r="X18" s="1"/>
  <c r="Y18" s="1"/>
  <c r="K17"/>
  <c r="M17" i="32"/>
  <c r="K17"/>
  <c r="K16" i="31"/>
  <c r="M16" s="1"/>
  <c r="M16" i="32"/>
  <c r="K16"/>
  <c r="M15" i="31"/>
  <c r="K15"/>
  <c r="M15" i="32"/>
  <c r="K15"/>
  <c r="M14" i="31"/>
  <c r="R14" s="1"/>
  <c r="C15" s="1"/>
  <c r="X15" s="1"/>
  <c r="Y15" s="1"/>
  <c r="K14"/>
  <c r="K14" i="32"/>
  <c r="M14" s="1"/>
  <c r="M13" i="31"/>
  <c r="K13"/>
  <c r="M13" i="32"/>
  <c r="K13"/>
  <c r="M12" i="31"/>
  <c r="K12"/>
  <c r="M12" i="32"/>
  <c r="K12"/>
  <c r="M11" i="31"/>
  <c r="K11"/>
  <c r="K11" i="32"/>
  <c r="M11" s="1"/>
  <c r="M10"/>
  <c r="K10"/>
  <c r="K9" i="31"/>
  <c r="M9" s="1"/>
  <c r="M9" i="32"/>
  <c r="K9"/>
  <c r="V108" i="33"/>
  <c r="T108"/>
  <c r="W108" s="1"/>
  <c r="R108"/>
  <c r="M108"/>
  <c r="K108"/>
  <c r="V107"/>
  <c r="T107"/>
  <c r="W107" s="1"/>
  <c r="R107"/>
  <c r="C108" s="1"/>
  <c r="X108" s="1"/>
  <c r="Y108" s="1"/>
  <c r="M107"/>
  <c r="K107"/>
  <c r="V106"/>
  <c r="T106"/>
  <c r="W106" s="1"/>
  <c r="R106"/>
  <c r="C107" s="1"/>
  <c r="X107" s="1"/>
  <c r="Y107" s="1"/>
  <c r="M106"/>
  <c r="K106"/>
  <c r="V105"/>
  <c r="T105"/>
  <c r="W105" s="1"/>
  <c r="R105"/>
  <c r="C106" s="1"/>
  <c r="X106" s="1"/>
  <c r="Y106" s="1"/>
  <c r="M105"/>
  <c r="K105"/>
  <c r="V104"/>
  <c r="T104"/>
  <c r="W104" s="1"/>
  <c r="R104"/>
  <c r="C105" s="1"/>
  <c r="X105" s="1"/>
  <c r="Y105" s="1"/>
  <c r="M104"/>
  <c r="K104"/>
  <c r="V103"/>
  <c r="T103"/>
  <c r="W103" s="1"/>
  <c r="K103"/>
  <c r="M103" s="1"/>
  <c r="V102"/>
  <c r="T102"/>
  <c r="W102" s="1"/>
  <c r="R102"/>
  <c r="C103" s="1"/>
  <c r="X103" s="1"/>
  <c r="Y103" s="1"/>
  <c r="M102"/>
  <c r="K102"/>
  <c r="V101"/>
  <c r="T101"/>
  <c r="W101" s="1"/>
  <c r="R101"/>
  <c r="C102" s="1"/>
  <c r="X102" s="1"/>
  <c r="Y102" s="1"/>
  <c r="M101"/>
  <c r="K101"/>
  <c r="V100"/>
  <c r="T100"/>
  <c r="W100" s="1"/>
  <c r="M100"/>
  <c r="K100"/>
  <c r="V99"/>
  <c r="T99"/>
  <c r="W99" s="1"/>
  <c r="M99"/>
  <c r="K99"/>
  <c r="V98"/>
  <c r="T98"/>
  <c r="W98" s="1"/>
  <c r="M98"/>
  <c r="K98"/>
  <c r="V97"/>
  <c r="T97"/>
  <c r="V96"/>
  <c r="T96"/>
  <c r="V95"/>
  <c r="T95"/>
  <c r="V94"/>
  <c r="T94"/>
  <c r="V93"/>
  <c r="T93"/>
  <c r="W93" s="1"/>
  <c r="V92"/>
  <c r="T92"/>
  <c r="W92" s="1"/>
  <c r="V91"/>
  <c r="T91"/>
  <c r="V90"/>
  <c r="T90"/>
  <c r="W90" s="1"/>
  <c r="V89"/>
  <c r="T89"/>
  <c r="V88"/>
  <c r="T88"/>
  <c r="V87"/>
  <c r="T87"/>
  <c r="W87" s="1"/>
  <c r="V86"/>
  <c r="T86"/>
  <c r="W86" s="1"/>
  <c r="V85"/>
  <c r="T85"/>
  <c r="W85" s="1"/>
  <c r="V84"/>
  <c r="T84"/>
  <c r="W84" s="1"/>
  <c r="V83"/>
  <c r="T83"/>
  <c r="V82"/>
  <c r="T82"/>
  <c r="V81"/>
  <c r="T81"/>
  <c r="V80"/>
  <c r="T80"/>
  <c r="W80" s="1"/>
  <c r="V79"/>
  <c r="T79"/>
  <c r="W79" s="1"/>
  <c r="V78"/>
  <c r="T78"/>
  <c r="V77"/>
  <c r="T77"/>
  <c r="W77" s="1"/>
  <c r="V76"/>
  <c r="T76"/>
  <c r="V75"/>
  <c r="T75"/>
  <c r="V74"/>
  <c r="T74"/>
  <c r="V73"/>
  <c r="T73"/>
  <c r="V72"/>
  <c r="T72"/>
  <c r="V71"/>
  <c r="T71"/>
  <c r="V70"/>
  <c r="T70"/>
  <c r="V69"/>
  <c r="T69"/>
  <c r="W69" s="1"/>
  <c r="V68"/>
  <c r="T68"/>
  <c r="W68" s="1"/>
  <c r="V67"/>
  <c r="T67"/>
  <c r="W67" s="1"/>
  <c r="V66"/>
  <c r="T66"/>
  <c r="V65"/>
  <c r="T65"/>
  <c r="V64"/>
  <c r="T64"/>
  <c r="V63"/>
  <c r="T63"/>
  <c r="W63" s="1"/>
  <c r="V62"/>
  <c r="T62"/>
  <c r="W62" s="1"/>
  <c r="V61"/>
  <c r="T61"/>
  <c r="W61" s="1"/>
  <c r="V60"/>
  <c r="T60"/>
  <c r="W60" s="1"/>
  <c r="V59"/>
  <c r="T59"/>
  <c r="V58"/>
  <c r="T58"/>
  <c r="W58" s="1"/>
  <c r="V57"/>
  <c r="T57"/>
  <c r="W57" s="1"/>
  <c r="V56"/>
  <c r="T56"/>
  <c r="W56" s="1"/>
  <c r="V55"/>
  <c r="T55"/>
  <c r="V54"/>
  <c r="T54"/>
  <c r="V53"/>
  <c r="T53"/>
  <c r="W53" s="1"/>
  <c r="V52"/>
  <c r="T52"/>
  <c r="V51"/>
  <c r="T51"/>
  <c r="W51" s="1"/>
  <c r="V50"/>
  <c r="T50"/>
  <c r="V49"/>
  <c r="T49"/>
  <c r="W49" s="1"/>
  <c r="V48"/>
  <c r="T48"/>
  <c r="V47"/>
  <c r="T47"/>
  <c r="V46"/>
  <c r="T46"/>
  <c r="V45"/>
  <c r="T45"/>
  <c r="W45" s="1"/>
  <c r="V44"/>
  <c r="T44"/>
  <c r="W44" s="1"/>
  <c r="V43"/>
  <c r="T43"/>
  <c r="V42"/>
  <c r="T42"/>
  <c r="V41"/>
  <c r="T41"/>
  <c r="V40"/>
  <c r="T40"/>
  <c r="W40" s="1"/>
  <c r="V39"/>
  <c r="T39"/>
  <c r="W39" s="1"/>
  <c r="V38"/>
  <c r="T38"/>
  <c r="W38" s="1"/>
  <c r="V37"/>
  <c r="T37"/>
  <c r="V36"/>
  <c r="T36"/>
  <c r="W36" s="1"/>
  <c r="V35"/>
  <c r="T35"/>
  <c r="W35" s="1"/>
  <c r="V34"/>
  <c r="T34"/>
  <c r="V33"/>
  <c r="T33"/>
  <c r="V32"/>
  <c r="T32"/>
  <c r="W32" s="1"/>
  <c r="V31"/>
  <c r="T31"/>
  <c r="W31" s="1"/>
  <c r="V30"/>
  <c r="T30"/>
  <c r="W30" s="1"/>
  <c r="V29"/>
  <c r="T29"/>
  <c r="W29" s="1"/>
  <c r="V28"/>
  <c r="T28"/>
  <c r="V27"/>
  <c r="T27"/>
  <c r="W27" s="1"/>
  <c r="V26"/>
  <c r="T26"/>
  <c r="V25"/>
  <c r="T25"/>
  <c r="W25" s="1"/>
  <c r="V24"/>
  <c r="T24"/>
  <c r="V23"/>
  <c r="T23"/>
  <c r="T22"/>
  <c r="V22" s="1"/>
  <c r="T21"/>
  <c r="V21" s="1"/>
  <c r="T20"/>
  <c r="V20" s="1"/>
  <c r="T19"/>
  <c r="T18"/>
  <c r="T17"/>
  <c r="V17" s="1"/>
  <c r="T16"/>
  <c r="T15"/>
  <c r="T14"/>
  <c r="V14" s="1"/>
  <c r="T13"/>
  <c r="T12"/>
  <c r="T11"/>
  <c r="T10"/>
  <c r="W10" s="1"/>
  <c r="T9"/>
  <c r="W9" s="1"/>
  <c r="K9"/>
  <c r="M9" s="1"/>
  <c r="C9"/>
  <c r="V108" i="32"/>
  <c r="T108"/>
  <c r="W108"/>
  <c r="R108"/>
  <c r="M108"/>
  <c r="K108"/>
  <c r="V107"/>
  <c r="T107"/>
  <c r="W107" s="1"/>
  <c r="R107"/>
  <c r="C108" s="1"/>
  <c r="X108" s="1"/>
  <c r="Y108" s="1"/>
  <c r="M107"/>
  <c r="K107"/>
  <c r="V106"/>
  <c r="T106"/>
  <c r="W106"/>
  <c r="R106"/>
  <c r="C107" s="1"/>
  <c r="X107" s="1"/>
  <c r="Y107" s="1"/>
  <c r="M106"/>
  <c r="K106"/>
  <c r="V105"/>
  <c r="T105"/>
  <c r="W105" s="1"/>
  <c r="R105"/>
  <c r="C106" s="1"/>
  <c r="X106" s="1"/>
  <c r="Y106" s="1"/>
  <c r="M105"/>
  <c r="K105"/>
  <c r="V104"/>
  <c r="T104"/>
  <c r="W104" s="1"/>
  <c r="R104"/>
  <c r="C105" s="1"/>
  <c r="X105" s="1"/>
  <c r="Y105" s="1"/>
  <c r="M104"/>
  <c r="K104"/>
  <c r="V103"/>
  <c r="T103"/>
  <c r="W103" s="1"/>
  <c r="R103"/>
  <c r="C104" s="1"/>
  <c r="X104" s="1"/>
  <c r="Y104" s="1"/>
  <c r="V102"/>
  <c r="T102"/>
  <c r="V101"/>
  <c r="T101"/>
  <c r="V100"/>
  <c r="T100"/>
  <c r="R100" s="1"/>
  <c r="C101" s="1"/>
  <c r="V99"/>
  <c r="T99"/>
  <c r="W99" s="1"/>
  <c r="V98"/>
  <c r="T98"/>
  <c r="W98"/>
  <c r="R98"/>
  <c r="C99" s="1"/>
  <c r="X99" s="1"/>
  <c r="Y99" s="1"/>
  <c r="W97"/>
  <c r="V97"/>
  <c r="T97"/>
  <c r="R97" s="1"/>
  <c r="C98" s="1"/>
  <c r="X98" s="1"/>
  <c r="Y98" s="1"/>
  <c r="V96"/>
  <c r="T96"/>
  <c r="W96" s="1"/>
  <c r="V95"/>
  <c r="T95"/>
  <c r="W95" s="1"/>
  <c r="V94"/>
  <c r="T94"/>
  <c r="W94" s="1"/>
  <c r="V93"/>
  <c r="T93"/>
  <c r="W93" s="1"/>
  <c r="R93"/>
  <c r="C94" s="1"/>
  <c r="X94" s="1"/>
  <c r="Y94" s="1"/>
  <c r="V92"/>
  <c r="T92"/>
  <c r="W92" s="1"/>
  <c r="V91"/>
  <c r="T91"/>
  <c r="W91" s="1"/>
  <c r="V90"/>
  <c r="T90"/>
  <c r="R90" s="1"/>
  <c r="C91" s="1"/>
  <c r="X91" s="1"/>
  <c r="Y91" s="1"/>
  <c r="V89"/>
  <c r="T89"/>
  <c r="R89" s="1"/>
  <c r="C90" s="1"/>
  <c r="X90" s="1"/>
  <c r="Y90" s="1"/>
  <c r="V88"/>
  <c r="T88"/>
  <c r="W88" s="1"/>
  <c r="V87"/>
  <c r="T87"/>
  <c r="W87" s="1"/>
  <c r="V86"/>
  <c r="T86"/>
  <c r="R86" s="1"/>
  <c r="C87" s="1"/>
  <c r="X87" s="1"/>
  <c r="Y87" s="1"/>
  <c r="V85"/>
  <c r="T85"/>
  <c r="W85" s="1"/>
  <c r="V84"/>
  <c r="T84"/>
  <c r="R84" s="1"/>
  <c r="C85" s="1"/>
  <c r="X85" s="1"/>
  <c r="Y85" s="1"/>
  <c r="V83"/>
  <c r="T83"/>
  <c r="W83" s="1"/>
  <c r="V82"/>
  <c r="T82"/>
  <c r="W82"/>
  <c r="R82"/>
  <c r="C83" s="1"/>
  <c r="X83" s="1"/>
  <c r="Y83" s="1"/>
  <c r="V81"/>
  <c r="T81"/>
  <c r="W81" s="1"/>
  <c r="V80"/>
  <c r="T80"/>
  <c r="W80" s="1"/>
  <c r="V79"/>
  <c r="T79"/>
  <c r="W79" s="1"/>
  <c r="V78"/>
  <c r="T78"/>
  <c r="R78" s="1"/>
  <c r="C79" s="1"/>
  <c r="X79" s="1"/>
  <c r="Y79" s="1"/>
  <c r="V77"/>
  <c r="T77"/>
  <c r="W77" s="1"/>
  <c r="V76"/>
  <c r="T76"/>
  <c r="W76"/>
  <c r="R76"/>
  <c r="C77" s="1"/>
  <c r="X77" s="1"/>
  <c r="Y77" s="1"/>
  <c r="V75"/>
  <c r="T75"/>
  <c r="W75" s="1"/>
  <c r="R75"/>
  <c r="C76" s="1"/>
  <c r="X76" s="1"/>
  <c r="Y76" s="1"/>
  <c r="V74"/>
  <c r="T74"/>
  <c r="R74" s="1"/>
  <c r="C75" s="1"/>
  <c r="X75" s="1"/>
  <c r="Y75" s="1"/>
  <c r="V73"/>
  <c r="T73"/>
  <c r="W73" s="1"/>
  <c r="V72"/>
  <c r="T72"/>
  <c r="W72" s="1"/>
  <c r="R72"/>
  <c r="C73" s="1"/>
  <c r="X73" s="1"/>
  <c r="Y73" s="1"/>
  <c r="V71"/>
  <c r="T71"/>
  <c r="W71" s="1"/>
  <c r="V70"/>
  <c r="T70"/>
  <c r="W70" s="1"/>
  <c r="V69"/>
  <c r="T69"/>
  <c r="W69" s="1"/>
  <c r="V68"/>
  <c r="T68"/>
  <c r="R68" s="1"/>
  <c r="C69" s="1"/>
  <c r="X69" s="1"/>
  <c r="Y69" s="1"/>
  <c r="V67"/>
  <c r="T67"/>
  <c r="W67" s="1"/>
  <c r="V66"/>
  <c r="T66"/>
  <c r="R66" s="1"/>
  <c r="C67" s="1"/>
  <c r="X67" s="1"/>
  <c r="Y67" s="1"/>
  <c r="V65"/>
  <c r="T65"/>
  <c r="R65" s="1"/>
  <c r="C66" s="1"/>
  <c r="X66" s="1"/>
  <c r="Y66" s="1"/>
  <c r="V64"/>
  <c r="T64"/>
  <c r="W64" s="1"/>
  <c r="V63"/>
  <c r="T63"/>
  <c r="W63" s="1"/>
  <c r="W62"/>
  <c r="V62"/>
  <c r="T62"/>
  <c r="R62" s="1"/>
  <c r="C63" s="1"/>
  <c r="X63" s="1"/>
  <c r="Y63" s="1"/>
  <c r="V61"/>
  <c r="T61"/>
  <c r="W61" s="1"/>
  <c r="V60"/>
  <c r="T60"/>
  <c r="W60" s="1"/>
  <c r="V59"/>
  <c r="T59"/>
  <c r="W59" s="1"/>
  <c r="R59"/>
  <c r="C60" s="1"/>
  <c r="X60" s="1"/>
  <c r="Y60" s="1"/>
  <c r="V58"/>
  <c r="T58"/>
  <c r="W58" s="1"/>
  <c r="V57"/>
  <c r="T57"/>
  <c r="R57" s="1"/>
  <c r="C58" s="1"/>
  <c r="X58" s="1"/>
  <c r="Y58" s="1"/>
  <c r="V56"/>
  <c r="T56"/>
  <c r="W56" s="1"/>
  <c r="V55"/>
  <c r="T55"/>
  <c r="W55" s="1"/>
  <c r="V54"/>
  <c r="T54"/>
  <c r="R54" s="1"/>
  <c r="C55" s="1"/>
  <c r="X55" s="1"/>
  <c r="Y55" s="1"/>
  <c r="V53"/>
  <c r="T53"/>
  <c r="W53" s="1"/>
  <c r="V52"/>
  <c r="T52"/>
  <c r="R52" s="1"/>
  <c r="C53" s="1"/>
  <c r="X53" s="1"/>
  <c r="Y53" s="1"/>
  <c r="V51"/>
  <c r="T51"/>
  <c r="W51" s="1"/>
  <c r="V50"/>
  <c r="T50"/>
  <c r="W50"/>
  <c r="W49"/>
  <c r="V49"/>
  <c r="T49"/>
  <c r="R49"/>
  <c r="C50" s="1"/>
  <c r="X50" s="1"/>
  <c r="Y50" s="1"/>
  <c r="V48"/>
  <c r="T48"/>
  <c r="W48" s="1"/>
  <c r="V47"/>
  <c r="T47"/>
  <c r="W47" s="1"/>
  <c r="V46"/>
  <c r="T46"/>
  <c r="W46" s="1"/>
  <c r="V45"/>
  <c r="T45"/>
  <c r="W45" s="1"/>
  <c r="V44"/>
  <c r="T44"/>
  <c r="W44" s="1"/>
  <c r="V43"/>
  <c r="T43"/>
  <c r="W43" s="1"/>
  <c r="V42"/>
  <c r="T42"/>
  <c r="W42" s="1"/>
  <c r="R42"/>
  <c r="C43" s="1"/>
  <c r="X43" s="1"/>
  <c r="Y43" s="1"/>
  <c r="W41"/>
  <c r="V41"/>
  <c r="T41"/>
  <c r="V40"/>
  <c r="T40"/>
  <c r="W40" s="1"/>
  <c r="V39"/>
  <c r="T39"/>
  <c r="W39" s="1"/>
  <c r="V38"/>
  <c r="T38"/>
  <c r="W38" s="1"/>
  <c r="V37"/>
  <c r="T37"/>
  <c r="W37" s="1"/>
  <c r="V36"/>
  <c r="T36"/>
  <c r="R36" s="1"/>
  <c r="C37" s="1"/>
  <c r="X37" s="1"/>
  <c r="Y37" s="1"/>
  <c r="V35"/>
  <c r="T35"/>
  <c r="W35" s="1"/>
  <c r="V34"/>
  <c r="T34"/>
  <c r="R34" s="1"/>
  <c r="C35" s="1"/>
  <c r="X35" s="1"/>
  <c r="Y35" s="1"/>
  <c r="V33"/>
  <c r="T33"/>
  <c r="W33" s="1"/>
  <c r="V32"/>
  <c r="T32"/>
  <c r="W32" s="1"/>
  <c r="V31"/>
  <c r="T31"/>
  <c r="W31" s="1"/>
  <c r="W30"/>
  <c r="V30"/>
  <c r="T30"/>
  <c r="V29"/>
  <c r="T29"/>
  <c r="W29" s="1"/>
  <c r="V28"/>
  <c r="T28"/>
  <c r="W28" s="1"/>
  <c r="R28"/>
  <c r="C29" s="1"/>
  <c r="X29" s="1"/>
  <c r="Y29" s="1"/>
  <c r="V27"/>
  <c r="T27"/>
  <c r="W27" s="1"/>
  <c r="V26"/>
  <c r="T26"/>
  <c r="W26"/>
  <c r="V25"/>
  <c r="T25"/>
  <c r="R25" s="1"/>
  <c r="C26" s="1"/>
  <c r="X26" s="1"/>
  <c r="Y26" s="1"/>
  <c r="V24"/>
  <c r="T24"/>
  <c r="W24" s="1"/>
  <c r="V23"/>
  <c r="T23"/>
  <c r="W23" s="1"/>
  <c r="W22"/>
  <c r="T22"/>
  <c r="V22" s="1"/>
  <c r="R22"/>
  <c r="C23" s="1"/>
  <c r="X23" s="1"/>
  <c r="Y23" s="1"/>
  <c r="T21"/>
  <c r="R21" s="1"/>
  <c r="C22" s="1"/>
  <c r="X22" s="1"/>
  <c r="Y22" s="1"/>
  <c r="V20"/>
  <c r="T20"/>
  <c r="W20" s="1"/>
  <c r="T19"/>
  <c r="W19" s="1"/>
  <c r="T18"/>
  <c r="W18" s="1"/>
  <c r="T17"/>
  <c r="V17" s="1"/>
  <c r="T16"/>
  <c r="V16" s="1"/>
  <c r="T15"/>
  <c r="V15" s="1"/>
  <c r="R15"/>
  <c r="C16" s="1"/>
  <c r="X16" s="1"/>
  <c r="Y16" s="1"/>
  <c r="T14"/>
  <c r="V14" s="1"/>
  <c r="T13"/>
  <c r="W13" s="1"/>
  <c r="T12"/>
  <c r="W12" s="1"/>
  <c r="T11"/>
  <c r="V11" s="1"/>
  <c r="T10"/>
  <c r="W10" s="1"/>
  <c r="T9"/>
  <c r="R9" s="1"/>
  <c r="C10" s="1"/>
  <c r="C9"/>
  <c r="V108" i="31"/>
  <c r="T108"/>
  <c r="W108" s="1"/>
  <c r="R108"/>
  <c r="M108"/>
  <c r="K108"/>
  <c r="V107"/>
  <c r="T107"/>
  <c r="W107" s="1"/>
  <c r="R107"/>
  <c r="C108" s="1"/>
  <c r="X108" s="1"/>
  <c r="Y108" s="1"/>
  <c r="M107"/>
  <c r="K107"/>
  <c r="V106"/>
  <c r="T106"/>
  <c r="W106" s="1"/>
  <c r="R106"/>
  <c r="C107" s="1"/>
  <c r="X107" s="1"/>
  <c r="Y107" s="1"/>
  <c r="M106"/>
  <c r="K106"/>
  <c r="V105"/>
  <c r="T105"/>
  <c r="W105" s="1"/>
  <c r="R105"/>
  <c r="C106" s="1"/>
  <c r="X106" s="1"/>
  <c r="Y106" s="1"/>
  <c r="M105"/>
  <c r="K105"/>
  <c r="V104"/>
  <c r="T104"/>
  <c r="W104" s="1"/>
  <c r="R104"/>
  <c r="C105" s="1"/>
  <c r="X105" s="1"/>
  <c r="Y105" s="1"/>
  <c r="M104"/>
  <c r="K104"/>
  <c r="V103"/>
  <c r="T103"/>
  <c r="W103" s="1"/>
  <c r="R103"/>
  <c r="C104" s="1"/>
  <c r="X104" s="1"/>
  <c r="Y104" s="1"/>
  <c r="V102"/>
  <c r="T102"/>
  <c r="R102" s="1"/>
  <c r="C103" s="1"/>
  <c r="X103" s="1"/>
  <c r="Y103" s="1"/>
  <c r="V101"/>
  <c r="T101"/>
  <c r="V100"/>
  <c r="T100"/>
  <c r="V99"/>
  <c r="T99"/>
  <c r="W99" s="1"/>
  <c r="V98"/>
  <c r="T98"/>
  <c r="W98" s="1"/>
  <c r="V97"/>
  <c r="T97"/>
  <c r="W97" s="1"/>
  <c r="R97"/>
  <c r="C98" s="1"/>
  <c r="X98" s="1"/>
  <c r="Y98" s="1"/>
  <c r="W96"/>
  <c r="V96"/>
  <c r="T96"/>
  <c r="R96"/>
  <c r="C97" s="1"/>
  <c r="X97" s="1"/>
  <c r="Y97" s="1"/>
  <c r="V95"/>
  <c r="T95"/>
  <c r="W95"/>
  <c r="R95"/>
  <c r="C96" s="1"/>
  <c r="X96" s="1"/>
  <c r="Y96" s="1"/>
  <c r="V94"/>
  <c r="T94"/>
  <c r="W94" s="1"/>
  <c r="R94"/>
  <c r="C95" s="1"/>
  <c r="X95" s="1"/>
  <c r="Y95" s="1"/>
  <c r="V93"/>
  <c r="T93"/>
  <c r="W93" s="1"/>
  <c r="V92"/>
  <c r="T92"/>
  <c r="W92" s="1"/>
  <c r="V91"/>
  <c r="T91"/>
  <c r="W91" s="1"/>
  <c r="V90"/>
  <c r="T90"/>
  <c r="W90" s="1"/>
  <c r="V89"/>
  <c r="T89"/>
  <c r="W89" s="1"/>
  <c r="R89"/>
  <c r="C90" s="1"/>
  <c r="X90" s="1"/>
  <c r="Y90" s="1"/>
  <c r="W88"/>
  <c r="V88"/>
  <c r="T88"/>
  <c r="R88" s="1"/>
  <c r="C89" s="1"/>
  <c r="X89" s="1"/>
  <c r="Y89" s="1"/>
  <c r="V87"/>
  <c r="T87"/>
  <c r="R87" s="1"/>
  <c r="C88" s="1"/>
  <c r="X88" s="1"/>
  <c r="Y88" s="1"/>
  <c r="V86"/>
  <c r="T86"/>
  <c r="W86"/>
  <c r="R86"/>
  <c r="C87" s="1"/>
  <c r="X87" s="1"/>
  <c r="Y87" s="1"/>
  <c r="V85"/>
  <c r="T85"/>
  <c r="W85" s="1"/>
  <c r="V84"/>
  <c r="T84"/>
  <c r="W84" s="1"/>
  <c r="V83"/>
  <c r="T83"/>
  <c r="W83" s="1"/>
  <c r="R83"/>
  <c r="C84" s="1"/>
  <c r="X84" s="1"/>
  <c r="Y84" s="1"/>
  <c r="V82"/>
  <c r="T82"/>
  <c r="W82" s="1"/>
  <c r="V81"/>
  <c r="T81"/>
  <c r="W81" s="1"/>
  <c r="V80"/>
  <c r="T80"/>
  <c r="R80" s="1"/>
  <c r="C81" s="1"/>
  <c r="X81" s="1"/>
  <c r="Y81" s="1"/>
  <c r="V79"/>
  <c r="T79"/>
  <c r="R79" s="1"/>
  <c r="C80" s="1"/>
  <c r="X80" s="1"/>
  <c r="Y80" s="1"/>
  <c r="V78"/>
  <c r="T78"/>
  <c r="W78" s="1"/>
  <c r="V77"/>
  <c r="T77"/>
  <c r="W77" s="1"/>
  <c r="V76"/>
  <c r="T76"/>
  <c r="W76" s="1"/>
  <c r="V75"/>
  <c r="T75"/>
  <c r="W75" s="1"/>
  <c r="R75"/>
  <c r="C76" s="1"/>
  <c r="X76" s="1"/>
  <c r="Y76" s="1"/>
  <c r="V74"/>
  <c r="T74"/>
  <c r="W74" s="1"/>
  <c r="V73"/>
  <c r="T73"/>
  <c r="W73" s="1"/>
  <c r="W72"/>
  <c r="V72"/>
  <c r="T72"/>
  <c r="R72" s="1"/>
  <c r="C73" s="1"/>
  <c r="X73" s="1"/>
  <c r="Y73" s="1"/>
  <c r="V71"/>
  <c r="T71"/>
  <c r="W71"/>
  <c r="V70"/>
  <c r="T70"/>
  <c r="W70" s="1"/>
  <c r="R70"/>
  <c r="C71" s="1"/>
  <c r="X71" s="1"/>
  <c r="Y71" s="1"/>
  <c r="V69"/>
  <c r="T69"/>
  <c r="W69" s="1"/>
  <c r="V68"/>
  <c r="T68"/>
  <c r="W68" s="1"/>
  <c r="V67"/>
  <c r="T67"/>
  <c r="W67" s="1"/>
  <c r="V66"/>
  <c r="T66"/>
  <c r="W66" s="1"/>
  <c r="V65"/>
  <c r="T65"/>
  <c r="W65" s="1"/>
  <c r="W64"/>
  <c r="V64"/>
  <c r="T64"/>
  <c r="R64" s="1"/>
  <c r="C65" s="1"/>
  <c r="X65" s="1"/>
  <c r="Y65" s="1"/>
  <c r="V63"/>
  <c r="T63"/>
  <c r="W63" s="1"/>
  <c r="V62"/>
  <c r="T62"/>
  <c r="W62" s="1"/>
  <c r="V61"/>
  <c r="T61"/>
  <c r="W61" s="1"/>
  <c r="V60"/>
  <c r="T60"/>
  <c r="W60" s="1"/>
  <c r="V59"/>
  <c r="T59"/>
  <c r="W59" s="1"/>
  <c r="V58"/>
  <c r="T58"/>
  <c r="W58" s="1"/>
  <c r="V57"/>
  <c r="T57"/>
  <c r="W57" s="1"/>
  <c r="V56"/>
  <c r="T56"/>
  <c r="W56" s="1"/>
  <c r="V55"/>
  <c r="T55"/>
  <c r="W55"/>
  <c r="V54"/>
  <c r="T54"/>
  <c r="W54" s="1"/>
  <c r="R54"/>
  <c r="C55" s="1"/>
  <c r="X55" s="1"/>
  <c r="Y55" s="1"/>
  <c r="V53"/>
  <c r="T53"/>
  <c r="W53" s="1"/>
  <c r="V52"/>
  <c r="T52"/>
  <c r="W52" s="1"/>
  <c r="V51"/>
  <c r="T51"/>
  <c r="W51" s="1"/>
  <c r="V50"/>
  <c r="T50"/>
  <c r="W50" s="1"/>
  <c r="R50"/>
  <c r="C51" s="1"/>
  <c r="X51" s="1"/>
  <c r="Y51" s="1"/>
  <c r="V49"/>
  <c r="T49"/>
  <c r="W49" s="1"/>
  <c r="W48"/>
  <c r="V48"/>
  <c r="T48"/>
  <c r="R48"/>
  <c r="C49" s="1"/>
  <c r="X49" s="1"/>
  <c r="Y49" s="1"/>
  <c r="V47"/>
  <c r="T47"/>
  <c r="W47" s="1"/>
  <c r="R47"/>
  <c r="C48" s="1"/>
  <c r="X48" s="1"/>
  <c r="Y48" s="1"/>
  <c r="W46"/>
  <c r="V46"/>
  <c r="T46"/>
  <c r="R46" s="1"/>
  <c r="C47" s="1"/>
  <c r="X47" s="1"/>
  <c r="Y47" s="1"/>
  <c r="V45"/>
  <c r="T45"/>
  <c r="W45" s="1"/>
  <c r="V44"/>
  <c r="T44"/>
  <c r="W44" s="1"/>
  <c r="V43"/>
  <c r="T43"/>
  <c r="W43" s="1"/>
  <c r="V42"/>
  <c r="T42"/>
  <c r="W42" s="1"/>
  <c r="V41"/>
  <c r="T41"/>
  <c r="W41" s="1"/>
  <c r="C42"/>
  <c r="X42" s="1"/>
  <c r="Y42" s="1"/>
  <c r="W40"/>
  <c r="V40"/>
  <c r="T40"/>
  <c r="R40" s="1"/>
  <c r="C41" s="1"/>
  <c r="X41" s="1"/>
  <c r="Y41" s="1"/>
  <c r="V39"/>
  <c r="T39"/>
  <c r="W39" s="1"/>
  <c r="V38"/>
  <c r="T38"/>
  <c r="W38" s="1"/>
  <c r="V37"/>
  <c r="T37"/>
  <c r="W37" s="1"/>
  <c r="V36"/>
  <c r="T36"/>
  <c r="W36" s="1"/>
  <c r="V35"/>
  <c r="T35"/>
  <c r="W35" s="1"/>
  <c r="V34"/>
  <c r="T34"/>
  <c r="W34" s="1"/>
  <c r="V33"/>
  <c r="T33"/>
  <c r="W33" s="1"/>
  <c r="V32"/>
  <c r="T32"/>
  <c r="W32" s="1"/>
  <c r="V31"/>
  <c r="T31"/>
  <c r="W31" s="1"/>
  <c r="R31"/>
  <c r="C32" s="1"/>
  <c r="X32" s="1"/>
  <c r="Y32" s="1"/>
  <c r="V30"/>
  <c r="T30"/>
  <c r="W30"/>
  <c r="V29"/>
  <c r="T29"/>
  <c r="W29" s="1"/>
  <c r="V28"/>
  <c r="T28"/>
  <c r="W28" s="1"/>
  <c r="V27"/>
  <c r="T27"/>
  <c r="W27" s="1"/>
  <c r="R27"/>
  <c r="C28" s="1"/>
  <c r="X28" s="1"/>
  <c r="Y28" s="1"/>
  <c r="V26"/>
  <c r="T26"/>
  <c r="W26" s="1"/>
  <c r="V25"/>
  <c r="T25"/>
  <c r="W25" s="1"/>
  <c r="V24"/>
  <c r="T24"/>
  <c r="W24" s="1"/>
  <c r="V23"/>
  <c r="T23"/>
  <c r="W23" s="1"/>
  <c r="R23"/>
  <c r="C24" s="1"/>
  <c r="X24" s="1"/>
  <c r="Y24" s="1"/>
  <c r="T22"/>
  <c r="W22" s="1"/>
  <c r="R22"/>
  <c r="C23" s="1"/>
  <c r="X23" s="1"/>
  <c r="Y23" s="1"/>
  <c r="T21"/>
  <c r="W21"/>
  <c r="T20"/>
  <c r="V20" s="1"/>
  <c r="T19"/>
  <c r="W19" s="1"/>
  <c r="T18"/>
  <c r="W18" s="1"/>
  <c r="T17"/>
  <c r="W17"/>
  <c r="T16"/>
  <c r="V16" s="1"/>
  <c r="W16"/>
  <c r="T15"/>
  <c r="W15" s="1"/>
  <c r="T14"/>
  <c r="W14" s="1"/>
  <c r="V14"/>
  <c r="T13"/>
  <c r="V13" s="1"/>
  <c r="V12"/>
  <c r="T12"/>
  <c r="W12" s="1"/>
  <c r="T11"/>
  <c r="V11" s="1"/>
  <c r="T10"/>
  <c r="T9"/>
  <c r="V9" s="1"/>
  <c r="C9"/>
  <c r="R10" i="17"/>
  <c r="T10"/>
  <c r="R11"/>
  <c r="C12"/>
  <c r="T11"/>
  <c r="R12"/>
  <c r="C13"/>
  <c r="T12"/>
  <c r="R13"/>
  <c r="T13"/>
  <c r="R14"/>
  <c r="T14"/>
  <c r="R15"/>
  <c r="T15"/>
  <c r="R16"/>
  <c r="C17"/>
  <c r="T16"/>
  <c r="R17"/>
  <c r="T17"/>
  <c r="R18"/>
  <c r="T18"/>
  <c r="R19"/>
  <c r="T19"/>
  <c r="R20"/>
  <c r="C21"/>
  <c r="T20"/>
  <c r="R21"/>
  <c r="T21"/>
  <c r="R22"/>
  <c r="T22"/>
  <c r="R23"/>
  <c r="T23"/>
  <c r="R24"/>
  <c r="C25"/>
  <c r="T24"/>
  <c r="R25"/>
  <c r="T25"/>
  <c r="R26"/>
  <c r="T26"/>
  <c r="R27"/>
  <c r="T27"/>
  <c r="R28"/>
  <c r="C29"/>
  <c r="T28"/>
  <c r="R29"/>
  <c r="T29"/>
  <c r="R30"/>
  <c r="T30"/>
  <c r="R31"/>
  <c r="T31"/>
  <c r="R32"/>
  <c r="C33"/>
  <c r="T32"/>
  <c r="R33"/>
  <c r="T33"/>
  <c r="R34"/>
  <c r="T34"/>
  <c r="R35"/>
  <c r="T35"/>
  <c r="R36"/>
  <c r="C37"/>
  <c r="T36"/>
  <c r="R37"/>
  <c r="T37"/>
  <c r="R38"/>
  <c r="T38"/>
  <c r="R39"/>
  <c r="T39"/>
  <c r="R40"/>
  <c r="C41"/>
  <c r="T40"/>
  <c r="R41"/>
  <c r="T41"/>
  <c r="R42"/>
  <c r="T42"/>
  <c r="R43"/>
  <c r="T43"/>
  <c r="R44"/>
  <c r="C45"/>
  <c r="T44"/>
  <c r="R45"/>
  <c r="T45"/>
  <c r="R46"/>
  <c r="T46"/>
  <c r="R47"/>
  <c r="T47"/>
  <c r="R48"/>
  <c r="C49"/>
  <c r="T48"/>
  <c r="R49"/>
  <c r="T49"/>
  <c r="R50"/>
  <c r="T50"/>
  <c r="R51"/>
  <c r="T51"/>
  <c r="R52"/>
  <c r="C53"/>
  <c r="T52"/>
  <c r="R53"/>
  <c r="T53"/>
  <c r="R54"/>
  <c r="T54"/>
  <c r="R55"/>
  <c r="T55"/>
  <c r="R56"/>
  <c r="C57"/>
  <c r="T56"/>
  <c r="R57"/>
  <c r="T57"/>
  <c r="R58"/>
  <c r="T58"/>
  <c r="R59"/>
  <c r="T59"/>
  <c r="R60"/>
  <c r="C61"/>
  <c r="T60"/>
  <c r="R61"/>
  <c r="T61"/>
  <c r="R62"/>
  <c r="T62"/>
  <c r="R63"/>
  <c r="T63"/>
  <c r="R64"/>
  <c r="C65"/>
  <c r="T64"/>
  <c r="R65"/>
  <c r="T65"/>
  <c r="R66"/>
  <c r="T66"/>
  <c r="R67"/>
  <c r="T67"/>
  <c r="R68"/>
  <c r="C69"/>
  <c r="T68"/>
  <c r="R69"/>
  <c r="T69"/>
  <c r="R70"/>
  <c r="T70"/>
  <c r="R71"/>
  <c r="T71"/>
  <c r="R72"/>
  <c r="C73"/>
  <c r="T72"/>
  <c r="R73"/>
  <c r="T73"/>
  <c r="R74"/>
  <c r="T74"/>
  <c r="R75"/>
  <c r="C76"/>
  <c r="T75"/>
  <c r="R76"/>
  <c r="C77"/>
  <c r="T76"/>
  <c r="R77"/>
  <c r="T77"/>
  <c r="R78"/>
  <c r="T78"/>
  <c r="R79"/>
  <c r="C80"/>
  <c r="T79"/>
  <c r="R80"/>
  <c r="C81"/>
  <c r="T80"/>
  <c r="R81"/>
  <c r="T81"/>
  <c r="R82"/>
  <c r="T82"/>
  <c r="R83"/>
  <c r="C84"/>
  <c r="T83"/>
  <c r="R84"/>
  <c r="C85"/>
  <c r="T84"/>
  <c r="R85"/>
  <c r="T85"/>
  <c r="R86"/>
  <c r="T86"/>
  <c r="R87"/>
  <c r="C88"/>
  <c r="T87"/>
  <c r="R88"/>
  <c r="C89"/>
  <c r="T88"/>
  <c r="R89"/>
  <c r="T89"/>
  <c r="R90"/>
  <c r="T90"/>
  <c r="R91"/>
  <c r="C92"/>
  <c r="T91"/>
  <c r="R92"/>
  <c r="C93"/>
  <c r="T92"/>
  <c r="R93"/>
  <c r="T93"/>
  <c r="R94"/>
  <c r="T94"/>
  <c r="R95"/>
  <c r="C96"/>
  <c r="T95"/>
  <c r="R96"/>
  <c r="C97"/>
  <c r="T96"/>
  <c r="R97"/>
  <c r="T97"/>
  <c r="R98"/>
  <c r="T98"/>
  <c r="R99"/>
  <c r="C100"/>
  <c r="T99"/>
  <c r="R100"/>
  <c r="C101"/>
  <c r="T100"/>
  <c r="R101"/>
  <c r="T101"/>
  <c r="R102"/>
  <c r="T102"/>
  <c r="R103"/>
  <c r="C104"/>
  <c r="T103"/>
  <c r="R104"/>
  <c r="C105"/>
  <c r="T104"/>
  <c r="R105"/>
  <c r="T105"/>
  <c r="R106"/>
  <c r="T106"/>
  <c r="R107"/>
  <c r="C108"/>
  <c r="P2" s="1"/>
  <c r="T107"/>
  <c r="R108"/>
  <c r="T108"/>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K108"/>
  <c r="K107"/>
  <c r="C107"/>
  <c r="K106"/>
  <c r="C106"/>
  <c r="K105"/>
  <c r="K104"/>
  <c r="K103"/>
  <c r="C103"/>
  <c r="K102"/>
  <c r="C102"/>
  <c r="K101"/>
  <c r="K100"/>
  <c r="K99"/>
  <c r="C99"/>
  <c r="K98"/>
  <c r="C98"/>
  <c r="K97"/>
  <c r="K96"/>
  <c r="K95"/>
  <c r="C95"/>
  <c r="K94"/>
  <c r="C94"/>
  <c r="K93"/>
  <c r="K92"/>
  <c r="K91"/>
  <c r="C91"/>
  <c r="K90"/>
  <c r="C90"/>
  <c r="K89"/>
  <c r="K88"/>
  <c r="K87"/>
  <c r="C87"/>
  <c r="K86"/>
  <c r="C86"/>
  <c r="K85"/>
  <c r="K84"/>
  <c r="K83"/>
  <c r="C83"/>
  <c r="K82"/>
  <c r="C82"/>
  <c r="K81"/>
  <c r="K80"/>
  <c r="K79"/>
  <c r="C79"/>
  <c r="K78"/>
  <c r="C78"/>
  <c r="K77"/>
  <c r="K76"/>
  <c r="K75"/>
  <c r="C75"/>
  <c r="K74"/>
  <c r="C74"/>
  <c r="K73"/>
  <c r="K72"/>
  <c r="C72"/>
  <c r="K71"/>
  <c r="C71"/>
  <c r="K70"/>
  <c r="C70"/>
  <c r="K69"/>
  <c r="K68"/>
  <c r="C68"/>
  <c r="K67"/>
  <c r="C67"/>
  <c r="K66"/>
  <c r="C66"/>
  <c r="K65"/>
  <c r="K64"/>
  <c r="C64"/>
  <c r="K63"/>
  <c r="C63"/>
  <c r="K62"/>
  <c r="C62"/>
  <c r="K61"/>
  <c r="K60"/>
  <c r="C60"/>
  <c r="K59"/>
  <c r="C59"/>
  <c r="K58"/>
  <c r="C58"/>
  <c r="K57"/>
  <c r="K56"/>
  <c r="C56"/>
  <c r="K55"/>
  <c r="C55"/>
  <c r="K54"/>
  <c r="C54"/>
  <c r="K53"/>
  <c r="K52"/>
  <c r="C52"/>
  <c r="K51"/>
  <c r="C51"/>
  <c r="K50"/>
  <c r="C50"/>
  <c r="K49"/>
  <c r="K48"/>
  <c r="C48"/>
  <c r="K47"/>
  <c r="C47"/>
  <c r="K46"/>
  <c r="C46"/>
  <c r="K45"/>
  <c r="K44"/>
  <c r="C44"/>
  <c r="K43"/>
  <c r="C43"/>
  <c r="K42"/>
  <c r="C42"/>
  <c r="K41"/>
  <c r="K40"/>
  <c r="C40"/>
  <c r="K39"/>
  <c r="C39"/>
  <c r="K38"/>
  <c r="C38"/>
  <c r="K37"/>
  <c r="K36"/>
  <c r="C36"/>
  <c r="K35"/>
  <c r="C35"/>
  <c r="K34"/>
  <c r="C34"/>
  <c r="K33"/>
  <c r="K32"/>
  <c r="C32"/>
  <c r="K31"/>
  <c r="C31"/>
  <c r="K30"/>
  <c r="C30"/>
  <c r="K29"/>
  <c r="K28"/>
  <c r="C28"/>
  <c r="K27"/>
  <c r="C27"/>
  <c r="K26"/>
  <c r="C26"/>
  <c r="K25"/>
  <c r="K24"/>
  <c r="C24"/>
  <c r="K23"/>
  <c r="C23"/>
  <c r="K22"/>
  <c r="C22"/>
  <c r="K21"/>
  <c r="K20"/>
  <c r="C20"/>
  <c r="K19"/>
  <c r="C19"/>
  <c r="K18"/>
  <c r="C18"/>
  <c r="K17"/>
  <c r="K16"/>
  <c r="C16"/>
  <c r="K15"/>
  <c r="C15"/>
  <c r="K14"/>
  <c r="C14"/>
  <c r="K13"/>
  <c r="K12"/>
  <c r="K11"/>
  <c r="C11"/>
  <c r="K10"/>
  <c r="K9"/>
  <c r="M9"/>
  <c r="R9" s="1"/>
  <c r="L2"/>
  <c r="V17" i="31"/>
  <c r="V18" i="32"/>
  <c r="V11" i="33"/>
  <c r="V21" i="31"/>
  <c r="W21" i="32"/>
  <c r="X101" l="1"/>
  <c r="Y101" s="1"/>
  <c r="K101"/>
  <c r="M101" s="1"/>
  <c r="R103" i="33"/>
  <c r="C104" s="1"/>
  <c r="X104" s="1"/>
  <c r="Y104" s="1"/>
  <c r="W102" i="31"/>
  <c r="W101"/>
  <c r="R101"/>
  <c r="C102" s="1"/>
  <c r="X102" s="1"/>
  <c r="Y102" s="1"/>
  <c r="R101" i="32"/>
  <c r="C102" s="1"/>
  <c r="W100" i="31"/>
  <c r="R100"/>
  <c r="C101" s="1"/>
  <c r="X101" s="1"/>
  <c r="Y101" s="1"/>
  <c r="W100" i="32"/>
  <c r="W101" s="1"/>
  <c r="W102" s="1"/>
  <c r="R100" i="33"/>
  <c r="C101" s="1"/>
  <c r="X101" s="1"/>
  <c r="Y101" s="1"/>
  <c r="R99" i="31"/>
  <c r="C100" s="1"/>
  <c r="X100" s="1"/>
  <c r="Y100" s="1"/>
  <c r="R99" i="32"/>
  <c r="C100" s="1"/>
  <c r="X100" s="1"/>
  <c r="Y100" s="1"/>
  <c r="R99" i="33"/>
  <c r="C100" s="1"/>
  <c r="X100" s="1"/>
  <c r="Y100" s="1"/>
  <c r="R98" i="31"/>
  <c r="C99" s="1"/>
  <c r="X99" s="1"/>
  <c r="Y99" s="1"/>
  <c r="R98" i="33"/>
  <c r="C99" s="1"/>
  <c r="X99" s="1"/>
  <c r="Y99" s="1"/>
  <c r="W41"/>
  <c r="V18"/>
  <c r="W59"/>
  <c r="W64"/>
  <c r="W65" s="1"/>
  <c r="W66" s="1"/>
  <c r="W70"/>
  <c r="W71"/>
  <c r="W72" s="1"/>
  <c r="W73" s="1"/>
  <c r="W74" s="1"/>
  <c r="W75" s="1"/>
  <c r="W76" s="1"/>
  <c r="W91"/>
  <c r="W33"/>
  <c r="W34" s="1"/>
  <c r="W42"/>
  <c r="W43" s="1"/>
  <c r="V19"/>
  <c r="W50"/>
  <c r="W52"/>
  <c r="V12"/>
  <c r="V13" s="1"/>
  <c r="W26"/>
  <c r="W28"/>
  <c r="W37"/>
  <c r="W46"/>
  <c r="W47" s="1"/>
  <c r="W48" s="1"/>
  <c r="W54"/>
  <c r="W55" s="1"/>
  <c r="W81"/>
  <c r="W82" s="1"/>
  <c r="W83" s="1"/>
  <c r="W94"/>
  <c r="W88"/>
  <c r="W89" s="1"/>
  <c r="W95"/>
  <c r="W96" s="1"/>
  <c r="W97" s="1"/>
  <c r="W78"/>
  <c r="R96" i="32"/>
  <c r="C97" s="1"/>
  <c r="X97" s="1"/>
  <c r="Y97" s="1"/>
  <c r="R95"/>
  <c r="C96" s="1"/>
  <c r="X96" s="1"/>
  <c r="Y96" s="1"/>
  <c r="R94"/>
  <c r="C95" s="1"/>
  <c r="X95" s="1"/>
  <c r="Y95" s="1"/>
  <c r="R93" i="31"/>
  <c r="C94" s="1"/>
  <c r="X94" s="1"/>
  <c r="Y94" s="1"/>
  <c r="R92" i="32"/>
  <c r="C93" s="1"/>
  <c r="X93" s="1"/>
  <c r="Y93" s="1"/>
  <c r="R92" i="31"/>
  <c r="C93" s="1"/>
  <c r="X93" s="1"/>
  <c r="Y93" s="1"/>
  <c r="R91"/>
  <c r="C92" s="1"/>
  <c r="X92" s="1"/>
  <c r="Y92" s="1"/>
  <c r="R91" i="32"/>
  <c r="C92" s="1"/>
  <c r="X92" s="1"/>
  <c r="Y92" s="1"/>
  <c r="R90" i="31"/>
  <c r="C91" s="1"/>
  <c r="X91" s="1"/>
  <c r="Y91" s="1"/>
  <c r="W90" i="32"/>
  <c r="W89"/>
  <c r="R88"/>
  <c r="C89" s="1"/>
  <c r="X89" s="1"/>
  <c r="Y89" s="1"/>
  <c r="W87" i="31"/>
  <c r="R87" i="32"/>
  <c r="C88" s="1"/>
  <c r="X88" s="1"/>
  <c r="Y88" s="1"/>
  <c r="W86"/>
  <c r="R85"/>
  <c r="C86" s="1"/>
  <c r="X86" s="1"/>
  <c r="Y86" s="1"/>
  <c r="R85" i="31"/>
  <c r="C86" s="1"/>
  <c r="X86" s="1"/>
  <c r="Y86" s="1"/>
  <c r="R84"/>
  <c r="C85" s="1"/>
  <c r="X85" s="1"/>
  <c r="Y85" s="1"/>
  <c r="W84" i="32"/>
  <c r="R83"/>
  <c r="C84" s="1"/>
  <c r="X84" s="1"/>
  <c r="Y84" s="1"/>
  <c r="R82" i="31"/>
  <c r="C83" s="1"/>
  <c r="X83" s="1"/>
  <c r="Y83" s="1"/>
  <c r="R81"/>
  <c r="C82" s="1"/>
  <c r="X82" s="1"/>
  <c r="Y82" s="1"/>
  <c r="R81" i="32"/>
  <c r="C82" s="1"/>
  <c r="X82" s="1"/>
  <c r="Y82" s="1"/>
  <c r="W80" i="31"/>
  <c r="R80" i="32"/>
  <c r="C81" s="1"/>
  <c r="X81" s="1"/>
  <c r="Y81" s="1"/>
  <c r="R79"/>
  <c r="C80" s="1"/>
  <c r="X80" s="1"/>
  <c r="Y80" s="1"/>
  <c r="W79" i="31"/>
  <c r="R78"/>
  <c r="C79" s="1"/>
  <c r="X79" s="1"/>
  <c r="Y79" s="1"/>
  <c r="W78" i="32"/>
  <c r="R77" i="31"/>
  <c r="C78" s="1"/>
  <c r="X78" s="1"/>
  <c r="Y78" s="1"/>
  <c r="R77" i="32"/>
  <c r="C78" s="1"/>
  <c r="X78" s="1"/>
  <c r="Y78" s="1"/>
  <c r="R76" i="31"/>
  <c r="C77" s="1"/>
  <c r="X77" s="1"/>
  <c r="Y77" s="1"/>
  <c r="R74"/>
  <c r="C75" s="1"/>
  <c r="X75" s="1"/>
  <c r="Y75" s="1"/>
  <c r="W74" i="32"/>
  <c r="R73" i="31"/>
  <c r="C74" s="1"/>
  <c r="X74" s="1"/>
  <c r="Y74" s="1"/>
  <c r="R73" i="32"/>
  <c r="C74" s="1"/>
  <c r="X74" s="1"/>
  <c r="Y74" s="1"/>
  <c r="R71"/>
  <c r="C72" s="1"/>
  <c r="X72" s="1"/>
  <c r="Y72" s="1"/>
  <c r="R70"/>
  <c r="C71" s="1"/>
  <c r="X71" s="1"/>
  <c r="Y71" s="1"/>
  <c r="R69" i="31"/>
  <c r="C70" s="1"/>
  <c r="X70" s="1"/>
  <c r="Y70" s="1"/>
  <c r="R69" i="32"/>
  <c r="C70" s="1"/>
  <c r="X70" s="1"/>
  <c r="Y70" s="1"/>
  <c r="R68" i="31"/>
  <c r="C69" s="1"/>
  <c r="X69" s="1"/>
  <c r="Y69" s="1"/>
  <c r="W68" i="32"/>
  <c r="R67" i="31"/>
  <c r="C68" s="1"/>
  <c r="X68" s="1"/>
  <c r="Y68" s="1"/>
  <c r="C68" i="32"/>
  <c r="X68" s="1"/>
  <c r="Y68" s="1"/>
  <c r="R66" i="31"/>
  <c r="C67" s="1"/>
  <c r="X67" s="1"/>
  <c r="Y67" s="1"/>
  <c r="W66" i="32"/>
  <c r="R65" i="31"/>
  <c r="C66" s="1"/>
  <c r="X66" s="1"/>
  <c r="Y66" s="1"/>
  <c r="W65" i="32"/>
  <c r="R64"/>
  <c r="C65" s="1"/>
  <c r="X65" s="1"/>
  <c r="Y65" s="1"/>
  <c r="R63"/>
  <c r="C64" s="1"/>
  <c r="X64" s="1"/>
  <c r="Y64" s="1"/>
  <c r="R62" i="31"/>
  <c r="C63" s="1"/>
  <c r="X63" s="1"/>
  <c r="Y63" s="1"/>
  <c r="R61"/>
  <c r="C62" s="1"/>
  <c r="X62" s="1"/>
  <c r="Y62" s="1"/>
  <c r="R61" i="32"/>
  <c r="C62" s="1"/>
  <c r="X62" s="1"/>
  <c r="Y62" s="1"/>
  <c r="R60" i="31"/>
  <c r="C61" s="1"/>
  <c r="X61" s="1"/>
  <c r="Y61" s="1"/>
  <c r="R59"/>
  <c r="C60" s="1"/>
  <c r="X60" s="1"/>
  <c r="Y60" s="1"/>
  <c r="R58"/>
  <c r="C59" s="1"/>
  <c r="X59" s="1"/>
  <c r="Y59" s="1"/>
  <c r="R57"/>
  <c r="C58" s="1"/>
  <c r="X58" s="1"/>
  <c r="Y58" s="1"/>
  <c r="W57" i="32"/>
  <c r="R56" i="31"/>
  <c r="C57" s="1"/>
  <c r="X57" s="1"/>
  <c r="Y57" s="1"/>
  <c r="R56" i="32"/>
  <c r="C57" s="1"/>
  <c r="X57" s="1"/>
  <c r="Y57" s="1"/>
  <c r="R55"/>
  <c r="C56" s="1"/>
  <c r="X56" s="1"/>
  <c r="Y56" s="1"/>
  <c r="W54"/>
  <c r="R53"/>
  <c r="C54" s="1"/>
  <c r="X54" s="1"/>
  <c r="Y54" s="1"/>
  <c r="R53" i="31"/>
  <c r="C54" s="1"/>
  <c r="X54" s="1"/>
  <c r="Y54" s="1"/>
  <c r="W52" i="32"/>
  <c r="R51" i="31"/>
  <c r="C52" s="1"/>
  <c r="X52" s="1"/>
  <c r="Y52" s="1"/>
  <c r="R51" i="32"/>
  <c r="C52" s="1"/>
  <c r="X52" s="1"/>
  <c r="Y52" s="1"/>
  <c r="R49" i="31"/>
  <c r="C50" s="1"/>
  <c r="X50" s="1"/>
  <c r="Y50" s="1"/>
  <c r="R48" i="32"/>
  <c r="C49" s="1"/>
  <c r="X49" s="1"/>
  <c r="Y49" s="1"/>
  <c r="R47"/>
  <c r="C48" s="1"/>
  <c r="X48" s="1"/>
  <c r="Y48" s="1"/>
  <c r="R46"/>
  <c r="C47" s="1"/>
  <c r="X47" s="1"/>
  <c r="Y47" s="1"/>
  <c r="R45" i="31"/>
  <c r="C46" s="1"/>
  <c r="X46" s="1"/>
  <c r="Y46" s="1"/>
  <c r="R45" i="32"/>
  <c r="C46" s="1"/>
  <c r="X46" s="1"/>
  <c r="Y46" s="1"/>
  <c r="R44"/>
  <c r="C45" s="1"/>
  <c r="X45" s="1"/>
  <c r="Y45" s="1"/>
  <c r="R44" i="31"/>
  <c r="C45" s="1"/>
  <c r="X45" s="1"/>
  <c r="Y45" s="1"/>
  <c r="R43"/>
  <c r="C44" s="1"/>
  <c r="X44" s="1"/>
  <c r="Y44" s="1"/>
  <c r="R43" i="32"/>
  <c r="C44" s="1"/>
  <c r="X44" s="1"/>
  <c r="Y44" s="1"/>
  <c r="R42" i="31"/>
  <c r="C43" s="1"/>
  <c r="X43" s="1"/>
  <c r="Y43" s="1"/>
  <c r="R40" i="32"/>
  <c r="C41" s="1"/>
  <c r="X41" s="1"/>
  <c r="Y41" s="1"/>
  <c r="R39"/>
  <c r="C40" s="1"/>
  <c r="X40" s="1"/>
  <c r="Y40" s="1"/>
  <c r="R38"/>
  <c r="C39" s="1"/>
  <c r="X39" s="1"/>
  <c r="Y39" s="1"/>
  <c r="R37" i="31"/>
  <c r="C38" s="1"/>
  <c r="X38" s="1"/>
  <c r="Y38" s="1"/>
  <c r="R37" i="32"/>
  <c r="C38" s="1"/>
  <c r="X38" s="1"/>
  <c r="Y38" s="1"/>
  <c r="R36" i="31"/>
  <c r="C37" s="1"/>
  <c r="X37" s="1"/>
  <c r="Y37" s="1"/>
  <c r="W36" i="32"/>
  <c r="R35"/>
  <c r="C36" s="1"/>
  <c r="X36" s="1"/>
  <c r="Y36" s="1"/>
  <c r="R35" i="31"/>
  <c r="C36" s="1"/>
  <c r="X36" s="1"/>
  <c r="Y36" s="1"/>
  <c r="R34"/>
  <c r="C35" s="1"/>
  <c r="X35" s="1"/>
  <c r="Y35" s="1"/>
  <c r="W34" i="32"/>
  <c r="R33" i="31"/>
  <c r="C34" s="1"/>
  <c r="X34" s="1"/>
  <c r="Y34" s="1"/>
  <c r="R33" i="32"/>
  <c r="C34" s="1"/>
  <c r="X34" s="1"/>
  <c r="Y34" s="1"/>
  <c r="R32"/>
  <c r="C33" s="1"/>
  <c r="X33" s="1"/>
  <c r="Y33" s="1"/>
  <c r="R31"/>
  <c r="C32" s="1"/>
  <c r="X32" s="1"/>
  <c r="Y32" s="1"/>
  <c r="R29"/>
  <c r="C30" s="1"/>
  <c r="X30" s="1"/>
  <c r="Y30" s="1"/>
  <c r="R29" i="31"/>
  <c r="C30" s="1"/>
  <c r="X30" s="1"/>
  <c r="Y30" s="1"/>
  <c r="R28"/>
  <c r="C29" s="1"/>
  <c r="X29" s="1"/>
  <c r="Y29" s="1"/>
  <c r="R27" i="32"/>
  <c r="C28" s="1"/>
  <c r="X28" s="1"/>
  <c r="Y28" s="1"/>
  <c r="R26" i="31"/>
  <c r="C27" s="1"/>
  <c r="X27" s="1"/>
  <c r="Y27" s="1"/>
  <c r="R25"/>
  <c r="C26" s="1"/>
  <c r="X26" s="1"/>
  <c r="Y26" s="1"/>
  <c r="W25" i="32"/>
  <c r="R24" i="31"/>
  <c r="C25" s="1"/>
  <c r="X25" s="1"/>
  <c r="Y25" s="1"/>
  <c r="R24" i="32"/>
  <c r="C25" s="1"/>
  <c r="X25" s="1"/>
  <c r="Y25" s="1"/>
  <c r="R23"/>
  <c r="C24" s="1"/>
  <c r="X24" s="1"/>
  <c r="Y24" s="1"/>
  <c r="V22" i="31"/>
  <c r="V21" i="32"/>
  <c r="W20" i="31"/>
  <c r="R20"/>
  <c r="C21" s="1"/>
  <c r="X21" s="1"/>
  <c r="Y21" s="1"/>
  <c r="R20" i="32"/>
  <c r="C21" s="1"/>
  <c r="X21" s="1"/>
  <c r="Y21" s="1"/>
  <c r="R19" i="31"/>
  <c r="C20" s="1"/>
  <c r="X20" s="1"/>
  <c r="Y20" s="1"/>
  <c r="R19" i="32"/>
  <c r="C20" s="1"/>
  <c r="X20" s="1"/>
  <c r="Y20" s="1"/>
  <c r="W19" i="33"/>
  <c r="W20" s="1"/>
  <c r="W21" s="1"/>
  <c r="W22" s="1"/>
  <c r="W23" s="1"/>
  <c r="W24" s="1"/>
  <c r="R18" i="31"/>
  <c r="C19" s="1"/>
  <c r="X19" s="1"/>
  <c r="Y19" s="1"/>
  <c r="R17" i="32"/>
  <c r="C18" s="1"/>
  <c r="X18" s="1"/>
  <c r="Y18" s="1"/>
  <c r="R16" i="31"/>
  <c r="C17" s="1"/>
  <c r="X17" s="1"/>
  <c r="Y17" s="1"/>
  <c r="R16" i="32"/>
  <c r="C17" s="1"/>
  <c r="X17" s="1"/>
  <c r="Y17" s="1"/>
  <c r="W16"/>
  <c r="R15" i="31"/>
  <c r="C16" s="1"/>
  <c r="X16" s="1"/>
  <c r="Y16" s="1"/>
  <c r="W15" i="32"/>
  <c r="R14"/>
  <c r="C15" s="1"/>
  <c r="X15" s="1"/>
  <c r="Y15" s="1"/>
  <c r="R13"/>
  <c r="C14" s="1"/>
  <c r="X14" s="1"/>
  <c r="Y14" s="1"/>
  <c r="V13"/>
  <c r="R13" i="31"/>
  <c r="C14" s="1"/>
  <c r="X14" s="1"/>
  <c r="Y14" s="1"/>
  <c r="W13" i="33"/>
  <c r="W14" s="1"/>
  <c r="W15" s="1"/>
  <c r="W16" s="1"/>
  <c r="W17" s="1"/>
  <c r="W18" s="1"/>
  <c r="R12" i="31"/>
  <c r="C13" s="1"/>
  <c r="X13" s="1"/>
  <c r="Y13" s="1"/>
  <c r="R12" i="32"/>
  <c r="C13" s="1"/>
  <c r="X13" s="1"/>
  <c r="Y13" s="1"/>
  <c r="W12" i="33"/>
  <c r="R10" i="32"/>
  <c r="C11" s="1"/>
  <c r="H4" i="31"/>
  <c r="V10"/>
  <c r="V9" i="32"/>
  <c r="V10" s="1"/>
  <c r="W9"/>
  <c r="H4"/>
  <c r="R9" i="31"/>
  <c r="C10" s="1"/>
  <c r="K10" s="1"/>
  <c r="M10" s="1"/>
  <c r="W10"/>
  <c r="W11" s="1"/>
  <c r="W13"/>
  <c r="V18"/>
  <c r="V19"/>
  <c r="W9"/>
  <c r="V15"/>
  <c r="W11" i="32"/>
  <c r="W14"/>
  <c r="W17"/>
  <c r="V19"/>
  <c r="V12"/>
  <c r="V9" i="33"/>
  <c r="V10" s="1"/>
  <c r="W11"/>
  <c r="R9"/>
  <c r="C10" s="1"/>
  <c r="K10" s="1"/>
  <c r="M10" s="1"/>
  <c r="R10" s="1"/>
  <c r="C11" s="1"/>
  <c r="H4"/>
  <c r="V15"/>
  <c r="V16"/>
  <c r="C10" i="17"/>
  <c r="T9"/>
  <c r="H4" s="1"/>
  <c r="D4"/>
  <c r="G5"/>
  <c r="E5"/>
  <c r="C5"/>
  <c r="X10" i="32"/>
  <c r="X102" l="1"/>
  <c r="Y102" s="1"/>
  <c r="K102"/>
  <c r="M102" s="1"/>
  <c r="R102" s="1"/>
  <c r="C103" s="1"/>
  <c r="P5"/>
  <c r="P5" i="31"/>
  <c r="L5"/>
  <c r="L5" i="33"/>
  <c r="P5"/>
  <c r="L5" i="32"/>
  <c r="X10" i="33"/>
  <c r="X11" s="1"/>
  <c r="Y11" s="1"/>
  <c r="I5" i="17"/>
  <c r="L4"/>
  <c r="P4"/>
  <c r="X10" i="31"/>
  <c r="R10"/>
  <c r="R11" i="32"/>
  <c r="X11"/>
  <c r="Y11" s="1"/>
  <c r="K11" i="33"/>
  <c r="M11" s="1"/>
  <c r="R11" s="1"/>
  <c r="X103" i="32" l="1"/>
  <c r="Y103" s="1"/>
  <c r="C12"/>
  <c r="D4"/>
  <c r="P2" s="1"/>
  <c r="C5"/>
  <c r="E5"/>
  <c r="G5"/>
  <c r="C12" i="33"/>
  <c r="C11" i="31"/>
  <c r="X12" i="33" l="1"/>
  <c r="Y12" s="1"/>
  <c r="K12"/>
  <c r="M12" s="1"/>
  <c r="R12" s="1"/>
  <c r="C13" s="1"/>
  <c r="R11" i="31"/>
  <c r="X11"/>
  <c r="Y11" s="1"/>
  <c r="X12" i="32"/>
  <c r="Y12" s="1"/>
  <c r="P4" s="1"/>
  <c r="L4"/>
  <c r="I5"/>
  <c r="X13" i="33" l="1"/>
  <c r="Y13" s="1"/>
  <c r="K13"/>
  <c r="M13" s="1"/>
  <c r="R13" s="1"/>
  <c r="C14" s="1"/>
  <c r="C12" i="31"/>
  <c r="D4"/>
  <c r="P2" s="1"/>
  <c r="G5"/>
  <c r="C5"/>
  <c r="E5"/>
  <c r="X14" i="33" l="1"/>
  <c r="Y14" s="1"/>
  <c r="K14"/>
  <c r="M14" s="1"/>
  <c r="R14" s="1"/>
  <c r="C15" s="1"/>
  <c r="I5" i="31"/>
  <c r="X12"/>
  <c r="Y12" s="1"/>
  <c r="P4" s="1"/>
  <c r="L4"/>
  <c r="X15" i="33" l="1"/>
  <c r="Y15" s="1"/>
  <c r="K15"/>
  <c r="M15" s="1"/>
  <c r="R15" s="1"/>
  <c r="C16" s="1"/>
  <c r="X16" l="1"/>
  <c r="Y16" s="1"/>
  <c r="K16"/>
  <c r="M16" s="1"/>
  <c r="R16" s="1"/>
  <c r="C17" s="1"/>
  <c r="X17" l="1"/>
  <c r="Y17" s="1"/>
  <c r="K17"/>
  <c r="M17" s="1"/>
  <c r="R17" s="1"/>
  <c r="C18" s="1"/>
  <c r="X18" l="1"/>
  <c r="Y18" s="1"/>
  <c r="K18"/>
  <c r="M18" s="1"/>
  <c r="R18" s="1"/>
  <c r="C19" s="1"/>
  <c r="X19" l="1"/>
  <c r="Y19" s="1"/>
  <c r="K19"/>
  <c r="M19" s="1"/>
  <c r="R19" s="1"/>
  <c r="C20" s="1"/>
  <c r="X20" l="1"/>
  <c r="Y20" s="1"/>
  <c r="K20"/>
  <c r="M20" s="1"/>
  <c r="R20" s="1"/>
  <c r="C21" s="1"/>
  <c r="X21" l="1"/>
  <c r="Y21" s="1"/>
  <c r="K21"/>
  <c r="M21" s="1"/>
  <c r="R21" s="1"/>
  <c r="C22" s="1"/>
  <c r="X22" l="1"/>
  <c r="Y22" s="1"/>
  <c r="K22"/>
  <c r="M22" s="1"/>
  <c r="R22" s="1"/>
  <c r="C23" s="1"/>
  <c r="X23" l="1"/>
  <c r="Y23" s="1"/>
  <c r="K23"/>
  <c r="M23" s="1"/>
  <c r="R23" s="1"/>
  <c r="C24" s="1"/>
  <c r="X24" l="1"/>
  <c r="Y24" s="1"/>
  <c r="K24"/>
  <c r="M24" s="1"/>
  <c r="R24" s="1"/>
  <c r="C25" s="1"/>
  <c r="X25" l="1"/>
  <c r="Y25" s="1"/>
  <c r="K25"/>
  <c r="M25" s="1"/>
  <c r="R25" s="1"/>
  <c r="C26" s="1"/>
  <c r="X26" l="1"/>
  <c r="Y26" s="1"/>
  <c r="K26"/>
  <c r="M26" s="1"/>
  <c r="R26" s="1"/>
  <c r="C27" s="1"/>
  <c r="X27" l="1"/>
  <c r="Y27" s="1"/>
  <c r="K27"/>
  <c r="M27" s="1"/>
  <c r="R27" s="1"/>
  <c r="C28" s="1"/>
  <c r="X28" l="1"/>
  <c r="Y28" s="1"/>
  <c r="K28"/>
  <c r="M28" s="1"/>
  <c r="R28" s="1"/>
  <c r="C29" s="1"/>
  <c r="X29" l="1"/>
  <c r="Y29" s="1"/>
  <c r="K29"/>
  <c r="M29" s="1"/>
  <c r="R29" s="1"/>
  <c r="C30" s="1"/>
  <c r="X30" l="1"/>
  <c r="Y30" s="1"/>
  <c r="K30"/>
  <c r="M30" s="1"/>
  <c r="R30" s="1"/>
  <c r="C31" s="1"/>
  <c r="X31" l="1"/>
  <c r="Y31" s="1"/>
  <c r="K31"/>
  <c r="M31" s="1"/>
  <c r="R31" s="1"/>
  <c r="C32" s="1"/>
  <c r="X32" l="1"/>
  <c r="Y32" s="1"/>
  <c r="K32"/>
  <c r="M32" s="1"/>
  <c r="R32" s="1"/>
  <c r="C33" s="1"/>
  <c r="X33" l="1"/>
  <c r="Y33" s="1"/>
  <c r="K33"/>
  <c r="M33" s="1"/>
  <c r="R33" s="1"/>
  <c r="C34" s="1"/>
  <c r="X34" l="1"/>
  <c r="Y34" s="1"/>
  <c r="K34"/>
  <c r="M34" s="1"/>
  <c r="R34" s="1"/>
  <c r="C35" s="1"/>
  <c r="X35" l="1"/>
  <c r="Y35" s="1"/>
  <c r="K35"/>
  <c r="M35" s="1"/>
  <c r="R35" s="1"/>
  <c r="C36" s="1"/>
  <c r="X36" l="1"/>
  <c r="Y36" s="1"/>
  <c r="K36"/>
  <c r="M36" s="1"/>
  <c r="R36" s="1"/>
  <c r="C37" s="1"/>
  <c r="X37" l="1"/>
  <c r="Y37" s="1"/>
  <c r="K37"/>
  <c r="M37" s="1"/>
  <c r="R37" s="1"/>
  <c r="C38" s="1"/>
  <c r="X38" l="1"/>
  <c r="Y38" s="1"/>
  <c r="K38"/>
  <c r="M38" s="1"/>
  <c r="R38" s="1"/>
  <c r="C39" l="1"/>
  <c r="X39" l="1"/>
  <c r="Y39" s="1"/>
  <c r="K39"/>
  <c r="M39" s="1"/>
  <c r="R39" s="1"/>
  <c r="C40" l="1"/>
  <c r="X40" l="1"/>
  <c r="Y40" s="1"/>
  <c r="K40"/>
  <c r="M40" s="1"/>
  <c r="R40" s="1"/>
  <c r="C41" l="1"/>
  <c r="X41" l="1"/>
  <c r="Y41" s="1"/>
  <c r="K41"/>
  <c r="M41" s="1"/>
  <c r="R41" s="1"/>
  <c r="C42" l="1"/>
  <c r="X42" l="1"/>
  <c r="Y42" s="1"/>
  <c r="K42"/>
  <c r="M42" s="1"/>
  <c r="R42" s="1"/>
  <c r="C43" l="1"/>
  <c r="K43" l="1"/>
  <c r="M43" s="1"/>
  <c r="R43" s="1"/>
  <c r="C44" s="1"/>
  <c r="X43"/>
  <c r="Y43" s="1"/>
  <c r="X44" l="1"/>
  <c r="Y44" s="1"/>
  <c r="K44"/>
  <c r="M44" s="1"/>
  <c r="R44" s="1"/>
  <c r="C45" s="1"/>
  <c r="X45" l="1"/>
  <c r="Y45" s="1"/>
  <c r="K45"/>
  <c r="M45" s="1"/>
  <c r="R45" s="1"/>
  <c r="C46" s="1"/>
  <c r="X46" l="1"/>
  <c r="Y46" s="1"/>
  <c r="K46"/>
  <c r="M46" s="1"/>
  <c r="R46" s="1"/>
  <c r="C47" s="1"/>
  <c r="X47" l="1"/>
  <c r="Y47" s="1"/>
  <c r="K47"/>
  <c r="M47" s="1"/>
  <c r="R47" s="1"/>
  <c r="C48" s="1"/>
  <c r="X48" l="1"/>
  <c r="Y48" s="1"/>
  <c r="K48"/>
  <c r="M48" s="1"/>
  <c r="R48" s="1"/>
  <c r="C49" s="1"/>
  <c r="X49" l="1"/>
  <c r="Y49" s="1"/>
  <c r="K49"/>
  <c r="M49" s="1"/>
  <c r="R49" s="1"/>
  <c r="C50" s="1"/>
  <c r="X50" l="1"/>
  <c r="Y50" s="1"/>
  <c r="K50"/>
  <c r="M50" s="1"/>
  <c r="R50" s="1"/>
  <c r="C51" s="1"/>
  <c r="X51" l="1"/>
  <c r="Y51" s="1"/>
  <c r="K51"/>
  <c r="M51" s="1"/>
  <c r="R51" s="1"/>
  <c r="C52" s="1"/>
  <c r="X52" l="1"/>
  <c r="Y52" s="1"/>
  <c r="K52"/>
  <c r="M52" s="1"/>
  <c r="R52" s="1"/>
  <c r="C53" s="1"/>
  <c r="X53" l="1"/>
  <c r="Y53" s="1"/>
  <c r="K53"/>
  <c r="M53" s="1"/>
  <c r="R53" s="1"/>
  <c r="C54" s="1"/>
  <c r="X54" l="1"/>
  <c r="Y54" s="1"/>
  <c r="K54"/>
  <c r="M54" s="1"/>
  <c r="R54" s="1"/>
  <c r="C55" s="1"/>
  <c r="X55" l="1"/>
  <c r="Y55" s="1"/>
  <c r="K55"/>
  <c r="M55" s="1"/>
  <c r="R55" s="1"/>
  <c r="C56" s="1"/>
  <c r="X56" l="1"/>
  <c r="Y56" s="1"/>
  <c r="K56"/>
  <c r="M56" s="1"/>
  <c r="R56" s="1"/>
  <c r="C57" s="1"/>
  <c r="X57" l="1"/>
  <c r="Y57" s="1"/>
  <c r="K57"/>
  <c r="M57" s="1"/>
  <c r="R57" s="1"/>
  <c r="C58" s="1"/>
  <c r="X58" l="1"/>
  <c r="Y58" s="1"/>
  <c r="K58"/>
  <c r="M58" s="1"/>
  <c r="R58" s="1"/>
  <c r="C59" s="1"/>
  <c r="X59" l="1"/>
  <c r="Y59" s="1"/>
  <c r="K59"/>
  <c r="M59" s="1"/>
  <c r="R59" s="1"/>
  <c r="C60" s="1"/>
  <c r="X60" l="1"/>
  <c r="Y60" s="1"/>
  <c r="K60"/>
  <c r="M60" s="1"/>
  <c r="R60" s="1"/>
  <c r="C61" s="1"/>
  <c r="X61" l="1"/>
  <c r="Y61" s="1"/>
  <c r="K61"/>
  <c r="M61" s="1"/>
  <c r="R61" s="1"/>
  <c r="C62" s="1"/>
  <c r="X62" l="1"/>
  <c r="Y62" s="1"/>
  <c r="K62"/>
  <c r="M62" s="1"/>
  <c r="R62" s="1"/>
  <c r="C63" s="1"/>
  <c r="X63" l="1"/>
  <c r="Y63" s="1"/>
  <c r="K63"/>
  <c r="M63" s="1"/>
  <c r="R63" s="1"/>
  <c r="C64" s="1"/>
  <c r="X64" l="1"/>
  <c r="Y64" s="1"/>
  <c r="K64"/>
  <c r="M64" s="1"/>
  <c r="R64" s="1"/>
  <c r="C65" s="1"/>
  <c r="X65" l="1"/>
  <c r="Y65" s="1"/>
  <c r="K65"/>
  <c r="M65" s="1"/>
  <c r="R65" s="1"/>
  <c r="C66" s="1"/>
  <c r="X66" l="1"/>
  <c r="Y66" s="1"/>
  <c r="K66"/>
  <c r="M66" s="1"/>
  <c r="R66" s="1"/>
  <c r="C67" s="1"/>
  <c r="X67" l="1"/>
  <c r="Y67" s="1"/>
  <c r="K67"/>
  <c r="M67" s="1"/>
  <c r="R67" s="1"/>
  <c r="C68" s="1"/>
  <c r="X68" l="1"/>
  <c r="Y68" s="1"/>
  <c r="K68"/>
  <c r="M68" s="1"/>
  <c r="R68" s="1"/>
  <c r="C69" s="1"/>
  <c r="X69" l="1"/>
  <c r="Y69" s="1"/>
  <c r="K69"/>
  <c r="M69" s="1"/>
  <c r="R69" s="1"/>
  <c r="C70" s="1"/>
  <c r="X70" l="1"/>
  <c r="Y70" s="1"/>
  <c r="K70"/>
  <c r="M70" s="1"/>
  <c r="R70" s="1"/>
  <c r="C71" s="1"/>
  <c r="X71" l="1"/>
  <c r="Y71" s="1"/>
  <c r="K71"/>
  <c r="M71" s="1"/>
  <c r="R71" s="1"/>
  <c r="C72" s="1"/>
  <c r="K72" l="1"/>
  <c r="M72" s="1"/>
  <c r="R72" s="1"/>
  <c r="C73" s="1"/>
  <c r="X72"/>
  <c r="Y72" s="1"/>
  <c r="K73" l="1"/>
  <c r="M73" s="1"/>
  <c r="R73" s="1"/>
  <c r="C74" s="1"/>
  <c r="X73"/>
  <c r="Y73" s="1"/>
  <c r="K74" l="1"/>
  <c r="M74" s="1"/>
  <c r="R74" s="1"/>
  <c r="C75" s="1"/>
  <c r="X74"/>
  <c r="Y74" s="1"/>
  <c r="K75" l="1"/>
  <c r="M75" s="1"/>
  <c r="R75" s="1"/>
  <c r="C76" s="1"/>
  <c r="X75"/>
  <c r="Y75" s="1"/>
  <c r="X76" l="1"/>
  <c r="Y76" s="1"/>
  <c r="K76"/>
  <c r="M76" s="1"/>
  <c r="R76" s="1"/>
  <c r="C77" s="1"/>
  <c r="K77" l="1"/>
  <c r="M77" s="1"/>
  <c r="R77" s="1"/>
  <c r="C78" s="1"/>
  <c r="X77"/>
  <c r="Y77" s="1"/>
  <c r="X78" l="1"/>
  <c r="Y78" s="1"/>
  <c r="K78"/>
  <c r="M78" s="1"/>
  <c r="R78" s="1"/>
  <c r="C79" s="1"/>
  <c r="K79" l="1"/>
  <c r="M79" s="1"/>
  <c r="R79" s="1"/>
  <c r="C80" s="1"/>
  <c r="X79"/>
  <c r="Y79" s="1"/>
  <c r="K80" l="1"/>
  <c r="M80" s="1"/>
  <c r="R80" s="1"/>
  <c r="C81" s="1"/>
  <c r="X80"/>
  <c r="Y80" s="1"/>
  <c r="K81" l="1"/>
  <c r="M81" s="1"/>
  <c r="R81" s="1"/>
  <c r="C82" s="1"/>
  <c r="X81"/>
  <c r="Y81" s="1"/>
  <c r="K82" l="1"/>
  <c r="M82" s="1"/>
  <c r="R82" s="1"/>
  <c r="C83" s="1"/>
  <c r="X82"/>
  <c r="Y82" s="1"/>
  <c r="K83" l="1"/>
  <c r="M83" s="1"/>
  <c r="R83" s="1"/>
  <c r="C84" s="1"/>
  <c r="X83"/>
  <c r="Y83" s="1"/>
  <c r="K84" l="1"/>
  <c r="M84" s="1"/>
  <c r="R84" s="1"/>
  <c r="C85" s="1"/>
  <c r="X84"/>
  <c r="Y84" s="1"/>
  <c r="K85" l="1"/>
  <c r="M85" s="1"/>
  <c r="R85" s="1"/>
  <c r="C86" s="1"/>
  <c r="X85"/>
  <c r="Y85" s="1"/>
  <c r="K86" l="1"/>
  <c r="M86" s="1"/>
  <c r="R86" s="1"/>
  <c r="C87" s="1"/>
  <c r="X86"/>
  <c r="Y86" s="1"/>
  <c r="K87" l="1"/>
  <c r="M87" s="1"/>
  <c r="R87" s="1"/>
  <c r="C88" s="1"/>
  <c r="X87"/>
  <c r="Y87" s="1"/>
  <c r="K88" l="1"/>
  <c r="M88" s="1"/>
  <c r="R88" s="1"/>
  <c r="C89" s="1"/>
  <c r="X88"/>
  <c r="Y88" s="1"/>
  <c r="K89" l="1"/>
  <c r="M89" s="1"/>
  <c r="R89" s="1"/>
  <c r="C90" s="1"/>
  <c r="X89"/>
  <c r="Y89" s="1"/>
  <c r="K90" l="1"/>
  <c r="M90" s="1"/>
  <c r="R90" s="1"/>
  <c r="C91" s="1"/>
  <c r="X90"/>
  <c r="Y90" s="1"/>
  <c r="K91" l="1"/>
  <c r="M91" s="1"/>
  <c r="R91" s="1"/>
  <c r="C92" s="1"/>
  <c r="X91"/>
  <c r="Y91" s="1"/>
  <c r="K92" l="1"/>
  <c r="M92" s="1"/>
  <c r="R92" s="1"/>
  <c r="C93" s="1"/>
  <c r="X92"/>
  <c r="Y92" s="1"/>
  <c r="K93" l="1"/>
  <c r="M93" s="1"/>
  <c r="R93" s="1"/>
  <c r="C94" s="1"/>
  <c r="X93"/>
  <c r="Y93" s="1"/>
  <c r="K94" l="1"/>
  <c r="M94" s="1"/>
  <c r="R94" s="1"/>
  <c r="C95" s="1"/>
  <c r="X94"/>
  <c r="Y94" s="1"/>
  <c r="K95" l="1"/>
  <c r="M95" s="1"/>
  <c r="R95" s="1"/>
  <c r="C96" s="1"/>
  <c r="X95"/>
  <c r="Y95" s="1"/>
  <c r="K96" l="1"/>
  <c r="M96" s="1"/>
  <c r="R96" s="1"/>
  <c r="C97" s="1"/>
  <c r="X96"/>
  <c r="Y96" s="1"/>
  <c r="K97" l="1"/>
  <c r="M97" s="1"/>
  <c r="R97" s="1"/>
  <c r="X97"/>
  <c r="Y97" s="1"/>
  <c r="C98" l="1"/>
  <c r="X98" s="1"/>
  <c r="Y98" s="1"/>
  <c r="P4" s="1"/>
  <c r="C5"/>
  <c r="E5"/>
  <c r="G5"/>
  <c r="D4"/>
  <c r="P2" s="1"/>
  <c r="I5" l="1"/>
</calcChain>
</file>

<file path=xl/sharedStrings.xml><?xml version="1.0" encoding="utf-8"?>
<sst xmlns="http://schemas.openxmlformats.org/spreadsheetml/2006/main" count="582" uniqueCount="81">
  <si>
    <t>気付き　質問</t>
  </si>
  <si>
    <t>感想</t>
  </si>
  <si>
    <t>今後</t>
  </si>
  <si>
    <t>売</t>
  </si>
  <si>
    <t>買</t>
  </si>
  <si>
    <t>通貨ペア</t>
    <rPh sb="0" eb="2">
      <t>ツウカ</t>
    </rPh>
    <phoneticPr fontId="3"/>
  </si>
  <si>
    <t>時間足</t>
    <rPh sb="0" eb="2">
      <t>ジカン</t>
    </rPh>
    <rPh sb="2" eb="3">
      <t>アシ</t>
    </rPh>
    <phoneticPr fontId="3"/>
  </si>
  <si>
    <t>当初資金</t>
    <rPh sb="0" eb="2">
      <t>トウショ</t>
    </rPh>
    <rPh sb="2" eb="4">
      <t>シキン</t>
    </rPh>
    <phoneticPr fontId="3"/>
  </si>
  <si>
    <t>最終資金</t>
    <rPh sb="0" eb="2">
      <t>サイシュウ</t>
    </rPh>
    <rPh sb="2" eb="4">
      <t>シキン</t>
    </rPh>
    <phoneticPr fontId="3"/>
  </si>
  <si>
    <t>エントリー理由</t>
    <rPh sb="5" eb="7">
      <t>リユウ</t>
    </rPh>
    <phoneticPr fontId="3"/>
  </si>
  <si>
    <t>決済理由</t>
    <rPh sb="0" eb="2">
      <t>ケッサイ</t>
    </rPh>
    <rPh sb="2" eb="4">
      <t>リユウ</t>
    </rPh>
    <phoneticPr fontId="3"/>
  </si>
  <si>
    <t>損益金額</t>
    <rPh sb="0" eb="2">
      <t>ソンエキ</t>
    </rPh>
    <rPh sb="2" eb="4">
      <t>キンガク</t>
    </rPh>
    <phoneticPr fontId="3"/>
  </si>
  <si>
    <t>損益pips</t>
    <rPh sb="0" eb="2">
      <t>ソンエキ</t>
    </rPh>
    <phoneticPr fontId="3"/>
  </si>
  <si>
    <t>最大ドローアップ</t>
    <rPh sb="0" eb="2">
      <t>サイダイ</t>
    </rPh>
    <phoneticPr fontId="3"/>
  </si>
  <si>
    <t>最大ドローダウン</t>
    <rPh sb="0" eb="2">
      <t>サイダイ</t>
    </rPh>
    <phoneticPr fontId="3"/>
  </si>
  <si>
    <t>勝数</t>
    <rPh sb="0" eb="1">
      <t>カ</t>
    </rPh>
    <rPh sb="1" eb="2">
      <t>カズ</t>
    </rPh>
    <phoneticPr fontId="3"/>
  </si>
  <si>
    <t>負数</t>
    <rPh sb="0" eb="1">
      <t>マ</t>
    </rPh>
    <rPh sb="1" eb="2">
      <t>カズ</t>
    </rPh>
    <phoneticPr fontId="3"/>
  </si>
  <si>
    <t>引分</t>
    <rPh sb="0" eb="1">
      <t>ヒ</t>
    </rPh>
    <rPh sb="1" eb="2">
      <t>ワ</t>
    </rPh>
    <phoneticPr fontId="3"/>
  </si>
  <si>
    <t>勝率</t>
    <rPh sb="0" eb="2">
      <t>ショウリツ</t>
    </rPh>
    <phoneticPr fontId="3"/>
  </si>
  <si>
    <t>最大連勝</t>
    <rPh sb="0" eb="2">
      <t>サイダイ</t>
    </rPh>
    <rPh sb="2" eb="4">
      <t>レンショウ</t>
    </rPh>
    <phoneticPr fontId="3"/>
  </si>
  <si>
    <t>最大連敗</t>
    <rPh sb="0" eb="2">
      <t>サイダイ</t>
    </rPh>
    <rPh sb="2" eb="4">
      <t>レンパイ</t>
    </rPh>
    <phoneticPr fontId="3"/>
  </si>
  <si>
    <t>No.</t>
    <phoneticPr fontId="3"/>
  </si>
  <si>
    <t>資金</t>
    <rPh sb="0" eb="2">
      <t>シキン</t>
    </rPh>
    <phoneticPr fontId="3"/>
  </si>
  <si>
    <t>エントリー</t>
    <phoneticPr fontId="3"/>
  </si>
  <si>
    <t>リスク（3%）</t>
    <phoneticPr fontId="3"/>
  </si>
  <si>
    <t>ロット</t>
    <phoneticPr fontId="3"/>
  </si>
  <si>
    <t>決済</t>
    <rPh sb="0" eb="2">
      <t>ケッサイ</t>
    </rPh>
    <phoneticPr fontId="3"/>
  </si>
  <si>
    <t>損益</t>
    <rPh sb="0" eb="2">
      <t>ソンエキ</t>
    </rPh>
    <phoneticPr fontId="3"/>
  </si>
  <si>
    <t>西暦</t>
    <rPh sb="0" eb="2">
      <t>セイレキ</t>
    </rPh>
    <phoneticPr fontId="3"/>
  </si>
  <si>
    <t>日付</t>
    <rPh sb="0" eb="2">
      <t>ヒヅケ</t>
    </rPh>
    <phoneticPr fontId="3"/>
  </si>
  <si>
    <t>売買</t>
    <rPh sb="0" eb="2">
      <t>バイバイ</t>
    </rPh>
    <phoneticPr fontId="3"/>
  </si>
  <si>
    <t>レート</t>
    <phoneticPr fontId="3"/>
  </si>
  <si>
    <t>pips</t>
    <phoneticPr fontId="3"/>
  </si>
  <si>
    <t>損失上限</t>
    <rPh sb="0" eb="2">
      <t>ソンシツ</t>
    </rPh>
    <rPh sb="2" eb="4">
      <t>ジョウゲン</t>
    </rPh>
    <phoneticPr fontId="3"/>
  </si>
  <si>
    <t>金額</t>
    <rPh sb="0" eb="2">
      <t>キンガク</t>
    </rPh>
    <phoneticPr fontId="3"/>
  </si>
  <si>
    <t>・トレーリングストップ（ダウ理論）</t>
    <rPh sb="14" eb="16">
      <t>リロン</t>
    </rPh>
    <phoneticPr fontId="3"/>
  </si>
  <si>
    <t>日足</t>
    <rPh sb="0" eb="2">
      <t>ヒアシ</t>
    </rPh>
    <phoneticPr fontId="3"/>
  </si>
  <si>
    <t>売</t>
    <phoneticPr fontId="2"/>
  </si>
  <si>
    <t>10MA・20MAの両方の上側にキャンドルがあれば買い方向、下側なら売り方向。MAに触れてPB出現でエントリー待ち、PB高値or安値ブレイクでエントリー。</t>
    <phoneticPr fontId="3"/>
  </si>
  <si>
    <t>検証終了通貨</t>
    <rPh sb="0" eb="2">
      <t>ケンショウ</t>
    </rPh>
    <rPh sb="2" eb="4">
      <t>シュウリョウ</t>
    </rPh>
    <rPh sb="4" eb="6">
      <t>ツウカ</t>
    </rPh>
    <phoneticPr fontId="2"/>
  </si>
  <si>
    <t>通貨ペア</t>
    <rPh sb="0" eb="2">
      <t>ツウカ</t>
    </rPh>
    <phoneticPr fontId="2"/>
  </si>
  <si>
    <t>終了日</t>
    <rPh sb="0" eb="3">
      <t>シュウリョウビ</t>
    </rPh>
    <phoneticPr fontId="2"/>
  </si>
  <si>
    <t>ルール</t>
    <phoneticPr fontId="2"/>
  </si>
  <si>
    <t>日足</t>
    <rPh sb="0" eb="2">
      <t>ヒアシ</t>
    </rPh>
    <phoneticPr fontId="2"/>
  </si>
  <si>
    <t>4Ｈ足</t>
    <rPh sb="2" eb="3">
      <t>アシ</t>
    </rPh>
    <phoneticPr fontId="2"/>
  </si>
  <si>
    <t>１Ｈ足</t>
    <rPh sb="2" eb="3">
      <t>アシ</t>
    </rPh>
    <phoneticPr fontId="2"/>
  </si>
  <si>
    <t>取引通貨単位</t>
    <rPh sb="0" eb="2">
      <t>トリヒキ</t>
    </rPh>
    <rPh sb="2" eb="4">
      <t>ツウカ</t>
    </rPh>
    <rPh sb="4" eb="6">
      <t>タンイ</t>
    </rPh>
    <phoneticPr fontId="2"/>
  </si>
  <si>
    <t>通貨平均価格</t>
    <rPh sb="0" eb="2">
      <t>ツウカ</t>
    </rPh>
    <rPh sb="2" eb="4">
      <t>ヘイキン</t>
    </rPh>
    <rPh sb="4" eb="6">
      <t>カカク</t>
    </rPh>
    <phoneticPr fontId="2"/>
  </si>
  <si>
    <t>USD</t>
    <phoneticPr fontId="2"/>
  </si>
  <si>
    <t>EUR</t>
    <phoneticPr fontId="2"/>
  </si>
  <si>
    <t>GBP</t>
    <phoneticPr fontId="2"/>
  </si>
  <si>
    <t>CHF</t>
    <phoneticPr fontId="2"/>
  </si>
  <si>
    <t>NZD</t>
    <phoneticPr fontId="2"/>
  </si>
  <si>
    <t>CAD</t>
    <phoneticPr fontId="2"/>
  </si>
  <si>
    <t>AUD</t>
    <phoneticPr fontId="2"/>
  </si>
  <si>
    <t>JPY</t>
    <phoneticPr fontId="2"/>
  </si>
  <si>
    <t>ドローダウン％</t>
    <phoneticPr fontId="2"/>
  </si>
  <si>
    <t>最大ドローダウン%</t>
    <rPh sb="0" eb="2">
      <t>サイダイ</t>
    </rPh>
    <phoneticPr fontId="3"/>
  </si>
  <si>
    <t>最大ドローアップ金額</t>
    <rPh sb="0" eb="2">
      <t>サイダイ</t>
    </rPh>
    <rPh sb="8" eb="10">
      <t>キンガク</t>
    </rPh>
    <phoneticPr fontId="3"/>
  </si>
  <si>
    <t>・フィボナッチターゲット1.5で決済</t>
    <rPh sb="16" eb="18">
      <t>ケッサイ</t>
    </rPh>
    <phoneticPr fontId="3"/>
  </si>
  <si>
    <t>・フィボナッチターゲット1.27で決済</t>
    <rPh sb="17" eb="19">
      <t>ケッサイ</t>
    </rPh>
    <phoneticPr fontId="3"/>
  </si>
  <si>
    <t>・フィボナッチターゲット2.0で決済</t>
    <rPh sb="16" eb="18">
      <t>ケッサイ</t>
    </rPh>
    <phoneticPr fontId="3"/>
  </si>
  <si>
    <t>※ロットは1万通貨＝1.00で表記されます</t>
  </si>
  <si>
    <t>※ロットは1万通貨＝1.00で表記されます</t>
    <rPh sb="6" eb="7">
      <t>マン</t>
    </rPh>
    <rPh sb="7" eb="9">
      <t>ツウカ</t>
    </rPh>
    <rPh sb="15" eb="17">
      <t>ヒョウキ</t>
    </rPh>
    <phoneticPr fontId="2"/>
  </si>
  <si>
    <t>※ロットは1万通貨＝1.00で表記されます</t>
    <phoneticPr fontId="2"/>
  </si>
  <si>
    <t>10MA・20MAの両方の上側にキャンドルがあれば買い方向、下側なら売り方向。MAに触れてEB出現でエントリー待ち、EB高値or安値ブレイクでエントリー。</t>
    <phoneticPr fontId="3"/>
  </si>
  <si>
    <t>=MT4|TAB!660414</t>
  </si>
  <si>
    <t>EURUSD</t>
    <phoneticPr fontId="2"/>
  </si>
  <si>
    <t>４時間</t>
    <rPh sb="1" eb="3">
      <t>ジカン</t>
    </rPh>
    <phoneticPr fontId="3"/>
  </si>
  <si>
    <t>通貨の組み合わせにより結果に大きな差があることに気付きました。この場合、トレード対象からNGの通貨組み合わせを外しトレード条件に合う通貨組み合わせだけで運用しても良いのでしょうか。私はすべての通貨組み合わせで運用できなければトレード条件として成立しないと思っています。仮に運用できたとしても一時の期間であって、長い間通用するものではなく、いづれ通用しない時がくると考えています。</t>
    <rPh sb="0" eb="2">
      <t>ツウカ</t>
    </rPh>
    <rPh sb="3" eb="4">
      <t>ク</t>
    </rPh>
    <rPh sb="5" eb="6">
      <t>ア</t>
    </rPh>
    <rPh sb="11" eb="13">
      <t>ケッカ</t>
    </rPh>
    <rPh sb="14" eb="15">
      <t>オオ</t>
    </rPh>
    <rPh sb="17" eb="18">
      <t>サ</t>
    </rPh>
    <rPh sb="24" eb="26">
      <t>キヅ</t>
    </rPh>
    <rPh sb="33" eb="35">
      <t>バアイ</t>
    </rPh>
    <rPh sb="40" eb="42">
      <t>タイショウ</t>
    </rPh>
    <rPh sb="47" eb="49">
      <t>ツウカ</t>
    </rPh>
    <rPh sb="49" eb="50">
      <t>ク</t>
    </rPh>
    <rPh sb="51" eb="52">
      <t>ア</t>
    </rPh>
    <rPh sb="55" eb="56">
      <t>ハズ</t>
    </rPh>
    <rPh sb="61" eb="63">
      <t>ジョウケン</t>
    </rPh>
    <rPh sb="64" eb="65">
      <t>ア</t>
    </rPh>
    <rPh sb="66" eb="68">
      <t>ツウカ</t>
    </rPh>
    <rPh sb="68" eb="69">
      <t>ク</t>
    </rPh>
    <rPh sb="70" eb="71">
      <t>ア</t>
    </rPh>
    <rPh sb="76" eb="78">
      <t>ウンヨウ</t>
    </rPh>
    <rPh sb="81" eb="82">
      <t>ヨ</t>
    </rPh>
    <rPh sb="90" eb="91">
      <t>ワタシ</t>
    </rPh>
    <rPh sb="96" eb="98">
      <t>ツウカ</t>
    </rPh>
    <rPh sb="98" eb="99">
      <t>ク</t>
    </rPh>
    <rPh sb="100" eb="101">
      <t>ア</t>
    </rPh>
    <rPh sb="104" eb="106">
      <t>ウンヨウ</t>
    </rPh>
    <rPh sb="116" eb="118">
      <t>ジョウケン</t>
    </rPh>
    <rPh sb="121" eb="123">
      <t>セイリツ</t>
    </rPh>
    <rPh sb="127" eb="128">
      <t>オモ</t>
    </rPh>
    <rPh sb="134" eb="135">
      <t>カリ</t>
    </rPh>
    <rPh sb="136" eb="138">
      <t>ウンヨウ</t>
    </rPh>
    <rPh sb="145" eb="147">
      <t>イチジ</t>
    </rPh>
    <rPh sb="148" eb="150">
      <t>キカン</t>
    </rPh>
    <rPh sb="155" eb="156">
      <t>ナガ</t>
    </rPh>
    <rPh sb="157" eb="158">
      <t>アイダ</t>
    </rPh>
    <rPh sb="158" eb="160">
      <t>ツウヨウ</t>
    </rPh>
    <rPh sb="172" eb="174">
      <t>ツウヨウ</t>
    </rPh>
    <rPh sb="177" eb="178">
      <t>トキ</t>
    </rPh>
    <rPh sb="182" eb="183">
      <t>カンガ</t>
    </rPh>
    <phoneticPr fontId="2"/>
  </si>
  <si>
    <t>GBP/USD　４時間足のEB検証を行いEUR/USDと比較し、どのように差があるか見たいです。それで差がわからなければCHF/USDやAUD/USDで確認します。</t>
    <rPh sb="9" eb="11">
      <t>ジカン</t>
    </rPh>
    <rPh sb="11" eb="12">
      <t>アシ</t>
    </rPh>
    <rPh sb="15" eb="17">
      <t>ケンショウ</t>
    </rPh>
    <rPh sb="18" eb="19">
      <t>オコナ</t>
    </rPh>
    <rPh sb="28" eb="30">
      <t>ヒカク</t>
    </rPh>
    <rPh sb="37" eb="38">
      <t>サ</t>
    </rPh>
    <rPh sb="42" eb="43">
      <t>ミ</t>
    </rPh>
    <rPh sb="51" eb="52">
      <t>サ</t>
    </rPh>
    <rPh sb="76" eb="78">
      <t>カクニン</t>
    </rPh>
    <phoneticPr fontId="2"/>
  </si>
  <si>
    <t>検証を進めます。</t>
    <rPh sb="0" eb="2">
      <t>ケンショウ</t>
    </rPh>
    <rPh sb="3" eb="4">
      <t>スス</t>
    </rPh>
    <phoneticPr fontId="2"/>
  </si>
  <si>
    <t>EB</t>
    <phoneticPr fontId="2"/>
  </si>
  <si>
    <t>EUR/USD</t>
    <phoneticPr fontId="2"/>
  </si>
  <si>
    <t>GBP/USD</t>
    <phoneticPr fontId="2"/>
  </si>
  <si>
    <t>USD/JPY</t>
    <phoneticPr fontId="2"/>
  </si>
  <si>
    <t>CHF/JPY</t>
    <phoneticPr fontId="2"/>
  </si>
  <si>
    <t>EUR/JPY</t>
    <phoneticPr fontId="2"/>
  </si>
  <si>
    <t>AUD/JPY</t>
    <phoneticPr fontId="2"/>
  </si>
  <si>
    <t>GBP/JPY</t>
    <phoneticPr fontId="2"/>
  </si>
  <si>
    <t>NZD/JPY</t>
    <phoneticPr fontId="2"/>
  </si>
</sst>
</file>

<file path=xl/styles.xml><?xml version="1.0" encoding="utf-8"?>
<styleSheet xmlns="http://schemas.openxmlformats.org/spreadsheetml/2006/main">
  <numFmts count="6">
    <numFmt numFmtId="176" formatCode="0.00_ "/>
    <numFmt numFmtId="177" formatCode="m/d;@"/>
    <numFmt numFmtId="178" formatCode="#,##0_ ;[Red]\-#,##0\ "/>
    <numFmt numFmtId="179" formatCode="0.0%"/>
    <numFmt numFmtId="180" formatCode="#,##0_ "/>
    <numFmt numFmtId="181" formatCode="0.0_ ;[Red]\-0.0\ "/>
  </numFmts>
  <fonts count="12">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z val="14"/>
      <color indexed="8"/>
      <name val="ＭＳ Ｐゴシック"/>
      <family val="3"/>
      <charset val="128"/>
    </font>
    <font>
      <b/>
      <sz val="12"/>
      <color indexed="8"/>
      <name val="ＭＳ Ｐゴシック"/>
      <family val="3"/>
      <charset val="128"/>
    </font>
    <font>
      <b/>
      <sz val="11"/>
      <color theme="1"/>
      <name val="ＭＳ Ｐゴシック"/>
      <family val="3"/>
      <charset val="128"/>
      <scheme val="minor"/>
    </font>
    <font>
      <sz val="11"/>
      <name val="ＭＳ Ｐゴシック"/>
      <family val="3"/>
      <charset val="128"/>
      <scheme val="minor"/>
    </font>
    <font>
      <b/>
      <sz val="14"/>
      <color rgb="FFFF0000"/>
      <name val="ＭＳ Ｐゴシック"/>
      <family val="3"/>
      <charset val="128"/>
    </font>
    <font>
      <b/>
      <sz val="11"/>
      <color rgb="FFFF0000"/>
      <name val="ＭＳ Ｐゴシック"/>
      <family val="3"/>
      <charset val="128"/>
    </font>
  </fonts>
  <fills count="12">
    <fill>
      <patternFill patternType="none"/>
    </fill>
    <fill>
      <patternFill patternType="gray125"/>
    </fill>
    <fill>
      <patternFill patternType="solid">
        <fgColor rgb="FFFFCC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EAEAEA"/>
        <bgColor indexed="64"/>
      </patternFill>
    </fill>
    <fill>
      <patternFill patternType="solid">
        <fgColor rgb="FFCC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179" fontId="0" fillId="0" borderId="1" xfId="1" applyNumberFormat="1" applyFont="1" applyBorder="1" applyAlignment="1">
      <alignment horizontal="center" vertical="center"/>
    </xf>
    <xf numFmtId="0" fontId="8"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176" fontId="9" fillId="0" borderId="1" xfId="0" applyNumberFormat="1" applyFont="1" applyBorder="1" applyAlignment="1">
      <alignment horizontal="center" vertical="center"/>
    </xf>
    <xf numFmtId="0" fontId="0" fillId="0" borderId="2" xfId="0" applyBorder="1" applyAlignment="1">
      <alignment horizontal="center" vertical="center"/>
    </xf>
    <xf numFmtId="177" fontId="9" fillId="0" borderId="1" xfId="0" applyNumberFormat="1" applyFont="1" applyBorder="1" applyAlignment="1">
      <alignment horizontal="center" vertical="center"/>
    </xf>
    <xf numFmtId="0" fontId="8" fillId="4" borderId="2" xfId="0" applyFont="1" applyFill="1" applyBorder="1">
      <alignment vertical="center"/>
    </xf>
    <xf numFmtId="0" fontId="0" fillId="0" borderId="3" xfId="0" applyBorder="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0" fillId="0" borderId="4" xfId="0" applyBorder="1" applyAlignment="1">
      <alignment horizontal="center" vertical="center"/>
    </xf>
    <xf numFmtId="0" fontId="8" fillId="0" borderId="4" xfId="0" applyFont="1" applyBorder="1" applyAlignment="1">
      <alignment horizontal="center" vertical="center"/>
    </xf>
    <xf numFmtId="0" fontId="0" fillId="0" borderId="5" xfId="0" applyBorder="1" applyAlignment="1">
      <alignment horizontal="center" vertical="center"/>
    </xf>
    <xf numFmtId="179" fontId="0" fillId="0" borderId="3" xfId="1" applyNumberFormat="1" applyFont="1" applyBorder="1" applyAlignment="1">
      <alignment horizontal="center" vertical="center"/>
    </xf>
    <xf numFmtId="0" fontId="8" fillId="4" borderId="6" xfId="0" applyFont="1" applyFill="1" applyBorder="1">
      <alignment vertical="center"/>
    </xf>
    <xf numFmtId="0" fontId="8" fillId="5" borderId="1" xfId="0" applyFont="1" applyFill="1" applyBorder="1" applyAlignment="1">
      <alignment horizontal="center" vertical="center" shrinkToFit="1"/>
    </xf>
    <xf numFmtId="0" fontId="9" fillId="0" borderId="1" xfId="0" applyFont="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0" xfId="0" applyFont="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9" fillId="0" borderId="1" xfId="0" applyFont="1" applyBorder="1" applyAlignment="1">
      <alignment horizontal="center" vertical="center"/>
    </xf>
    <xf numFmtId="180" fontId="0" fillId="0" borderId="0" xfId="0" applyNumberFormat="1">
      <alignment vertical="center"/>
    </xf>
    <xf numFmtId="179" fontId="0" fillId="0" borderId="0" xfId="1" applyNumberFormat="1" applyFont="1">
      <alignment vertical="center"/>
    </xf>
    <xf numFmtId="0" fontId="9" fillId="0" borderId="1" xfId="0" applyFont="1" applyBorder="1" applyAlignment="1">
      <alignment horizontal="center" vertical="center"/>
    </xf>
    <xf numFmtId="0" fontId="11" fillId="0" borderId="3"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xf>
    <xf numFmtId="0" fontId="8" fillId="4" borderId="1" xfId="0" applyFont="1" applyFill="1" applyBorder="1" applyAlignment="1">
      <alignment horizontal="center" vertical="center"/>
    </xf>
    <xf numFmtId="180" fontId="0" fillId="7" borderId="1" xfId="0" applyNumberFormat="1" applyFill="1" applyBorder="1" applyAlignment="1">
      <alignment horizontal="center" vertical="center"/>
    </xf>
    <xf numFmtId="0" fontId="0" fillId="7" borderId="1" xfId="0" applyFill="1" applyBorder="1" applyAlignment="1">
      <alignment horizontal="center" vertical="center"/>
    </xf>
    <xf numFmtId="18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178" fontId="0" fillId="0" borderId="1" xfId="0" applyNumberFormat="1" applyBorder="1" applyAlignment="1">
      <alignment horizontal="center" vertical="center"/>
    </xf>
    <xf numFmtId="181" fontId="0" fillId="0" borderId="1" xfId="0" applyNumberFormat="1" applyBorder="1" applyAlignment="1">
      <alignment horizontal="center" vertical="center"/>
    </xf>
    <xf numFmtId="0" fontId="8" fillId="4" borderId="1" xfId="0" applyFont="1" applyFill="1" applyBorder="1" applyAlignment="1">
      <alignment horizontal="center" vertical="center" shrinkToFit="1"/>
    </xf>
    <xf numFmtId="179" fontId="0" fillId="0" borderId="1" xfId="1" applyNumberFormat="1" applyFont="1" applyBorder="1" applyAlignment="1">
      <alignment horizontal="center" vertical="center"/>
    </xf>
    <xf numFmtId="0" fontId="8" fillId="4" borderId="5" xfId="0" applyFont="1" applyFill="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8" fillId="8" borderId="8" xfId="0" applyFont="1" applyFill="1" applyBorder="1" applyAlignment="1">
      <alignment horizontal="center" vertical="center" shrinkToFit="1"/>
    </xf>
    <xf numFmtId="0" fontId="8" fillId="8" borderId="1" xfId="0" applyFont="1" applyFill="1" applyBorder="1" applyAlignment="1">
      <alignment horizontal="center" vertical="center" shrinkToFit="1"/>
    </xf>
    <xf numFmtId="0" fontId="8" fillId="9" borderId="6" xfId="0" applyFont="1" applyFill="1" applyBorder="1" applyAlignment="1">
      <alignment horizontal="center" vertical="center" shrinkToFit="1"/>
    </xf>
    <xf numFmtId="0" fontId="8" fillId="9" borderId="9" xfId="0" applyFont="1" applyFill="1" applyBorder="1" applyAlignment="1">
      <alignment horizontal="center" vertical="center" shrinkToFit="1"/>
    </xf>
    <xf numFmtId="0" fontId="8" fillId="9" borderId="10" xfId="0" applyFont="1" applyFill="1" applyBorder="1" applyAlignment="1">
      <alignment horizontal="center" vertical="center" shrinkToFit="1"/>
    </xf>
    <xf numFmtId="0" fontId="8" fillId="9" borderId="11"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10" borderId="1"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11" borderId="1"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180" fontId="9" fillId="0" borderId="1" xfId="0" applyNumberFormat="1" applyFont="1" applyBorder="1" applyAlignment="1">
      <alignment horizontal="center" vertical="center"/>
    </xf>
    <xf numFmtId="0" fontId="9" fillId="0" borderId="1" xfId="0" applyFont="1" applyBorder="1" applyAlignment="1">
      <alignment horizontal="center" vertical="center"/>
    </xf>
    <xf numFmtId="178" fontId="9" fillId="0" borderId="1" xfId="0" applyNumberFormat="1" applyFont="1" applyBorder="1" applyAlignment="1">
      <alignment horizontal="center" vertical="center"/>
    </xf>
    <xf numFmtId="181" fontId="9" fillId="0" borderId="1" xfId="0" applyNumberFormat="1" applyFont="1" applyBorder="1" applyAlignment="1">
      <alignment horizontal="center" vertical="center"/>
    </xf>
    <xf numFmtId="180" fontId="9" fillId="0" borderId="7" xfId="0" applyNumberFormat="1" applyFont="1" applyBorder="1" applyAlignment="1">
      <alignment horizontal="center" vertical="center"/>
    </xf>
    <xf numFmtId="180" fontId="9" fillId="0" borderId="2" xfId="0" applyNumberFormat="1"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cellXfs>
  <cellStyles count="4">
    <cellStyle name="パーセント" xfId="1" builtinId="5"/>
    <cellStyle name="標準" xfId="0" builtinId="0"/>
    <cellStyle name="標準 2" xfId="2"/>
    <cellStyle name="標準 3" xfId="3"/>
  </cellStyles>
  <dxfs count="432">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404572</xdr:colOff>
      <xdr:row>23</xdr:row>
      <xdr:rowOff>77914</xdr:rowOff>
    </xdr:to>
    <xdr:pic>
      <xdr:nvPicPr>
        <xdr:cNvPr id="2" name="図 1" descr="2019-06-19_18h02_43.png"/>
        <xdr:cNvPicPr>
          <a:picLocks noChangeAspect="1"/>
        </xdr:cNvPicPr>
      </xdr:nvPicPr>
      <xdr:blipFill>
        <a:blip xmlns:r="http://schemas.openxmlformats.org/officeDocument/2006/relationships" r:embed="rId1" cstate="print"/>
        <a:stretch>
          <a:fillRect/>
        </a:stretch>
      </xdr:blipFill>
      <xdr:spPr>
        <a:xfrm>
          <a:off x="0" y="0"/>
          <a:ext cx="11186872" cy="4240339"/>
        </a:xfrm>
        <a:prstGeom prst="rect">
          <a:avLst/>
        </a:prstGeom>
      </xdr:spPr>
    </xdr:pic>
    <xdr:clientData/>
  </xdr:twoCellAnchor>
  <xdr:twoCellAnchor editAs="oneCell">
    <xdr:from>
      <xdr:col>0</xdr:col>
      <xdr:colOff>0</xdr:colOff>
      <xdr:row>24</xdr:row>
      <xdr:rowOff>0</xdr:rowOff>
    </xdr:from>
    <xdr:to>
      <xdr:col>16</xdr:col>
      <xdr:colOff>423629</xdr:colOff>
      <xdr:row>47</xdr:row>
      <xdr:rowOff>58856</xdr:rowOff>
    </xdr:to>
    <xdr:pic>
      <xdr:nvPicPr>
        <xdr:cNvPr id="3" name="図 2" descr="2019-06-19_18h12_49.png"/>
        <xdr:cNvPicPr>
          <a:picLocks noChangeAspect="1"/>
        </xdr:cNvPicPr>
      </xdr:nvPicPr>
      <xdr:blipFill>
        <a:blip xmlns:r="http://schemas.openxmlformats.org/officeDocument/2006/relationships" r:embed="rId2" cstate="print"/>
        <a:stretch>
          <a:fillRect/>
        </a:stretch>
      </xdr:blipFill>
      <xdr:spPr>
        <a:xfrm>
          <a:off x="0" y="4343400"/>
          <a:ext cx="11205929" cy="4221281"/>
        </a:xfrm>
        <a:prstGeom prst="rect">
          <a:avLst/>
        </a:prstGeom>
      </xdr:spPr>
    </xdr:pic>
    <xdr:clientData/>
  </xdr:twoCellAnchor>
  <xdr:twoCellAnchor editAs="oneCell">
    <xdr:from>
      <xdr:col>0</xdr:col>
      <xdr:colOff>0</xdr:colOff>
      <xdr:row>48</xdr:row>
      <xdr:rowOff>0</xdr:rowOff>
    </xdr:from>
    <xdr:to>
      <xdr:col>16</xdr:col>
      <xdr:colOff>433158</xdr:colOff>
      <xdr:row>71</xdr:row>
      <xdr:rowOff>87443</xdr:rowOff>
    </xdr:to>
    <xdr:pic>
      <xdr:nvPicPr>
        <xdr:cNvPr id="4" name="図 3" descr="2019-06-19_18h18_17.png"/>
        <xdr:cNvPicPr>
          <a:picLocks noChangeAspect="1"/>
        </xdr:cNvPicPr>
      </xdr:nvPicPr>
      <xdr:blipFill>
        <a:blip xmlns:r="http://schemas.openxmlformats.org/officeDocument/2006/relationships" r:embed="rId3" cstate="print"/>
        <a:stretch>
          <a:fillRect/>
        </a:stretch>
      </xdr:blipFill>
      <xdr:spPr>
        <a:xfrm>
          <a:off x="0" y="8686800"/>
          <a:ext cx="11215458" cy="4249868"/>
        </a:xfrm>
        <a:prstGeom prst="rect">
          <a:avLst/>
        </a:prstGeom>
      </xdr:spPr>
    </xdr:pic>
    <xdr:clientData/>
  </xdr:twoCellAnchor>
  <xdr:twoCellAnchor editAs="oneCell">
    <xdr:from>
      <xdr:col>0</xdr:col>
      <xdr:colOff>0</xdr:colOff>
      <xdr:row>72</xdr:row>
      <xdr:rowOff>0</xdr:rowOff>
    </xdr:from>
    <xdr:to>
      <xdr:col>16</xdr:col>
      <xdr:colOff>385514</xdr:colOff>
      <xdr:row>95</xdr:row>
      <xdr:rowOff>77914</xdr:rowOff>
    </xdr:to>
    <xdr:pic>
      <xdr:nvPicPr>
        <xdr:cNvPr id="5" name="図 4" descr="2019-06-19_18h26_04.png"/>
        <xdr:cNvPicPr>
          <a:picLocks noChangeAspect="1"/>
        </xdr:cNvPicPr>
      </xdr:nvPicPr>
      <xdr:blipFill>
        <a:blip xmlns:r="http://schemas.openxmlformats.org/officeDocument/2006/relationships" r:embed="rId4" cstate="print"/>
        <a:stretch>
          <a:fillRect/>
        </a:stretch>
      </xdr:blipFill>
      <xdr:spPr>
        <a:xfrm>
          <a:off x="0" y="13030200"/>
          <a:ext cx="11167814" cy="4240339"/>
        </a:xfrm>
        <a:prstGeom prst="rect">
          <a:avLst/>
        </a:prstGeom>
      </xdr:spPr>
    </xdr:pic>
    <xdr:clientData/>
  </xdr:twoCellAnchor>
  <xdr:twoCellAnchor editAs="oneCell">
    <xdr:from>
      <xdr:col>0</xdr:col>
      <xdr:colOff>0</xdr:colOff>
      <xdr:row>96</xdr:row>
      <xdr:rowOff>0</xdr:rowOff>
    </xdr:from>
    <xdr:to>
      <xdr:col>16</xdr:col>
      <xdr:colOff>452216</xdr:colOff>
      <xdr:row>119</xdr:row>
      <xdr:rowOff>77914</xdr:rowOff>
    </xdr:to>
    <xdr:pic>
      <xdr:nvPicPr>
        <xdr:cNvPr id="6" name="図 5" descr="2019-06-19_18h32_37.png"/>
        <xdr:cNvPicPr>
          <a:picLocks noChangeAspect="1"/>
        </xdr:cNvPicPr>
      </xdr:nvPicPr>
      <xdr:blipFill>
        <a:blip xmlns:r="http://schemas.openxmlformats.org/officeDocument/2006/relationships" r:embed="rId5" cstate="print"/>
        <a:stretch>
          <a:fillRect/>
        </a:stretch>
      </xdr:blipFill>
      <xdr:spPr>
        <a:xfrm>
          <a:off x="0" y="17373600"/>
          <a:ext cx="11234516" cy="4240339"/>
        </a:xfrm>
        <a:prstGeom prst="rect">
          <a:avLst/>
        </a:prstGeom>
      </xdr:spPr>
    </xdr:pic>
    <xdr:clientData/>
  </xdr:twoCellAnchor>
  <xdr:twoCellAnchor editAs="oneCell">
    <xdr:from>
      <xdr:col>0</xdr:col>
      <xdr:colOff>0</xdr:colOff>
      <xdr:row>120</xdr:row>
      <xdr:rowOff>0</xdr:rowOff>
    </xdr:from>
    <xdr:to>
      <xdr:col>16</xdr:col>
      <xdr:colOff>433158</xdr:colOff>
      <xdr:row>143</xdr:row>
      <xdr:rowOff>77914</xdr:rowOff>
    </xdr:to>
    <xdr:pic>
      <xdr:nvPicPr>
        <xdr:cNvPr id="7" name="図 6" descr="2019-06-19_18h38_20.png"/>
        <xdr:cNvPicPr>
          <a:picLocks noChangeAspect="1"/>
        </xdr:cNvPicPr>
      </xdr:nvPicPr>
      <xdr:blipFill>
        <a:blip xmlns:r="http://schemas.openxmlformats.org/officeDocument/2006/relationships" r:embed="rId6" cstate="print"/>
        <a:stretch>
          <a:fillRect/>
        </a:stretch>
      </xdr:blipFill>
      <xdr:spPr>
        <a:xfrm>
          <a:off x="0" y="21717000"/>
          <a:ext cx="11215458" cy="4240339"/>
        </a:xfrm>
        <a:prstGeom prst="rect">
          <a:avLst/>
        </a:prstGeom>
      </xdr:spPr>
    </xdr:pic>
    <xdr:clientData/>
  </xdr:twoCellAnchor>
  <xdr:twoCellAnchor editAs="oneCell">
    <xdr:from>
      <xdr:col>0</xdr:col>
      <xdr:colOff>0</xdr:colOff>
      <xdr:row>144</xdr:row>
      <xdr:rowOff>0</xdr:rowOff>
    </xdr:from>
    <xdr:to>
      <xdr:col>16</xdr:col>
      <xdr:colOff>423629</xdr:colOff>
      <xdr:row>167</xdr:row>
      <xdr:rowOff>96972</xdr:rowOff>
    </xdr:to>
    <xdr:pic>
      <xdr:nvPicPr>
        <xdr:cNvPr id="8" name="図 7" descr="2019-06-19_18h42_41.png"/>
        <xdr:cNvPicPr>
          <a:picLocks noChangeAspect="1"/>
        </xdr:cNvPicPr>
      </xdr:nvPicPr>
      <xdr:blipFill>
        <a:blip xmlns:r="http://schemas.openxmlformats.org/officeDocument/2006/relationships" r:embed="rId7" cstate="print"/>
        <a:stretch>
          <a:fillRect/>
        </a:stretch>
      </xdr:blipFill>
      <xdr:spPr>
        <a:xfrm>
          <a:off x="0" y="26060400"/>
          <a:ext cx="11205929" cy="4259397"/>
        </a:xfrm>
        <a:prstGeom prst="rect">
          <a:avLst/>
        </a:prstGeom>
      </xdr:spPr>
    </xdr:pic>
    <xdr:clientData/>
  </xdr:twoCellAnchor>
  <xdr:twoCellAnchor editAs="oneCell">
    <xdr:from>
      <xdr:col>0</xdr:col>
      <xdr:colOff>0</xdr:colOff>
      <xdr:row>168</xdr:row>
      <xdr:rowOff>0</xdr:rowOff>
    </xdr:from>
    <xdr:to>
      <xdr:col>16</xdr:col>
      <xdr:colOff>404572</xdr:colOff>
      <xdr:row>191</xdr:row>
      <xdr:rowOff>68385</xdr:rowOff>
    </xdr:to>
    <xdr:pic>
      <xdr:nvPicPr>
        <xdr:cNvPr id="9" name="図 8" descr="2019-06-19_18h46_03.png"/>
        <xdr:cNvPicPr>
          <a:picLocks noChangeAspect="1"/>
        </xdr:cNvPicPr>
      </xdr:nvPicPr>
      <xdr:blipFill>
        <a:blip xmlns:r="http://schemas.openxmlformats.org/officeDocument/2006/relationships" r:embed="rId8" cstate="print"/>
        <a:stretch>
          <a:fillRect/>
        </a:stretch>
      </xdr:blipFill>
      <xdr:spPr>
        <a:xfrm>
          <a:off x="0" y="30403800"/>
          <a:ext cx="11186872" cy="4230810"/>
        </a:xfrm>
        <a:prstGeom prst="rect">
          <a:avLst/>
        </a:prstGeom>
      </xdr:spPr>
    </xdr:pic>
    <xdr:clientData/>
  </xdr:twoCellAnchor>
  <xdr:twoCellAnchor editAs="oneCell">
    <xdr:from>
      <xdr:col>0</xdr:col>
      <xdr:colOff>0</xdr:colOff>
      <xdr:row>192</xdr:row>
      <xdr:rowOff>0</xdr:rowOff>
    </xdr:from>
    <xdr:to>
      <xdr:col>16</xdr:col>
      <xdr:colOff>433158</xdr:colOff>
      <xdr:row>215</xdr:row>
      <xdr:rowOff>77914</xdr:rowOff>
    </xdr:to>
    <xdr:pic>
      <xdr:nvPicPr>
        <xdr:cNvPr id="10" name="図 9" descr="2019-06-19_18h49_27.png"/>
        <xdr:cNvPicPr>
          <a:picLocks noChangeAspect="1"/>
        </xdr:cNvPicPr>
      </xdr:nvPicPr>
      <xdr:blipFill>
        <a:blip xmlns:r="http://schemas.openxmlformats.org/officeDocument/2006/relationships" r:embed="rId9" cstate="print"/>
        <a:stretch>
          <a:fillRect/>
        </a:stretch>
      </xdr:blipFill>
      <xdr:spPr>
        <a:xfrm>
          <a:off x="0" y="34747200"/>
          <a:ext cx="11215458" cy="4240339"/>
        </a:xfrm>
        <a:prstGeom prst="rect">
          <a:avLst/>
        </a:prstGeom>
      </xdr:spPr>
    </xdr:pic>
    <xdr:clientData/>
  </xdr:twoCellAnchor>
  <xdr:twoCellAnchor editAs="oneCell">
    <xdr:from>
      <xdr:col>0</xdr:col>
      <xdr:colOff>0</xdr:colOff>
      <xdr:row>216</xdr:row>
      <xdr:rowOff>0</xdr:rowOff>
    </xdr:from>
    <xdr:to>
      <xdr:col>16</xdr:col>
      <xdr:colOff>404572</xdr:colOff>
      <xdr:row>239</xdr:row>
      <xdr:rowOff>68385</xdr:rowOff>
    </xdr:to>
    <xdr:pic>
      <xdr:nvPicPr>
        <xdr:cNvPr id="11" name="図 10" descr="2019-06-19_18h54_06.png"/>
        <xdr:cNvPicPr>
          <a:picLocks noChangeAspect="1"/>
        </xdr:cNvPicPr>
      </xdr:nvPicPr>
      <xdr:blipFill>
        <a:blip xmlns:r="http://schemas.openxmlformats.org/officeDocument/2006/relationships" r:embed="rId10" cstate="print"/>
        <a:stretch>
          <a:fillRect/>
        </a:stretch>
      </xdr:blipFill>
      <xdr:spPr>
        <a:xfrm>
          <a:off x="0" y="39090600"/>
          <a:ext cx="11186872" cy="42308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B13"/>
  <sheetViews>
    <sheetView workbookViewId="0">
      <selection activeCell="A3" sqref="A3"/>
    </sheetView>
  </sheetViews>
  <sheetFormatPr defaultRowHeight="13.5"/>
  <sheetData>
    <row r="2" spans="1:2">
      <c r="A2" t="s">
        <v>46</v>
      </c>
    </row>
    <row r="3" spans="1:2">
      <c r="A3">
        <v>100000</v>
      </c>
    </row>
    <row r="5" spans="1:2">
      <c r="A5" t="s">
        <v>47</v>
      </c>
    </row>
    <row r="6" spans="1:2">
      <c r="A6" t="s">
        <v>54</v>
      </c>
      <c r="B6">
        <v>90</v>
      </c>
    </row>
    <row r="7" spans="1:2">
      <c r="A7" t="s">
        <v>53</v>
      </c>
      <c r="B7">
        <v>90</v>
      </c>
    </row>
    <row r="8" spans="1:2">
      <c r="A8" t="s">
        <v>51</v>
      </c>
      <c r="B8">
        <v>110</v>
      </c>
    </row>
    <row r="9" spans="1:2">
      <c r="A9" t="s">
        <v>49</v>
      </c>
      <c r="B9">
        <v>120</v>
      </c>
    </row>
    <row r="10" spans="1:2">
      <c r="A10" t="s">
        <v>50</v>
      </c>
      <c r="B10">
        <v>150</v>
      </c>
    </row>
    <row r="11" spans="1:2">
      <c r="A11" t="s">
        <v>55</v>
      </c>
      <c r="B11">
        <v>100</v>
      </c>
    </row>
    <row r="12" spans="1:2">
      <c r="A12" t="s">
        <v>52</v>
      </c>
      <c r="B12">
        <v>80</v>
      </c>
    </row>
    <row r="13" spans="1:2">
      <c r="A13" t="s">
        <v>48</v>
      </c>
      <c r="B13">
        <v>120</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Y109"/>
  <sheetViews>
    <sheetView tabSelected="1" zoomScale="115" zoomScaleNormal="115" workbookViewId="0">
      <pane ySplit="8" topLeftCell="A102" activePane="bottomLeft" state="frozen"/>
      <selection pane="bottomLeft" activeCell="E110" sqref="E110"/>
    </sheetView>
  </sheetViews>
  <sheetFormatPr defaultRowHeight="13.5"/>
  <cols>
    <col min="1" max="1" width="2.875" customWidth="1"/>
    <col min="2" max="18" width="6.625" customWidth="1"/>
    <col min="22" max="22" width="10.875" style="22" hidden="1" customWidth="1"/>
    <col min="23" max="23" width="0" hidden="1" customWidth="1"/>
  </cols>
  <sheetData>
    <row r="2" spans="2:25">
      <c r="B2" s="50" t="s">
        <v>5</v>
      </c>
      <c r="C2" s="50"/>
      <c r="D2" s="52" t="s">
        <v>67</v>
      </c>
      <c r="E2" s="52"/>
      <c r="F2" s="50" t="s">
        <v>6</v>
      </c>
      <c r="G2" s="50"/>
      <c r="H2" s="54" t="s">
        <v>68</v>
      </c>
      <c r="I2" s="54"/>
      <c r="J2" s="50" t="s">
        <v>7</v>
      </c>
      <c r="K2" s="50"/>
      <c r="L2" s="51">
        <v>100000</v>
      </c>
      <c r="M2" s="52"/>
      <c r="N2" s="50" t="s">
        <v>8</v>
      </c>
      <c r="O2" s="50"/>
      <c r="P2" s="53">
        <f>SUM(L2,D4)</f>
        <v>49585.128664458083</v>
      </c>
      <c r="Q2" s="54"/>
      <c r="R2" s="1"/>
      <c r="S2" s="1"/>
      <c r="T2" s="1"/>
    </row>
    <row r="3" spans="2:25" ht="57" customHeight="1">
      <c r="B3" s="50" t="s">
        <v>9</v>
      </c>
      <c r="C3" s="50"/>
      <c r="D3" s="55" t="s">
        <v>65</v>
      </c>
      <c r="E3" s="55"/>
      <c r="F3" s="55"/>
      <c r="G3" s="55"/>
      <c r="H3" s="55"/>
      <c r="I3" s="55"/>
      <c r="J3" s="50" t="s">
        <v>10</v>
      </c>
      <c r="K3" s="50"/>
      <c r="L3" s="55" t="s">
        <v>60</v>
      </c>
      <c r="M3" s="56"/>
      <c r="N3" s="56"/>
      <c r="O3" s="56"/>
      <c r="P3" s="56"/>
      <c r="Q3" s="56"/>
      <c r="R3" s="1"/>
      <c r="S3" s="1"/>
    </row>
    <row r="4" spans="2:25">
      <c r="B4" s="50" t="s">
        <v>11</v>
      </c>
      <c r="C4" s="50"/>
      <c r="D4" s="57">
        <f>SUM($R$9:$S$993)</f>
        <v>-50414.871335541917</v>
      </c>
      <c r="E4" s="57"/>
      <c r="F4" s="50" t="s">
        <v>12</v>
      </c>
      <c r="G4" s="50"/>
      <c r="H4" s="58">
        <f>SUM($T$9:$U$108)</f>
        <v>-810.00000000000637</v>
      </c>
      <c r="I4" s="54"/>
      <c r="J4" s="59"/>
      <c r="K4" s="59"/>
      <c r="L4" s="53"/>
      <c r="M4" s="53"/>
      <c r="N4" s="59" t="s">
        <v>57</v>
      </c>
      <c r="O4" s="59"/>
      <c r="P4" s="60">
        <f>MAX(Y:Y)</f>
        <v>0.55569719952881635</v>
      </c>
      <c r="Q4" s="60"/>
      <c r="R4" s="1"/>
      <c r="S4" s="1"/>
      <c r="T4" s="1"/>
    </row>
    <row r="5" spans="2:25">
      <c r="B5" s="39" t="s">
        <v>15</v>
      </c>
      <c r="C5" s="2">
        <f>COUNTIF($R$9:$R$990,"&gt;0")</f>
        <v>35</v>
      </c>
      <c r="D5" s="38" t="s">
        <v>16</v>
      </c>
      <c r="E5" s="15">
        <f>COUNTIF($R$9:$R$990,"&lt;0")</f>
        <v>60</v>
      </c>
      <c r="F5" s="38" t="s">
        <v>17</v>
      </c>
      <c r="G5" s="2">
        <f>COUNTIF($R$9:$R$990,"=0")</f>
        <v>0</v>
      </c>
      <c r="H5" s="38" t="s">
        <v>18</v>
      </c>
      <c r="I5" s="3">
        <f>C5/SUM(C5,E5,G5)</f>
        <v>0.36842105263157893</v>
      </c>
      <c r="J5" s="61" t="s">
        <v>19</v>
      </c>
      <c r="K5" s="50"/>
      <c r="L5" s="62">
        <f>MAX(V9:V993)</f>
        <v>2</v>
      </c>
      <c r="M5" s="63"/>
      <c r="N5" s="17" t="s">
        <v>20</v>
      </c>
      <c r="O5" s="9"/>
      <c r="P5" s="62">
        <f>MAX(W9:W993)</f>
        <v>10</v>
      </c>
      <c r="Q5" s="63"/>
      <c r="R5" s="1"/>
      <c r="S5" s="1"/>
      <c r="T5" s="1"/>
    </row>
    <row r="6" spans="2:25">
      <c r="B6" s="11"/>
      <c r="C6" s="13"/>
      <c r="D6" s="14"/>
      <c r="E6" s="10"/>
      <c r="F6" s="11"/>
      <c r="G6" s="10" t="s">
        <v>66</v>
      </c>
      <c r="H6" s="11"/>
      <c r="I6" s="16"/>
      <c r="J6" s="11"/>
      <c r="K6" s="11"/>
      <c r="L6" s="10"/>
      <c r="M6" s="44" t="s">
        <v>63</v>
      </c>
      <c r="N6" s="12"/>
      <c r="O6" s="12"/>
      <c r="P6" s="10"/>
      <c r="Q6" s="7"/>
      <c r="R6" s="1"/>
      <c r="S6" s="1"/>
      <c r="T6" s="1"/>
    </row>
    <row r="7" spans="2:25">
      <c r="B7" s="64" t="s">
        <v>21</v>
      </c>
      <c r="C7" s="66" t="s">
        <v>22</v>
      </c>
      <c r="D7" s="67"/>
      <c r="E7" s="70" t="s">
        <v>23</v>
      </c>
      <c r="F7" s="71"/>
      <c r="G7" s="71"/>
      <c r="H7" s="71"/>
      <c r="I7" s="72"/>
      <c r="J7" s="73" t="s">
        <v>24</v>
      </c>
      <c r="K7" s="74"/>
      <c r="L7" s="75"/>
      <c r="M7" s="76" t="s">
        <v>25</v>
      </c>
      <c r="N7" s="77" t="s">
        <v>26</v>
      </c>
      <c r="O7" s="78"/>
      <c r="P7" s="78"/>
      <c r="Q7" s="79"/>
      <c r="R7" s="80" t="s">
        <v>27</v>
      </c>
      <c r="S7" s="80"/>
      <c r="T7" s="80"/>
      <c r="U7" s="80"/>
    </row>
    <row r="8" spans="2:25">
      <c r="B8" s="65"/>
      <c r="C8" s="68"/>
      <c r="D8" s="69"/>
      <c r="E8" s="18" t="s">
        <v>28</v>
      </c>
      <c r="F8" s="18" t="s">
        <v>29</v>
      </c>
      <c r="G8" s="18" t="s">
        <v>30</v>
      </c>
      <c r="H8" s="81" t="s">
        <v>31</v>
      </c>
      <c r="I8" s="72"/>
      <c r="J8" s="4" t="s">
        <v>32</v>
      </c>
      <c r="K8" s="82" t="s">
        <v>33</v>
      </c>
      <c r="L8" s="75"/>
      <c r="M8" s="76"/>
      <c r="N8" s="5" t="s">
        <v>28</v>
      </c>
      <c r="O8" s="5" t="s">
        <v>29</v>
      </c>
      <c r="P8" s="83" t="s">
        <v>31</v>
      </c>
      <c r="Q8" s="79"/>
      <c r="R8" s="80" t="s">
        <v>34</v>
      </c>
      <c r="S8" s="80"/>
      <c r="T8" s="80" t="s">
        <v>32</v>
      </c>
      <c r="U8" s="80"/>
      <c r="Y8" t="s">
        <v>56</v>
      </c>
    </row>
    <row r="9" spans="2:25">
      <c r="B9" s="40">
        <v>1</v>
      </c>
      <c r="C9" s="84">
        <f>L2</f>
        <v>100000</v>
      </c>
      <c r="D9" s="84"/>
      <c r="E9" s="40">
        <v>2017</v>
      </c>
      <c r="F9" s="8">
        <v>43499</v>
      </c>
      <c r="G9" s="43" t="s">
        <v>3</v>
      </c>
      <c r="H9" s="85">
        <v>1.0619000000000001</v>
      </c>
      <c r="I9" s="85"/>
      <c r="J9" s="40">
        <v>25</v>
      </c>
      <c r="K9" s="84">
        <f>IF(J9="","",C9*0.03)</f>
        <v>3000</v>
      </c>
      <c r="L9" s="84"/>
      <c r="M9" s="6">
        <f>IF(J9="","",(K9/J9)/LOOKUP(RIGHT($D$2,3),定数!$A$6:$A$13,定数!$B$6:$B$13))</f>
        <v>1</v>
      </c>
      <c r="N9" s="40">
        <v>2017</v>
      </c>
      <c r="O9" s="8">
        <v>43510</v>
      </c>
      <c r="P9" s="85">
        <v>1.0588</v>
      </c>
      <c r="Q9" s="85"/>
      <c r="R9" s="86">
        <f>IF(P9="","",T9*M9*LOOKUP(RIGHT($D$2,3),定数!$A$6:$A$13,定数!$B$6:$B$13))</f>
        <v>3720.0000000001232</v>
      </c>
      <c r="S9" s="86"/>
      <c r="T9" s="87">
        <f>IF(P9="","",IF(G9="買",(P9-H9),(H9-P9))*IF(RIGHT($D$2,3)="JPY",100,10000))</f>
        <v>31.000000000001027</v>
      </c>
      <c r="U9" s="87"/>
      <c r="V9" s="1">
        <f>IF(T9&lt;&gt;"",IF(T9&gt;0,1+V8,0),"")</f>
        <v>1</v>
      </c>
      <c r="W9">
        <f>IF(T9&lt;&gt;"",IF(T9&lt;0,1+W8,0),"")</f>
        <v>0</v>
      </c>
    </row>
    <row r="10" spans="2:25">
      <c r="B10" s="40">
        <v>2</v>
      </c>
      <c r="C10" s="84">
        <f t="shared" ref="C10:C73" si="0">IF(R9="","",C9+R9)</f>
        <v>103720.00000000012</v>
      </c>
      <c r="D10" s="84"/>
      <c r="E10" s="40">
        <v>2017</v>
      </c>
      <c r="F10" s="8">
        <v>43517</v>
      </c>
      <c r="G10" s="43" t="s">
        <v>3</v>
      </c>
      <c r="H10" s="85">
        <v>1.0580000000000001</v>
      </c>
      <c r="I10" s="85"/>
      <c r="J10" s="40">
        <v>34</v>
      </c>
      <c r="K10" s="88">
        <f>IF(J10="","",C10*0.03)</f>
        <v>3111.6000000000035</v>
      </c>
      <c r="L10" s="89"/>
      <c r="M10" s="6">
        <f>IF(J10="","",(K10/J10)/LOOKUP(RIGHT($D$2,3),定数!$A$6:$A$13,定数!$B$6:$B$13))</f>
        <v>0.76264705882353023</v>
      </c>
      <c r="N10" s="40">
        <v>2017</v>
      </c>
      <c r="O10" s="8">
        <v>43517</v>
      </c>
      <c r="P10" s="85">
        <v>1.0537000000000001</v>
      </c>
      <c r="Q10" s="85"/>
      <c r="R10" s="86">
        <f>IF(P10="","",T10*M10*LOOKUP(RIGHT($D$2,3),定数!$A$6:$A$13,定数!$B$6:$B$13))</f>
        <v>3935.2588235293892</v>
      </c>
      <c r="S10" s="86"/>
      <c r="T10" s="87">
        <f>IF(P10="","",IF(G10="買",(P10-H10),(H10-P10))*IF(RIGHT($D$2,3)="JPY",100,10000))</f>
        <v>42.999999999999702</v>
      </c>
      <c r="U10" s="87"/>
      <c r="V10" s="22">
        <f t="shared" ref="V10:V22" si="1">IF(T10&lt;&gt;"",IF(T10&gt;0,1+V9,0),"")</f>
        <v>2</v>
      </c>
      <c r="W10">
        <f t="shared" ref="W10:W73" si="2">IF(T10&lt;&gt;"",IF(T10&lt;0,1+W9,0),"")</f>
        <v>0</v>
      </c>
      <c r="X10" s="41">
        <f>IF(C10&lt;&gt;"",MAX(C10,C9),"")</f>
        <v>103720.00000000012</v>
      </c>
    </row>
    <row r="11" spans="2:25">
      <c r="B11" s="40">
        <v>3</v>
      </c>
      <c r="C11" s="84">
        <f t="shared" si="0"/>
        <v>107655.25882352951</v>
      </c>
      <c r="D11" s="84"/>
      <c r="E11" s="40">
        <v>2017</v>
      </c>
      <c r="F11" s="8">
        <v>43524</v>
      </c>
      <c r="G11" s="45" t="s">
        <v>4</v>
      </c>
      <c r="H11" s="85">
        <v>1.0596000000000001</v>
      </c>
      <c r="I11" s="85"/>
      <c r="J11" s="40">
        <v>13</v>
      </c>
      <c r="K11" s="88">
        <f t="shared" ref="K11:K74" si="3">IF(J11="","",C11*0.03)</f>
        <v>3229.6577647058853</v>
      </c>
      <c r="L11" s="89"/>
      <c r="M11" s="6">
        <f>IF(J11="","",(K11/J11)/LOOKUP(RIGHT($D$2,3),定数!$A$6:$A$13,定数!$B$6:$B$13))</f>
        <v>2.0702934389140291</v>
      </c>
      <c r="N11" s="40">
        <v>2017</v>
      </c>
      <c r="O11" s="8">
        <v>43524</v>
      </c>
      <c r="P11" s="85">
        <v>1.0580000000000001</v>
      </c>
      <c r="Q11" s="85"/>
      <c r="R11" s="86">
        <f>IF(P11="","",T11*M11*LOOKUP(RIGHT($D$2,3),定数!$A$6:$A$13,定数!$B$6:$B$13))</f>
        <v>-3974.9634027150501</v>
      </c>
      <c r="S11" s="86"/>
      <c r="T11" s="87">
        <f>IF(P11="","",IF(G11="買",(P11-H11),(H11-P11))*IF(RIGHT($D$2,3)="JPY",100,10000))</f>
        <v>-16.000000000000458</v>
      </c>
      <c r="U11" s="87"/>
      <c r="V11" s="22">
        <f t="shared" si="1"/>
        <v>0</v>
      </c>
      <c r="W11">
        <f t="shared" si="2"/>
        <v>1</v>
      </c>
      <c r="X11" s="41">
        <f>IF(C11&lt;&gt;"",MAX(X10,C11),"")</f>
        <v>107655.25882352951</v>
      </c>
      <c r="Y11" s="42">
        <f>IF(X11&lt;&gt;"",1-(C11/X11),"")</f>
        <v>0</v>
      </c>
    </row>
    <row r="12" spans="2:25">
      <c r="B12" s="40">
        <v>4</v>
      </c>
      <c r="C12" s="84">
        <f t="shared" si="0"/>
        <v>103680.29542081447</v>
      </c>
      <c r="D12" s="84"/>
      <c r="E12" s="40">
        <v>2017</v>
      </c>
      <c r="F12" s="8">
        <v>43545</v>
      </c>
      <c r="G12" s="45" t="s">
        <v>4</v>
      </c>
      <c r="H12" s="85">
        <v>1.0802</v>
      </c>
      <c r="I12" s="85"/>
      <c r="J12" s="40">
        <v>46</v>
      </c>
      <c r="K12" s="88">
        <f t="shared" si="3"/>
        <v>3110.4088626244338</v>
      </c>
      <c r="L12" s="89"/>
      <c r="M12" s="6">
        <f>IF(J12="","",(K12/J12)/LOOKUP(RIGHT($D$2,3),定数!$A$6:$A$13,定数!$B$6:$B$13))</f>
        <v>0.56347986641746994</v>
      </c>
      <c r="N12" s="40">
        <v>2017</v>
      </c>
      <c r="O12" s="8">
        <v>43551</v>
      </c>
      <c r="P12" s="85">
        <v>1.0860000000000001</v>
      </c>
      <c r="Q12" s="85"/>
      <c r="R12" s="86">
        <f>IF(P12="","",T12*M12*LOOKUP(RIGHT($D$2,3),定数!$A$6:$A$13,定数!$B$6:$B$13))</f>
        <v>3921.8198702656091</v>
      </c>
      <c r="S12" s="86"/>
      <c r="T12" s="87">
        <f t="shared" ref="T12:T75" si="4">IF(P12="","",IF(G12="買",(P12-H12),(H12-P12))*IF(RIGHT($D$2,3)="JPY",100,10000))</f>
        <v>58.00000000000027</v>
      </c>
      <c r="U12" s="87"/>
      <c r="V12" s="22">
        <f t="shared" si="1"/>
        <v>1</v>
      </c>
      <c r="W12">
        <f t="shared" si="2"/>
        <v>0</v>
      </c>
      <c r="X12" s="41">
        <f t="shared" ref="X12:X75" si="5">IF(C12&lt;&gt;"",MAX(X11,C12),"")</f>
        <v>107655.25882352951</v>
      </c>
      <c r="Y12" s="42">
        <f t="shared" ref="Y12:Y75" si="6">IF(X12&lt;&gt;"",1-(C12/X12),"")</f>
        <v>3.6923076923077947E-2</v>
      </c>
    </row>
    <row r="13" spans="2:25">
      <c r="B13" s="40">
        <v>5</v>
      </c>
      <c r="C13" s="84">
        <f t="shared" si="0"/>
        <v>107602.11529108007</v>
      </c>
      <c r="D13" s="84"/>
      <c r="E13" s="40">
        <v>2017</v>
      </c>
      <c r="F13" s="8">
        <v>43556</v>
      </c>
      <c r="G13" s="45" t="s">
        <v>3</v>
      </c>
      <c r="H13" s="85">
        <v>1.0649999999999999</v>
      </c>
      <c r="I13" s="85"/>
      <c r="J13" s="40">
        <v>46</v>
      </c>
      <c r="K13" s="88">
        <f t="shared" si="3"/>
        <v>3228.0634587324021</v>
      </c>
      <c r="L13" s="89"/>
      <c r="M13" s="6">
        <f>IF(J13="","",(K13/J13)/LOOKUP(RIGHT($D$2,3),定数!$A$6:$A$13,定数!$B$6:$B$13))</f>
        <v>0.58479410484282646</v>
      </c>
      <c r="N13" s="40">
        <v>2017</v>
      </c>
      <c r="O13" s="8">
        <v>43563</v>
      </c>
      <c r="P13" s="85">
        <v>1.0592999999999999</v>
      </c>
      <c r="Q13" s="85"/>
      <c r="R13" s="86">
        <f>IF(P13="","",T13*M13*LOOKUP(RIGHT($D$2,3),定数!$A$6:$A$13,定数!$B$6:$B$13))</f>
        <v>3999.9916771249596</v>
      </c>
      <c r="S13" s="86"/>
      <c r="T13" s="87">
        <f t="shared" si="4"/>
        <v>57.000000000000384</v>
      </c>
      <c r="U13" s="87"/>
      <c r="V13" s="22">
        <f t="shared" si="1"/>
        <v>2</v>
      </c>
      <c r="W13">
        <f t="shared" si="2"/>
        <v>0</v>
      </c>
      <c r="X13" s="41">
        <f t="shared" si="5"/>
        <v>107655.25882352951</v>
      </c>
      <c r="Y13" s="42">
        <f t="shared" si="6"/>
        <v>4.9364548495067773E-4</v>
      </c>
    </row>
    <row r="14" spans="2:25">
      <c r="B14" s="40">
        <v>6</v>
      </c>
      <c r="C14" s="84">
        <f t="shared" si="0"/>
        <v>111602.10696820503</v>
      </c>
      <c r="D14" s="84"/>
      <c r="E14" s="40">
        <v>2017</v>
      </c>
      <c r="F14" s="8">
        <v>43558</v>
      </c>
      <c r="G14" s="45" t="s">
        <v>3</v>
      </c>
      <c r="H14" s="85">
        <v>1.0657000000000001</v>
      </c>
      <c r="I14" s="85"/>
      <c r="J14" s="40">
        <v>19</v>
      </c>
      <c r="K14" s="88">
        <f t="shared" si="3"/>
        <v>3348.0632090461509</v>
      </c>
      <c r="L14" s="89"/>
      <c r="M14" s="6">
        <f>IF(J14="","",(K14/J14)/LOOKUP(RIGHT($D$2,3),定数!$A$6:$A$13,定数!$B$6:$B$13))</f>
        <v>1.4684487758974347</v>
      </c>
      <c r="N14" s="40">
        <v>2017</v>
      </c>
      <c r="O14" s="8">
        <v>43591</v>
      </c>
      <c r="P14" s="85">
        <v>1.0679000000000001</v>
      </c>
      <c r="Q14" s="85"/>
      <c r="R14" s="86">
        <f>IF(P14="","",T14*M14*LOOKUP(RIGHT($D$2,3),定数!$A$6:$A$13,定数!$B$6:$B$13))</f>
        <v>-3876.7047683691917</v>
      </c>
      <c r="S14" s="86"/>
      <c r="T14" s="87">
        <f t="shared" si="4"/>
        <v>-21.999999999999797</v>
      </c>
      <c r="U14" s="87"/>
      <c r="V14" s="22">
        <f t="shared" si="1"/>
        <v>0</v>
      </c>
      <c r="W14">
        <f t="shared" si="2"/>
        <v>1</v>
      </c>
      <c r="X14" s="41">
        <f t="shared" si="5"/>
        <v>111602.10696820503</v>
      </c>
      <c r="Y14" s="42">
        <f t="shared" si="6"/>
        <v>0</v>
      </c>
    </row>
    <row r="15" spans="2:25">
      <c r="B15" s="40">
        <v>7</v>
      </c>
      <c r="C15" s="84">
        <f t="shared" si="0"/>
        <v>107725.40219983584</v>
      </c>
      <c r="D15" s="84"/>
      <c r="E15" s="40">
        <v>2017</v>
      </c>
      <c r="F15" s="8">
        <v>43559</v>
      </c>
      <c r="G15" s="45" t="s">
        <v>3</v>
      </c>
      <c r="H15" s="85">
        <v>1.0643</v>
      </c>
      <c r="I15" s="85"/>
      <c r="J15" s="40">
        <v>29</v>
      </c>
      <c r="K15" s="88">
        <f t="shared" si="3"/>
        <v>3231.7620659950749</v>
      </c>
      <c r="L15" s="89"/>
      <c r="M15" s="6">
        <f>IF(J15="","",(K15/J15)/LOOKUP(RIGHT($D$2,3),定数!$A$6:$A$13,定数!$B$6:$B$13))</f>
        <v>0.92866726034341229</v>
      </c>
      <c r="N15" s="40">
        <v>2017</v>
      </c>
      <c r="O15" s="8">
        <v>43560</v>
      </c>
      <c r="P15" s="85">
        <v>1.0674999999999999</v>
      </c>
      <c r="Q15" s="85"/>
      <c r="R15" s="86">
        <f>IF(P15="","",T15*M15*LOOKUP(RIGHT($D$2,3),定数!$A$6:$A$13,定数!$B$6:$B$13))</f>
        <v>-3566.0822797185579</v>
      </c>
      <c r="S15" s="86"/>
      <c r="T15" s="87">
        <f t="shared" si="4"/>
        <v>-31.999999999998696</v>
      </c>
      <c r="U15" s="87"/>
      <c r="V15" s="22">
        <f t="shared" si="1"/>
        <v>0</v>
      </c>
      <c r="W15">
        <f t="shared" si="2"/>
        <v>2</v>
      </c>
      <c r="X15" s="41">
        <f t="shared" si="5"/>
        <v>111602.10696820503</v>
      </c>
      <c r="Y15" s="42">
        <f t="shared" si="6"/>
        <v>3.4736842105262844E-2</v>
      </c>
    </row>
    <row r="16" spans="2:25">
      <c r="B16" s="40">
        <v>8</v>
      </c>
      <c r="C16" s="84">
        <f t="shared" si="0"/>
        <v>104159.31992011728</v>
      </c>
      <c r="D16" s="84"/>
      <c r="E16" s="40">
        <v>2017</v>
      </c>
      <c r="F16" s="8">
        <v>43561</v>
      </c>
      <c r="G16" s="45" t="s">
        <v>3</v>
      </c>
      <c r="H16" s="85">
        <v>1.0644</v>
      </c>
      <c r="I16" s="85"/>
      <c r="J16" s="40">
        <v>19</v>
      </c>
      <c r="K16" s="88">
        <f t="shared" si="3"/>
        <v>3124.7795976035186</v>
      </c>
      <c r="L16" s="89"/>
      <c r="M16" s="6">
        <f>IF(J16="","",(K16/J16)/LOOKUP(RIGHT($D$2,3),定数!$A$6:$A$13,定数!$B$6:$B$13))</f>
        <v>1.3705173673699642</v>
      </c>
      <c r="N16" s="40">
        <v>2017</v>
      </c>
      <c r="O16" s="8">
        <v>43562</v>
      </c>
      <c r="P16" s="85">
        <v>1.0665</v>
      </c>
      <c r="Q16" s="85"/>
      <c r="R16" s="86">
        <f>IF(P16="","",T16*M16*LOOKUP(RIGHT($D$2,3),定数!$A$6:$A$13,定数!$B$6:$B$13))</f>
        <v>-3453.7037657722949</v>
      </c>
      <c r="S16" s="86"/>
      <c r="T16" s="87">
        <f t="shared" si="4"/>
        <v>-20.999999999999908</v>
      </c>
      <c r="U16" s="87"/>
      <c r="V16" s="22">
        <f t="shared" si="1"/>
        <v>0</v>
      </c>
      <c r="W16">
        <f t="shared" si="2"/>
        <v>3</v>
      </c>
      <c r="X16" s="41">
        <f t="shared" si="5"/>
        <v>111602.10696820503</v>
      </c>
      <c r="Y16" s="42">
        <f t="shared" si="6"/>
        <v>6.6690381125225184E-2</v>
      </c>
    </row>
    <row r="17" spans="2:25">
      <c r="B17" s="40">
        <v>9</v>
      </c>
      <c r="C17" s="84">
        <f t="shared" si="0"/>
        <v>100705.61615434499</v>
      </c>
      <c r="D17" s="84"/>
      <c r="E17" s="47">
        <v>2017</v>
      </c>
      <c r="F17" s="8">
        <v>43562</v>
      </c>
      <c r="G17" s="45" t="s">
        <v>3</v>
      </c>
      <c r="H17" s="85">
        <v>1.0628</v>
      </c>
      <c r="I17" s="85"/>
      <c r="J17" s="40">
        <v>24</v>
      </c>
      <c r="K17" s="88">
        <f t="shared" si="3"/>
        <v>3021.1684846303497</v>
      </c>
      <c r="L17" s="89"/>
      <c r="M17" s="6">
        <f>IF(J17="","",(K17/J17)/LOOKUP(RIGHT($D$2,3),定数!$A$6:$A$13,定数!$B$6:$B$13))</f>
        <v>1.0490168349410935</v>
      </c>
      <c r="N17" s="40">
        <v>2017</v>
      </c>
      <c r="O17" s="8">
        <v>43562</v>
      </c>
      <c r="P17" s="85">
        <v>1.0653999999999999</v>
      </c>
      <c r="Q17" s="85"/>
      <c r="R17" s="86">
        <f>IF(P17="","",T17*M17*LOOKUP(RIGHT($D$2,3),定数!$A$6:$A$13,定数!$B$6:$B$13))</f>
        <v>-3272.932525016131</v>
      </c>
      <c r="S17" s="86"/>
      <c r="T17" s="87">
        <f t="shared" si="4"/>
        <v>-25.999999999999357</v>
      </c>
      <c r="U17" s="87"/>
      <c r="V17" s="22">
        <f t="shared" si="1"/>
        <v>0</v>
      </c>
      <c r="W17">
        <f t="shared" si="2"/>
        <v>4</v>
      </c>
      <c r="X17" s="41">
        <f t="shared" si="5"/>
        <v>111602.10696820503</v>
      </c>
      <c r="Y17" s="42">
        <f t="shared" si="6"/>
        <v>9.7636963224757123E-2</v>
      </c>
    </row>
    <row r="18" spans="2:25">
      <c r="B18" s="40">
        <v>10</v>
      </c>
      <c r="C18" s="84">
        <f t="shared" si="0"/>
        <v>97432.683629328851</v>
      </c>
      <c r="D18" s="84"/>
      <c r="E18" s="40">
        <v>2017</v>
      </c>
      <c r="F18" s="8">
        <v>43566</v>
      </c>
      <c r="G18" s="45" t="s">
        <v>3</v>
      </c>
      <c r="H18" s="85">
        <v>1.0585</v>
      </c>
      <c r="I18" s="85"/>
      <c r="J18" s="40">
        <v>18</v>
      </c>
      <c r="K18" s="88">
        <f t="shared" si="3"/>
        <v>2922.9805088798653</v>
      </c>
      <c r="L18" s="89"/>
      <c r="M18" s="6">
        <f>IF(J18="","",(K18/J18)/LOOKUP(RIGHT($D$2,3),定数!$A$6:$A$13,定数!$B$6:$B$13))</f>
        <v>1.3532317170740116</v>
      </c>
      <c r="N18" s="40">
        <v>2017</v>
      </c>
      <c r="O18" s="8">
        <v>43566</v>
      </c>
      <c r="P18" s="85">
        <v>1.0606</v>
      </c>
      <c r="Q18" s="85"/>
      <c r="R18" s="86">
        <f>IF(P18="","",T18*M18*LOOKUP(RIGHT($D$2,3),定数!$A$6:$A$13,定数!$B$6:$B$13))</f>
        <v>-3410.1439270264941</v>
      </c>
      <c r="S18" s="86"/>
      <c r="T18" s="87">
        <f t="shared" si="4"/>
        <v>-20.999999999999908</v>
      </c>
      <c r="U18" s="87"/>
      <c r="V18" s="22">
        <f t="shared" si="1"/>
        <v>0</v>
      </c>
      <c r="W18">
        <f t="shared" si="2"/>
        <v>5</v>
      </c>
      <c r="X18" s="41">
        <f t="shared" si="5"/>
        <v>111602.10696820503</v>
      </c>
      <c r="Y18" s="42">
        <f t="shared" si="6"/>
        <v>0.12696376191995185</v>
      </c>
    </row>
    <row r="19" spans="2:25">
      <c r="B19" s="40">
        <v>11</v>
      </c>
      <c r="C19" s="84">
        <f t="shared" si="0"/>
        <v>94022.539702302354</v>
      </c>
      <c r="D19" s="84"/>
      <c r="E19" s="40">
        <v>2017</v>
      </c>
      <c r="F19" s="8">
        <v>43575</v>
      </c>
      <c r="G19" s="45" t="s">
        <v>4</v>
      </c>
      <c r="H19" s="85">
        <v>1.0719000000000001</v>
      </c>
      <c r="I19" s="85"/>
      <c r="J19" s="40">
        <v>9</v>
      </c>
      <c r="K19" s="88">
        <f t="shared" si="3"/>
        <v>2820.6761910690707</v>
      </c>
      <c r="L19" s="89"/>
      <c r="M19" s="6">
        <f>IF(J19="","",(K19/J19)/LOOKUP(RIGHT($D$2,3),定数!$A$6:$A$13,定数!$B$6:$B$13))</f>
        <v>2.6117372139528432</v>
      </c>
      <c r="N19" s="40">
        <v>2017</v>
      </c>
      <c r="O19" s="8">
        <v>43575</v>
      </c>
      <c r="P19" s="85">
        <v>1.073</v>
      </c>
      <c r="Q19" s="85"/>
      <c r="R19" s="86">
        <f>IF(P19="","",T19*M19*LOOKUP(RIGHT($D$2,3),定数!$A$6:$A$13,定数!$B$6:$B$13))</f>
        <v>3447.4931224173733</v>
      </c>
      <c r="S19" s="86"/>
      <c r="T19" s="87">
        <f t="shared" si="4"/>
        <v>10.999999999998789</v>
      </c>
      <c r="U19" s="87"/>
      <c r="V19" s="22">
        <f t="shared" si="1"/>
        <v>1</v>
      </c>
      <c r="W19">
        <f t="shared" si="2"/>
        <v>0</v>
      </c>
      <c r="X19" s="41">
        <f t="shared" si="5"/>
        <v>111602.10696820503</v>
      </c>
      <c r="Y19" s="42">
        <f t="shared" si="6"/>
        <v>0.15752003025275341</v>
      </c>
    </row>
    <row r="20" spans="2:25">
      <c r="B20" s="40">
        <v>12</v>
      </c>
      <c r="C20" s="84">
        <f t="shared" si="0"/>
        <v>97470.032824719732</v>
      </c>
      <c r="D20" s="84"/>
      <c r="E20" s="40">
        <v>2017</v>
      </c>
      <c r="F20" s="8">
        <v>43587</v>
      </c>
      <c r="G20" s="45" t="s">
        <v>4</v>
      </c>
      <c r="H20" s="85">
        <v>1.0912999999999999</v>
      </c>
      <c r="I20" s="85"/>
      <c r="J20" s="40">
        <v>16</v>
      </c>
      <c r="K20" s="88">
        <f t="shared" si="3"/>
        <v>2924.1009847415917</v>
      </c>
      <c r="L20" s="89"/>
      <c r="M20" s="6">
        <f>IF(J20="","",(K20/J20)/LOOKUP(RIGHT($D$2,3),定数!$A$6:$A$13,定数!$B$6:$B$13))</f>
        <v>1.5229692628862457</v>
      </c>
      <c r="N20" s="40">
        <v>2017</v>
      </c>
      <c r="O20" s="8">
        <v>43587</v>
      </c>
      <c r="P20" s="85">
        <v>1.0894999999999999</v>
      </c>
      <c r="Q20" s="85"/>
      <c r="R20" s="86">
        <f>IF(P20="","",T20*M20*LOOKUP(RIGHT($D$2,3),定数!$A$6:$A$13,定数!$B$6:$B$13))</f>
        <v>-3289.6136078343343</v>
      </c>
      <c r="S20" s="86"/>
      <c r="T20" s="87">
        <f t="shared" si="4"/>
        <v>-18.000000000000238</v>
      </c>
      <c r="U20" s="87"/>
      <c r="V20" s="22">
        <f t="shared" si="1"/>
        <v>0</v>
      </c>
      <c r="W20">
        <f t="shared" si="2"/>
        <v>1</v>
      </c>
      <c r="X20" s="41">
        <f t="shared" si="5"/>
        <v>111602.10696820503</v>
      </c>
      <c r="Y20" s="42">
        <f t="shared" si="6"/>
        <v>0.12662909802869105</v>
      </c>
    </row>
    <row r="21" spans="2:25">
      <c r="B21" s="40">
        <v>13</v>
      </c>
      <c r="C21" s="84">
        <f t="shared" si="0"/>
        <v>94180.419216885392</v>
      </c>
      <c r="D21" s="84"/>
      <c r="E21" s="40">
        <v>2017</v>
      </c>
      <c r="F21" s="8">
        <v>43588</v>
      </c>
      <c r="G21" s="45" t="s">
        <v>4</v>
      </c>
      <c r="H21" s="85">
        <v>1.0931</v>
      </c>
      <c r="I21" s="85"/>
      <c r="J21" s="40">
        <v>27</v>
      </c>
      <c r="K21" s="88">
        <f t="shared" si="3"/>
        <v>2825.4125765065614</v>
      </c>
      <c r="L21" s="89"/>
      <c r="M21" s="6">
        <f>IF(J21="","",(K21/J21)/LOOKUP(RIGHT($D$2,3),定数!$A$6:$A$13,定数!$B$6:$B$13))</f>
        <v>0.87204091867486466</v>
      </c>
      <c r="N21" s="40">
        <v>2017</v>
      </c>
      <c r="O21" s="8">
        <v>43589</v>
      </c>
      <c r="P21" s="85">
        <v>1.0902000000000001</v>
      </c>
      <c r="Q21" s="85"/>
      <c r="R21" s="86">
        <f>IF(P21="","",T21*M21*LOOKUP(RIGHT($D$2,3),定数!$A$6:$A$13,定数!$B$6:$B$13))</f>
        <v>-3034.7023969884272</v>
      </c>
      <c r="S21" s="86"/>
      <c r="T21" s="87">
        <f t="shared" si="4"/>
        <v>-28.999999999999027</v>
      </c>
      <c r="U21" s="87"/>
      <c r="V21" s="22">
        <f t="shared" si="1"/>
        <v>0</v>
      </c>
      <c r="W21">
        <f t="shared" si="2"/>
        <v>2</v>
      </c>
      <c r="X21" s="41">
        <f t="shared" si="5"/>
        <v>111602.10696820503</v>
      </c>
      <c r="Y21" s="42">
        <f t="shared" si="6"/>
        <v>0.15610536597022318</v>
      </c>
    </row>
    <row r="22" spans="2:25">
      <c r="B22" s="40">
        <v>14</v>
      </c>
      <c r="C22" s="84">
        <f t="shared" si="0"/>
        <v>91145.716819896959</v>
      </c>
      <c r="D22" s="84"/>
      <c r="E22" s="40">
        <v>2017</v>
      </c>
      <c r="F22" s="8">
        <v>43596</v>
      </c>
      <c r="G22" s="45" t="s">
        <v>3</v>
      </c>
      <c r="H22" s="85">
        <v>1.0838000000000001</v>
      </c>
      <c r="I22" s="85"/>
      <c r="J22" s="40">
        <v>39</v>
      </c>
      <c r="K22" s="88">
        <f t="shared" si="3"/>
        <v>2734.3715045969088</v>
      </c>
      <c r="L22" s="89"/>
      <c r="M22" s="6">
        <f>IF(J22="","",(K22/J22)/LOOKUP(RIGHT($D$2,3),定数!$A$6:$A$13,定数!$B$6:$B$13))</f>
        <v>0.58426741551215999</v>
      </c>
      <c r="N22" s="40">
        <v>2017</v>
      </c>
      <c r="O22" s="8">
        <v>43597</v>
      </c>
      <c r="P22" s="85">
        <v>1.0879000000000001</v>
      </c>
      <c r="Q22" s="85"/>
      <c r="R22" s="86">
        <f>IF(P22="","",T22*M22*LOOKUP(RIGHT($D$2,3),定数!$A$6:$A$13,定数!$B$6:$B$13))</f>
        <v>-2874.5956843198223</v>
      </c>
      <c r="S22" s="86"/>
      <c r="T22" s="87">
        <f t="shared" si="4"/>
        <v>-40.999999999999929</v>
      </c>
      <c r="U22" s="87"/>
      <c r="V22" s="22">
        <f t="shared" si="1"/>
        <v>0</v>
      </c>
      <c r="W22">
        <f t="shared" si="2"/>
        <v>3</v>
      </c>
      <c r="X22" s="41">
        <f t="shared" si="5"/>
        <v>111602.10696820503</v>
      </c>
      <c r="Y22" s="42">
        <f t="shared" si="6"/>
        <v>0.18329752640007069</v>
      </c>
    </row>
    <row r="23" spans="2:25">
      <c r="B23" s="40">
        <v>15</v>
      </c>
      <c r="C23" s="84">
        <f t="shared" si="0"/>
        <v>88271.121135577137</v>
      </c>
      <c r="D23" s="84"/>
      <c r="E23" s="40">
        <v>2017</v>
      </c>
      <c r="F23" s="8">
        <v>43625</v>
      </c>
      <c r="G23" s="45" t="s">
        <v>3</v>
      </c>
      <c r="H23" s="85">
        <v>1.1177999999999999</v>
      </c>
      <c r="I23" s="85"/>
      <c r="J23" s="40">
        <v>56</v>
      </c>
      <c r="K23" s="88">
        <f t="shared" si="3"/>
        <v>2648.1336340673142</v>
      </c>
      <c r="L23" s="89"/>
      <c r="M23" s="6">
        <f>IF(J23="","",(K23/J23)/LOOKUP(RIGHT($D$2,3),定数!$A$6:$A$13,定数!$B$6:$B$13))</f>
        <v>0.3940675050695408</v>
      </c>
      <c r="N23" s="40">
        <v>2017</v>
      </c>
      <c r="O23" s="8">
        <v>43630</v>
      </c>
      <c r="P23" s="85">
        <v>1.1255999999999999</v>
      </c>
      <c r="Q23" s="85"/>
      <c r="R23" s="86">
        <f>IF(P23="","",T23*M23*LOOKUP(RIGHT($D$2,3),定数!$A$6:$A$13,定数!$B$6:$B$13))</f>
        <v>-3688.4718474509154</v>
      </c>
      <c r="S23" s="86"/>
      <c r="T23" s="87">
        <f t="shared" si="4"/>
        <v>-78.000000000000284</v>
      </c>
      <c r="U23" s="87"/>
      <c r="V23" t="str">
        <f t="shared" ref="V23:W74" si="7">IF(S23&lt;&gt;"",IF(S23&lt;0,1+V22,0),"")</f>
        <v/>
      </c>
      <c r="W23">
        <f t="shared" si="2"/>
        <v>4</v>
      </c>
      <c r="X23" s="41">
        <f t="shared" si="5"/>
        <v>111602.10696820503</v>
      </c>
      <c r="Y23" s="42">
        <f t="shared" si="6"/>
        <v>0.20905506595206835</v>
      </c>
    </row>
    <row r="24" spans="2:25">
      <c r="B24" s="40">
        <v>16</v>
      </c>
      <c r="C24" s="84">
        <f t="shared" si="0"/>
        <v>84582.649288126224</v>
      </c>
      <c r="D24" s="84"/>
      <c r="E24" s="40">
        <v>2017</v>
      </c>
      <c r="F24" s="8">
        <v>43630</v>
      </c>
      <c r="G24" s="45" t="s">
        <v>4</v>
      </c>
      <c r="H24" s="85">
        <v>1.1213</v>
      </c>
      <c r="I24" s="85"/>
      <c r="J24" s="40">
        <v>11</v>
      </c>
      <c r="K24" s="88">
        <f t="shared" si="3"/>
        <v>2537.4794786437865</v>
      </c>
      <c r="L24" s="89"/>
      <c r="M24" s="6">
        <f>IF(J24="","",(K24/J24)/LOOKUP(RIGHT($D$2,3),定数!$A$6:$A$13,定数!$B$6:$B$13))</f>
        <v>1.9223329383665049</v>
      </c>
      <c r="N24" s="40">
        <v>2017</v>
      </c>
      <c r="O24" s="8">
        <v>43630</v>
      </c>
      <c r="P24" s="85">
        <v>1.1200000000000001</v>
      </c>
      <c r="Q24" s="85"/>
      <c r="R24" s="86">
        <f>IF(P24="","",T24*M24*LOOKUP(RIGHT($D$2,3),定数!$A$6:$A$13,定数!$B$6:$B$13))</f>
        <v>-2998.8393838514176</v>
      </c>
      <c r="S24" s="86"/>
      <c r="T24" s="87">
        <f t="shared" si="4"/>
        <v>-12.999999999998568</v>
      </c>
      <c r="U24" s="87"/>
      <c r="V24" t="str">
        <f t="shared" si="7"/>
        <v/>
      </c>
      <c r="W24">
        <f t="shared" si="2"/>
        <v>5</v>
      </c>
      <c r="X24" s="41">
        <f t="shared" si="5"/>
        <v>111602.10696820503</v>
      </c>
      <c r="Y24" s="42">
        <f t="shared" si="6"/>
        <v>0.24210526498192853</v>
      </c>
    </row>
    <row r="25" spans="2:25">
      <c r="B25" s="40">
        <v>17</v>
      </c>
      <c r="C25" s="84">
        <f t="shared" si="0"/>
        <v>81583.809904274807</v>
      </c>
      <c r="D25" s="84"/>
      <c r="E25" s="40">
        <v>2017</v>
      </c>
      <c r="F25" s="8">
        <v>43642</v>
      </c>
      <c r="G25" s="45" t="s">
        <v>4</v>
      </c>
      <c r="H25" s="85">
        <v>1.1220000000000001</v>
      </c>
      <c r="I25" s="85"/>
      <c r="J25" s="40">
        <v>47</v>
      </c>
      <c r="K25" s="88">
        <f t="shared" si="3"/>
        <v>2447.5142971282439</v>
      </c>
      <c r="L25" s="89"/>
      <c r="M25" s="6">
        <f>IF(J25="","",(K25/J25)/LOOKUP(RIGHT($D$2,3),定数!$A$6:$A$13,定数!$B$6:$B$13))</f>
        <v>0.43395643566103614</v>
      </c>
      <c r="N25" s="40">
        <v>2017</v>
      </c>
      <c r="O25" s="8">
        <v>43643</v>
      </c>
      <c r="P25" s="85">
        <v>1.1279999999999999</v>
      </c>
      <c r="Q25" s="85"/>
      <c r="R25" s="86">
        <f>IF(P25="","",T25*M25*LOOKUP(RIGHT($D$2,3),定数!$A$6:$A$13,定数!$B$6:$B$13))</f>
        <v>3124.4863367593475</v>
      </c>
      <c r="S25" s="86"/>
      <c r="T25" s="87">
        <f t="shared" si="4"/>
        <v>59.999999999997833</v>
      </c>
      <c r="U25" s="87"/>
      <c r="V25" t="str">
        <f t="shared" si="7"/>
        <v/>
      </c>
      <c r="W25">
        <f t="shared" si="2"/>
        <v>0</v>
      </c>
      <c r="X25" s="41">
        <f t="shared" si="5"/>
        <v>111602.10696820503</v>
      </c>
      <c r="Y25" s="42">
        <f t="shared" si="6"/>
        <v>0.26897607831438441</v>
      </c>
    </row>
    <row r="26" spans="2:25">
      <c r="B26" s="40">
        <v>18</v>
      </c>
      <c r="C26" s="84">
        <f t="shared" si="0"/>
        <v>84708.296241034157</v>
      </c>
      <c r="D26" s="84"/>
      <c r="E26" s="40">
        <v>2017</v>
      </c>
      <c r="F26" s="8">
        <v>43644</v>
      </c>
      <c r="G26" s="45" t="s">
        <v>4</v>
      </c>
      <c r="H26" s="85">
        <v>1.1391</v>
      </c>
      <c r="I26" s="85"/>
      <c r="J26" s="40">
        <v>62</v>
      </c>
      <c r="K26" s="88">
        <f t="shared" si="3"/>
        <v>2541.2488872310246</v>
      </c>
      <c r="L26" s="89"/>
      <c r="M26" s="6">
        <f>IF(J26="","",(K26/J26)/LOOKUP(RIGHT($D$2,3),定数!$A$6:$A$13,定数!$B$6:$B$13))</f>
        <v>0.34156571064933128</v>
      </c>
      <c r="N26" s="40">
        <v>2017</v>
      </c>
      <c r="O26" s="8">
        <v>43651</v>
      </c>
      <c r="P26" s="85">
        <v>1.1327</v>
      </c>
      <c r="Q26" s="85"/>
      <c r="R26" s="86">
        <f>IF(P26="","",T26*M26*LOOKUP(RIGHT($D$2,3),定数!$A$6:$A$13,定数!$B$6:$B$13))</f>
        <v>-2623.2246577868486</v>
      </c>
      <c r="S26" s="86"/>
      <c r="T26" s="87">
        <f t="shared" si="4"/>
        <v>-63.999999999999616</v>
      </c>
      <c r="U26" s="87"/>
      <c r="V26" t="str">
        <f t="shared" si="7"/>
        <v/>
      </c>
      <c r="W26">
        <f t="shared" si="2"/>
        <v>1</v>
      </c>
      <c r="X26" s="41">
        <f t="shared" si="5"/>
        <v>111602.10696820503</v>
      </c>
      <c r="Y26" s="42">
        <f t="shared" si="6"/>
        <v>0.24097941748387242</v>
      </c>
    </row>
    <row r="27" spans="2:25">
      <c r="B27" s="40">
        <v>19</v>
      </c>
      <c r="C27" s="84">
        <f t="shared" si="0"/>
        <v>82085.071583247307</v>
      </c>
      <c r="D27" s="84"/>
      <c r="E27" s="40">
        <v>2017</v>
      </c>
      <c r="F27" s="8">
        <v>43663</v>
      </c>
      <c r="G27" s="45" t="s">
        <v>4</v>
      </c>
      <c r="H27" s="85">
        <v>1.1471</v>
      </c>
      <c r="I27" s="85"/>
      <c r="J27" s="40">
        <v>15</v>
      </c>
      <c r="K27" s="88">
        <f t="shared" si="3"/>
        <v>2462.5521474974189</v>
      </c>
      <c r="L27" s="89"/>
      <c r="M27" s="6">
        <f>IF(J27="","",(K27/J27)/LOOKUP(RIGHT($D$2,3),定数!$A$6:$A$13,定数!$B$6:$B$13))</f>
        <v>1.368084526387455</v>
      </c>
      <c r="N27" s="40">
        <v>2017</v>
      </c>
      <c r="O27" s="8">
        <v>43664</v>
      </c>
      <c r="P27" s="85">
        <v>1.149</v>
      </c>
      <c r="Q27" s="85"/>
      <c r="R27" s="86">
        <f>IF(P27="","",T27*M27*LOOKUP(RIGHT($D$2,3),定数!$A$6:$A$13,定数!$B$6:$B$13))</f>
        <v>3119.2327201634189</v>
      </c>
      <c r="S27" s="86"/>
      <c r="T27" s="87">
        <f t="shared" si="4"/>
        <v>19.000000000000128</v>
      </c>
      <c r="U27" s="87"/>
      <c r="V27" t="str">
        <f t="shared" si="7"/>
        <v/>
      </c>
      <c r="W27">
        <f t="shared" si="2"/>
        <v>0</v>
      </c>
      <c r="X27" s="41">
        <f t="shared" si="5"/>
        <v>111602.10696820503</v>
      </c>
      <c r="Y27" s="42">
        <f t="shared" si="6"/>
        <v>0.26448457100695244</v>
      </c>
    </row>
    <row r="28" spans="2:25">
      <c r="B28" s="40">
        <v>20</v>
      </c>
      <c r="C28" s="84">
        <f t="shared" si="0"/>
        <v>85204.304303410725</v>
      </c>
      <c r="D28" s="84"/>
      <c r="E28" s="40">
        <v>2017</v>
      </c>
      <c r="F28" s="8">
        <v>43671</v>
      </c>
      <c r="G28" s="45" t="s">
        <v>4</v>
      </c>
      <c r="H28" s="85">
        <v>1.1698999999999999</v>
      </c>
      <c r="I28" s="85"/>
      <c r="J28" s="40">
        <v>51</v>
      </c>
      <c r="K28" s="88">
        <f t="shared" si="3"/>
        <v>2556.1291291023217</v>
      </c>
      <c r="L28" s="89"/>
      <c r="M28" s="6">
        <f>IF(J28="","",(K28/J28)/LOOKUP(RIGHT($D$2,3),定数!$A$6:$A$13,定数!$B$6:$B$13))</f>
        <v>0.41766815835005261</v>
      </c>
      <c r="N28" s="40">
        <v>2017</v>
      </c>
      <c r="O28" s="8">
        <v>43672</v>
      </c>
      <c r="P28" s="85">
        <v>1.1646000000000001</v>
      </c>
      <c r="Q28" s="85"/>
      <c r="R28" s="86">
        <f>IF(P28="","",T28*M28*LOOKUP(RIGHT($D$2,3),定数!$A$6:$A$13,定数!$B$6:$B$13))</f>
        <v>-2656.3694871062648</v>
      </c>
      <c r="S28" s="86"/>
      <c r="T28" s="87">
        <f t="shared" si="4"/>
        <v>-52.999999999998607</v>
      </c>
      <c r="U28" s="87"/>
      <c r="V28" t="str">
        <f t="shared" si="7"/>
        <v/>
      </c>
      <c r="W28">
        <f t="shared" si="2"/>
        <v>1</v>
      </c>
      <c r="X28" s="41">
        <f t="shared" si="5"/>
        <v>111602.10696820503</v>
      </c>
      <c r="Y28" s="42">
        <f t="shared" si="6"/>
        <v>0.23653498470521639</v>
      </c>
    </row>
    <row r="29" spans="2:25">
      <c r="B29" s="40">
        <v>21</v>
      </c>
      <c r="C29" s="84">
        <f t="shared" si="0"/>
        <v>82547.934816304463</v>
      </c>
      <c r="D29" s="84"/>
      <c r="E29" s="40">
        <v>2017</v>
      </c>
      <c r="F29" s="8">
        <v>43677</v>
      </c>
      <c r="G29" s="46" t="s">
        <v>4</v>
      </c>
      <c r="H29" s="85">
        <v>1.1751</v>
      </c>
      <c r="I29" s="85"/>
      <c r="J29" s="40">
        <v>26</v>
      </c>
      <c r="K29" s="88">
        <f t="shared" si="3"/>
        <v>2476.438044489134</v>
      </c>
      <c r="L29" s="89"/>
      <c r="M29" s="6">
        <f>IF(J29="","",(K29/J29)/LOOKUP(RIGHT($D$2,3),定数!$A$6:$A$13,定数!$B$6:$B$13))</f>
        <v>0.79373014246446594</v>
      </c>
      <c r="N29" s="40">
        <v>2017</v>
      </c>
      <c r="O29" s="8">
        <v>43677</v>
      </c>
      <c r="P29" s="85">
        <v>1.1783999999999999</v>
      </c>
      <c r="Q29" s="85"/>
      <c r="R29" s="86">
        <f>IF(P29="","",T29*M29*LOOKUP(RIGHT($D$2,3),定数!$A$6:$A$13,定数!$B$6:$B$13))</f>
        <v>3143.1713641591505</v>
      </c>
      <c r="S29" s="86"/>
      <c r="T29" s="87">
        <f t="shared" si="4"/>
        <v>32.999999999998586</v>
      </c>
      <c r="U29" s="87"/>
      <c r="V29" t="str">
        <f t="shared" si="7"/>
        <v/>
      </c>
      <c r="W29">
        <f t="shared" si="2"/>
        <v>0</v>
      </c>
      <c r="X29" s="41">
        <f t="shared" si="5"/>
        <v>111602.10696820503</v>
      </c>
      <c r="Y29" s="42">
        <f t="shared" si="6"/>
        <v>0.26033712929970021</v>
      </c>
    </row>
    <row r="30" spans="2:25">
      <c r="B30" s="40">
        <v>22</v>
      </c>
      <c r="C30" s="84">
        <f t="shared" si="0"/>
        <v>85691.106180463612</v>
      </c>
      <c r="D30" s="84"/>
      <c r="E30" s="40">
        <v>2017</v>
      </c>
      <c r="F30" s="8">
        <v>43680</v>
      </c>
      <c r="G30" s="46" t="s">
        <v>4</v>
      </c>
      <c r="H30" s="85">
        <v>1.1873</v>
      </c>
      <c r="I30" s="85"/>
      <c r="J30" s="40">
        <v>39</v>
      </c>
      <c r="K30" s="88">
        <f t="shared" si="3"/>
        <v>2570.7331854139084</v>
      </c>
      <c r="L30" s="89"/>
      <c r="M30" s="6">
        <f>IF(J30="","",(K30/J30)/LOOKUP(RIGHT($D$2,3),定数!$A$6:$A$13,定数!$B$6:$B$13))</f>
        <v>0.54930196269527953</v>
      </c>
      <c r="N30" s="40">
        <v>2017</v>
      </c>
      <c r="O30" s="8">
        <v>43681</v>
      </c>
      <c r="P30" s="85">
        <v>1.1832</v>
      </c>
      <c r="Q30" s="85"/>
      <c r="R30" s="86">
        <f>IF(P30="","",T30*M30*LOOKUP(RIGHT($D$2,3),定数!$A$6:$A$13,定数!$B$6:$B$13))</f>
        <v>-2702.5656564607707</v>
      </c>
      <c r="S30" s="86"/>
      <c r="T30" s="87">
        <f t="shared" si="4"/>
        <v>-40.999999999999929</v>
      </c>
      <c r="U30" s="87"/>
      <c r="V30" t="str">
        <f t="shared" si="7"/>
        <v/>
      </c>
      <c r="W30">
        <f t="shared" si="2"/>
        <v>1</v>
      </c>
      <c r="X30" s="41">
        <f t="shared" si="5"/>
        <v>111602.10696820503</v>
      </c>
      <c r="Y30" s="42">
        <f t="shared" si="6"/>
        <v>0.23217304306919007</v>
      </c>
    </row>
    <row r="31" spans="2:25">
      <c r="B31" s="40">
        <v>23</v>
      </c>
      <c r="C31" s="84">
        <f t="shared" si="0"/>
        <v>82988.540524002834</v>
      </c>
      <c r="D31" s="84"/>
      <c r="E31" s="40">
        <v>2017</v>
      </c>
      <c r="F31" s="8">
        <v>43693</v>
      </c>
      <c r="G31" s="46" t="s">
        <v>3</v>
      </c>
      <c r="H31" s="85">
        <v>1.169</v>
      </c>
      <c r="I31" s="85"/>
      <c r="J31" s="40">
        <v>66</v>
      </c>
      <c r="K31" s="88">
        <f t="shared" si="3"/>
        <v>2489.6562157200851</v>
      </c>
      <c r="L31" s="89"/>
      <c r="M31" s="6">
        <f>IF(J31="","",(K31/J31)/LOOKUP(RIGHT($D$2,3),定数!$A$6:$A$13,定数!$B$6:$B$13))</f>
        <v>0.31435053228788951</v>
      </c>
      <c r="N31" s="40">
        <v>2017</v>
      </c>
      <c r="O31" s="8">
        <v>43694</v>
      </c>
      <c r="P31" s="85">
        <v>1.1758</v>
      </c>
      <c r="Q31" s="85"/>
      <c r="R31" s="86">
        <f>IF(P31="","",T31*M31*LOOKUP(RIGHT($D$2,3),定数!$A$6:$A$13,定数!$B$6:$B$13))</f>
        <v>-2565.1003434691474</v>
      </c>
      <c r="S31" s="86"/>
      <c r="T31" s="87">
        <f t="shared" si="4"/>
        <v>-67.999999999999176</v>
      </c>
      <c r="U31" s="87"/>
      <c r="V31" t="str">
        <f t="shared" si="7"/>
        <v/>
      </c>
      <c r="W31">
        <f t="shared" si="2"/>
        <v>2</v>
      </c>
      <c r="X31" s="41">
        <f t="shared" si="5"/>
        <v>111602.10696820503</v>
      </c>
      <c r="Y31" s="42">
        <f t="shared" si="6"/>
        <v>0.2563891240185463</v>
      </c>
    </row>
    <row r="32" spans="2:25">
      <c r="B32" s="40">
        <v>24</v>
      </c>
      <c r="C32" s="84">
        <f t="shared" si="0"/>
        <v>80423.440180533682</v>
      </c>
      <c r="D32" s="84"/>
      <c r="E32" s="40">
        <v>2017</v>
      </c>
      <c r="F32" s="8">
        <v>43702</v>
      </c>
      <c r="G32" s="46" t="s">
        <v>4</v>
      </c>
      <c r="H32" s="85">
        <v>1.1828000000000001</v>
      </c>
      <c r="I32" s="85"/>
      <c r="J32" s="40">
        <v>32</v>
      </c>
      <c r="K32" s="88">
        <f t="shared" si="3"/>
        <v>2412.7032054160104</v>
      </c>
      <c r="L32" s="89"/>
      <c r="M32" s="6">
        <f>IF(J32="","",(K32/J32)/LOOKUP(RIGHT($D$2,3),定数!$A$6:$A$13,定数!$B$6:$B$13))</f>
        <v>0.62830812641041933</v>
      </c>
      <c r="N32" s="40">
        <v>2017</v>
      </c>
      <c r="O32" s="8">
        <v>43702</v>
      </c>
      <c r="P32" s="85">
        <v>1.1868000000000001</v>
      </c>
      <c r="Q32" s="85"/>
      <c r="R32" s="86">
        <f>IF(P32="","",T32*M32*LOOKUP(RIGHT($D$2,3),定数!$A$6:$A$13,定数!$B$6:$B$13))</f>
        <v>3015.8790067700156</v>
      </c>
      <c r="S32" s="86"/>
      <c r="T32" s="87">
        <f t="shared" si="4"/>
        <v>40.000000000000036</v>
      </c>
      <c r="U32" s="87"/>
      <c r="V32" t="str">
        <f t="shared" si="7"/>
        <v/>
      </c>
      <c r="W32">
        <f t="shared" si="2"/>
        <v>0</v>
      </c>
      <c r="X32" s="41">
        <f t="shared" si="5"/>
        <v>111602.10696820503</v>
      </c>
      <c r="Y32" s="42">
        <f t="shared" si="6"/>
        <v>0.27937346018524556</v>
      </c>
    </row>
    <row r="33" spans="2:25">
      <c r="B33" s="40">
        <v>25</v>
      </c>
      <c r="C33" s="84">
        <f t="shared" si="0"/>
        <v>83439.319187303699</v>
      </c>
      <c r="D33" s="84"/>
      <c r="E33" s="40">
        <v>2017</v>
      </c>
      <c r="F33" s="8">
        <v>43714</v>
      </c>
      <c r="G33" s="46" t="s">
        <v>4</v>
      </c>
      <c r="H33" s="85">
        <v>1.1950000000000001</v>
      </c>
      <c r="I33" s="85"/>
      <c r="J33" s="40">
        <v>39</v>
      </c>
      <c r="K33" s="88">
        <f t="shared" si="3"/>
        <v>2503.1795756191109</v>
      </c>
      <c r="L33" s="89"/>
      <c r="M33" s="6">
        <f>IF(J33="","",(K33/J33)/LOOKUP(RIGHT($D$2,3),定数!$A$6:$A$13,定数!$B$6:$B$13))</f>
        <v>0.53486743068784426</v>
      </c>
      <c r="N33" s="40">
        <v>2017</v>
      </c>
      <c r="O33" s="8">
        <v>43715</v>
      </c>
      <c r="P33" s="85">
        <v>1.1908000000000001</v>
      </c>
      <c r="Q33" s="85"/>
      <c r="R33" s="86">
        <f>IF(P33="","",T33*M33*LOOKUP(RIGHT($D$2,3),定数!$A$6:$A$13,定数!$B$6:$B$13))</f>
        <v>-2695.7318506667234</v>
      </c>
      <c r="S33" s="86"/>
      <c r="T33" s="87">
        <f t="shared" si="4"/>
        <v>-41.999999999999815</v>
      </c>
      <c r="U33" s="87"/>
      <c r="V33" t="str">
        <f t="shared" si="7"/>
        <v/>
      </c>
      <c r="W33">
        <f t="shared" si="2"/>
        <v>1</v>
      </c>
      <c r="X33" s="41">
        <f t="shared" si="5"/>
        <v>111602.10696820503</v>
      </c>
      <c r="Y33" s="42">
        <f t="shared" si="6"/>
        <v>0.25234996494219231</v>
      </c>
    </row>
    <row r="34" spans="2:25">
      <c r="B34" s="40">
        <v>26</v>
      </c>
      <c r="C34" s="84">
        <f t="shared" si="0"/>
        <v>80743.587336636978</v>
      </c>
      <c r="D34" s="84"/>
      <c r="E34" s="40">
        <v>2017</v>
      </c>
      <c r="F34" s="8">
        <v>43728</v>
      </c>
      <c r="G34" s="46" t="s">
        <v>4</v>
      </c>
      <c r="H34" s="85">
        <v>1.2007000000000001</v>
      </c>
      <c r="I34" s="85"/>
      <c r="J34" s="40">
        <v>35</v>
      </c>
      <c r="K34" s="88">
        <f t="shared" si="3"/>
        <v>2422.307620099109</v>
      </c>
      <c r="L34" s="89"/>
      <c r="M34" s="6">
        <f>IF(J34="","",(K34/J34)/LOOKUP(RIGHT($D$2,3),定数!$A$6:$A$13,定数!$B$6:$B$13))</f>
        <v>0.57673990954740684</v>
      </c>
      <c r="N34" s="40">
        <v>2017</v>
      </c>
      <c r="O34" s="8">
        <v>43729</v>
      </c>
      <c r="P34" s="85">
        <v>1.1969000000000001</v>
      </c>
      <c r="Q34" s="85"/>
      <c r="R34" s="86">
        <f>IF(P34="","",T34*M34*LOOKUP(RIGHT($D$2,3),定数!$A$6:$A$13,定数!$B$6:$B$13))</f>
        <v>-2629.9339875361929</v>
      </c>
      <c r="S34" s="86"/>
      <c r="T34" s="87">
        <f t="shared" si="4"/>
        <v>-38.000000000000256</v>
      </c>
      <c r="U34" s="87"/>
      <c r="V34" t="str">
        <f t="shared" si="7"/>
        <v/>
      </c>
      <c r="W34">
        <f t="shared" si="2"/>
        <v>2</v>
      </c>
      <c r="X34" s="41">
        <f t="shared" si="5"/>
        <v>111602.10696820503</v>
      </c>
      <c r="Y34" s="42">
        <f t="shared" si="6"/>
        <v>0.27650481222867518</v>
      </c>
    </row>
    <row r="35" spans="2:25">
      <c r="B35" s="40">
        <v>27</v>
      </c>
      <c r="C35" s="84">
        <f t="shared" si="0"/>
        <v>78113.653349100787</v>
      </c>
      <c r="D35" s="84"/>
      <c r="E35" s="40">
        <v>2017</v>
      </c>
      <c r="F35" s="8">
        <v>43755</v>
      </c>
      <c r="G35" s="46" t="s">
        <v>3</v>
      </c>
      <c r="H35" s="85">
        <v>1.1783999999999999</v>
      </c>
      <c r="I35" s="85"/>
      <c r="J35" s="40">
        <v>23</v>
      </c>
      <c r="K35" s="88">
        <f t="shared" si="3"/>
        <v>2343.4096004730236</v>
      </c>
      <c r="L35" s="89"/>
      <c r="M35" s="6">
        <f>IF(J35="","",(K35/J35)/LOOKUP(RIGHT($D$2,3),定数!$A$6:$A$13,定数!$B$6:$B$13))</f>
        <v>0.84906144944674766</v>
      </c>
      <c r="N35" s="40">
        <v>2017</v>
      </c>
      <c r="O35" s="8">
        <v>43755</v>
      </c>
      <c r="P35" s="85">
        <v>1.1756</v>
      </c>
      <c r="Q35" s="85"/>
      <c r="R35" s="86">
        <f>IF(P35="","",T35*M35*LOOKUP(RIGHT($D$2,3),定数!$A$6:$A$13,定数!$B$6:$B$13))</f>
        <v>2852.8464701409839</v>
      </c>
      <c r="S35" s="86"/>
      <c r="T35" s="87">
        <f t="shared" si="4"/>
        <v>27.999999999999137</v>
      </c>
      <c r="U35" s="87"/>
      <c r="V35" t="str">
        <f t="shared" si="7"/>
        <v/>
      </c>
      <c r="W35">
        <f t="shared" si="2"/>
        <v>0</v>
      </c>
      <c r="X35" s="41">
        <f t="shared" si="5"/>
        <v>111602.10696820503</v>
      </c>
      <c r="Y35" s="42">
        <f t="shared" si="6"/>
        <v>0.30007008405894131</v>
      </c>
    </row>
    <row r="36" spans="2:25">
      <c r="B36" s="40">
        <v>28</v>
      </c>
      <c r="C36" s="84">
        <f t="shared" si="0"/>
        <v>80966.49981924177</v>
      </c>
      <c r="D36" s="84"/>
      <c r="E36" s="40">
        <v>2017</v>
      </c>
      <c r="F36" s="8">
        <v>43756</v>
      </c>
      <c r="G36" s="46" t="s">
        <v>3</v>
      </c>
      <c r="H36" s="85">
        <v>1.1760999999999999</v>
      </c>
      <c r="I36" s="85"/>
      <c r="J36" s="40">
        <v>12</v>
      </c>
      <c r="K36" s="88">
        <f t="shared" si="3"/>
        <v>2428.9949945772528</v>
      </c>
      <c r="L36" s="89"/>
      <c r="M36" s="6">
        <f>IF(J36="","",(K36/J36)/LOOKUP(RIGHT($D$2,3),定数!$A$6:$A$13,定数!$B$6:$B$13))</f>
        <v>1.6868020795675365</v>
      </c>
      <c r="N36" s="40">
        <v>2017</v>
      </c>
      <c r="O36" s="8">
        <v>43756</v>
      </c>
      <c r="P36" s="85">
        <v>1.1749000000000001</v>
      </c>
      <c r="Q36" s="85"/>
      <c r="R36" s="86">
        <f>IF(P36="","",T36*M36*LOOKUP(RIGHT($D$2,3),定数!$A$6:$A$13,定数!$B$6:$B$13))</f>
        <v>2428.9949945769849</v>
      </c>
      <c r="S36" s="86"/>
      <c r="T36" s="87">
        <f t="shared" si="4"/>
        <v>11.999999999998678</v>
      </c>
      <c r="U36" s="87"/>
      <c r="V36" t="str">
        <f t="shared" si="7"/>
        <v/>
      </c>
      <c r="W36">
        <f t="shared" si="2"/>
        <v>0</v>
      </c>
      <c r="X36" s="41">
        <f t="shared" si="5"/>
        <v>111602.10696820503</v>
      </c>
      <c r="Y36" s="42">
        <f t="shared" si="6"/>
        <v>0.27450742625935565</v>
      </c>
    </row>
    <row r="37" spans="2:25">
      <c r="B37" s="40">
        <v>29</v>
      </c>
      <c r="C37" s="84">
        <f t="shared" si="0"/>
        <v>83395.494813818761</v>
      </c>
      <c r="D37" s="84"/>
      <c r="E37" s="40">
        <v>2017</v>
      </c>
      <c r="F37" s="8">
        <v>43776</v>
      </c>
      <c r="G37" s="46" t="s">
        <v>3</v>
      </c>
      <c r="H37" s="85">
        <v>1.1563000000000001</v>
      </c>
      <c r="I37" s="85"/>
      <c r="J37" s="40">
        <v>44</v>
      </c>
      <c r="K37" s="88">
        <f t="shared" si="3"/>
        <v>2501.8648444145629</v>
      </c>
      <c r="L37" s="89"/>
      <c r="M37" s="6">
        <f>IF(J37="","",(K37/J37)/LOOKUP(RIGHT($D$2,3),定数!$A$6:$A$13,定数!$B$6:$B$13))</f>
        <v>0.47383803871487934</v>
      </c>
      <c r="N37" s="40">
        <v>2017</v>
      </c>
      <c r="O37" s="8">
        <v>43777</v>
      </c>
      <c r="P37" s="85">
        <v>1.1609</v>
      </c>
      <c r="Q37" s="85"/>
      <c r="R37" s="86">
        <f>IF(P37="","",T37*M37*LOOKUP(RIGHT($D$2,3),定数!$A$6:$A$13,定数!$B$6:$B$13))</f>
        <v>-2615.5859737060982</v>
      </c>
      <c r="S37" s="86"/>
      <c r="T37" s="87">
        <f t="shared" si="4"/>
        <v>-45.999999999999375</v>
      </c>
      <c r="U37" s="87"/>
      <c r="V37" t="str">
        <f t="shared" si="7"/>
        <v/>
      </c>
      <c r="W37">
        <f t="shared" si="2"/>
        <v>1</v>
      </c>
      <c r="X37" s="41">
        <f t="shared" si="5"/>
        <v>111602.10696820503</v>
      </c>
      <c r="Y37" s="42">
        <f t="shared" si="6"/>
        <v>0.25274264904713861</v>
      </c>
    </row>
    <row r="38" spans="2:25">
      <c r="B38" s="40">
        <v>30</v>
      </c>
      <c r="C38" s="84">
        <f t="shared" si="0"/>
        <v>80779.908840112665</v>
      </c>
      <c r="D38" s="84"/>
      <c r="E38" s="40">
        <v>2017</v>
      </c>
      <c r="F38" s="8">
        <v>43778</v>
      </c>
      <c r="G38" s="46" t="s">
        <v>4</v>
      </c>
      <c r="H38" s="85">
        <v>1.1644000000000001</v>
      </c>
      <c r="I38" s="85"/>
      <c r="J38" s="40">
        <v>44</v>
      </c>
      <c r="K38" s="88">
        <f t="shared" si="3"/>
        <v>2423.3972652033799</v>
      </c>
      <c r="L38" s="89"/>
      <c r="M38" s="6">
        <f>IF(J38="","",(K38/J38)/LOOKUP(RIGHT($D$2,3),定数!$A$6:$A$13,定数!$B$6:$B$13))</f>
        <v>0.45897675477336741</v>
      </c>
      <c r="N38" s="40">
        <v>2017</v>
      </c>
      <c r="O38" s="8">
        <v>43783</v>
      </c>
      <c r="P38" s="85">
        <v>1.17</v>
      </c>
      <c r="Q38" s="85"/>
      <c r="R38" s="86">
        <f>IF(P38="","",T38*M38*LOOKUP(RIGHT($D$2,3),定数!$A$6:$A$13,定数!$B$6:$B$13))</f>
        <v>3084.3237920769338</v>
      </c>
      <c r="S38" s="86"/>
      <c r="T38" s="87">
        <f t="shared" si="4"/>
        <v>55.999999999998273</v>
      </c>
      <c r="U38" s="87"/>
      <c r="V38" t="str">
        <f t="shared" si="7"/>
        <v/>
      </c>
      <c r="W38">
        <f t="shared" si="2"/>
        <v>0</v>
      </c>
      <c r="X38" s="41">
        <f t="shared" si="5"/>
        <v>111602.10696820503</v>
      </c>
      <c r="Y38" s="42">
        <f t="shared" si="6"/>
        <v>0.27617935687247808</v>
      </c>
    </row>
    <row r="39" spans="2:25">
      <c r="B39" s="40">
        <v>31</v>
      </c>
      <c r="C39" s="84">
        <f t="shared" si="0"/>
        <v>83864.232632189596</v>
      </c>
      <c r="D39" s="84"/>
      <c r="E39" s="40">
        <v>2017</v>
      </c>
      <c r="F39" s="8">
        <v>43782</v>
      </c>
      <c r="G39" s="46" t="s">
        <v>4</v>
      </c>
      <c r="H39" s="85">
        <v>1.1675</v>
      </c>
      <c r="I39" s="85"/>
      <c r="J39" s="40">
        <v>36</v>
      </c>
      <c r="K39" s="88">
        <f t="shared" si="3"/>
        <v>2515.9269789656878</v>
      </c>
      <c r="L39" s="89"/>
      <c r="M39" s="6">
        <f>IF(J39="","",(K39/J39)/LOOKUP(RIGHT($D$2,3),定数!$A$6:$A$13,定数!$B$6:$B$13))</f>
        <v>0.58239050439020557</v>
      </c>
      <c r="N39" s="40">
        <v>2017</v>
      </c>
      <c r="O39" s="8">
        <v>43783</v>
      </c>
      <c r="P39" s="85">
        <v>1.1719999999999999</v>
      </c>
      <c r="Q39" s="85"/>
      <c r="R39" s="86">
        <f>IF(P39="","",T39*M39*LOOKUP(RIGHT($D$2,3),定数!$A$6:$A$13,定数!$B$6:$B$13))</f>
        <v>3144.9087237070744</v>
      </c>
      <c r="S39" s="86"/>
      <c r="T39" s="87">
        <f t="shared" si="4"/>
        <v>44.999999999999488</v>
      </c>
      <c r="U39" s="87"/>
      <c r="V39" t="str">
        <f t="shared" si="7"/>
        <v/>
      </c>
      <c r="W39">
        <f t="shared" si="2"/>
        <v>0</v>
      </c>
      <c r="X39" s="41">
        <f t="shared" si="5"/>
        <v>111602.10696820503</v>
      </c>
      <c r="Y39" s="42">
        <f t="shared" si="6"/>
        <v>0.24854256868033719</v>
      </c>
    </row>
    <row r="40" spans="2:25">
      <c r="B40" s="40">
        <v>32</v>
      </c>
      <c r="C40" s="84">
        <f t="shared" si="0"/>
        <v>87009.141355896674</v>
      </c>
      <c r="D40" s="84"/>
      <c r="E40" s="40">
        <v>2017</v>
      </c>
      <c r="F40" s="8">
        <v>43805</v>
      </c>
      <c r="G40" s="46" t="s">
        <v>3</v>
      </c>
      <c r="H40" s="85">
        <v>1.1811</v>
      </c>
      <c r="I40" s="85"/>
      <c r="J40" s="40">
        <v>31</v>
      </c>
      <c r="K40" s="88">
        <f t="shared" si="3"/>
        <v>2610.2742406769003</v>
      </c>
      <c r="L40" s="89"/>
      <c r="M40" s="6">
        <f>IF(J40="","",(K40/J40)/LOOKUP(RIGHT($D$2,3),定数!$A$6:$A$13,定数!$B$6:$B$13))</f>
        <v>0.70168662383787639</v>
      </c>
      <c r="N40" s="40">
        <v>2017</v>
      </c>
      <c r="O40" s="8">
        <v>43807</v>
      </c>
      <c r="P40" s="85">
        <v>1.1772</v>
      </c>
      <c r="Q40" s="85"/>
      <c r="R40" s="86">
        <f>IF(P40="","",T40*M40*LOOKUP(RIGHT($D$2,3),定数!$A$6:$A$13,定数!$B$6:$B$13))</f>
        <v>3283.8933995612738</v>
      </c>
      <c r="S40" s="86"/>
      <c r="T40" s="87">
        <f t="shared" si="4"/>
        <v>39.000000000000142</v>
      </c>
      <c r="U40" s="87"/>
      <c r="V40" t="str">
        <f t="shared" si="7"/>
        <v/>
      </c>
      <c r="W40">
        <f t="shared" si="2"/>
        <v>0</v>
      </c>
      <c r="X40" s="41">
        <f t="shared" si="5"/>
        <v>111602.10696820503</v>
      </c>
      <c r="Y40" s="42">
        <f t="shared" si="6"/>
        <v>0.22036291500585015</v>
      </c>
    </row>
    <row r="41" spans="2:25">
      <c r="B41" s="40">
        <v>33</v>
      </c>
      <c r="C41" s="84">
        <f t="shared" si="0"/>
        <v>90293.034755457949</v>
      </c>
      <c r="D41" s="84"/>
      <c r="E41" s="40">
        <v>2018</v>
      </c>
      <c r="F41" s="8">
        <v>43475</v>
      </c>
      <c r="G41" s="46" t="s">
        <v>3</v>
      </c>
      <c r="H41" s="85">
        <v>1.1926000000000001</v>
      </c>
      <c r="I41" s="85"/>
      <c r="J41" s="40">
        <v>21</v>
      </c>
      <c r="K41" s="88">
        <f t="shared" si="3"/>
        <v>2708.7910426637382</v>
      </c>
      <c r="L41" s="89"/>
      <c r="M41" s="6">
        <f>IF(J41="","",(K41/J41)/LOOKUP(RIGHT($D$2,3),定数!$A$6:$A$13,定数!$B$6:$B$13))</f>
        <v>1.0749170804221182</v>
      </c>
      <c r="N41" s="40">
        <v>2018</v>
      </c>
      <c r="O41" s="8">
        <v>43475</v>
      </c>
      <c r="P41" s="85">
        <v>1.1950000000000001</v>
      </c>
      <c r="Q41" s="85"/>
      <c r="R41" s="86">
        <f>IF(P41="","",T41*M41*LOOKUP(RIGHT($D$2,3),定数!$A$6:$A$13,定数!$B$6:$B$13))</f>
        <v>-3095.7611916156461</v>
      </c>
      <c r="S41" s="86"/>
      <c r="T41" s="87">
        <f t="shared" si="4"/>
        <v>-23.999999999999577</v>
      </c>
      <c r="U41" s="87"/>
      <c r="V41" t="str">
        <f t="shared" si="7"/>
        <v/>
      </c>
      <c r="W41">
        <f t="shared" si="2"/>
        <v>1</v>
      </c>
      <c r="X41" s="41">
        <f t="shared" si="5"/>
        <v>111602.10696820503</v>
      </c>
      <c r="Y41" s="42">
        <f t="shared" si="6"/>
        <v>0.19093790244316755</v>
      </c>
    </row>
    <row r="42" spans="2:25">
      <c r="B42" s="40">
        <v>34</v>
      </c>
      <c r="C42" s="84">
        <f t="shared" si="0"/>
        <v>87197.273563842304</v>
      </c>
      <c r="D42" s="84"/>
      <c r="E42" s="40">
        <v>2018</v>
      </c>
      <c r="F42" s="8">
        <v>43488</v>
      </c>
      <c r="G42" s="46" t="s">
        <v>4</v>
      </c>
      <c r="H42" s="85">
        <v>1.2262999999999999</v>
      </c>
      <c r="I42" s="85"/>
      <c r="J42" s="40">
        <v>23</v>
      </c>
      <c r="K42" s="88">
        <f t="shared" si="3"/>
        <v>2615.9182069152689</v>
      </c>
      <c r="L42" s="89"/>
      <c r="M42" s="6">
        <f>IF(J42="","",(K42/J42)/LOOKUP(RIGHT($D$2,3),定数!$A$6:$A$13,定数!$B$6:$B$13))</f>
        <v>0.94779645178089444</v>
      </c>
      <c r="N42" s="40">
        <v>2018</v>
      </c>
      <c r="O42" s="8">
        <v>43488</v>
      </c>
      <c r="P42" s="85">
        <v>1.2238</v>
      </c>
      <c r="Q42" s="85"/>
      <c r="R42" s="86">
        <f>IF(P42="","",T42*M42*LOOKUP(RIGHT($D$2,3),定数!$A$6:$A$13,定数!$B$6:$B$13))</f>
        <v>-2843.3893553426228</v>
      </c>
      <c r="S42" s="86"/>
      <c r="T42" s="87">
        <f t="shared" si="4"/>
        <v>-24.999999999999467</v>
      </c>
      <c r="U42" s="87"/>
      <c r="V42" t="str">
        <f t="shared" si="7"/>
        <v/>
      </c>
      <c r="W42">
        <f t="shared" si="2"/>
        <v>2</v>
      </c>
      <c r="X42" s="41">
        <f t="shared" si="5"/>
        <v>111602.10696820503</v>
      </c>
      <c r="Y42" s="42">
        <f t="shared" si="6"/>
        <v>0.21867717435940126</v>
      </c>
    </row>
    <row r="43" spans="2:25">
      <c r="B43" s="40">
        <v>35</v>
      </c>
      <c r="C43" s="84">
        <f t="shared" si="0"/>
        <v>84353.884208499687</v>
      </c>
      <c r="D43" s="84"/>
      <c r="E43" s="40">
        <v>2018</v>
      </c>
      <c r="F43" s="8">
        <v>43502</v>
      </c>
      <c r="G43" s="46" t="s">
        <v>3</v>
      </c>
      <c r="H43" s="85">
        <v>1.2321</v>
      </c>
      <c r="I43" s="85"/>
      <c r="J43" s="40">
        <v>94</v>
      </c>
      <c r="K43" s="88">
        <f t="shared" si="3"/>
        <v>2530.6165262549907</v>
      </c>
      <c r="L43" s="89"/>
      <c r="M43" s="6">
        <f>IF(J43="","",(K43/J43)/LOOKUP(RIGHT($D$2,3),定数!$A$6:$A$13,定数!$B$6:$B$13))</f>
        <v>0.22434543672473323</v>
      </c>
      <c r="N43" s="40">
        <v>2018</v>
      </c>
      <c r="O43" s="8">
        <v>43510</v>
      </c>
      <c r="P43" s="85">
        <v>1.2417</v>
      </c>
      <c r="Q43" s="85"/>
      <c r="R43" s="86">
        <f>IF(P43="","",T43*M43*LOOKUP(RIGHT($D$2,3),定数!$A$6:$A$13,定数!$B$6:$B$13))</f>
        <v>-2584.4594310689408</v>
      </c>
      <c r="S43" s="86"/>
      <c r="T43" s="87">
        <f t="shared" si="4"/>
        <v>-96.000000000000526</v>
      </c>
      <c r="U43" s="87"/>
      <c r="V43" t="str">
        <f t="shared" si="7"/>
        <v/>
      </c>
      <c r="W43">
        <f t="shared" si="2"/>
        <v>3</v>
      </c>
      <c r="X43" s="41">
        <f t="shared" si="5"/>
        <v>111602.10696820503</v>
      </c>
      <c r="Y43" s="42">
        <f t="shared" si="6"/>
        <v>0.24415509258681156</v>
      </c>
    </row>
    <row r="44" spans="2:25">
      <c r="B44" s="40">
        <v>36</v>
      </c>
      <c r="C44" s="84">
        <f t="shared" si="0"/>
        <v>81769.424777430744</v>
      </c>
      <c r="D44" s="84"/>
      <c r="E44" s="40">
        <v>2018</v>
      </c>
      <c r="F44" s="8">
        <v>43503</v>
      </c>
      <c r="G44" s="46" t="s">
        <v>3</v>
      </c>
      <c r="H44" s="85">
        <v>1.2254</v>
      </c>
      <c r="I44" s="85"/>
      <c r="J44" s="40">
        <v>89</v>
      </c>
      <c r="K44" s="88">
        <f t="shared" si="3"/>
        <v>2453.0827433229224</v>
      </c>
      <c r="L44" s="89"/>
      <c r="M44" s="6">
        <f>IF(J44="","",(K44/J44)/LOOKUP(RIGHT($D$2,3),定数!$A$6:$A$13,定数!$B$6:$B$13))</f>
        <v>0.22968939544222119</v>
      </c>
      <c r="N44" s="40">
        <v>2018</v>
      </c>
      <c r="O44" s="8">
        <v>43503</v>
      </c>
      <c r="P44" s="85">
        <v>1.2141</v>
      </c>
      <c r="Q44" s="85"/>
      <c r="R44" s="86">
        <f>IF(P44="","",T44*M44*LOOKUP(RIGHT($D$2,3),定数!$A$6:$A$13,定数!$B$6:$B$13))</f>
        <v>3114.5882021965435</v>
      </c>
      <c r="S44" s="86"/>
      <c r="T44" s="87">
        <f t="shared" si="4"/>
        <v>113.00000000000088</v>
      </c>
      <c r="U44" s="87"/>
      <c r="V44" t="str">
        <f t="shared" si="7"/>
        <v/>
      </c>
      <c r="W44">
        <f t="shared" si="2"/>
        <v>0</v>
      </c>
      <c r="X44" s="41">
        <f t="shared" si="5"/>
        <v>111602.10696820503</v>
      </c>
      <c r="Y44" s="42">
        <f t="shared" si="6"/>
        <v>0.26731289400542846</v>
      </c>
    </row>
    <row r="45" spans="2:25">
      <c r="B45" s="40">
        <v>37</v>
      </c>
      <c r="C45" s="84">
        <f t="shared" si="0"/>
        <v>84884.012979627281</v>
      </c>
      <c r="D45" s="84"/>
      <c r="E45" s="40">
        <v>2018</v>
      </c>
      <c r="F45" s="8">
        <v>43518</v>
      </c>
      <c r="G45" s="46" t="s">
        <v>3</v>
      </c>
      <c r="H45" s="85">
        <v>1.228</v>
      </c>
      <c r="I45" s="85"/>
      <c r="J45" s="40">
        <v>78</v>
      </c>
      <c r="K45" s="88">
        <f t="shared" si="3"/>
        <v>2546.5203893888183</v>
      </c>
      <c r="L45" s="89"/>
      <c r="M45" s="6">
        <f>IF(J45="","",(K45/J45)/LOOKUP(RIGHT($D$2,3),定数!$A$6:$A$13,定数!$B$6:$B$13))</f>
        <v>0.27206414416547203</v>
      </c>
      <c r="N45" s="40">
        <v>2018</v>
      </c>
      <c r="O45" s="8">
        <v>43525</v>
      </c>
      <c r="P45" s="85">
        <v>1.2181</v>
      </c>
      <c r="Q45" s="85"/>
      <c r="R45" s="86">
        <f>IF(P45="","",T45*M45*LOOKUP(RIGHT($D$2,3),定数!$A$6:$A$13,定数!$B$6:$B$13))</f>
        <v>3232.1220326858142</v>
      </c>
      <c r="S45" s="86"/>
      <c r="T45" s="87">
        <f t="shared" si="4"/>
        <v>99.000000000000199</v>
      </c>
      <c r="U45" s="87"/>
      <c r="V45" t="str">
        <f t="shared" si="7"/>
        <v/>
      </c>
      <c r="W45">
        <f t="shared" si="2"/>
        <v>0</v>
      </c>
      <c r="X45" s="41">
        <f t="shared" si="5"/>
        <v>111602.10696820503</v>
      </c>
      <c r="Y45" s="42">
        <f t="shared" si="6"/>
        <v>0.23940492446248907</v>
      </c>
    </row>
    <row r="46" spans="2:25">
      <c r="B46" s="40">
        <v>38</v>
      </c>
      <c r="C46" s="84">
        <f t="shared" si="0"/>
        <v>88116.135012313098</v>
      </c>
      <c r="D46" s="84"/>
      <c r="E46" s="40">
        <v>2018</v>
      </c>
      <c r="F46" s="8">
        <v>43519</v>
      </c>
      <c r="G46" s="46" t="s">
        <v>3</v>
      </c>
      <c r="H46" s="85">
        <v>1.2285999999999999</v>
      </c>
      <c r="I46" s="85"/>
      <c r="J46" s="40">
        <v>29</v>
      </c>
      <c r="K46" s="88">
        <f t="shared" si="3"/>
        <v>2643.4840503693927</v>
      </c>
      <c r="L46" s="89"/>
      <c r="M46" s="6">
        <f>IF(J46="","",(K46/J46)/LOOKUP(RIGHT($D$2,3),定数!$A$6:$A$13,定数!$B$6:$B$13))</f>
        <v>0.75962185355442313</v>
      </c>
      <c r="N46" s="40">
        <v>2018</v>
      </c>
      <c r="O46" s="8">
        <v>43519</v>
      </c>
      <c r="P46" s="85">
        <v>1.2318</v>
      </c>
      <c r="Q46" s="85"/>
      <c r="R46" s="86">
        <f>IF(P46="","",T46*M46*LOOKUP(RIGHT($D$2,3),定数!$A$6:$A$13,定数!$B$6:$B$13))</f>
        <v>-2916.9479176490686</v>
      </c>
      <c r="S46" s="86"/>
      <c r="T46" s="87">
        <f t="shared" si="4"/>
        <v>-32.000000000000917</v>
      </c>
      <c r="U46" s="87"/>
      <c r="V46" t="str">
        <f t="shared" si="7"/>
        <v/>
      </c>
      <c r="W46">
        <f t="shared" si="2"/>
        <v>1</v>
      </c>
      <c r="X46" s="41">
        <f t="shared" si="5"/>
        <v>111602.10696820503</v>
      </c>
      <c r="Y46" s="42">
        <f t="shared" si="6"/>
        <v>0.21044380427856069</v>
      </c>
    </row>
    <row r="47" spans="2:25">
      <c r="B47" s="40">
        <v>39</v>
      </c>
      <c r="C47" s="84">
        <f t="shared" si="0"/>
        <v>85199.187094664027</v>
      </c>
      <c r="D47" s="84"/>
      <c r="E47" s="40">
        <v>2018</v>
      </c>
      <c r="F47" s="8">
        <v>43520</v>
      </c>
      <c r="G47" s="46" t="s">
        <v>3</v>
      </c>
      <c r="H47" s="85">
        <v>1.2286999999999999</v>
      </c>
      <c r="I47" s="85"/>
      <c r="J47" s="40">
        <v>17</v>
      </c>
      <c r="K47" s="88">
        <f t="shared" si="3"/>
        <v>2555.9756128399208</v>
      </c>
      <c r="L47" s="89"/>
      <c r="M47" s="6">
        <f>IF(J47="","",(K47/J47)/LOOKUP(RIGHT($D$2,3),定数!$A$6:$A$13,定数!$B$6:$B$13))</f>
        <v>1.2529292219803532</v>
      </c>
      <c r="N47" s="40">
        <v>2018</v>
      </c>
      <c r="O47" s="8">
        <v>43522</v>
      </c>
      <c r="P47" s="85">
        <v>1.2305999999999999</v>
      </c>
      <c r="Q47" s="85"/>
      <c r="R47" s="86">
        <f>IF(P47="","",T47*M47*LOOKUP(RIGHT($D$2,3),定数!$A$6:$A$13,定数!$B$6:$B$13))</f>
        <v>-2856.6786261152247</v>
      </c>
      <c r="S47" s="86"/>
      <c r="T47" s="87">
        <f t="shared" si="4"/>
        <v>-19.000000000000128</v>
      </c>
      <c r="U47" s="87"/>
      <c r="V47" t="str">
        <f t="shared" si="7"/>
        <v/>
      </c>
      <c r="W47">
        <f t="shared" si="2"/>
        <v>2</v>
      </c>
      <c r="X47" s="41">
        <f t="shared" si="5"/>
        <v>111602.10696820503</v>
      </c>
      <c r="Y47" s="42">
        <f t="shared" si="6"/>
        <v>0.23658083696451249</v>
      </c>
    </row>
    <row r="48" spans="2:25">
      <c r="B48" s="40">
        <v>40</v>
      </c>
      <c r="C48" s="84">
        <f t="shared" si="0"/>
        <v>82342.508468548796</v>
      </c>
      <c r="D48" s="84"/>
      <c r="E48" s="40">
        <v>2018</v>
      </c>
      <c r="F48" s="8">
        <v>43525</v>
      </c>
      <c r="G48" s="46" t="s">
        <v>3</v>
      </c>
      <c r="H48" s="85">
        <v>1.2179</v>
      </c>
      <c r="I48" s="85"/>
      <c r="J48" s="40">
        <v>32</v>
      </c>
      <c r="K48" s="88">
        <f t="shared" si="3"/>
        <v>2470.2752540564638</v>
      </c>
      <c r="L48" s="89"/>
      <c r="M48" s="6">
        <f>IF(J48="","",(K48/J48)/LOOKUP(RIGHT($D$2,3),定数!$A$6:$A$13,定数!$B$6:$B$13))</f>
        <v>0.6433008474105375</v>
      </c>
      <c r="N48" s="40">
        <v>2018</v>
      </c>
      <c r="O48" s="8">
        <v>43525</v>
      </c>
      <c r="P48" s="85">
        <v>1.2213000000000001</v>
      </c>
      <c r="Q48" s="85"/>
      <c r="R48" s="86">
        <f>IF(P48="","",T48*M48*LOOKUP(RIGHT($D$2,3),定数!$A$6:$A$13,定数!$B$6:$B$13))</f>
        <v>-2624.6674574350468</v>
      </c>
      <c r="S48" s="86"/>
      <c r="T48" s="87">
        <f t="shared" si="4"/>
        <v>-34.000000000000696</v>
      </c>
      <c r="U48" s="87"/>
      <c r="V48" t="str">
        <f t="shared" si="7"/>
        <v/>
      </c>
      <c r="W48">
        <f t="shared" si="2"/>
        <v>3</v>
      </c>
      <c r="X48" s="41">
        <f t="shared" si="5"/>
        <v>111602.10696820503</v>
      </c>
      <c r="Y48" s="42">
        <f t="shared" si="6"/>
        <v>0.26217783243099679</v>
      </c>
    </row>
    <row r="49" spans="2:25">
      <c r="B49" s="40">
        <v>41</v>
      </c>
      <c r="C49" s="84">
        <f t="shared" si="0"/>
        <v>79717.841011113749</v>
      </c>
      <c r="D49" s="84"/>
      <c r="E49" s="40">
        <v>2018</v>
      </c>
      <c r="F49" s="8">
        <v>43529</v>
      </c>
      <c r="G49" s="46" t="s">
        <v>4</v>
      </c>
      <c r="H49" s="85">
        <v>1.2349000000000001</v>
      </c>
      <c r="I49" s="85"/>
      <c r="J49" s="40">
        <v>46</v>
      </c>
      <c r="K49" s="88">
        <f t="shared" si="3"/>
        <v>2391.5352303334125</v>
      </c>
      <c r="L49" s="89"/>
      <c r="M49" s="6">
        <f>IF(J49="","",(K49/J49)/LOOKUP(RIGHT($D$2,3),定数!$A$6:$A$13,定数!$B$6:$B$13))</f>
        <v>0.43324913592996606</v>
      </c>
      <c r="N49" s="40">
        <v>2018</v>
      </c>
      <c r="O49" s="8">
        <v>43530</v>
      </c>
      <c r="P49" s="85">
        <v>1.2406999999999999</v>
      </c>
      <c r="Q49" s="85"/>
      <c r="R49" s="86">
        <f>IF(P49="","",T49*M49*LOOKUP(RIGHT($D$2,3),定数!$A$6:$A$13,定数!$B$6:$B$13))</f>
        <v>3015.4139860724622</v>
      </c>
      <c r="S49" s="86"/>
      <c r="T49" s="87">
        <f t="shared" si="4"/>
        <v>57.999999999998053</v>
      </c>
      <c r="U49" s="87"/>
      <c r="V49" t="str">
        <f t="shared" si="7"/>
        <v/>
      </c>
      <c r="W49">
        <f t="shared" si="2"/>
        <v>0</v>
      </c>
      <c r="X49" s="41">
        <f t="shared" si="5"/>
        <v>111602.10696820503</v>
      </c>
      <c r="Y49" s="42">
        <f t="shared" si="6"/>
        <v>0.28569591402225925</v>
      </c>
    </row>
    <row r="50" spans="2:25">
      <c r="B50" s="40">
        <v>42</v>
      </c>
      <c r="C50" s="84">
        <f t="shared" si="0"/>
        <v>82733.254997186217</v>
      </c>
      <c r="D50" s="84"/>
      <c r="E50" s="40">
        <v>2018</v>
      </c>
      <c r="F50" s="8">
        <v>43530</v>
      </c>
      <c r="G50" s="48" t="s">
        <v>4</v>
      </c>
      <c r="H50" s="85">
        <v>1.2414000000000001</v>
      </c>
      <c r="I50" s="85"/>
      <c r="J50" s="40">
        <v>79</v>
      </c>
      <c r="K50" s="88">
        <f t="shared" si="3"/>
        <v>2481.9976499155864</v>
      </c>
      <c r="L50" s="89"/>
      <c r="M50" s="6">
        <f>IF(J50="","",(K50/J50)/LOOKUP(RIGHT($D$2,3),定数!$A$6:$A$13,定数!$B$6:$B$13))</f>
        <v>0.26181409809236145</v>
      </c>
      <c r="N50" s="40">
        <v>2018</v>
      </c>
      <c r="O50" s="8">
        <v>43532</v>
      </c>
      <c r="P50" s="85">
        <v>1.2333000000000001</v>
      </c>
      <c r="Q50" s="85"/>
      <c r="R50" s="86">
        <f>IF(P50="","",T50*M50*LOOKUP(RIGHT($D$2,3),定数!$A$6:$A$13,定数!$B$6:$B$13))</f>
        <v>-2544.8330334577518</v>
      </c>
      <c r="S50" s="86"/>
      <c r="T50" s="87">
        <f t="shared" si="4"/>
        <v>-80.999999999999957</v>
      </c>
      <c r="U50" s="87"/>
      <c r="V50" t="str">
        <f t="shared" si="7"/>
        <v/>
      </c>
      <c r="W50">
        <f t="shared" si="2"/>
        <v>1</v>
      </c>
      <c r="X50" s="41">
        <f t="shared" si="5"/>
        <v>111602.10696820503</v>
      </c>
      <c r="Y50" s="42">
        <f t="shared" si="6"/>
        <v>0.25867658555266726</v>
      </c>
    </row>
    <row r="51" spans="2:25">
      <c r="B51" s="40">
        <v>43</v>
      </c>
      <c r="C51" s="84">
        <f t="shared" si="0"/>
        <v>80188.42196372847</v>
      </c>
      <c r="D51" s="84"/>
      <c r="E51" s="40">
        <v>2018</v>
      </c>
      <c r="F51" s="8">
        <v>43540</v>
      </c>
      <c r="G51" s="48" t="s">
        <v>3</v>
      </c>
      <c r="H51" s="85">
        <v>1.2306999999999999</v>
      </c>
      <c r="I51" s="85"/>
      <c r="J51" s="40">
        <v>27</v>
      </c>
      <c r="K51" s="88">
        <f t="shared" si="3"/>
        <v>2405.6526589118539</v>
      </c>
      <c r="L51" s="89"/>
      <c r="M51" s="6">
        <f>IF(J51="","",(K51/J51)/LOOKUP(RIGHT($D$2,3),定数!$A$6:$A$13,定数!$B$6:$B$13))</f>
        <v>0.74248538855304125</v>
      </c>
      <c r="N51" s="40">
        <v>2018</v>
      </c>
      <c r="O51" s="8">
        <v>43540</v>
      </c>
      <c r="P51" s="85">
        <v>1.2273000000000001</v>
      </c>
      <c r="Q51" s="85"/>
      <c r="R51" s="86">
        <f>IF(P51="","",T51*M51*LOOKUP(RIGHT($D$2,3),定数!$A$6:$A$13,定数!$B$6:$B$13))</f>
        <v>3029.3403852962729</v>
      </c>
      <c r="S51" s="86"/>
      <c r="T51" s="87">
        <f t="shared" si="4"/>
        <v>33.999999999998479</v>
      </c>
      <c r="U51" s="87"/>
      <c r="V51" t="str">
        <f t="shared" si="7"/>
        <v/>
      </c>
      <c r="W51">
        <f t="shared" si="2"/>
        <v>0</v>
      </c>
      <c r="X51" s="41">
        <f t="shared" si="5"/>
        <v>111602.10696820503</v>
      </c>
      <c r="Y51" s="42">
        <f t="shared" si="6"/>
        <v>0.28147931842743956</v>
      </c>
    </row>
    <row r="52" spans="2:25">
      <c r="B52" s="40">
        <v>44</v>
      </c>
      <c r="C52" s="84">
        <f t="shared" si="0"/>
        <v>83217.762349024735</v>
      </c>
      <c r="D52" s="84"/>
      <c r="E52" s="40">
        <v>2018</v>
      </c>
      <c r="F52" s="8">
        <v>43545</v>
      </c>
      <c r="G52" s="48" t="s">
        <v>3</v>
      </c>
      <c r="H52" s="85">
        <v>1.2256</v>
      </c>
      <c r="I52" s="85"/>
      <c r="J52" s="40">
        <v>38</v>
      </c>
      <c r="K52" s="88">
        <f t="shared" si="3"/>
        <v>2496.5328704707422</v>
      </c>
      <c r="L52" s="89"/>
      <c r="M52" s="6">
        <f>IF(J52="","",(K52/J52)/LOOKUP(RIGHT($D$2,3),定数!$A$6:$A$13,定数!$B$6:$B$13))</f>
        <v>0.5474852786120048</v>
      </c>
      <c r="N52" s="40">
        <v>2018</v>
      </c>
      <c r="O52" s="8">
        <v>43546</v>
      </c>
      <c r="P52" s="85">
        <v>1.2296</v>
      </c>
      <c r="Q52" s="85"/>
      <c r="R52" s="86">
        <f>IF(P52="","",T52*M52*LOOKUP(RIGHT($D$2,3),定数!$A$6:$A$13,定数!$B$6:$B$13))</f>
        <v>-2627.9293373376254</v>
      </c>
      <c r="S52" s="86"/>
      <c r="T52" s="87">
        <f t="shared" si="4"/>
        <v>-40.000000000000036</v>
      </c>
      <c r="U52" s="87"/>
      <c r="V52" t="str">
        <f t="shared" si="7"/>
        <v/>
      </c>
      <c r="W52">
        <f t="shared" si="2"/>
        <v>1</v>
      </c>
      <c r="X52" s="41">
        <f t="shared" si="5"/>
        <v>111602.10696820503</v>
      </c>
      <c r="Y52" s="42">
        <f t="shared" si="6"/>
        <v>0.25433520379025532</v>
      </c>
    </row>
    <row r="53" spans="2:25">
      <c r="B53" s="40">
        <v>45</v>
      </c>
      <c r="C53" s="84">
        <f t="shared" si="0"/>
        <v>80589.833011687108</v>
      </c>
      <c r="D53" s="84"/>
      <c r="E53" s="40">
        <v>2018</v>
      </c>
      <c r="F53" s="8">
        <v>43565</v>
      </c>
      <c r="G53" s="48" t="s">
        <v>4</v>
      </c>
      <c r="H53" s="85">
        <v>1.2336</v>
      </c>
      <c r="I53" s="85"/>
      <c r="J53" s="40">
        <v>32</v>
      </c>
      <c r="K53" s="88">
        <f t="shared" si="3"/>
        <v>2417.6949903506134</v>
      </c>
      <c r="L53" s="89"/>
      <c r="M53" s="6">
        <f>IF(J53="","",(K53/J53)/LOOKUP(RIGHT($D$2,3),定数!$A$6:$A$13,定数!$B$6:$B$13))</f>
        <v>0.62960807040380551</v>
      </c>
      <c r="N53" s="40">
        <v>2018</v>
      </c>
      <c r="O53" s="8">
        <v>43566</v>
      </c>
      <c r="P53" s="85">
        <v>1.2376</v>
      </c>
      <c r="Q53" s="85"/>
      <c r="R53" s="86">
        <f>IF(P53="","",T53*M53*LOOKUP(RIGHT($D$2,3),定数!$A$6:$A$13,定数!$B$6:$B$13))</f>
        <v>3022.1187379382691</v>
      </c>
      <c r="S53" s="86"/>
      <c r="T53" s="87">
        <f t="shared" si="4"/>
        <v>40.000000000000036</v>
      </c>
      <c r="U53" s="87"/>
      <c r="V53" t="str">
        <f t="shared" si="7"/>
        <v/>
      </c>
      <c r="W53">
        <f t="shared" si="2"/>
        <v>0</v>
      </c>
      <c r="X53" s="41">
        <f t="shared" si="5"/>
        <v>111602.10696820503</v>
      </c>
      <c r="Y53" s="42">
        <f t="shared" si="6"/>
        <v>0.27788251314424728</v>
      </c>
    </row>
    <row r="54" spans="2:25">
      <c r="B54" s="40">
        <v>46</v>
      </c>
      <c r="C54" s="84">
        <f t="shared" si="0"/>
        <v>83611.951749625383</v>
      </c>
      <c r="D54" s="84"/>
      <c r="E54" s="40">
        <v>2018</v>
      </c>
      <c r="F54" s="8">
        <v>43587</v>
      </c>
      <c r="G54" s="48" t="s">
        <v>3</v>
      </c>
      <c r="H54" s="85">
        <v>1.1952</v>
      </c>
      <c r="I54" s="85"/>
      <c r="J54" s="40">
        <v>58</v>
      </c>
      <c r="K54" s="88">
        <f t="shared" si="3"/>
        <v>2508.3585524887612</v>
      </c>
      <c r="L54" s="89"/>
      <c r="M54" s="6">
        <f>IF(J54="","",(K54/J54)/LOOKUP(RIGHT($D$2,3),定数!$A$6:$A$13,定数!$B$6:$B$13))</f>
        <v>0.3603963437483852</v>
      </c>
      <c r="N54" s="40">
        <v>2018</v>
      </c>
      <c r="O54" s="8">
        <v>43588</v>
      </c>
      <c r="P54" s="85">
        <v>1.2012</v>
      </c>
      <c r="Q54" s="85"/>
      <c r="R54" s="86">
        <f>IF(P54="","",T54*M54*LOOKUP(RIGHT($D$2,3),定数!$A$6:$A$13,定数!$B$6:$B$13))</f>
        <v>-2594.853674988376</v>
      </c>
      <c r="S54" s="86"/>
      <c r="T54" s="87">
        <f t="shared" si="4"/>
        <v>-60.000000000000057</v>
      </c>
      <c r="U54" s="87"/>
      <c r="V54" t="str">
        <f t="shared" si="7"/>
        <v/>
      </c>
      <c r="W54">
        <f t="shared" si="2"/>
        <v>1</v>
      </c>
      <c r="X54" s="41">
        <f t="shared" si="5"/>
        <v>111602.10696820503</v>
      </c>
      <c r="Y54" s="42">
        <f t="shared" si="6"/>
        <v>0.25080310738715639</v>
      </c>
    </row>
    <row r="55" spans="2:25">
      <c r="B55" s="40">
        <v>47</v>
      </c>
      <c r="C55" s="84">
        <f t="shared" si="0"/>
        <v>81017.098074637004</v>
      </c>
      <c r="D55" s="84"/>
      <c r="E55" s="40">
        <v>2018</v>
      </c>
      <c r="F55" s="8">
        <v>43589</v>
      </c>
      <c r="G55" s="48" t="s">
        <v>3</v>
      </c>
      <c r="H55" s="85">
        <v>1.1957</v>
      </c>
      <c r="I55" s="85"/>
      <c r="J55" s="40">
        <v>28</v>
      </c>
      <c r="K55" s="88">
        <f t="shared" si="3"/>
        <v>2430.5129422391101</v>
      </c>
      <c r="L55" s="89"/>
      <c r="M55" s="6">
        <f>IF(J55="","",(K55/J55)/LOOKUP(RIGHT($D$2,3),定数!$A$6:$A$13,定数!$B$6:$B$13))</f>
        <v>0.72336694709497329</v>
      </c>
      <c r="N55" s="40">
        <v>2018</v>
      </c>
      <c r="O55" s="8">
        <v>43589</v>
      </c>
      <c r="P55" s="85">
        <v>1.1988000000000001</v>
      </c>
      <c r="Q55" s="85"/>
      <c r="R55" s="86">
        <f>IF(P55="","",T55*M55*LOOKUP(RIGHT($D$2,3),定数!$A$6:$A$13,定数!$B$6:$B$13))</f>
        <v>-2690.9250431933897</v>
      </c>
      <c r="S55" s="86"/>
      <c r="T55" s="87">
        <f t="shared" si="4"/>
        <v>-31.000000000001027</v>
      </c>
      <c r="U55" s="87"/>
      <c r="V55" t="str">
        <f t="shared" si="7"/>
        <v/>
      </c>
      <c r="W55">
        <f t="shared" si="2"/>
        <v>2</v>
      </c>
      <c r="X55" s="41">
        <f t="shared" si="5"/>
        <v>111602.10696820503</v>
      </c>
      <c r="Y55" s="42">
        <f t="shared" si="6"/>
        <v>0.27405404543376199</v>
      </c>
    </row>
    <row r="56" spans="2:25">
      <c r="B56" s="40">
        <v>48</v>
      </c>
      <c r="C56" s="84">
        <f t="shared" si="0"/>
        <v>78326.173031443614</v>
      </c>
      <c r="D56" s="84"/>
      <c r="E56" s="40">
        <v>2018</v>
      </c>
      <c r="F56" s="8">
        <v>43592</v>
      </c>
      <c r="G56" s="48" t="s">
        <v>3</v>
      </c>
      <c r="H56" s="85">
        <v>1.194</v>
      </c>
      <c r="I56" s="85"/>
      <c r="J56" s="40">
        <v>35</v>
      </c>
      <c r="K56" s="88">
        <f t="shared" si="3"/>
        <v>2349.7851909433084</v>
      </c>
      <c r="L56" s="89"/>
      <c r="M56" s="6">
        <f>IF(J56="","",(K56/J56)/LOOKUP(RIGHT($D$2,3),定数!$A$6:$A$13,定数!$B$6:$B$13))</f>
        <v>0.55947266451031152</v>
      </c>
      <c r="N56" s="40">
        <v>2018</v>
      </c>
      <c r="O56" s="8">
        <v>43593</v>
      </c>
      <c r="P56" s="85">
        <v>1.1896</v>
      </c>
      <c r="Q56" s="85"/>
      <c r="R56" s="86">
        <f>IF(P56="","",T56*M56*LOOKUP(RIGHT($D$2,3),定数!$A$6:$A$13,定数!$B$6:$B$13))</f>
        <v>2954.0156686144173</v>
      </c>
      <c r="S56" s="86"/>
      <c r="T56" s="87">
        <f t="shared" si="4"/>
        <v>43.999999999999595</v>
      </c>
      <c r="U56" s="87"/>
      <c r="V56" t="str">
        <f t="shared" si="7"/>
        <v/>
      </c>
      <c r="W56">
        <f t="shared" si="2"/>
        <v>0</v>
      </c>
      <c r="X56" s="41">
        <f t="shared" si="5"/>
        <v>111602.10696820503</v>
      </c>
      <c r="Y56" s="42">
        <f t="shared" si="6"/>
        <v>0.29816582178185569</v>
      </c>
    </row>
    <row r="57" spans="2:25">
      <c r="B57" s="40">
        <v>49</v>
      </c>
      <c r="C57" s="84">
        <f t="shared" si="0"/>
        <v>81280.188700058032</v>
      </c>
      <c r="D57" s="84"/>
      <c r="E57" s="40">
        <v>2018</v>
      </c>
      <c r="F57" s="8">
        <v>43603</v>
      </c>
      <c r="G57" s="48" t="s">
        <v>3</v>
      </c>
      <c r="H57" s="85">
        <v>1.1759999999999999</v>
      </c>
      <c r="I57" s="85"/>
      <c r="J57" s="40">
        <v>48</v>
      </c>
      <c r="K57" s="88">
        <f t="shared" si="3"/>
        <v>2438.405661001741</v>
      </c>
      <c r="L57" s="89"/>
      <c r="M57" s="6">
        <f>IF(J57="","",(K57/J57)/LOOKUP(RIGHT($D$2,3),定数!$A$6:$A$13,定数!$B$6:$B$13))</f>
        <v>0.42333431614613559</v>
      </c>
      <c r="N57" s="40">
        <v>2018</v>
      </c>
      <c r="O57" s="8">
        <v>43607</v>
      </c>
      <c r="P57" s="85">
        <v>1.181</v>
      </c>
      <c r="Q57" s="85"/>
      <c r="R57" s="86">
        <f>IF(P57="","",T57*M57*LOOKUP(RIGHT($D$2,3),定数!$A$6:$A$13,定数!$B$6:$B$13))</f>
        <v>-2540.0058968768722</v>
      </c>
      <c r="S57" s="86"/>
      <c r="T57" s="87">
        <f t="shared" si="4"/>
        <v>-50.000000000001151</v>
      </c>
      <c r="U57" s="87"/>
      <c r="V57" t="str">
        <f t="shared" si="7"/>
        <v/>
      </c>
      <c r="W57">
        <f t="shared" si="2"/>
        <v>1</v>
      </c>
      <c r="X57" s="41">
        <f t="shared" si="5"/>
        <v>111602.10696820503</v>
      </c>
      <c r="Y57" s="42">
        <f t="shared" si="6"/>
        <v>0.27169664706048591</v>
      </c>
    </row>
    <row r="58" spans="2:25">
      <c r="B58" s="40">
        <v>50</v>
      </c>
      <c r="C58" s="84">
        <f t="shared" si="0"/>
        <v>78740.18280318116</v>
      </c>
      <c r="D58" s="84"/>
      <c r="E58" s="40">
        <v>2018</v>
      </c>
      <c r="F58" s="8">
        <v>43610</v>
      </c>
      <c r="G58" s="48" t="s">
        <v>3</v>
      </c>
      <c r="H58" s="85">
        <v>1.1660999999999999</v>
      </c>
      <c r="I58" s="85"/>
      <c r="J58" s="40">
        <v>71</v>
      </c>
      <c r="K58" s="88">
        <f t="shared" si="3"/>
        <v>2362.2054840954347</v>
      </c>
      <c r="L58" s="89"/>
      <c r="M58" s="6">
        <f>IF(J58="","",(K58/J58)/LOOKUP(RIGHT($D$2,3),定数!$A$6:$A$13,定数!$B$6:$B$13))</f>
        <v>0.27725416479993364</v>
      </c>
      <c r="N58" s="40">
        <v>2018</v>
      </c>
      <c r="O58" s="8">
        <v>43614</v>
      </c>
      <c r="P58" s="85">
        <v>1.1571</v>
      </c>
      <c r="Q58" s="85"/>
      <c r="R58" s="86">
        <f>IF(P58="","",T58*M58*LOOKUP(RIGHT($D$2,3),定数!$A$6:$A$13,定数!$B$6:$B$13))</f>
        <v>2994.3449798392489</v>
      </c>
      <c r="S58" s="86"/>
      <c r="T58" s="87">
        <f t="shared" si="4"/>
        <v>89.999999999998977</v>
      </c>
      <c r="U58" s="87"/>
      <c r="V58" t="str">
        <f t="shared" si="7"/>
        <v/>
      </c>
      <c r="W58">
        <f t="shared" si="2"/>
        <v>0</v>
      </c>
      <c r="X58" s="41">
        <f t="shared" si="5"/>
        <v>111602.10696820503</v>
      </c>
      <c r="Y58" s="42">
        <f t="shared" si="6"/>
        <v>0.29445612683984623</v>
      </c>
    </row>
    <row r="59" spans="2:25">
      <c r="B59" s="40">
        <v>51</v>
      </c>
      <c r="C59" s="84">
        <f t="shared" si="0"/>
        <v>81734.527783020414</v>
      </c>
      <c r="D59" s="84"/>
      <c r="E59" s="40">
        <v>2018</v>
      </c>
      <c r="F59" s="8">
        <v>43617</v>
      </c>
      <c r="G59" s="48" t="s">
        <v>4</v>
      </c>
      <c r="H59" s="85">
        <v>1.1697</v>
      </c>
      <c r="I59" s="85"/>
      <c r="J59" s="40">
        <v>26</v>
      </c>
      <c r="K59" s="88">
        <f t="shared" si="3"/>
        <v>2452.0358334906123</v>
      </c>
      <c r="L59" s="89"/>
      <c r="M59" s="6">
        <f>IF(J59="","",(K59/J59)/LOOKUP(RIGHT($D$2,3),定数!$A$6:$A$13,定数!$B$6:$B$13))</f>
        <v>0.78590892099058085</v>
      </c>
      <c r="N59" s="40">
        <v>2018</v>
      </c>
      <c r="O59" s="8">
        <v>43617</v>
      </c>
      <c r="P59" s="85">
        <v>1.1669</v>
      </c>
      <c r="Q59" s="85"/>
      <c r="R59" s="86">
        <f>IF(P59="","",T59*M59*LOOKUP(RIGHT($D$2,3),定数!$A$6:$A$13,定数!$B$6:$B$13))</f>
        <v>-2640.6539745282703</v>
      </c>
      <c r="S59" s="86"/>
      <c r="T59" s="87">
        <f t="shared" si="4"/>
        <v>-27.999999999999137</v>
      </c>
      <c r="U59" s="87"/>
      <c r="V59" t="str">
        <f t="shared" si="7"/>
        <v/>
      </c>
      <c r="W59">
        <f t="shared" si="2"/>
        <v>1</v>
      </c>
      <c r="X59" s="41">
        <f t="shared" si="5"/>
        <v>111602.10696820503</v>
      </c>
      <c r="Y59" s="42">
        <f t="shared" si="6"/>
        <v>0.26762558518446034</v>
      </c>
    </row>
    <row r="60" spans="2:25">
      <c r="B60" s="40">
        <v>52</v>
      </c>
      <c r="C60" s="84">
        <f t="shared" si="0"/>
        <v>79093.87380849215</v>
      </c>
      <c r="D60" s="84"/>
      <c r="E60" s="40">
        <v>2018</v>
      </c>
      <c r="F60" s="8">
        <v>43637</v>
      </c>
      <c r="G60" s="48" t="s">
        <v>3</v>
      </c>
      <c r="H60" s="85">
        <v>1.1555</v>
      </c>
      <c r="I60" s="85"/>
      <c r="J60" s="40">
        <v>19</v>
      </c>
      <c r="K60" s="88">
        <f t="shared" si="3"/>
        <v>2372.8162142547644</v>
      </c>
      <c r="L60" s="89"/>
      <c r="M60" s="6">
        <f>IF(J60="","",(K60/J60)/LOOKUP(RIGHT($D$2,3),定数!$A$6:$A$13,定数!$B$6:$B$13))</f>
        <v>1.0407088659012125</v>
      </c>
      <c r="N60" s="40">
        <v>2018</v>
      </c>
      <c r="O60" s="8">
        <v>43637</v>
      </c>
      <c r="P60" s="85">
        <v>1.1531</v>
      </c>
      <c r="Q60" s="85"/>
      <c r="R60" s="86">
        <f>IF(P60="","",T60*M60*LOOKUP(RIGHT($D$2,3),定数!$A$6:$A$13,定数!$B$6:$B$13))</f>
        <v>2997.241533795439</v>
      </c>
      <c r="S60" s="86"/>
      <c r="T60" s="87">
        <f t="shared" si="4"/>
        <v>23.999999999999577</v>
      </c>
      <c r="U60" s="87"/>
      <c r="V60" t="str">
        <f t="shared" si="7"/>
        <v/>
      </c>
      <c r="W60">
        <f t="shared" si="2"/>
        <v>0</v>
      </c>
      <c r="X60" s="41">
        <f t="shared" si="5"/>
        <v>111602.10696820503</v>
      </c>
      <c r="Y60" s="42">
        <f t="shared" si="6"/>
        <v>0.29128691243234628</v>
      </c>
    </row>
    <row r="61" spans="2:25">
      <c r="B61" s="40">
        <v>53</v>
      </c>
      <c r="C61" s="84">
        <f t="shared" si="0"/>
        <v>82091.115342287594</v>
      </c>
      <c r="D61" s="84"/>
      <c r="E61" s="40">
        <v>2018</v>
      </c>
      <c r="F61" s="8">
        <v>43649</v>
      </c>
      <c r="G61" s="48" t="s">
        <v>4</v>
      </c>
      <c r="H61" s="85">
        <v>1.1673</v>
      </c>
      <c r="I61" s="85"/>
      <c r="J61" s="40">
        <v>46</v>
      </c>
      <c r="K61" s="88">
        <f t="shared" si="3"/>
        <v>2462.7334602686278</v>
      </c>
      <c r="L61" s="89"/>
      <c r="M61" s="6">
        <f>IF(J61="","",(K61/J61)/LOOKUP(RIGHT($D$2,3),定数!$A$6:$A$13,定数!$B$6:$B$13))</f>
        <v>0.44614736599069343</v>
      </c>
      <c r="N61" s="40">
        <v>2018</v>
      </c>
      <c r="O61" s="8">
        <v>43652</v>
      </c>
      <c r="P61" s="85">
        <v>1.1731</v>
      </c>
      <c r="Q61" s="85"/>
      <c r="R61" s="86">
        <f>IF(P61="","",T61*M61*LOOKUP(RIGHT($D$2,3),定数!$A$6:$A$13,定数!$B$6:$B$13))</f>
        <v>3105.1856672952408</v>
      </c>
      <c r="S61" s="86"/>
      <c r="T61" s="87">
        <f t="shared" si="4"/>
        <v>58.00000000000027</v>
      </c>
      <c r="U61" s="87"/>
      <c r="V61" t="str">
        <f t="shared" si="7"/>
        <v/>
      </c>
      <c r="W61">
        <f t="shared" si="2"/>
        <v>0</v>
      </c>
      <c r="X61" s="41">
        <f t="shared" si="5"/>
        <v>111602.10696820503</v>
      </c>
      <c r="Y61" s="42">
        <f t="shared" si="6"/>
        <v>0.2644304164824145</v>
      </c>
    </row>
    <row r="62" spans="2:25">
      <c r="B62" s="40">
        <v>54</v>
      </c>
      <c r="C62" s="84">
        <f t="shared" si="0"/>
        <v>85196.301009582836</v>
      </c>
      <c r="D62" s="84"/>
      <c r="E62" s="40">
        <v>2018</v>
      </c>
      <c r="F62" s="8">
        <v>43652</v>
      </c>
      <c r="G62" s="48" t="s">
        <v>4</v>
      </c>
      <c r="H62" s="85">
        <v>1.1727000000000001</v>
      </c>
      <c r="I62" s="85"/>
      <c r="J62" s="40">
        <v>42</v>
      </c>
      <c r="K62" s="88">
        <f t="shared" si="3"/>
        <v>2555.8890302874852</v>
      </c>
      <c r="L62" s="89"/>
      <c r="M62" s="6">
        <f>IF(J62="","",(K62/J62)/LOOKUP(RIGHT($D$2,3),定数!$A$6:$A$13,定数!$B$6:$B$13))</f>
        <v>0.50712083934275498</v>
      </c>
      <c r="N62" s="40">
        <v>2018</v>
      </c>
      <c r="O62" s="8">
        <v>43655</v>
      </c>
      <c r="P62" s="85">
        <v>1.1779999999999999</v>
      </c>
      <c r="Q62" s="85"/>
      <c r="R62" s="86">
        <f>IF(P62="","",T62*M62*LOOKUP(RIGHT($D$2,3),定数!$A$6:$A$13,定数!$B$6:$B$13))</f>
        <v>3225.2885382198369</v>
      </c>
      <c r="S62" s="86"/>
      <c r="T62" s="87">
        <f t="shared" si="4"/>
        <v>52.999999999998607</v>
      </c>
      <c r="U62" s="87"/>
      <c r="V62" t="str">
        <f t="shared" si="7"/>
        <v/>
      </c>
      <c r="W62">
        <f t="shared" si="2"/>
        <v>0</v>
      </c>
      <c r="X62" s="41">
        <f t="shared" si="5"/>
        <v>111602.10696820503</v>
      </c>
      <c r="Y62" s="42">
        <f t="shared" si="6"/>
        <v>0.23660669745370577</v>
      </c>
    </row>
    <row r="63" spans="2:25">
      <c r="B63" s="40">
        <v>55</v>
      </c>
      <c r="C63" s="84">
        <f t="shared" si="0"/>
        <v>88421.58954780268</v>
      </c>
      <c r="D63" s="84"/>
      <c r="E63" s="40">
        <v>2018</v>
      </c>
      <c r="F63" s="8">
        <v>43659</v>
      </c>
      <c r="G63" s="48" t="s">
        <v>3</v>
      </c>
      <c r="H63" s="85">
        <v>1.1665000000000001</v>
      </c>
      <c r="I63" s="85"/>
      <c r="J63" s="40">
        <v>20</v>
      </c>
      <c r="K63" s="88">
        <f t="shared" si="3"/>
        <v>2652.6476864340802</v>
      </c>
      <c r="L63" s="89"/>
      <c r="M63" s="6">
        <f>IF(J63="","",(K63/J63)/LOOKUP(RIGHT($D$2,3),定数!$A$6:$A$13,定数!$B$6:$B$13))</f>
        <v>1.1052698693475336</v>
      </c>
      <c r="N63" s="40">
        <v>2018</v>
      </c>
      <c r="O63" s="8">
        <v>43659</v>
      </c>
      <c r="P63" s="85">
        <v>1.1639999999999999</v>
      </c>
      <c r="Q63" s="85"/>
      <c r="R63" s="86">
        <f>IF(P63="","",T63*M63*LOOKUP(RIGHT($D$2,3),定数!$A$6:$A$13,定数!$B$6:$B$13))</f>
        <v>3315.8096080428245</v>
      </c>
      <c r="S63" s="86"/>
      <c r="T63" s="87">
        <f t="shared" si="4"/>
        <v>25.000000000001688</v>
      </c>
      <c r="U63" s="87"/>
      <c r="V63" t="str">
        <f t="shared" si="7"/>
        <v/>
      </c>
      <c r="W63">
        <f t="shared" si="2"/>
        <v>0</v>
      </c>
      <c r="X63" s="41">
        <f t="shared" si="5"/>
        <v>111602.10696820503</v>
      </c>
      <c r="Y63" s="42">
        <f t="shared" si="6"/>
        <v>0.20770680814302533</v>
      </c>
    </row>
    <row r="64" spans="2:25">
      <c r="B64" s="40">
        <v>56</v>
      </c>
      <c r="C64" s="84">
        <f t="shared" si="0"/>
        <v>91737.399155845502</v>
      </c>
      <c r="D64" s="84"/>
      <c r="E64" s="40">
        <v>2018</v>
      </c>
      <c r="F64" s="8">
        <v>43663</v>
      </c>
      <c r="G64" s="48" t="s">
        <v>4</v>
      </c>
      <c r="H64" s="85">
        <v>1.1720999999999999</v>
      </c>
      <c r="I64" s="85"/>
      <c r="J64" s="40">
        <v>19</v>
      </c>
      <c r="K64" s="88">
        <f t="shared" si="3"/>
        <v>2752.121974675365</v>
      </c>
      <c r="L64" s="89"/>
      <c r="M64" s="6">
        <f>IF(J64="","",(K64/J64)/LOOKUP(RIGHT($D$2,3),定数!$A$6:$A$13,定数!$B$6:$B$13))</f>
        <v>1.2070710415242829</v>
      </c>
      <c r="N64" s="40">
        <v>2018</v>
      </c>
      <c r="O64" s="8">
        <v>43663</v>
      </c>
      <c r="P64" s="85">
        <v>1.17</v>
      </c>
      <c r="Q64" s="85"/>
      <c r="R64" s="86">
        <f>IF(P64="","",T64*M64*LOOKUP(RIGHT($D$2,3),定数!$A$6:$A$13,定数!$B$6:$B$13))</f>
        <v>-3041.8190246411796</v>
      </c>
      <c r="S64" s="86"/>
      <c r="T64" s="87">
        <f t="shared" si="4"/>
        <v>-20.999999999999908</v>
      </c>
      <c r="U64" s="87"/>
      <c r="V64" t="str">
        <f t="shared" si="7"/>
        <v/>
      </c>
      <c r="W64">
        <f t="shared" si="2"/>
        <v>1</v>
      </c>
      <c r="X64" s="41">
        <f t="shared" si="5"/>
        <v>111602.10696820503</v>
      </c>
      <c r="Y64" s="42">
        <f t="shared" si="6"/>
        <v>0.17799581344838677</v>
      </c>
    </row>
    <row r="65" spans="2:25">
      <c r="B65" s="40">
        <v>57</v>
      </c>
      <c r="C65" s="84">
        <f t="shared" si="0"/>
        <v>88695.580131204319</v>
      </c>
      <c r="D65" s="84"/>
      <c r="E65" s="40">
        <v>2018</v>
      </c>
      <c r="F65" s="8">
        <v>43685</v>
      </c>
      <c r="G65" s="48" t="s">
        <v>4</v>
      </c>
      <c r="H65" s="85">
        <v>1.1609</v>
      </c>
      <c r="I65" s="85"/>
      <c r="J65" s="40">
        <v>28</v>
      </c>
      <c r="K65" s="88">
        <f t="shared" si="3"/>
        <v>2660.8674039361294</v>
      </c>
      <c r="L65" s="89"/>
      <c r="M65" s="6">
        <f>IF(J65="","",(K65/J65)/LOOKUP(RIGHT($D$2,3),定数!$A$6:$A$13,定数!$B$6:$B$13))</f>
        <v>0.79192482260003849</v>
      </c>
      <c r="N65" s="40">
        <v>2018</v>
      </c>
      <c r="O65" s="8">
        <v>43686</v>
      </c>
      <c r="P65" s="85">
        <v>1.1578999999999999</v>
      </c>
      <c r="Q65" s="85"/>
      <c r="R65" s="86">
        <f>IF(P65="","",T65*M65*LOOKUP(RIGHT($D$2,3),定数!$A$6:$A$13,定数!$B$6:$B$13))</f>
        <v>-2850.9293613602467</v>
      </c>
      <c r="S65" s="86"/>
      <c r="T65" s="87">
        <f t="shared" si="4"/>
        <v>-30.000000000001137</v>
      </c>
      <c r="U65" s="87"/>
      <c r="V65" t="str">
        <f t="shared" si="7"/>
        <v/>
      </c>
      <c r="W65">
        <f t="shared" si="2"/>
        <v>2</v>
      </c>
      <c r="X65" s="41">
        <f t="shared" si="5"/>
        <v>111602.10696820503</v>
      </c>
      <c r="Y65" s="42">
        <f t="shared" si="6"/>
        <v>0.2052517417393086</v>
      </c>
    </row>
    <row r="66" spans="2:25">
      <c r="B66" s="40">
        <v>58</v>
      </c>
      <c r="C66" s="84">
        <f t="shared" si="0"/>
        <v>85844.650769844069</v>
      </c>
      <c r="D66" s="84"/>
      <c r="E66" s="40">
        <v>2018</v>
      </c>
      <c r="F66" s="8">
        <v>43691</v>
      </c>
      <c r="G66" s="48" t="s">
        <v>3</v>
      </c>
      <c r="H66" s="85">
        <v>1.1335999999999999</v>
      </c>
      <c r="I66" s="85"/>
      <c r="J66" s="40">
        <v>57</v>
      </c>
      <c r="K66" s="88">
        <f t="shared" si="3"/>
        <v>2575.339523095322</v>
      </c>
      <c r="L66" s="89"/>
      <c r="M66" s="6">
        <f>IF(J66="","",(K66/J66)/LOOKUP(RIGHT($D$2,3),定数!$A$6:$A$13,定数!$B$6:$B$13))</f>
        <v>0.37651162618352657</v>
      </c>
      <c r="N66" s="40">
        <v>2018</v>
      </c>
      <c r="O66" s="8">
        <v>43693</v>
      </c>
      <c r="P66" s="85">
        <v>1.1395999999999999</v>
      </c>
      <c r="Q66" s="85"/>
      <c r="R66" s="86">
        <f>IF(P66="","",T66*M66*LOOKUP(RIGHT($D$2,3),定数!$A$6:$A$13,定数!$B$6:$B$13))</f>
        <v>-2710.8837085213941</v>
      </c>
      <c r="S66" s="86"/>
      <c r="T66" s="87">
        <f t="shared" si="4"/>
        <v>-60.000000000000057</v>
      </c>
      <c r="U66" s="87"/>
      <c r="V66" t="str">
        <f t="shared" si="7"/>
        <v/>
      </c>
      <c r="W66">
        <f t="shared" si="2"/>
        <v>3</v>
      </c>
      <c r="X66" s="41">
        <f t="shared" si="5"/>
        <v>111602.10696820503</v>
      </c>
      <c r="Y66" s="42">
        <f t="shared" si="6"/>
        <v>0.23079722146911752</v>
      </c>
    </row>
    <row r="67" spans="2:25">
      <c r="B67" s="40">
        <v>59</v>
      </c>
      <c r="C67" s="84">
        <f t="shared" si="0"/>
        <v>83133.76706132268</v>
      </c>
      <c r="D67" s="84"/>
      <c r="E67" s="40">
        <v>2018</v>
      </c>
      <c r="F67" s="8">
        <v>43697</v>
      </c>
      <c r="G67" s="48" t="s">
        <v>4</v>
      </c>
      <c r="H67" s="85">
        <v>1.1437999999999999</v>
      </c>
      <c r="I67" s="85"/>
      <c r="J67" s="40">
        <v>42</v>
      </c>
      <c r="K67" s="88">
        <f t="shared" si="3"/>
        <v>2494.0130118396805</v>
      </c>
      <c r="L67" s="89"/>
      <c r="M67" s="6">
        <f>IF(J67="","",(K67/J67)/LOOKUP(RIGHT($D$2,3),定数!$A$6:$A$13,定数!$B$6:$B$13))</f>
        <v>0.49484385155549215</v>
      </c>
      <c r="N67" s="40">
        <v>2018</v>
      </c>
      <c r="O67" s="8">
        <v>43698</v>
      </c>
      <c r="P67" s="85">
        <v>1.1491</v>
      </c>
      <c r="Q67" s="85"/>
      <c r="R67" s="86">
        <f>IF(P67="","",T67*M67*LOOKUP(RIGHT($D$2,3),定数!$A$6:$A$13,定数!$B$6:$B$13))</f>
        <v>3147.206895892979</v>
      </c>
      <c r="S67" s="86"/>
      <c r="T67" s="87">
        <f t="shared" si="4"/>
        <v>53.000000000000824</v>
      </c>
      <c r="U67" s="87"/>
      <c r="V67" t="str">
        <f t="shared" si="7"/>
        <v/>
      </c>
      <c r="W67">
        <f t="shared" si="2"/>
        <v>0</v>
      </c>
      <c r="X67" s="41">
        <f t="shared" si="5"/>
        <v>111602.10696820503</v>
      </c>
      <c r="Y67" s="42">
        <f t="shared" si="6"/>
        <v>0.25508783552798753</v>
      </c>
    </row>
    <row r="68" spans="2:25">
      <c r="B68" s="40">
        <v>60</v>
      </c>
      <c r="C68" s="84">
        <f t="shared" si="0"/>
        <v>86280.973957215654</v>
      </c>
      <c r="D68" s="84"/>
      <c r="E68" s="40">
        <v>2018</v>
      </c>
      <c r="F68" s="8">
        <v>43712</v>
      </c>
      <c r="G68" s="48" t="s">
        <v>3</v>
      </c>
      <c r="H68" s="85">
        <v>1.1556999999999999</v>
      </c>
      <c r="I68" s="85"/>
      <c r="J68" s="40">
        <v>52</v>
      </c>
      <c r="K68" s="88">
        <f t="shared" si="3"/>
        <v>2588.4292187164697</v>
      </c>
      <c r="L68" s="89"/>
      <c r="M68" s="6">
        <f>IF(J68="","",(K68/J68)/LOOKUP(RIGHT($D$2,3),定数!$A$6:$A$13,定数!$B$6:$B$13))</f>
        <v>0.41481237479430605</v>
      </c>
      <c r="N68" s="40">
        <v>2018</v>
      </c>
      <c r="O68" s="8">
        <v>43713</v>
      </c>
      <c r="P68" s="85">
        <v>1.1611</v>
      </c>
      <c r="Q68" s="85"/>
      <c r="R68" s="86">
        <f>IF(P68="","",T68*M68*LOOKUP(RIGHT($D$2,3),定数!$A$6:$A$13,定数!$B$6:$B$13))</f>
        <v>-2687.9841886671384</v>
      </c>
      <c r="S68" s="86"/>
      <c r="T68" s="87">
        <f t="shared" si="4"/>
        <v>-54.000000000000711</v>
      </c>
      <c r="U68" s="87"/>
      <c r="V68" t="str">
        <f t="shared" si="7"/>
        <v/>
      </c>
      <c r="W68">
        <f t="shared" si="2"/>
        <v>1</v>
      </c>
      <c r="X68" s="41">
        <f t="shared" si="5"/>
        <v>111602.10696820503</v>
      </c>
      <c r="Y68" s="42">
        <f t="shared" si="6"/>
        <v>0.22688758930154662</v>
      </c>
    </row>
    <row r="69" spans="2:25">
      <c r="B69" s="40">
        <v>61</v>
      </c>
      <c r="C69" s="84">
        <f t="shared" si="0"/>
        <v>83592.989768548519</v>
      </c>
      <c r="D69" s="84"/>
      <c r="E69" s="40">
        <v>2018</v>
      </c>
      <c r="F69" s="8">
        <v>43721</v>
      </c>
      <c r="G69" s="48" t="s">
        <v>4</v>
      </c>
      <c r="H69" s="85">
        <v>1.1680999999999999</v>
      </c>
      <c r="I69" s="85"/>
      <c r="J69" s="40">
        <v>71</v>
      </c>
      <c r="K69" s="88">
        <f t="shared" si="3"/>
        <v>2507.7896930564557</v>
      </c>
      <c r="L69" s="89"/>
      <c r="M69" s="6">
        <f>IF(J69="","",(K69/J69)/LOOKUP(RIGHT($D$2,3),定数!$A$6:$A$13,定数!$B$6:$B$13))</f>
        <v>0.29434151326953706</v>
      </c>
      <c r="N69" s="40">
        <v>2018</v>
      </c>
      <c r="O69" s="8">
        <v>43728</v>
      </c>
      <c r="P69" s="85">
        <v>1.1771</v>
      </c>
      <c r="Q69" s="85"/>
      <c r="R69" s="86">
        <f>IF(P69="","",T69*M69*LOOKUP(RIGHT($D$2,3),定数!$A$6:$A$13,定数!$B$6:$B$13))</f>
        <v>3178.8883433110423</v>
      </c>
      <c r="S69" s="86"/>
      <c r="T69" s="87">
        <f t="shared" si="4"/>
        <v>90.000000000001194</v>
      </c>
      <c r="U69" s="87"/>
      <c r="V69" t="str">
        <f t="shared" si="7"/>
        <v/>
      </c>
      <c r="W69">
        <f t="shared" si="2"/>
        <v>0</v>
      </c>
      <c r="X69" s="41">
        <f t="shared" si="5"/>
        <v>111602.10696820503</v>
      </c>
      <c r="Y69" s="42">
        <f t="shared" si="6"/>
        <v>0.2509730144040756</v>
      </c>
    </row>
    <row r="70" spans="2:25">
      <c r="B70" s="40">
        <v>62</v>
      </c>
      <c r="C70" s="84">
        <f t="shared" si="0"/>
        <v>86771.878111859565</v>
      </c>
      <c r="D70" s="84"/>
      <c r="E70" s="40">
        <v>2018</v>
      </c>
      <c r="F70" s="8">
        <v>43763</v>
      </c>
      <c r="G70" s="49" t="s">
        <v>3</v>
      </c>
      <c r="H70" s="85">
        <v>1.1363000000000001</v>
      </c>
      <c r="I70" s="85"/>
      <c r="J70" s="40">
        <v>67</v>
      </c>
      <c r="K70" s="88">
        <f t="shared" si="3"/>
        <v>2603.1563433557867</v>
      </c>
      <c r="L70" s="89"/>
      <c r="M70" s="6">
        <f>IF(J70="","",(K70/J70)/LOOKUP(RIGHT($D$2,3),定数!$A$6:$A$13,定数!$B$6:$B$13))</f>
        <v>0.32377566459649088</v>
      </c>
      <c r="N70" s="40">
        <v>2018</v>
      </c>
      <c r="O70" s="8">
        <v>43771</v>
      </c>
      <c r="P70" s="85">
        <v>1.1432</v>
      </c>
      <c r="Q70" s="85"/>
      <c r="R70" s="86">
        <f>IF(P70="","",T70*M70*LOOKUP(RIGHT($D$2,3),定数!$A$6:$A$13,定数!$B$6:$B$13))</f>
        <v>-2680.8625028589081</v>
      </c>
      <c r="S70" s="86"/>
      <c r="T70" s="87">
        <f t="shared" si="4"/>
        <v>-68.999999999999062</v>
      </c>
      <c r="U70" s="87"/>
      <c r="V70" t="str">
        <f t="shared" si="7"/>
        <v/>
      </c>
      <c r="W70">
        <f t="shared" si="2"/>
        <v>1</v>
      </c>
      <c r="X70" s="41">
        <f t="shared" si="5"/>
        <v>111602.10696820503</v>
      </c>
      <c r="Y70" s="42">
        <f t="shared" si="6"/>
        <v>0.22248888959972313</v>
      </c>
    </row>
    <row r="71" spans="2:25">
      <c r="B71" s="40">
        <v>63</v>
      </c>
      <c r="C71" s="84">
        <f t="shared" si="0"/>
        <v>84091.015609000664</v>
      </c>
      <c r="D71" s="84"/>
      <c r="E71" s="40">
        <v>2018</v>
      </c>
      <c r="F71" s="8">
        <v>43776</v>
      </c>
      <c r="G71" s="49" t="s">
        <v>4</v>
      </c>
      <c r="H71" s="85">
        <v>1.1471</v>
      </c>
      <c r="I71" s="85"/>
      <c r="J71" s="40">
        <v>75</v>
      </c>
      <c r="K71" s="88">
        <f t="shared" si="3"/>
        <v>2522.7304682700196</v>
      </c>
      <c r="L71" s="89"/>
      <c r="M71" s="6">
        <f>IF(J71="","",(K71/J71)/LOOKUP(RIGHT($D$2,3),定数!$A$6:$A$13,定数!$B$6:$B$13))</f>
        <v>0.28030338536333554</v>
      </c>
      <c r="N71" s="40">
        <v>2018</v>
      </c>
      <c r="O71" s="8">
        <v>43777</v>
      </c>
      <c r="P71" s="85">
        <v>1.1395</v>
      </c>
      <c r="Q71" s="85"/>
      <c r="R71" s="86">
        <f>IF(P71="","",T71*M71*LOOKUP(RIGHT($D$2,3),定数!$A$6:$A$13,定数!$B$6:$B$13))</f>
        <v>-2556.3668745136374</v>
      </c>
      <c r="S71" s="86"/>
      <c r="T71" s="87">
        <f t="shared" si="4"/>
        <v>-76.000000000000512</v>
      </c>
      <c r="U71" s="87"/>
      <c r="V71" t="str">
        <f t="shared" si="7"/>
        <v/>
      </c>
      <c r="W71">
        <f t="shared" si="2"/>
        <v>2</v>
      </c>
      <c r="X71" s="41">
        <f t="shared" si="5"/>
        <v>111602.10696820503</v>
      </c>
      <c r="Y71" s="42">
        <f t="shared" si="6"/>
        <v>0.24651050151805964</v>
      </c>
    </row>
    <row r="72" spans="2:25">
      <c r="B72" s="40">
        <v>64</v>
      </c>
      <c r="C72" s="84">
        <f t="shared" si="0"/>
        <v>81534.648734487026</v>
      </c>
      <c r="D72" s="84"/>
      <c r="E72" s="40">
        <v>2018</v>
      </c>
      <c r="F72" s="8">
        <v>43785</v>
      </c>
      <c r="G72" s="49" t="s">
        <v>4</v>
      </c>
      <c r="H72" s="85">
        <v>1.1392</v>
      </c>
      <c r="I72" s="85"/>
      <c r="J72" s="40">
        <v>70</v>
      </c>
      <c r="K72" s="88">
        <f t="shared" si="3"/>
        <v>2446.0394620346106</v>
      </c>
      <c r="L72" s="89"/>
      <c r="M72" s="6">
        <f>IF(J72="","",(K72/J72)/LOOKUP(RIGHT($D$2,3),定数!$A$6:$A$13,定数!$B$6:$B$13))</f>
        <v>0.29119517405173934</v>
      </c>
      <c r="N72" s="40">
        <v>2018</v>
      </c>
      <c r="O72" s="8">
        <v>43796</v>
      </c>
      <c r="P72" s="85">
        <v>1.1322000000000001</v>
      </c>
      <c r="Q72" s="85"/>
      <c r="R72" s="86">
        <f>IF(P72="","",T72*M72*LOOKUP(RIGHT($D$2,3),定数!$A$6:$A$13,定数!$B$6:$B$13))</f>
        <v>-2446.0394620345737</v>
      </c>
      <c r="S72" s="86"/>
      <c r="T72" s="87">
        <f t="shared" si="4"/>
        <v>-69.999999999998948</v>
      </c>
      <c r="U72" s="87"/>
      <c r="V72" t="str">
        <f t="shared" si="7"/>
        <v/>
      </c>
      <c r="W72">
        <f t="shared" si="2"/>
        <v>3</v>
      </c>
      <c r="X72" s="41">
        <f t="shared" si="5"/>
        <v>111602.10696820503</v>
      </c>
      <c r="Y72" s="42">
        <f t="shared" si="6"/>
        <v>0.26941658227191079</v>
      </c>
    </row>
    <row r="73" spans="2:25">
      <c r="B73" s="40">
        <v>65</v>
      </c>
      <c r="C73" s="84">
        <f t="shared" si="0"/>
        <v>79088.60927245245</v>
      </c>
      <c r="D73" s="84"/>
      <c r="E73" s="40">
        <v>2018</v>
      </c>
      <c r="F73" s="8">
        <v>43796</v>
      </c>
      <c r="G73" s="49" t="s">
        <v>3</v>
      </c>
      <c r="H73" s="85">
        <v>1.1308</v>
      </c>
      <c r="I73" s="85"/>
      <c r="J73" s="40">
        <v>33</v>
      </c>
      <c r="K73" s="88">
        <f t="shared" si="3"/>
        <v>2372.6582781735733</v>
      </c>
      <c r="L73" s="89"/>
      <c r="M73" s="6">
        <f>IF(J73="","",(K73/J73)/LOOKUP(RIGHT($D$2,3),定数!$A$6:$A$13,定数!$B$6:$B$13))</f>
        <v>0.59915613085191244</v>
      </c>
      <c r="N73" s="40">
        <v>2018</v>
      </c>
      <c r="O73" s="8">
        <v>43797</v>
      </c>
      <c r="P73" s="85">
        <v>1.1344000000000001</v>
      </c>
      <c r="Q73" s="85"/>
      <c r="R73" s="86">
        <f>IF(P73="","",T73*M73*LOOKUP(RIGHT($D$2,3),定数!$A$6:$A$13,定数!$B$6:$B$13))</f>
        <v>-2588.3544852802961</v>
      </c>
      <c r="S73" s="86"/>
      <c r="T73" s="87">
        <f t="shared" si="4"/>
        <v>-36.000000000000476</v>
      </c>
      <c r="U73" s="87"/>
      <c r="V73" t="str">
        <f t="shared" si="7"/>
        <v/>
      </c>
      <c r="W73">
        <f t="shared" si="2"/>
        <v>4</v>
      </c>
      <c r="X73" s="41">
        <f t="shared" si="5"/>
        <v>111602.10696820503</v>
      </c>
      <c r="Y73" s="42">
        <f t="shared" si="6"/>
        <v>0.29133408480375322</v>
      </c>
    </row>
    <row r="74" spans="2:25">
      <c r="B74" s="40">
        <v>66</v>
      </c>
      <c r="C74" s="84">
        <f t="shared" ref="C74:C108" si="8">IF(R73="","",C73+R73)</f>
        <v>76500.254787172147</v>
      </c>
      <c r="D74" s="84"/>
      <c r="E74" s="40">
        <v>2018</v>
      </c>
      <c r="F74" s="8">
        <v>43806</v>
      </c>
      <c r="G74" s="49" t="s">
        <v>4</v>
      </c>
      <c r="H74" s="85">
        <v>1.1415</v>
      </c>
      <c r="I74" s="85"/>
      <c r="J74" s="40">
        <v>51</v>
      </c>
      <c r="K74" s="88">
        <f t="shared" si="3"/>
        <v>2295.0076436151644</v>
      </c>
      <c r="L74" s="89"/>
      <c r="M74" s="6">
        <f>IF(J74="","",(K74/J74)/LOOKUP(RIGHT($D$2,3),定数!$A$6:$A$13,定数!$B$6:$B$13))</f>
        <v>0.37500124895672621</v>
      </c>
      <c r="N74" s="40">
        <v>2018</v>
      </c>
      <c r="O74" s="8">
        <v>43810</v>
      </c>
      <c r="P74" s="85">
        <v>1.1362000000000001</v>
      </c>
      <c r="Q74" s="85"/>
      <c r="R74" s="86">
        <f>IF(P74="","",T74*M74*LOOKUP(RIGHT($D$2,3),定数!$A$6:$A$13,定数!$B$6:$B$13))</f>
        <v>-2385.0079433647161</v>
      </c>
      <c r="S74" s="86"/>
      <c r="T74" s="87">
        <f t="shared" si="4"/>
        <v>-52.999999999998607</v>
      </c>
      <c r="U74" s="87"/>
      <c r="V74" t="str">
        <f t="shared" si="7"/>
        <v/>
      </c>
      <c r="W74">
        <f t="shared" si="7"/>
        <v>5</v>
      </c>
      <c r="X74" s="41">
        <f t="shared" si="5"/>
        <v>111602.10696820503</v>
      </c>
      <c r="Y74" s="42">
        <f t="shared" si="6"/>
        <v>0.31452678748290341</v>
      </c>
    </row>
    <row r="75" spans="2:25">
      <c r="B75" s="40">
        <v>67</v>
      </c>
      <c r="C75" s="84">
        <f t="shared" si="8"/>
        <v>74115.246843807428</v>
      </c>
      <c r="D75" s="84"/>
      <c r="E75" s="40">
        <v>2018</v>
      </c>
      <c r="F75" s="8">
        <v>43825</v>
      </c>
      <c r="G75" s="49" t="s">
        <v>3</v>
      </c>
      <c r="H75" s="85">
        <v>1.1352</v>
      </c>
      <c r="I75" s="85"/>
      <c r="J75" s="40">
        <v>60</v>
      </c>
      <c r="K75" s="88">
        <f t="shared" ref="K75:K108" si="9">IF(J75="","",C75*0.03)</f>
        <v>2223.4574053142228</v>
      </c>
      <c r="L75" s="89"/>
      <c r="M75" s="6">
        <f>IF(J75="","",(K75/J75)/LOOKUP(RIGHT($D$2,3),定数!$A$6:$A$13,定数!$B$6:$B$13))</f>
        <v>0.3088135285158643</v>
      </c>
      <c r="N75" s="40">
        <v>2018</v>
      </c>
      <c r="O75" s="8">
        <v>43826</v>
      </c>
      <c r="P75" s="85">
        <v>1.1414</v>
      </c>
      <c r="Q75" s="85"/>
      <c r="R75" s="86">
        <f>IF(P75="","",T75*M75*LOOKUP(RIGHT($D$2,3),定数!$A$6:$A$13,定数!$B$6:$B$13))</f>
        <v>-2297.5726521580241</v>
      </c>
      <c r="S75" s="86"/>
      <c r="T75" s="87">
        <f t="shared" si="4"/>
        <v>-61.999999999999829</v>
      </c>
      <c r="U75" s="87"/>
      <c r="V75" t="str">
        <f t="shared" ref="V75:W90" si="10">IF(S75&lt;&gt;"",IF(S75&lt;0,1+V74,0),"")</f>
        <v/>
      </c>
      <c r="W75">
        <f t="shared" si="10"/>
        <v>6</v>
      </c>
      <c r="X75" s="41">
        <f t="shared" si="5"/>
        <v>111602.10696820503</v>
      </c>
      <c r="Y75" s="42">
        <f t="shared" si="6"/>
        <v>0.33589742293196534</v>
      </c>
    </row>
    <row r="76" spans="2:25">
      <c r="B76" s="40">
        <v>68</v>
      </c>
      <c r="C76" s="84">
        <f t="shared" si="8"/>
        <v>71817.674191649407</v>
      </c>
      <c r="D76" s="84"/>
      <c r="E76" s="40">
        <v>2019</v>
      </c>
      <c r="F76" s="8">
        <v>43467</v>
      </c>
      <c r="G76" s="49" t="s">
        <v>4</v>
      </c>
      <c r="H76" s="85">
        <v>1.1478999999999999</v>
      </c>
      <c r="I76" s="85"/>
      <c r="J76" s="40">
        <v>35</v>
      </c>
      <c r="K76" s="88">
        <f t="shared" si="9"/>
        <v>2154.5302257494823</v>
      </c>
      <c r="L76" s="89"/>
      <c r="M76" s="6">
        <f>IF(J76="","",(K76/J76)/LOOKUP(RIGHT($D$2,3),定数!$A$6:$A$13,定数!$B$6:$B$13))</f>
        <v>0.51298338708321001</v>
      </c>
      <c r="N76" s="40">
        <v>2019</v>
      </c>
      <c r="O76" s="8">
        <v>43467</v>
      </c>
      <c r="P76" s="85">
        <v>1.1440999999999999</v>
      </c>
      <c r="Q76" s="85"/>
      <c r="R76" s="86">
        <f>IF(P76="","",T76*M76*LOOKUP(RIGHT($D$2,3),定数!$A$6:$A$13,定数!$B$6:$B$13))</f>
        <v>-2339.2042450994536</v>
      </c>
      <c r="S76" s="86"/>
      <c r="T76" s="87">
        <f t="shared" ref="T76:T108" si="11">IF(P76="","",IF(G76="買",(P76-H76),(H76-P76))*IF(RIGHT($D$2,3)="JPY",100,10000))</f>
        <v>-38.000000000000256</v>
      </c>
      <c r="U76" s="87"/>
      <c r="V76" t="str">
        <f t="shared" si="10"/>
        <v/>
      </c>
      <c r="W76">
        <f t="shared" si="10"/>
        <v>7</v>
      </c>
      <c r="X76" s="41">
        <f t="shared" ref="X76:X108" si="12">IF(C76&lt;&gt;"",MAX(X75,C76),"")</f>
        <v>111602.10696820503</v>
      </c>
      <c r="Y76" s="42">
        <f t="shared" ref="Y76:Y108" si="13">IF(X76&lt;&gt;"",1-(C76/X76),"")</f>
        <v>0.3564846028210743</v>
      </c>
    </row>
    <row r="77" spans="2:25">
      <c r="B77" s="40">
        <v>69</v>
      </c>
      <c r="C77" s="84">
        <f t="shared" si="8"/>
        <v>69478.469946549958</v>
      </c>
      <c r="D77" s="84"/>
      <c r="E77" s="40">
        <v>2019</v>
      </c>
      <c r="F77" s="8">
        <v>43472</v>
      </c>
      <c r="G77" s="49" t="s">
        <v>4</v>
      </c>
      <c r="H77" s="85">
        <v>1.1423000000000001</v>
      </c>
      <c r="I77" s="85"/>
      <c r="J77" s="40">
        <v>27</v>
      </c>
      <c r="K77" s="88">
        <f>IF(J77="","",C77*0.03)</f>
        <v>2084.3540983964986</v>
      </c>
      <c r="L77" s="89"/>
      <c r="M77" s="6">
        <f>IF(J77="","",(K77/J77)/LOOKUP(RIGHT($D$2,3),定数!$A$6:$A$13,定数!$B$6:$B$13))</f>
        <v>0.64331916617175877</v>
      </c>
      <c r="N77" s="40">
        <v>2019</v>
      </c>
      <c r="O77" s="8">
        <v>43472</v>
      </c>
      <c r="P77" s="85">
        <v>1.1456999999999999</v>
      </c>
      <c r="Q77" s="85"/>
      <c r="R77" s="86">
        <f>IF(P77="","",T77*M77*LOOKUP(RIGHT($D$2,3),定数!$A$6:$A$13,定数!$B$6:$B$13))</f>
        <v>2624.7421979806586</v>
      </c>
      <c r="S77" s="86"/>
      <c r="T77" s="87">
        <f t="shared" si="11"/>
        <v>33.999999999998479</v>
      </c>
      <c r="U77" s="87"/>
      <c r="V77" t="str">
        <f t="shared" si="10"/>
        <v/>
      </c>
      <c r="W77">
        <f t="shared" si="10"/>
        <v>0</v>
      </c>
      <c r="X77" s="41">
        <f t="shared" si="12"/>
        <v>111602.10696820503</v>
      </c>
      <c r="Y77" s="42">
        <f t="shared" si="13"/>
        <v>0.37744481861490231</v>
      </c>
    </row>
    <row r="78" spans="2:25">
      <c r="B78" s="40">
        <v>70</v>
      </c>
      <c r="C78" s="84">
        <f t="shared" si="8"/>
        <v>72103.212144530611</v>
      </c>
      <c r="D78" s="84"/>
      <c r="E78" s="40">
        <v>2019</v>
      </c>
      <c r="F78" s="8">
        <v>43473</v>
      </c>
      <c r="G78" s="49" t="s">
        <v>4</v>
      </c>
      <c r="H78" s="85">
        <v>1.1460999999999999</v>
      </c>
      <c r="I78" s="85"/>
      <c r="J78" s="40">
        <v>27</v>
      </c>
      <c r="K78" s="88">
        <f t="shared" si="9"/>
        <v>2163.0963643359182</v>
      </c>
      <c r="L78" s="89"/>
      <c r="M78" s="6">
        <f>IF(J78="","",(K78/J78)/LOOKUP(RIGHT($D$2,3),定数!$A$6:$A$13,定数!$B$6:$B$13))</f>
        <v>0.66762233467157961</v>
      </c>
      <c r="N78" s="40">
        <v>2019</v>
      </c>
      <c r="O78" s="8">
        <v>43473</v>
      </c>
      <c r="P78" s="85">
        <v>1.1432</v>
      </c>
      <c r="Q78" s="85"/>
      <c r="R78" s="86">
        <f>IF(P78="","",T78*M78*LOOKUP(RIGHT($D$2,3),定数!$A$6:$A$13,定数!$B$6:$B$13))</f>
        <v>-2323.3257246570192</v>
      </c>
      <c r="S78" s="86"/>
      <c r="T78" s="87">
        <f t="shared" si="11"/>
        <v>-28.999999999999027</v>
      </c>
      <c r="U78" s="87"/>
      <c r="V78" t="str">
        <f t="shared" si="10"/>
        <v/>
      </c>
      <c r="W78">
        <f t="shared" si="10"/>
        <v>1</v>
      </c>
      <c r="X78" s="41">
        <f t="shared" si="12"/>
        <v>111602.10696820503</v>
      </c>
      <c r="Y78" s="42">
        <f t="shared" si="13"/>
        <v>0.35392606731813303</v>
      </c>
    </row>
    <row r="79" spans="2:25">
      <c r="B79" s="40">
        <v>71</v>
      </c>
      <c r="C79" s="84">
        <f t="shared" si="8"/>
        <v>69779.886419873597</v>
      </c>
      <c r="D79" s="84"/>
      <c r="E79" s="40">
        <v>2019</v>
      </c>
      <c r="F79" s="8">
        <v>43474</v>
      </c>
      <c r="G79" s="49" t="s">
        <v>4</v>
      </c>
      <c r="H79" s="85">
        <v>1.1466000000000001</v>
      </c>
      <c r="I79" s="85"/>
      <c r="J79" s="40">
        <v>28</v>
      </c>
      <c r="K79" s="88">
        <f t="shared" si="9"/>
        <v>2093.3965925962079</v>
      </c>
      <c r="L79" s="89"/>
      <c r="M79" s="6">
        <f>IF(J79="","",(K79/J79)/LOOKUP(RIGHT($D$2,3),定数!$A$6:$A$13,定数!$B$6:$B$13))</f>
        <v>0.62303470017744289</v>
      </c>
      <c r="N79" s="40">
        <v>2019</v>
      </c>
      <c r="O79" s="8">
        <v>43474</v>
      </c>
      <c r="P79" s="85">
        <v>1.1501999999999999</v>
      </c>
      <c r="Q79" s="85"/>
      <c r="R79" s="86">
        <f>IF(P79="","",T79*M79*LOOKUP(RIGHT($D$2,3),定数!$A$6:$A$13,定数!$B$6:$B$13))</f>
        <v>2691.5099047664226</v>
      </c>
      <c r="S79" s="86"/>
      <c r="T79" s="87">
        <f t="shared" si="11"/>
        <v>35.999999999998252</v>
      </c>
      <c r="U79" s="87"/>
      <c r="V79" t="str">
        <f t="shared" si="10"/>
        <v/>
      </c>
      <c r="W79">
        <f t="shared" si="10"/>
        <v>0</v>
      </c>
      <c r="X79" s="41">
        <f t="shared" si="12"/>
        <v>111602.10696820503</v>
      </c>
      <c r="Y79" s="42">
        <f t="shared" si="13"/>
        <v>0.37474400514899242</v>
      </c>
    </row>
    <row r="80" spans="2:25">
      <c r="B80" s="40">
        <v>72</v>
      </c>
      <c r="C80" s="84">
        <f t="shared" si="8"/>
        <v>72471.396324640024</v>
      </c>
      <c r="D80" s="84"/>
      <c r="E80" s="40">
        <v>2019</v>
      </c>
      <c r="F80" s="8">
        <v>43482</v>
      </c>
      <c r="G80" s="49" t="s">
        <v>3</v>
      </c>
      <c r="H80" s="85">
        <v>1.1369</v>
      </c>
      <c r="I80" s="85"/>
      <c r="J80" s="40">
        <v>30</v>
      </c>
      <c r="K80" s="88">
        <f t="shared" si="9"/>
        <v>2174.1418897392005</v>
      </c>
      <c r="L80" s="89"/>
      <c r="M80" s="6">
        <f>IF(J80="","",(K80/J80)/LOOKUP(RIGHT($D$2,3),定数!$A$6:$A$13,定数!$B$6:$B$13))</f>
        <v>0.60392830270533338</v>
      </c>
      <c r="N80" s="40">
        <v>2019</v>
      </c>
      <c r="O80" s="8">
        <v>43483</v>
      </c>
      <c r="P80" s="85">
        <v>1.1400999999999999</v>
      </c>
      <c r="Q80" s="85"/>
      <c r="R80" s="86">
        <f>IF(P80="","",T80*M80*LOOKUP(RIGHT($D$2,3),定数!$A$6:$A$13,定数!$B$6:$B$13))</f>
        <v>-2319.0846823883853</v>
      </c>
      <c r="S80" s="86"/>
      <c r="T80" s="87">
        <f t="shared" si="11"/>
        <v>-31.999999999998696</v>
      </c>
      <c r="U80" s="87"/>
      <c r="V80" t="str">
        <f t="shared" si="10"/>
        <v/>
      </c>
      <c r="W80">
        <f t="shared" si="10"/>
        <v>1</v>
      </c>
      <c r="X80" s="41">
        <f t="shared" si="12"/>
        <v>111602.10696820503</v>
      </c>
      <c r="Y80" s="42">
        <f t="shared" si="13"/>
        <v>0.35062698820474048</v>
      </c>
    </row>
    <row r="81" spans="2:25">
      <c r="B81" s="40">
        <v>73</v>
      </c>
      <c r="C81" s="84">
        <f t="shared" si="8"/>
        <v>70152.311642251632</v>
      </c>
      <c r="D81" s="84"/>
      <c r="E81" s="40">
        <v>2019</v>
      </c>
      <c r="F81" s="8">
        <v>43486</v>
      </c>
      <c r="G81" s="49" t="s">
        <v>3</v>
      </c>
      <c r="H81" s="85">
        <v>1.1365000000000001</v>
      </c>
      <c r="I81" s="85"/>
      <c r="J81" s="40">
        <v>25</v>
      </c>
      <c r="K81" s="88">
        <f t="shared" si="9"/>
        <v>2104.5693492675491</v>
      </c>
      <c r="L81" s="89"/>
      <c r="M81" s="6">
        <f>IF(J81="","",(K81/J81)/LOOKUP(RIGHT($D$2,3),定数!$A$6:$A$13,定数!$B$6:$B$13))</f>
        <v>0.7015231164225163</v>
      </c>
      <c r="N81" s="40">
        <v>2019</v>
      </c>
      <c r="O81" s="8">
        <v>43488</v>
      </c>
      <c r="P81" s="85">
        <v>1.1392</v>
      </c>
      <c r="Q81" s="85"/>
      <c r="R81" s="86">
        <f>IF(P81="","",T81*M81*LOOKUP(RIGHT($D$2,3),定数!$A$6:$A$13,定数!$B$6:$B$13))</f>
        <v>-2272.9348972088892</v>
      </c>
      <c r="S81" s="86"/>
      <c r="T81" s="87">
        <f t="shared" si="11"/>
        <v>-26.999999999999247</v>
      </c>
      <c r="U81" s="87"/>
      <c r="V81" t="str">
        <f t="shared" si="10"/>
        <v/>
      </c>
      <c r="W81">
        <f t="shared" si="10"/>
        <v>2</v>
      </c>
      <c r="X81" s="41">
        <f t="shared" si="12"/>
        <v>111602.10696820503</v>
      </c>
      <c r="Y81" s="42">
        <f t="shared" si="13"/>
        <v>0.37140692458218794</v>
      </c>
    </row>
    <row r="82" spans="2:25">
      <c r="B82" s="40">
        <v>74</v>
      </c>
      <c r="C82" s="84">
        <f t="shared" si="8"/>
        <v>67879.37674504274</v>
      </c>
      <c r="D82" s="84"/>
      <c r="E82" s="40">
        <v>2019</v>
      </c>
      <c r="F82" s="8">
        <v>43487</v>
      </c>
      <c r="G82" s="49" t="s">
        <v>3</v>
      </c>
      <c r="H82" s="85">
        <v>1.1354</v>
      </c>
      <c r="I82" s="85"/>
      <c r="J82" s="40">
        <v>14</v>
      </c>
      <c r="K82" s="88">
        <f t="shared" si="9"/>
        <v>2036.3813023512821</v>
      </c>
      <c r="L82" s="89"/>
      <c r="M82" s="6">
        <f>IF(J82="","",(K82/J82)/LOOKUP(RIGHT($D$2,3),定数!$A$6:$A$13,定数!$B$6:$B$13))</f>
        <v>1.2121317275900487</v>
      </c>
      <c r="N82" s="40">
        <v>2019</v>
      </c>
      <c r="O82" s="8">
        <v>43488</v>
      </c>
      <c r="P82" s="85">
        <v>1.1371</v>
      </c>
      <c r="Q82" s="85"/>
      <c r="R82" s="86">
        <f>IF(P82="","",T82*M82*LOOKUP(RIGHT($D$2,3),定数!$A$6:$A$13,定数!$B$6:$B$13))</f>
        <v>-2472.7487242837501</v>
      </c>
      <c r="S82" s="86"/>
      <c r="T82" s="87">
        <f t="shared" si="11"/>
        <v>-17.000000000000348</v>
      </c>
      <c r="U82" s="87"/>
      <c r="V82" t="str">
        <f t="shared" si="10"/>
        <v/>
      </c>
      <c r="W82">
        <f t="shared" si="10"/>
        <v>3</v>
      </c>
      <c r="X82" s="41">
        <f t="shared" si="12"/>
        <v>111602.10696820503</v>
      </c>
      <c r="Y82" s="42">
        <f t="shared" si="13"/>
        <v>0.39177334022572452</v>
      </c>
    </row>
    <row r="83" spans="2:25">
      <c r="B83" s="40">
        <v>75</v>
      </c>
      <c r="C83" s="84">
        <f t="shared" si="8"/>
        <v>65406.628020758988</v>
      </c>
      <c r="D83" s="84"/>
      <c r="E83" s="40">
        <v>2019</v>
      </c>
      <c r="F83" s="8">
        <v>43487</v>
      </c>
      <c r="G83" s="49" t="s">
        <v>3</v>
      </c>
      <c r="H83" s="85">
        <v>1.1344000000000001</v>
      </c>
      <c r="I83" s="85"/>
      <c r="J83" s="40">
        <v>21</v>
      </c>
      <c r="K83" s="88">
        <f t="shared" si="9"/>
        <v>1962.1988406227695</v>
      </c>
      <c r="L83" s="89"/>
      <c r="M83" s="6">
        <f>IF(J83="","",(K83/J83)/LOOKUP(RIGHT($D$2,3),定数!$A$6:$A$13,定数!$B$6:$B$13))</f>
        <v>0.77865033358046409</v>
      </c>
      <c r="N83" s="40">
        <v>2019</v>
      </c>
      <c r="O83" s="8">
        <v>43487</v>
      </c>
      <c r="P83" s="85">
        <v>1.1367</v>
      </c>
      <c r="Q83" s="85"/>
      <c r="R83" s="86">
        <f>IF(P83="","",T83*M83*LOOKUP(RIGHT($D$2,3),定数!$A$6:$A$13,定数!$B$6:$B$13))</f>
        <v>-2149.0749206820519</v>
      </c>
      <c r="S83" s="86"/>
      <c r="T83" s="87">
        <f t="shared" si="11"/>
        <v>-22.999999999999687</v>
      </c>
      <c r="U83" s="87"/>
      <c r="V83" t="str">
        <f t="shared" si="10"/>
        <v/>
      </c>
      <c r="W83">
        <f t="shared" si="10"/>
        <v>4</v>
      </c>
      <c r="X83" s="41">
        <f t="shared" si="12"/>
        <v>111602.10696820503</v>
      </c>
      <c r="Y83" s="42">
        <f t="shared" si="13"/>
        <v>0.41393016854607356</v>
      </c>
    </row>
    <row r="84" spans="2:25">
      <c r="B84" s="40">
        <v>76</v>
      </c>
      <c r="C84" s="84">
        <f t="shared" si="8"/>
        <v>63257.553100076933</v>
      </c>
      <c r="D84" s="84"/>
      <c r="E84" s="40">
        <v>2019</v>
      </c>
      <c r="F84" s="8">
        <v>43500</v>
      </c>
      <c r="G84" s="49" t="s">
        <v>3</v>
      </c>
      <c r="H84" s="85">
        <v>1.1423000000000001</v>
      </c>
      <c r="I84" s="85"/>
      <c r="J84" s="40">
        <v>25</v>
      </c>
      <c r="K84" s="88">
        <f t="shared" si="9"/>
        <v>1897.7265930023079</v>
      </c>
      <c r="L84" s="89"/>
      <c r="M84" s="6">
        <f>IF(J84="","",(K84/J84)/LOOKUP(RIGHT($D$2,3),定数!$A$6:$A$13,定数!$B$6:$B$13))</f>
        <v>0.63257553100076935</v>
      </c>
      <c r="N84" s="40">
        <v>2019</v>
      </c>
      <c r="O84" s="8">
        <v>43502</v>
      </c>
      <c r="P84" s="85">
        <v>1.1391</v>
      </c>
      <c r="Q84" s="85"/>
      <c r="R84" s="86">
        <f>IF(P84="","",T84*M84*LOOKUP(RIGHT($D$2,3),定数!$A$6:$A$13,定数!$B$6:$B$13))</f>
        <v>2429.0900390430238</v>
      </c>
      <c r="S84" s="86"/>
      <c r="T84" s="87">
        <f t="shared" si="11"/>
        <v>32.000000000000917</v>
      </c>
      <c r="U84" s="87"/>
      <c r="V84" t="str">
        <f t="shared" si="10"/>
        <v/>
      </c>
      <c r="W84">
        <f t="shared" si="10"/>
        <v>0</v>
      </c>
      <c r="X84" s="41">
        <f t="shared" si="12"/>
        <v>111602.10696820503</v>
      </c>
      <c r="Y84" s="42">
        <f t="shared" si="13"/>
        <v>0.43318674872241669</v>
      </c>
    </row>
    <row r="85" spans="2:25">
      <c r="B85" s="40">
        <v>77</v>
      </c>
      <c r="C85" s="84">
        <f t="shared" si="8"/>
        <v>65686.643139119959</v>
      </c>
      <c r="D85" s="84"/>
      <c r="E85" s="40">
        <v>2019</v>
      </c>
      <c r="F85" s="8">
        <v>43501</v>
      </c>
      <c r="G85" s="49" t="s">
        <v>3</v>
      </c>
      <c r="H85" s="85">
        <v>1.1399999999999999</v>
      </c>
      <c r="I85" s="85"/>
      <c r="J85" s="40">
        <v>32</v>
      </c>
      <c r="K85" s="88">
        <f t="shared" si="9"/>
        <v>1970.5992941735988</v>
      </c>
      <c r="L85" s="89"/>
      <c r="M85" s="6">
        <f>IF(J85="","",(K85/J85)/LOOKUP(RIGHT($D$2,3),定数!$A$6:$A$13,定数!$B$6:$B$13))</f>
        <v>0.51317689952437473</v>
      </c>
      <c r="N85" s="40">
        <v>2019</v>
      </c>
      <c r="O85" s="8">
        <v>43503</v>
      </c>
      <c r="P85" s="85">
        <v>1.1359999999999999</v>
      </c>
      <c r="Q85" s="85"/>
      <c r="R85" s="86">
        <f>IF(P85="","",T85*M85*LOOKUP(RIGHT($D$2,3),定数!$A$6:$A$13,定数!$B$6:$B$13))</f>
        <v>2463.2491177170009</v>
      </c>
      <c r="S85" s="86"/>
      <c r="T85" s="87">
        <f t="shared" si="11"/>
        <v>40.000000000000036</v>
      </c>
      <c r="U85" s="87"/>
      <c r="V85" t="str">
        <f t="shared" si="10"/>
        <v/>
      </c>
      <c r="W85">
        <f t="shared" si="10"/>
        <v>0</v>
      </c>
      <c r="X85" s="41">
        <f t="shared" si="12"/>
        <v>111602.10696820503</v>
      </c>
      <c r="Y85" s="42">
        <f t="shared" si="13"/>
        <v>0.41142111987335683</v>
      </c>
    </row>
    <row r="86" spans="2:25">
      <c r="B86" s="40">
        <v>78</v>
      </c>
      <c r="C86" s="84">
        <f t="shared" si="8"/>
        <v>68149.89225683696</v>
      </c>
      <c r="D86" s="84"/>
      <c r="E86" s="40">
        <v>2019</v>
      </c>
      <c r="F86" s="8">
        <v>43516</v>
      </c>
      <c r="G86" s="49" t="s">
        <v>4</v>
      </c>
      <c r="H86" s="85">
        <v>1.1371</v>
      </c>
      <c r="I86" s="85"/>
      <c r="J86" s="40">
        <v>40</v>
      </c>
      <c r="K86" s="88">
        <f t="shared" si="9"/>
        <v>2044.4967677051088</v>
      </c>
      <c r="L86" s="89"/>
      <c r="M86" s="6">
        <f>IF(J86="","",(K86/J86)/LOOKUP(RIGHT($D$2,3),定数!$A$6:$A$13,定数!$B$6:$B$13))</f>
        <v>0.42593682660523097</v>
      </c>
      <c r="N86" s="40">
        <v>2019</v>
      </c>
      <c r="O86" s="8">
        <v>43517</v>
      </c>
      <c r="P86" s="85">
        <v>1.1329</v>
      </c>
      <c r="Q86" s="85"/>
      <c r="R86" s="86">
        <f>IF(P86="","",T86*M86*LOOKUP(RIGHT($D$2,3),定数!$A$6:$A$13,定数!$B$6:$B$13))</f>
        <v>-2146.7216060903543</v>
      </c>
      <c r="S86" s="86"/>
      <c r="T86" s="87">
        <f t="shared" si="11"/>
        <v>-41.999999999999815</v>
      </c>
      <c r="U86" s="87"/>
      <c r="V86" t="str">
        <f t="shared" si="10"/>
        <v/>
      </c>
      <c r="W86">
        <f t="shared" si="10"/>
        <v>1</v>
      </c>
      <c r="X86" s="41">
        <f t="shared" si="12"/>
        <v>111602.10696820503</v>
      </c>
      <c r="Y86" s="42">
        <f t="shared" si="13"/>
        <v>0.38934941186860772</v>
      </c>
    </row>
    <row r="87" spans="2:25">
      <c r="B87" s="40">
        <v>79</v>
      </c>
      <c r="C87" s="84">
        <f t="shared" si="8"/>
        <v>66003.170650746601</v>
      </c>
      <c r="D87" s="84"/>
      <c r="E87" s="40">
        <v>2019</v>
      </c>
      <c r="F87" s="8">
        <v>43522</v>
      </c>
      <c r="G87" s="49" t="s">
        <v>4</v>
      </c>
      <c r="H87" s="85">
        <v>1.1367</v>
      </c>
      <c r="I87" s="85"/>
      <c r="J87" s="40">
        <v>22</v>
      </c>
      <c r="K87" s="88">
        <f t="shared" si="9"/>
        <v>1980.0951195223979</v>
      </c>
      <c r="L87" s="89"/>
      <c r="M87" s="6">
        <f>IF(J87="","",(K87/J87)/LOOKUP(RIGHT($D$2,3),定数!$A$6:$A$13,定数!$B$6:$B$13))</f>
        <v>0.75003603012212039</v>
      </c>
      <c r="N87" s="40">
        <v>2019</v>
      </c>
      <c r="O87" s="8">
        <v>43523</v>
      </c>
      <c r="P87" s="85">
        <v>1.1395999999999999</v>
      </c>
      <c r="Q87" s="85"/>
      <c r="R87" s="86">
        <f>IF(P87="","",T87*M87*LOOKUP(RIGHT($D$2,3),定数!$A$6:$A$13,定数!$B$6:$B$13))</f>
        <v>2610.1253848248912</v>
      </c>
      <c r="S87" s="86"/>
      <c r="T87" s="87">
        <f t="shared" si="11"/>
        <v>28.999999999999027</v>
      </c>
      <c r="U87" s="87"/>
      <c r="V87" t="str">
        <f t="shared" si="10"/>
        <v/>
      </c>
      <c r="W87">
        <f t="shared" si="10"/>
        <v>0</v>
      </c>
      <c r="X87" s="41">
        <f t="shared" si="12"/>
        <v>111602.10696820503</v>
      </c>
      <c r="Y87" s="42">
        <f t="shared" si="13"/>
        <v>0.40858490539474646</v>
      </c>
    </row>
    <row r="88" spans="2:25">
      <c r="B88" s="40">
        <v>80</v>
      </c>
      <c r="C88" s="84">
        <f t="shared" si="8"/>
        <v>68613.296035571489</v>
      </c>
      <c r="D88" s="84"/>
      <c r="E88" s="40">
        <v>2019</v>
      </c>
      <c r="F88" s="8">
        <v>43523</v>
      </c>
      <c r="G88" s="49" t="s">
        <v>4</v>
      </c>
      <c r="H88" s="85">
        <v>1.1397999999999999</v>
      </c>
      <c r="I88" s="85"/>
      <c r="J88" s="40">
        <v>24</v>
      </c>
      <c r="K88" s="88">
        <f t="shared" si="9"/>
        <v>2058.3988810671444</v>
      </c>
      <c r="L88" s="89"/>
      <c r="M88" s="6">
        <f>IF(J88="","",(K88/J88)/LOOKUP(RIGHT($D$2,3),定数!$A$6:$A$13,定数!$B$6:$B$13))</f>
        <v>0.71472183370386955</v>
      </c>
      <c r="N88" s="40">
        <v>2019</v>
      </c>
      <c r="O88" s="8">
        <v>43523</v>
      </c>
      <c r="P88" s="85">
        <v>1.1371</v>
      </c>
      <c r="Q88" s="85"/>
      <c r="R88" s="86">
        <f>IF(P88="","",T88*M88*LOOKUP(RIGHT($D$2,3),定数!$A$6:$A$13,定数!$B$6:$B$13))</f>
        <v>-2315.6987412004728</v>
      </c>
      <c r="S88" s="86"/>
      <c r="T88" s="87">
        <f t="shared" si="11"/>
        <v>-26.999999999999247</v>
      </c>
      <c r="U88" s="87"/>
      <c r="V88" t="str">
        <f t="shared" si="10"/>
        <v/>
      </c>
      <c r="W88">
        <f t="shared" si="10"/>
        <v>1</v>
      </c>
      <c r="X88" s="41">
        <f t="shared" si="12"/>
        <v>111602.10696820503</v>
      </c>
      <c r="Y88" s="42">
        <f t="shared" si="13"/>
        <v>0.38519712665353956</v>
      </c>
    </row>
    <row r="89" spans="2:25">
      <c r="B89" s="40">
        <v>81</v>
      </c>
      <c r="C89" s="84">
        <f t="shared" si="8"/>
        <v>66297.597294371022</v>
      </c>
      <c r="D89" s="84"/>
      <c r="E89" s="40">
        <v>2019</v>
      </c>
      <c r="F89" s="8">
        <v>43524</v>
      </c>
      <c r="G89" s="49" t="s">
        <v>4</v>
      </c>
      <c r="H89" s="85">
        <v>1.1394</v>
      </c>
      <c r="I89" s="85"/>
      <c r="J89" s="40">
        <v>25</v>
      </c>
      <c r="K89" s="88">
        <f t="shared" si="9"/>
        <v>1988.9279188311307</v>
      </c>
      <c r="L89" s="89"/>
      <c r="M89" s="6">
        <f>IF(J89="","",(K89/J89)/LOOKUP(RIGHT($D$2,3),定数!$A$6:$A$13,定数!$B$6:$B$13))</f>
        <v>0.66297597294371025</v>
      </c>
      <c r="N89" s="40">
        <v>2019</v>
      </c>
      <c r="O89" s="8">
        <v>43524</v>
      </c>
      <c r="P89" s="85">
        <v>1.1366000000000001</v>
      </c>
      <c r="Q89" s="85"/>
      <c r="R89" s="86">
        <f>IF(P89="","",T89*M89*LOOKUP(RIGHT($D$2,3),定数!$A$6:$A$13,定数!$B$6:$B$13))</f>
        <v>-2227.5992690907979</v>
      </c>
      <c r="S89" s="86"/>
      <c r="T89" s="87">
        <f t="shared" si="11"/>
        <v>-27.999999999999137</v>
      </c>
      <c r="U89" s="87"/>
      <c r="V89" t="str">
        <f t="shared" si="10"/>
        <v/>
      </c>
      <c r="W89">
        <f t="shared" si="10"/>
        <v>2</v>
      </c>
      <c r="X89" s="41">
        <f t="shared" si="12"/>
        <v>111602.10696820503</v>
      </c>
      <c r="Y89" s="42">
        <f t="shared" si="13"/>
        <v>0.40594672362898199</v>
      </c>
    </row>
    <row r="90" spans="2:25">
      <c r="B90" s="40">
        <v>82</v>
      </c>
      <c r="C90" s="84">
        <f t="shared" si="8"/>
        <v>64069.998025280227</v>
      </c>
      <c r="D90" s="84"/>
      <c r="E90" s="40">
        <v>2019</v>
      </c>
      <c r="F90" s="8">
        <v>43529</v>
      </c>
      <c r="G90" s="49" t="s">
        <v>3</v>
      </c>
      <c r="H90" s="85">
        <v>1.1288</v>
      </c>
      <c r="I90" s="85"/>
      <c r="J90" s="40">
        <v>45</v>
      </c>
      <c r="K90" s="88">
        <f t="shared" si="9"/>
        <v>1922.0999407584068</v>
      </c>
      <c r="L90" s="89"/>
      <c r="M90" s="6">
        <f>IF(J90="","",(K90/J90)/LOOKUP(RIGHT($D$2,3),定数!$A$6:$A$13,定数!$B$6:$B$13))</f>
        <v>0.35594443347377902</v>
      </c>
      <c r="N90" s="40">
        <v>2019</v>
      </c>
      <c r="O90" s="8">
        <v>43531</v>
      </c>
      <c r="P90" s="85">
        <v>1.1232</v>
      </c>
      <c r="Q90" s="85"/>
      <c r="R90" s="86">
        <f>IF(P90="","",T90*M90*LOOKUP(RIGHT($D$2,3),定数!$A$6:$A$13,定数!$B$6:$B$13))</f>
        <v>2391.9465929438161</v>
      </c>
      <c r="S90" s="86"/>
      <c r="T90" s="87">
        <f t="shared" si="11"/>
        <v>56.000000000000497</v>
      </c>
      <c r="U90" s="87"/>
      <c r="V90" t="str">
        <f t="shared" si="10"/>
        <v/>
      </c>
      <c r="W90">
        <f t="shared" si="10"/>
        <v>0</v>
      </c>
      <c r="X90" s="41">
        <f t="shared" si="12"/>
        <v>111602.10696820503</v>
      </c>
      <c r="Y90" s="42">
        <f t="shared" si="13"/>
        <v>0.42590691371504752</v>
      </c>
    </row>
    <row r="91" spans="2:25">
      <c r="B91" s="40">
        <v>83</v>
      </c>
      <c r="C91" s="84">
        <f t="shared" si="8"/>
        <v>66461.94461822405</v>
      </c>
      <c r="D91" s="84"/>
      <c r="E91" s="40">
        <v>2019</v>
      </c>
      <c r="F91" s="8">
        <v>43531</v>
      </c>
      <c r="G91" s="49" t="s">
        <v>3</v>
      </c>
      <c r="H91" s="85">
        <v>1.1253</v>
      </c>
      <c r="I91" s="85"/>
      <c r="J91" s="40">
        <v>66</v>
      </c>
      <c r="K91" s="88">
        <f t="shared" si="9"/>
        <v>1993.8583385467214</v>
      </c>
      <c r="L91" s="89"/>
      <c r="M91" s="6">
        <f>IF(J91="","",(K91/J91)/LOOKUP(RIGHT($D$2,3),定数!$A$6:$A$13,定数!$B$6:$B$13))</f>
        <v>0.25174979022054561</v>
      </c>
      <c r="N91" s="40">
        <v>2019</v>
      </c>
      <c r="O91" s="8">
        <v>43538</v>
      </c>
      <c r="P91" s="85">
        <v>1.1321000000000001</v>
      </c>
      <c r="Q91" s="85"/>
      <c r="R91" s="86">
        <f>IF(P91="","",T91*M91*LOOKUP(RIGHT($D$2,3),定数!$A$6:$A$13,定数!$B$6:$B$13))</f>
        <v>-2054.2782881996941</v>
      </c>
      <c r="S91" s="86"/>
      <c r="T91" s="87">
        <f t="shared" si="11"/>
        <v>-68.000000000001393</v>
      </c>
      <c r="U91" s="87"/>
      <c r="V91" t="str">
        <f t="shared" ref="V91:W106" si="14">IF(S91&lt;&gt;"",IF(S91&lt;0,1+V90,0),"")</f>
        <v/>
      </c>
      <c r="W91">
        <f t="shared" si="14"/>
        <v>1</v>
      </c>
      <c r="X91" s="41">
        <f t="shared" si="12"/>
        <v>111602.10696820503</v>
      </c>
      <c r="Y91" s="42">
        <f t="shared" si="13"/>
        <v>0.40447410516040905</v>
      </c>
    </row>
    <row r="92" spans="2:25">
      <c r="B92" s="40">
        <v>84</v>
      </c>
      <c r="C92" s="84">
        <f t="shared" si="8"/>
        <v>64407.666330024353</v>
      </c>
      <c r="D92" s="84"/>
      <c r="E92" s="40">
        <v>2019</v>
      </c>
      <c r="F92" s="8">
        <v>43536</v>
      </c>
      <c r="G92" s="49" t="s">
        <v>4</v>
      </c>
      <c r="H92" s="85">
        <v>1.1294999999999999</v>
      </c>
      <c r="I92" s="85"/>
      <c r="J92" s="40">
        <v>27</v>
      </c>
      <c r="K92" s="88">
        <f t="shared" si="9"/>
        <v>1932.2299899007305</v>
      </c>
      <c r="L92" s="89"/>
      <c r="M92" s="6">
        <f>IF(J92="","",(K92/J92)/LOOKUP(RIGHT($D$2,3),定数!$A$6:$A$13,定数!$B$6:$B$13))</f>
        <v>0.59636728083355872</v>
      </c>
      <c r="N92" s="40">
        <v>2019</v>
      </c>
      <c r="O92" s="8">
        <v>43538</v>
      </c>
      <c r="P92" s="85">
        <v>1.1329</v>
      </c>
      <c r="Q92" s="85"/>
      <c r="R92" s="86">
        <f>IF(P92="","",T92*M92*LOOKUP(RIGHT($D$2,3),定数!$A$6:$A$13,定数!$B$6:$B$13))</f>
        <v>2433.1785058009691</v>
      </c>
      <c r="S92" s="86"/>
      <c r="T92" s="87">
        <f t="shared" si="11"/>
        <v>34.000000000000696</v>
      </c>
      <c r="U92" s="87"/>
      <c r="V92" t="str">
        <f t="shared" si="14"/>
        <v/>
      </c>
      <c r="W92">
        <f t="shared" si="14"/>
        <v>0</v>
      </c>
      <c r="X92" s="41">
        <f t="shared" si="12"/>
        <v>111602.10696820503</v>
      </c>
      <c r="Y92" s="42">
        <f t="shared" si="13"/>
        <v>0.42288126918272406</v>
      </c>
    </row>
    <row r="93" spans="2:25">
      <c r="B93" s="40">
        <v>85</v>
      </c>
      <c r="C93" s="84">
        <f t="shared" si="8"/>
        <v>66840.844835825323</v>
      </c>
      <c r="D93" s="84"/>
      <c r="E93" s="40">
        <v>2019</v>
      </c>
      <c r="F93" s="8">
        <v>43544</v>
      </c>
      <c r="G93" s="49" t="s">
        <v>4</v>
      </c>
      <c r="H93" s="85">
        <v>1.1366000000000001</v>
      </c>
      <c r="I93" s="85"/>
      <c r="J93" s="40">
        <v>23</v>
      </c>
      <c r="K93" s="88">
        <f t="shared" si="9"/>
        <v>2005.2253450747596</v>
      </c>
      <c r="L93" s="89"/>
      <c r="M93" s="6">
        <f>IF(J93="","",(K93/J93)/LOOKUP(RIGHT($D$2,3),定数!$A$6:$A$13,定数!$B$6:$B$13))</f>
        <v>0.72653092212853609</v>
      </c>
      <c r="N93" s="40">
        <v>2019</v>
      </c>
      <c r="O93" s="8">
        <v>43545</v>
      </c>
      <c r="P93" s="85">
        <v>1.1395999999999999</v>
      </c>
      <c r="Q93" s="85"/>
      <c r="R93" s="86">
        <f>IF(P93="","",T93*M93*LOOKUP(RIGHT($D$2,3),定数!$A$6:$A$13,定数!$B$6:$B$13))</f>
        <v>2615.5113196626353</v>
      </c>
      <c r="S93" s="86"/>
      <c r="T93" s="87">
        <f t="shared" si="11"/>
        <v>29.999999999998916</v>
      </c>
      <c r="U93" s="87"/>
      <c r="V93" t="str">
        <f t="shared" si="14"/>
        <v/>
      </c>
      <c r="W93">
        <f t="shared" si="14"/>
        <v>0</v>
      </c>
      <c r="X93" s="41">
        <f t="shared" si="12"/>
        <v>111602.10696820503</v>
      </c>
      <c r="Y93" s="42">
        <f t="shared" si="13"/>
        <v>0.40107900601851543</v>
      </c>
    </row>
    <row r="94" spans="2:25">
      <c r="B94" s="40">
        <v>86</v>
      </c>
      <c r="C94" s="84">
        <f t="shared" si="8"/>
        <v>69456.356155487956</v>
      </c>
      <c r="D94" s="84"/>
      <c r="E94" s="40">
        <v>2019</v>
      </c>
      <c r="F94" s="8">
        <v>43553</v>
      </c>
      <c r="G94" s="49" t="s">
        <v>3</v>
      </c>
      <c r="H94" s="85">
        <v>1.1218999999999999</v>
      </c>
      <c r="I94" s="85"/>
      <c r="J94" s="40">
        <v>21</v>
      </c>
      <c r="K94" s="88">
        <f t="shared" si="9"/>
        <v>2083.6906846646384</v>
      </c>
      <c r="L94" s="89"/>
      <c r="M94" s="6">
        <f>IF(J94="","",(K94/J94)/LOOKUP(RIGHT($D$2,3),定数!$A$6:$A$13,定数!$B$6:$B$13))</f>
        <v>0.82686138280342791</v>
      </c>
      <c r="N94" s="40">
        <v>2019</v>
      </c>
      <c r="O94" s="8">
        <v>43556</v>
      </c>
      <c r="P94" s="85">
        <v>1.1242000000000001</v>
      </c>
      <c r="Q94" s="85"/>
      <c r="R94" s="86">
        <f>IF(P94="","",T94*M94*LOOKUP(RIGHT($D$2,3),定数!$A$6:$A$13,定数!$B$6:$B$13))</f>
        <v>-2282.1374165376506</v>
      </c>
      <c r="S94" s="86"/>
      <c r="T94" s="87">
        <f t="shared" si="11"/>
        <v>-23.000000000001908</v>
      </c>
      <c r="U94" s="87"/>
      <c r="V94" t="str">
        <f t="shared" si="14"/>
        <v/>
      </c>
      <c r="W94">
        <f t="shared" si="14"/>
        <v>1</v>
      </c>
      <c r="X94" s="41">
        <f t="shared" si="12"/>
        <v>111602.10696820503</v>
      </c>
      <c r="Y94" s="42">
        <f t="shared" si="13"/>
        <v>0.37764296712358858</v>
      </c>
    </row>
    <row r="95" spans="2:25">
      <c r="B95" s="40">
        <v>87</v>
      </c>
      <c r="C95" s="84">
        <f t="shared" si="8"/>
        <v>67174.218738950309</v>
      </c>
      <c r="D95" s="84"/>
      <c r="E95" s="40">
        <v>2019</v>
      </c>
      <c r="F95" s="8">
        <v>43565</v>
      </c>
      <c r="G95" s="49" t="s">
        <v>4</v>
      </c>
      <c r="H95" s="85">
        <v>1.1278999999999999</v>
      </c>
      <c r="I95" s="85"/>
      <c r="J95" s="40">
        <v>48</v>
      </c>
      <c r="K95" s="88">
        <f t="shared" si="9"/>
        <v>2015.2265621685092</v>
      </c>
      <c r="L95" s="89"/>
      <c r="M95" s="6">
        <f>IF(J95="","",(K95/J95)/LOOKUP(RIGHT($D$2,3),定数!$A$6:$A$13,定数!$B$6:$B$13))</f>
        <v>0.34986572259869952</v>
      </c>
      <c r="N95" s="40">
        <v>2019</v>
      </c>
      <c r="O95" s="8">
        <v>43573</v>
      </c>
      <c r="P95" s="85">
        <v>1.1228</v>
      </c>
      <c r="Q95" s="85"/>
      <c r="R95" s="86">
        <f>IF(P95="","",T95*M95*LOOKUP(RIGHT($D$2,3),定数!$A$6:$A$13,定数!$B$6:$B$13))</f>
        <v>-2141.1782223039918</v>
      </c>
      <c r="S95" s="86"/>
      <c r="T95" s="87">
        <f t="shared" si="11"/>
        <v>-50.99999999999882</v>
      </c>
      <c r="U95" s="87"/>
      <c r="V95" t="str">
        <f t="shared" si="14"/>
        <v/>
      </c>
      <c r="W95">
        <f t="shared" si="14"/>
        <v>2</v>
      </c>
      <c r="X95" s="41">
        <f t="shared" si="12"/>
        <v>111602.10696820503</v>
      </c>
      <c r="Y95" s="42">
        <f t="shared" si="13"/>
        <v>0.39809184106095807</v>
      </c>
    </row>
    <row r="96" spans="2:25">
      <c r="B96" s="40">
        <v>88</v>
      </c>
      <c r="C96" s="84">
        <f t="shared" si="8"/>
        <v>65033.040516646317</v>
      </c>
      <c r="D96" s="84"/>
      <c r="E96" s="40">
        <v>2019</v>
      </c>
      <c r="F96" s="8">
        <v>43598</v>
      </c>
      <c r="G96" s="49" t="s">
        <v>4</v>
      </c>
      <c r="H96" s="85">
        <v>1.1242000000000001</v>
      </c>
      <c r="I96" s="85"/>
      <c r="J96" s="40">
        <v>18</v>
      </c>
      <c r="K96" s="88">
        <f t="shared" si="9"/>
        <v>1950.9912154993895</v>
      </c>
      <c r="L96" s="89"/>
      <c r="M96" s="6">
        <f>IF(J96="","",(K96/J96)/LOOKUP(RIGHT($D$2,3),定数!$A$6:$A$13,定数!$B$6:$B$13))</f>
        <v>0.90323667384230988</v>
      </c>
      <c r="N96" s="40">
        <v>2019</v>
      </c>
      <c r="O96" s="8">
        <v>43599</v>
      </c>
      <c r="P96" s="85">
        <v>1.1221000000000001</v>
      </c>
      <c r="Q96" s="85"/>
      <c r="R96" s="86">
        <f>IF(P96="","",T96*M96*LOOKUP(RIGHT($D$2,3),定数!$A$6:$A$13,定数!$B$6:$B$13))</f>
        <v>-2276.1564180826108</v>
      </c>
      <c r="S96" s="86"/>
      <c r="T96" s="87">
        <f t="shared" si="11"/>
        <v>-20.999999999999908</v>
      </c>
      <c r="U96" s="87"/>
      <c r="V96" t="str">
        <f t="shared" si="14"/>
        <v/>
      </c>
      <c r="W96">
        <f t="shared" si="14"/>
        <v>3</v>
      </c>
      <c r="X96" s="41">
        <f t="shared" si="12"/>
        <v>111602.10696820503</v>
      </c>
      <c r="Y96" s="42">
        <f t="shared" si="13"/>
        <v>0.41727766362713958</v>
      </c>
    </row>
    <row r="97" spans="2:25">
      <c r="B97" s="40">
        <v>89</v>
      </c>
      <c r="C97" s="84">
        <f t="shared" si="8"/>
        <v>62756.884098563707</v>
      </c>
      <c r="D97" s="84"/>
      <c r="E97" s="40">
        <v>2019</v>
      </c>
      <c r="F97" s="8">
        <v>43607</v>
      </c>
      <c r="G97" s="49" t="s">
        <v>3</v>
      </c>
      <c r="H97" s="85">
        <v>1.1152</v>
      </c>
      <c r="I97" s="85"/>
      <c r="J97" s="40">
        <v>12</v>
      </c>
      <c r="K97" s="88">
        <f t="shared" si="9"/>
        <v>1882.7065229569112</v>
      </c>
      <c r="L97" s="89"/>
      <c r="M97" s="6">
        <f>IF(J97="","",(K97/J97)/LOOKUP(RIGHT($D$2,3),定数!$A$6:$A$13,定数!$B$6:$B$13))</f>
        <v>1.3074350853867438</v>
      </c>
      <c r="N97" s="40">
        <v>2019</v>
      </c>
      <c r="O97" s="8">
        <v>43607</v>
      </c>
      <c r="P97" s="85">
        <v>1.1166</v>
      </c>
      <c r="Q97" s="85"/>
      <c r="R97" s="86">
        <f>IF(P97="","",T97*M97*LOOKUP(RIGHT($D$2,3),定数!$A$6:$A$13,定数!$B$6:$B$13))</f>
        <v>-2196.4909434498359</v>
      </c>
      <c r="S97" s="86"/>
      <c r="T97" s="87">
        <f t="shared" si="11"/>
        <v>-14.000000000000679</v>
      </c>
      <c r="U97" s="87"/>
      <c r="V97" t="str">
        <f t="shared" si="14"/>
        <v/>
      </c>
      <c r="W97">
        <f t="shared" si="14"/>
        <v>4</v>
      </c>
      <c r="X97" s="41">
        <f t="shared" si="12"/>
        <v>111602.10696820503</v>
      </c>
      <c r="Y97" s="42">
        <f t="shared" si="13"/>
        <v>0.43767294540018964</v>
      </c>
    </row>
    <row r="98" spans="2:25">
      <c r="B98" s="40">
        <v>90</v>
      </c>
      <c r="C98" s="84">
        <f t="shared" si="8"/>
        <v>60560.393155113874</v>
      </c>
      <c r="D98" s="84"/>
      <c r="E98" s="40">
        <v>2019</v>
      </c>
      <c r="F98" s="8">
        <v>43616</v>
      </c>
      <c r="G98" s="49" t="s">
        <v>3</v>
      </c>
      <c r="H98" s="85">
        <v>1.1128</v>
      </c>
      <c r="I98" s="85"/>
      <c r="J98" s="40">
        <v>10</v>
      </c>
      <c r="K98" s="88">
        <f t="shared" si="9"/>
        <v>1816.8117946534162</v>
      </c>
      <c r="L98" s="89"/>
      <c r="M98" s="6">
        <f>IF(J98="","",(K98/J98)/LOOKUP(RIGHT($D$2,3),定数!$A$6:$A$13,定数!$B$6:$B$13))</f>
        <v>1.5140098288778467</v>
      </c>
      <c r="N98" s="40">
        <v>2019</v>
      </c>
      <c r="O98" s="8">
        <v>43616</v>
      </c>
      <c r="P98" s="85">
        <v>1.1141000000000001</v>
      </c>
      <c r="Q98" s="85"/>
      <c r="R98" s="86">
        <f>IF(P98="","",T98*M98*LOOKUP(RIGHT($D$2,3),定数!$A$6:$A$13,定数!$B$6:$B$13))</f>
        <v>-2361.8553330495843</v>
      </c>
      <c r="S98" s="86"/>
      <c r="T98" s="87">
        <f>IF(P98="","",IF(G98="買",(P98-H98),(H98-P98))*IF(RIGHT($D$2,3)="JPY",100,10000))</f>
        <v>-13.000000000000789</v>
      </c>
      <c r="U98" s="87"/>
      <c r="V98" t="str">
        <f t="shared" si="14"/>
        <v/>
      </c>
      <c r="W98">
        <f t="shared" si="14"/>
        <v>5</v>
      </c>
      <c r="X98" s="41">
        <f t="shared" si="12"/>
        <v>111602.10696820503</v>
      </c>
      <c r="Y98" s="42">
        <f t="shared" si="13"/>
        <v>0.45735439231118391</v>
      </c>
    </row>
    <row r="99" spans="2:25">
      <c r="B99" s="40">
        <v>91</v>
      </c>
      <c r="C99" s="84">
        <f t="shared" si="8"/>
        <v>58198.537822064289</v>
      </c>
      <c r="D99" s="84"/>
      <c r="E99" s="40">
        <v>2019</v>
      </c>
      <c r="F99" s="8">
        <v>43623</v>
      </c>
      <c r="G99" s="49" t="s">
        <v>4</v>
      </c>
      <c r="H99" s="90">
        <v>1.1327</v>
      </c>
      <c r="I99" s="91"/>
      <c r="J99" s="40">
        <v>75</v>
      </c>
      <c r="K99" s="88">
        <f t="shared" si="9"/>
        <v>1745.9561346619287</v>
      </c>
      <c r="L99" s="89"/>
      <c r="M99" s="6">
        <f>IF(J99="","",(K99/J99)/LOOKUP(RIGHT($D$2,3),定数!$A$6:$A$13,定数!$B$6:$B$13))</f>
        <v>0.19399512607354763</v>
      </c>
      <c r="N99" s="40">
        <v>2019</v>
      </c>
      <c r="O99" s="8">
        <v>43630</v>
      </c>
      <c r="P99" s="85">
        <v>1.125</v>
      </c>
      <c r="Q99" s="85"/>
      <c r="R99" s="86">
        <f>IF(P99="","",T99*M99*LOOKUP(RIGHT($D$2,3),定数!$A$6:$A$13,定数!$B$6:$B$13))</f>
        <v>-1792.5149649195894</v>
      </c>
      <c r="S99" s="86"/>
      <c r="T99" s="87">
        <f>IF(P99="","",IF(G99="買",(P99-H99),(H99-P99))*IF(RIGHT($D$2,3)="JPY",100,10000))</f>
        <v>-77.000000000000398</v>
      </c>
      <c r="U99" s="87"/>
      <c r="V99" t="str">
        <f t="shared" si="14"/>
        <v/>
      </c>
      <c r="W99">
        <f t="shared" si="14"/>
        <v>6</v>
      </c>
      <c r="X99" s="41">
        <f t="shared" si="12"/>
        <v>111602.10696820503</v>
      </c>
      <c r="Y99" s="42">
        <f t="shared" si="13"/>
        <v>0.47851757101104908</v>
      </c>
    </row>
    <row r="100" spans="2:25">
      <c r="B100" s="40">
        <v>92</v>
      </c>
      <c r="C100" s="84">
        <f t="shared" si="8"/>
        <v>56406.022857144701</v>
      </c>
      <c r="D100" s="84"/>
      <c r="E100" s="40">
        <v>2019</v>
      </c>
      <c r="F100" s="8">
        <v>43626</v>
      </c>
      <c r="G100" s="49" t="s">
        <v>4</v>
      </c>
      <c r="H100" s="85">
        <v>1.1319999999999999</v>
      </c>
      <c r="I100" s="85"/>
      <c r="J100" s="40">
        <v>29</v>
      </c>
      <c r="K100" s="88">
        <f t="shared" si="9"/>
        <v>1692.1806857143411</v>
      </c>
      <c r="L100" s="89"/>
      <c r="M100" s="6">
        <f>IF(J100="","",(K100/J100)/LOOKUP(RIGHT($D$2,3),定数!$A$6:$A$13,定数!$B$6:$B$13))</f>
        <v>0.48625881773400603</v>
      </c>
      <c r="N100" s="40">
        <v>2019</v>
      </c>
      <c r="O100" s="8">
        <v>43628</v>
      </c>
      <c r="P100" s="85">
        <v>1.1289</v>
      </c>
      <c r="Q100" s="85"/>
      <c r="R100" s="86">
        <f>IF(P100="","",T100*M100*LOOKUP(RIGHT($D$2,3),定数!$A$6:$A$13,定数!$B$6:$B$13))</f>
        <v>-1808.8828019704326</v>
      </c>
      <c r="S100" s="86"/>
      <c r="T100" s="87">
        <f t="shared" si="11"/>
        <v>-30.999999999998806</v>
      </c>
      <c r="U100" s="87"/>
      <c r="V100" t="str">
        <f t="shared" si="14"/>
        <v/>
      </c>
      <c r="W100">
        <f t="shared" si="14"/>
        <v>7</v>
      </c>
      <c r="X100" s="41">
        <f t="shared" si="12"/>
        <v>111602.10696820503</v>
      </c>
      <c r="Y100" s="42">
        <f t="shared" si="13"/>
        <v>0.49457922982390878</v>
      </c>
    </row>
    <row r="101" spans="2:25">
      <c r="B101" s="40">
        <v>93</v>
      </c>
      <c r="C101" s="84">
        <f t="shared" si="8"/>
        <v>54597.14005517427</v>
      </c>
      <c r="D101" s="84"/>
      <c r="E101" s="40">
        <v>2019</v>
      </c>
      <c r="F101" s="8">
        <v>43627</v>
      </c>
      <c r="G101" s="49" t="s">
        <v>4</v>
      </c>
      <c r="H101" s="85">
        <v>1.1327</v>
      </c>
      <c r="I101" s="85"/>
      <c r="J101" s="40">
        <v>25</v>
      </c>
      <c r="K101" s="88">
        <f t="shared" si="9"/>
        <v>1637.914201655228</v>
      </c>
      <c r="L101" s="89"/>
      <c r="M101" s="6">
        <f>IF(J101="","",(K101/J101)/LOOKUP(RIGHT($D$2,3),定数!$A$6:$A$13,定数!$B$6:$B$13))</f>
        <v>0.54597140055174265</v>
      </c>
      <c r="N101" s="40">
        <v>2019</v>
      </c>
      <c r="O101" s="8">
        <v>43628</v>
      </c>
      <c r="P101" s="85">
        <v>1.1299999999999999</v>
      </c>
      <c r="Q101" s="85"/>
      <c r="R101" s="86">
        <f>IF(P101="","",T101*M101*LOOKUP(RIGHT($D$2,3),定数!$A$6:$A$13,定数!$B$6:$B$13))</f>
        <v>-1768.9473377877423</v>
      </c>
      <c r="S101" s="86"/>
      <c r="T101" s="87">
        <f t="shared" si="11"/>
        <v>-27.000000000001467</v>
      </c>
      <c r="U101" s="87"/>
      <c r="V101" t="str">
        <f t="shared" si="14"/>
        <v/>
      </c>
      <c r="W101">
        <f t="shared" si="14"/>
        <v>8</v>
      </c>
      <c r="X101" s="41">
        <f t="shared" si="12"/>
        <v>111602.10696820503</v>
      </c>
      <c r="Y101" s="42">
        <f t="shared" si="13"/>
        <v>0.51078755107438278</v>
      </c>
    </row>
    <row r="102" spans="2:25">
      <c r="B102" s="40">
        <v>94</v>
      </c>
      <c r="C102" s="84">
        <f t="shared" si="8"/>
        <v>52828.192717386526</v>
      </c>
      <c r="D102" s="84"/>
      <c r="E102" s="40">
        <v>2019</v>
      </c>
      <c r="F102" s="8">
        <v>43630</v>
      </c>
      <c r="G102" s="49" t="s">
        <v>3</v>
      </c>
      <c r="H102" s="85">
        <v>1.123</v>
      </c>
      <c r="I102" s="85"/>
      <c r="J102" s="40">
        <v>48</v>
      </c>
      <c r="K102" s="88">
        <f t="shared" si="9"/>
        <v>1584.8457815215957</v>
      </c>
      <c r="L102" s="89"/>
      <c r="M102" s="6">
        <f>IF(J102="","",(K102/J102)/LOOKUP(RIGHT($D$2,3),定数!$A$6:$A$13,定数!$B$6:$B$13))</f>
        <v>0.27514683706972148</v>
      </c>
      <c r="N102" s="40">
        <v>2019</v>
      </c>
      <c r="O102" s="8">
        <v>43636</v>
      </c>
      <c r="P102" s="85">
        <v>1.1279999999999999</v>
      </c>
      <c r="Q102" s="85"/>
      <c r="R102" s="86">
        <f>IF(P102="","",T102*M102*LOOKUP(RIGHT($D$2,3),定数!$A$6:$A$13,定数!$B$6:$B$13))</f>
        <v>-1650.8810224182937</v>
      </c>
      <c r="S102" s="86"/>
      <c r="T102" s="87">
        <f t="shared" si="11"/>
        <v>-49.999999999998934</v>
      </c>
      <c r="U102" s="87"/>
      <c r="V102" t="str">
        <f t="shared" si="14"/>
        <v/>
      </c>
      <c r="W102">
        <f t="shared" si="14"/>
        <v>9</v>
      </c>
      <c r="X102" s="41">
        <f t="shared" si="12"/>
        <v>111602.10696820503</v>
      </c>
      <c r="Y102" s="42">
        <f t="shared" si="13"/>
        <v>0.52663803441957369</v>
      </c>
    </row>
    <row r="103" spans="2:25">
      <c r="B103" s="40">
        <v>95</v>
      </c>
      <c r="C103" s="84">
        <f t="shared" si="8"/>
        <v>51177.31169496823</v>
      </c>
      <c r="D103" s="84"/>
      <c r="E103" s="40">
        <v>2019</v>
      </c>
      <c r="F103" s="8">
        <v>43634</v>
      </c>
      <c r="G103" s="49" t="s">
        <v>3</v>
      </c>
      <c r="H103" s="85">
        <v>1.1187</v>
      </c>
      <c r="I103" s="85"/>
      <c r="J103" s="40">
        <v>54</v>
      </c>
      <c r="K103" s="88">
        <f t="shared" si="9"/>
        <v>1535.3193508490469</v>
      </c>
      <c r="L103" s="89"/>
      <c r="M103" s="6">
        <f>IF(J103="","",(K103/J103)/LOOKUP(RIGHT($D$2,3),定数!$A$6:$A$13,定数!$B$6:$B$13))</f>
        <v>0.23693199858781588</v>
      </c>
      <c r="N103" s="40">
        <v>2019</v>
      </c>
      <c r="O103" s="8">
        <v>43636</v>
      </c>
      <c r="P103" s="85">
        <v>1.1243000000000001</v>
      </c>
      <c r="Q103" s="85"/>
      <c r="R103" s="86">
        <f>IF(P103="","",T103*M103*LOOKUP(RIGHT($D$2,3),定数!$A$6:$A$13,定数!$B$6:$B$13))</f>
        <v>-1592.1830305101369</v>
      </c>
      <c r="S103" s="86"/>
      <c r="T103" s="87">
        <f t="shared" si="11"/>
        <v>-56.000000000000497</v>
      </c>
      <c r="U103" s="87"/>
      <c r="V103" t="str">
        <f t="shared" si="14"/>
        <v/>
      </c>
      <c r="W103">
        <f t="shared" si="14"/>
        <v>10</v>
      </c>
      <c r="X103" s="41">
        <f t="shared" si="12"/>
        <v>111602.10696820503</v>
      </c>
      <c r="Y103" s="42">
        <f t="shared" si="13"/>
        <v>0.54143059584396169</v>
      </c>
    </row>
    <row r="104" spans="2:25">
      <c r="B104" s="40">
        <v>96</v>
      </c>
      <c r="C104" s="84">
        <f t="shared" si="8"/>
        <v>49585.12866445809</v>
      </c>
      <c r="D104" s="84"/>
      <c r="E104" s="40"/>
      <c r="F104" s="8"/>
      <c r="G104" s="40"/>
      <c r="H104" s="85"/>
      <c r="I104" s="85"/>
      <c r="J104" s="40"/>
      <c r="K104" s="88" t="str">
        <f t="shared" si="9"/>
        <v/>
      </c>
      <c r="L104" s="89"/>
      <c r="M104" s="6" t="str">
        <f>IF(J104="","",(K104/J104)/LOOKUP(RIGHT($D$2,3),定数!$A$6:$A$13,定数!$B$6:$B$13))</f>
        <v/>
      </c>
      <c r="N104" s="40"/>
      <c r="O104" s="8"/>
      <c r="P104" s="85"/>
      <c r="Q104" s="85"/>
      <c r="R104" s="86" t="str">
        <f>IF(P104="","",T104*M104*LOOKUP(RIGHT($D$2,3),定数!$A$6:$A$13,定数!$B$6:$B$13))</f>
        <v/>
      </c>
      <c r="S104" s="86"/>
      <c r="T104" s="87" t="str">
        <f t="shared" si="11"/>
        <v/>
      </c>
      <c r="U104" s="87"/>
      <c r="V104" t="str">
        <f t="shared" si="14"/>
        <v/>
      </c>
      <c r="W104" t="str">
        <f t="shared" si="14"/>
        <v/>
      </c>
      <c r="X104" s="41">
        <f t="shared" si="12"/>
        <v>111602.10696820503</v>
      </c>
      <c r="Y104" s="42">
        <f t="shared" si="13"/>
        <v>0.55569719952881635</v>
      </c>
    </row>
    <row r="105" spans="2:25">
      <c r="B105" s="40">
        <v>97</v>
      </c>
      <c r="C105" s="84" t="str">
        <f t="shared" si="8"/>
        <v/>
      </c>
      <c r="D105" s="84"/>
      <c r="E105" s="40"/>
      <c r="F105" s="8"/>
      <c r="G105" s="40"/>
      <c r="H105" s="85"/>
      <c r="I105" s="85"/>
      <c r="J105" s="40"/>
      <c r="K105" s="88" t="str">
        <f t="shared" si="9"/>
        <v/>
      </c>
      <c r="L105" s="89"/>
      <c r="M105" s="6" t="str">
        <f>IF(J105="","",(K105/J105)/LOOKUP(RIGHT($D$2,3),定数!$A$6:$A$13,定数!$B$6:$B$13))</f>
        <v/>
      </c>
      <c r="N105" s="40"/>
      <c r="O105" s="8"/>
      <c r="P105" s="85"/>
      <c r="Q105" s="85"/>
      <c r="R105" s="86" t="str">
        <f>IF(P105="","",T105*M105*LOOKUP(RIGHT($D$2,3),定数!$A$6:$A$13,定数!$B$6:$B$13))</f>
        <v/>
      </c>
      <c r="S105" s="86"/>
      <c r="T105" s="87" t="str">
        <f t="shared" si="11"/>
        <v/>
      </c>
      <c r="U105" s="87"/>
      <c r="V105" t="str">
        <f t="shared" si="14"/>
        <v/>
      </c>
      <c r="W105" t="str">
        <f t="shared" si="14"/>
        <v/>
      </c>
      <c r="X105" s="41" t="str">
        <f t="shared" si="12"/>
        <v/>
      </c>
      <c r="Y105" s="42" t="str">
        <f t="shared" si="13"/>
        <v/>
      </c>
    </row>
    <row r="106" spans="2:25">
      <c r="B106" s="40">
        <v>98</v>
      </c>
      <c r="C106" s="84" t="str">
        <f t="shared" si="8"/>
        <v/>
      </c>
      <c r="D106" s="84"/>
      <c r="E106" s="40"/>
      <c r="F106" s="8"/>
      <c r="G106" s="40"/>
      <c r="H106" s="85"/>
      <c r="I106" s="85"/>
      <c r="J106" s="40"/>
      <c r="K106" s="88" t="str">
        <f t="shared" si="9"/>
        <v/>
      </c>
      <c r="L106" s="89"/>
      <c r="M106" s="6" t="str">
        <f>IF(J106="","",(K106/J106)/LOOKUP(RIGHT($D$2,3),定数!$A$6:$A$13,定数!$B$6:$B$13))</f>
        <v/>
      </c>
      <c r="N106" s="40"/>
      <c r="O106" s="8"/>
      <c r="P106" s="85"/>
      <c r="Q106" s="85"/>
      <c r="R106" s="86" t="str">
        <f>IF(P106="","",T106*M106*LOOKUP(RIGHT($D$2,3),定数!$A$6:$A$13,定数!$B$6:$B$13))</f>
        <v/>
      </c>
      <c r="S106" s="86"/>
      <c r="T106" s="87" t="str">
        <f t="shared" si="11"/>
        <v/>
      </c>
      <c r="U106" s="87"/>
      <c r="V106" t="str">
        <f t="shared" si="14"/>
        <v/>
      </c>
      <c r="W106" t="str">
        <f t="shared" si="14"/>
        <v/>
      </c>
      <c r="X106" s="41" t="str">
        <f t="shared" si="12"/>
        <v/>
      </c>
      <c r="Y106" s="42" t="str">
        <f t="shared" si="13"/>
        <v/>
      </c>
    </row>
    <row r="107" spans="2:25">
      <c r="B107" s="40">
        <v>99</v>
      </c>
      <c r="C107" s="84" t="str">
        <f t="shared" si="8"/>
        <v/>
      </c>
      <c r="D107" s="84"/>
      <c r="E107" s="40"/>
      <c r="F107" s="8"/>
      <c r="G107" s="40"/>
      <c r="H107" s="85"/>
      <c r="I107" s="85"/>
      <c r="J107" s="40"/>
      <c r="K107" s="88" t="str">
        <f t="shared" si="9"/>
        <v/>
      </c>
      <c r="L107" s="89"/>
      <c r="M107" s="6" t="str">
        <f>IF(J107="","",(K107/J107)/LOOKUP(RIGHT($D$2,3),定数!$A$6:$A$13,定数!$B$6:$B$13))</f>
        <v/>
      </c>
      <c r="N107" s="40"/>
      <c r="O107" s="8"/>
      <c r="P107" s="85"/>
      <c r="Q107" s="85"/>
      <c r="R107" s="86" t="str">
        <f>IF(P107="","",T107*M107*LOOKUP(RIGHT($D$2,3),定数!$A$6:$A$13,定数!$B$6:$B$13))</f>
        <v/>
      </c>
      <c r="S107" s="86"/>
      <c r="T107" s="87" t="str">
        <f t="shared" si="11"/>
        <v/>
      </c>
      <c r="U107" s="87"/>
      <c r="V107" t="str">
        <f>IF(S107&lt;&gt;"",IF(S107&lt;0,1+V106,0),"")</f>
        <v/>
      </c>
      <c r="W107" t="str">
        <f>IF(T107&lt;&gt;"",IF(T107&lt;0,1+W106,0),"")</f>
        <v/>
      </c>
      <c r="X107" s="41" t="str">
        <f t="shared" si="12"/>
        <v/>
      </c>
      <c r="Y107" s="42" t="str">
        <f t="shared" si="13"/>
        <v/>
      </c>
    </row>
    <row r="108" spans="2:25">
      <c r="B108" s="40">
        <v>100</v>
      </c>
      <c r="C108" s="84" t="str">
        <f t="shared" si="8"/>
        <v/>
      </c>
      <c r="D108" s="84"/>
      <c r="E108" s="40"/>
      <c r="F108" s="8"/>
      <c r="G108" s="40"/>
      <c r="H108" s="85"/>
      <c r="I108" s="85"/>
      <c r="J108" s="40"/>
      <c r="K108" s="88" t="str">
        <f t="shared" si="9"/>
        <v/>
      </c>
      <c r="L108" s="89"/>
      <c r="M108" s="6" t="str">
        <f>IF(J108="","",(K108/J108)/LOOKUP(RIGHT($D$2,3),定数!$A$6:$A$13,定数!$B$6:$B$13))</f>
        <v/>
      </c>
      <c r="N108" s="40"/>
      <c r="O108" s="8"/>
      <c r="P108" s="85"/>
      <c r="Q108" s="85"/>
      <c r="R108" s="86" t="str">
        <f>IF(P108="","",T108*M108*LOOKUP(RIGHT($D$2,3),定数!$A$6:$A$13,定数!$B$6:$B$13))</f>
        <v/>
      </c>
      <c r="S108" s="86"/>
      <c r="T108" s="87" t="str">
        <f t="shared" si="11"/>
        <v/>
      </c>
      <c r="U108" s="87"/>
      <c r="V108" t="str">
        <f>IF(S108&lt;&gt;"",IF(S108&lt;0,1+V107,0),"")</f>
        <v/>
      </c>
      <c r="W108" t="str">
        <f>IF(T108&lt;&gt;"",IF(T108&lt;0,1+W107,0),"")</f>
        <v/>
      </c>
      <c r="X108" s="41" t="str">
        <f t="shared" si="12"/>
        <v/>
      </c>
      <c r="Y108" s="42" t="str">
        <f t="shared" si="13"/>
        <v/>
      </c>
    </row>
    <row r="109" spans="2:25">
      <c r="B109" s="1"/>
      <c r="C109" s="1"/>
      <c r="D109" s="1"/>
      <c r="E109" s="1"/>
      <c r="F109" s="1"/>
      <c r="G109" s="1"/>
      <c r="H109" s="1"/>
      <c r="I109" s="1"/>
      <c r="J109" s="1"/>
      <c r="K109" s="1"/>
      <c r="L109" s="1"/>
      <c r="M109" s="1"/>
      <c r="N109" s="1"/>
      <c r="O109" s="1"/>
      <c r="P109" s="1"/>
      <c r="Q109" s="1"/>
      <c r="R109" s="1"/>
    </row>
  </sheetData>
  <mergeCells count="635">
    <mergeCell ref="C107:D107"/>
    <mergeCell ref="H107:I107"/>
    <mergeCell ref="K107:L107"/>
    <mergeCell ref="P107:Q107"/>
    <mergeCell ref="R107:S107"/>
    <mergeCell ref="T107:U107"/>
    <mergeCell ref="C108:D108"/>
    <mergeCell ref="H108:I108"/>
    <mergeCell ref="K108:L108"/>
    <mergeCell ref="P108:Q108"/>
    <mergeCell ref="R108:S108"/>
    <mergeCell ref="T108:U108"/>
    <mergeCell ref="C105:D105"/>
    <mergeCell ref="H105:I105"/>
    <mergeCell ref="K105:L105"/>
    <mergeCell ref="P105:Q105"/>
    <mergeCell ref="R105:S105"/>
    <mergeCell ref="T105:U105"/>
    <mergeCell ref="C106:D106"/>
    <mergeCell ref="H106:I106"/>
    <mergeCell ref="K106:L106"/>
    <mergeCell ref="P106:Q106"/>
    <mergeCell ref="R106:S106"/>
    <mergeCell ref="T106:U106"/>
    <mergeCell ref="C103:D103"/>
    <mergeCell ref="H103:I103"/>
    <mergeCell ref="K103:L103"/>
    <mergeCell ref="P103:Q103"/>
    <mergeCell ref="R103:S103"/>
    <mergeCell ref="T103:U103"/>
    <mergeCell ref="C104:D104"/>
    <mergeCell ref="H104:I104"/>
    <mergeCell ref="K104:L104"/>
    <mergeCell ref="P104:Q104"/>
    <mergeCell ref="R104:S104"/>
    <mergeCell ref="T104:U104"/>
    <mergeCell ref="C101:D101"/>
    <mergeCell ref="H101:I101"/>
    <mergeCell ref="K101:L101"/>
    <mergeCell ref="P101:Q101"/>
    <mergeCell ref="R101:S101"/>
    <mergeCell ref="T101:U101"/>
    <mergeCell ref="C102:D102"/>
    <mergeCell ref="H102:I102"/>
    <mergeCell ref="K102:L102"/>
    <mergeCell ref="P102:Q102"/>
    <mergeCell ref="R102:S102"/>
    <mergeCell ref="T102:U102"/>
    <mergeCell ref="C99:D99"/>
    <mergeCell ref="H99:I99"/>
    <mergeCell ref="K99:L99"/>
    <mergeCell ref="P99:Q99"/>
    <mergeCell ref="R99:S99"/>
    <mergeCell ref="T99:U99"/>
    <mergeCell ref="C100:D100"/>
    <mergeCell ref="H100:I100"/>
    <mergeCell ref="K100:L100"/>
    <mergeCell ref="P100:Q100"/>
    <mergeCell ref="R100:S100"/>
    <mergeCell ref="T100:U100"/>
    <mergeCell ref="C97:D97"/>
    <mergeCell ref="H97:I97"/>
    <mergeCell ref="K97:L97"/>
    <mergeCell ref="P97:Q97"/>
    <mergeCell ref="R97:S97"/>
    <mergeCell ref="T97:U97"/>
    <mergeCell ref="C98:D98"/>
    <mergeCell ref="H98:I98"/>
    <mergeCell ref="K98:L98"/>
    <mergeCell ref="P98:Q98"/>
    <mergeCell ref="R98:S98"/>
    <mergeCell ref="T98:U98"/>
    <mergeCell ref="C95:D95"/>
    <mergeCell ref="H95:I95"/>
    <mergeCell ref="K95:L95"/>
    <mergeCell ref="P95:Q95"/>
    <mergeCell ref="R95:S95"/>
    <mergeCell ref="T95:U95"/>
    <mergeCell ref="C96:D96"/>
    <mergeCell ref="H96:I96"/>
    <mergeCell ref="K96:L96"/>
    <mergeCell ref="P96:Q96"/>
    <mergeCell ref="R96:S96"/>
    <mergeCell ref="T96:U96"/>
    <mergeCell ref="C93:D93"/>
    <mergeCell ref="H93:I93"/>
    <mergeCell ref="K93:L93"/>
    <mergeCell ref="P93:Q93"/>
    <mergeCell ref="R93:S93"/>
    <mergeCell ref="T93:U93"/>
    <mergeCell ref="C94:D94"/>
    <mergeCell ref="H94:I94"/>
    <mergeCell ref="K94:L94"/>
    <mergeCell ref="P94:Q94"/>
    <mergeCell ref="R94:S94"/>
    <mergeCell ref="T94:U94"/>
    <mergeCell ref="C91:D91"/>
    <mergeCell ref="H91:I91"/>
    <mergeCell ref="K91:L91"/>
    <mergeCell ref="P91:Q91"/>
    <mergeCell ref="R91:S91"/>
    <mergeCell ref="T91:U91"/>
    <mergeCell ref="C92:D92"/>
    <mergeCell ref="H92:I92"/>
    <mergeCell ref="K92:L92"/>
    <mergeCell ref="P92:Q92"/>
    <mergeCell ref="R92:S92"/>
    <mergeCell ref="T92:U92"/>
    <mergeCell ref="C89:D89"/>
    <mergeCell ref="H89:I89"/>
    <mergeCell ref="K89:L89"/>
    <mergeCell ref="P89:Q89"/>
    <mergeCell ref="R89:S89"/>
    <mergeCell ref="T89:U89"/>
    <mergeCell ref="C90:D90"/>
    <mergeCell ref="H90:I90"/>
    <mergeCell ref="K90:L90"/>
    <mergeCell ref="P90:Q90"/>
    <mergeCell ref="R90:S90"/>
    <mergeCell ref="T90:U90"/>
    <mergeCell ref="C87:D87"/>
    <mergeCell ref="H87:I87"/>
    <mergeCell ref="K87:L87"/>
    <mergeCell ref="P87:Q87"/>
    <mergeCell ref="R87:S87"/>
    <mergeCell ref="T87:U87"/>
    <mergeCell ref="C88:D88"/>
    <mergeCell ref="H88:I88"/>
    <mergeCell ref="K88:L88"/>
    <mergeCell ref="P88:Q88"/>
    <mergeCell ref="R88:S88"/>
    <mergeCell ref="T88:U88"/>
    <mergeCell ref="C85:D85"/>
    <mergeCell ref="H85:I85"/>
    <mergeCell ref="K85:L85"/>
    <mergeCell ref="P85:Q85"/>
    <mergeCell ref="R85:S85"/>
    <mergeCell ref="T85:U85"/>
    <mergeCell ref="C86:D86"/>
    <mergeCell ref="H86:I86"/>
    <mergeCell ref="K86:L86"/>
    <mergeCell ref="P86:Q86"/>
    <mergeCell ref="R86:S86"/>
    <mergeCell ref="T86:U86"/>
    <mergeCell ref="C83:D83"/>
    <mergeCell ref="H83:I83"/>
    <mergeCell ref="K83:L83"/>
    <mergeCell ref="P83:Q83"/>
    <mergeCell ref="R83:S83"/>
    <mergeCell ref="T83:U83"/>
    <mergeCell ref="C84:D84"/>
    <mergeCell ref="H84:I84"/>
    <mergeCell ref="K84:L84"/>
    <mergeCell ref="P84:Q84"/>
    <mergeCell ref="R84:S84"/>
    <mergeCell ref="T84:U84"/>
    <mergeCell ref="C81:D81"/>
    <mergeCell ref="H81:I81"/>
    <mergeCell ref="K81:L81"/>
    <mergeCell ref="P81:Q81"/>
    <mergeCell ref="R81:S81"/>
    <mergeCell ref="T81:U81"/>
    <mergeCell ref="C82:D82"/>
    <mergeCell ref="H82:I82"/>
    <mergeCell ref="K82:L82"/>
    <mergeCell ref="P82:Q82"/>
    <mergeCell ref="R82:S82"/>
    <mergeCell ref="T82:U82"/>
    <mergeCell ref="C79:D79"/>
    <mergeCell ref="H79:I79"/>
    <mergeCell ref="K79:L79"/>
    <mergeCell ref="P79:Q79"/>
    <mergeCell ref="R79:S79"/>
    <mergeCell ref="T79:U79"/>
    <mergeCell ref="C80:D80"/>
    <mergeCell ref="H80:I80"/>
    <mergeCell ref="K80:L80"/>
    <mergeCell ref="P80:Q80"/>
    <mergeCell ref="R80:S80"/>
    <mergeCell ref="T80:U80"/>
    <mergeCell ref="C77:D77"/>
    <mergeCell ref="H77:I77"/>
    <mergeCell ref="K77:L77"/>
    <mergeCell ref="P77:Q77"/>
    <mergeCell ref="R77:S77"/>
    <mergeCell ref="T77:U77"/>
    <mergeCell ref="C78:D78"/>
    <mergeCell ref="H78:I78"/>
    <mergeCell ref="K78:L78"/>
    <mergeCell ref="P78:Q78"/>
    <mergeCell ref="R78:S78"/>
    <mergeCell ref="T78:U78"/>
    <mergeCell ref="C75:D75"/>
    <mergeCell ref="H75:I75"/>
    <mergeCell ref="K75:L75"/>
    <mergeCell ref="P75:Q75"/>
    <mergeCell ref="R75:S75"/>
    <mergeCell ref="T75:U75"/>
    <mergeCell ref="C76:D76"/>
    <mergeCell ref="H76:I76"/>
    <mergeCell ref="K76:L76"/>
    <mergeCell ref="P76:Q76"/>
    <mergeCell ref="R76:S76"/>
    <mergeCell ref="T76:U76"/>
    <mergeCell ref="C73:D73"/>
    <mergeCell ref="H73:I73"/>
    <mergeCell ref="K73:L73"/>
    <mergeCell ref="P73:Q73"/>
    <mergeCell ref="R73:S73"/>
    <mergeCell ref="T73:U73"/>
    <mergeCell ref="C74:D74"/>
    <mergeCell ref="H74:I74"/>
    <mergeCell ref="K74:L74"/>
    <mergeCell ref="P74:Q74"/>
    <mergeCell ref="R74:S74"/>
    <mergeCell ref="T74:U74"/>
    <mergeCell ref="C71:D71"/>
    <mergeCell ref="H71:I71"/>
    <mergeCell ref="K71:L71"/>
    <mergeCell ref="P71:Q71"/>
    <mergeCell ref="R71:S71"/>
    <mergeCell ref="T71:U71"/>
    <mergeCell ref="C72:D72"/>
    <mergeCell ref="H72:I72"/>
    <mergeCell ref="K72:L72"/>
    <mergeCell ref="P72:Q72"/>
    <mergeCell ref="R72:S72"/>
    <mergeCell ref="T72:U72"/>
    <mergeCell ref="C69:D69"/>
    <mergeCell ref="H69:I69"/>
    <mergeCell ref="K69:L69"/>
    <mergeCell ref="P69:Q69"/>
    <mergeCell ref="R69:S69"/>
    <mergeCell ref="T69:U69"/>
    <mergeCell ref="C70:D70"/>
    <mergeCell ref="H70:I70"/>
    <mergeCell ref="K70:L70"/>
    <mergeCell ref="P70:Q70"/>
    <mergeCell ref="R70:S70"/>
    <mergeCell ref="T70:U70"/>
    <mergeCell ref="C67:D67"/>
    <mergeCell ref="H67:I67"/>
    <mergeCell ref="K67:L67"/>
    <mergeCell ref="P67:Q67"/>
    <mergeCell ref="R67:S67"/>
    <mergeCell ref="T67:U67"/>
    <mergeCell ref="C68:D68"/>
    <mergeCell ref="H68:I68"/>
    <mergeCell ref="K68:L68"/>
    <mergeCell ref="P68:Q68"/>
    <mergeCell ref="R68:S68"/>
    <mergeCell ref="T68:U68"/>
    <mergeCell ref="C65:D65"/>
    <mergeCell ref="H65:I65"/>
    <mergeCell ref="K65:L65"/>
    <mergeCell ref="P65:Q65"/>
    <mergeCell ref="R65:S65"/>
    <mergeCell ref="T65:U65"/>
    <mergeCell ref="C66:D66"/>
    <mergeCell ref="H66:I66"/>
    <mergeCell ref="K66:L66"/>
    <mergeCell ref="P66:Q66"/>
    <mergeCell ref="R66:S66"/>
    <mergeCell ref="T66:U66"/>
    <mergeCell ref="C63:D63"/>
    <mergeCell ref="H63:I63"/>
    <mergeCell ref="K63:L63"/>
    <mergeCell ref="P63:Q63"/>
    <mergeCell ref="R63:S63"/>
    <mergeCell ref="T63:U63"/>
    <mergeCell ref="C64:D64"/>
    <mergeCell ref="H64:I64"/>
    <mergeCell ref="K64:L64"/>
    <mergeCell ref="P64:Q64"/>
    <mergeCell ref="R64:S64"/>
    <mergeCell ref="T64:U64"/>
    <mergeCell ref="C61:D61"/>
    <mergeCell ref="H61:I61"/>
    <mergeCell ref="K61:L61"/>
    <mergeCell ref="P61:Q61"/>
    <mergeCell ref="R61:S61"/>
    <mergeCell ref="T61:U61"/>
    <mergeCell ref="C62:D62"/>
    <mergeCell ref="H62:I62"/>
    <mergeCell ref="K62:L62"/>
    <mergeCell ref="P62:Q62"/>
    <mergeCell ref="R62:S62"/>
    <mergeCell ref="T62:U62"/>
    <mergeCell ref="C59:D59"/>
    <mergeCell ref="H59:I59"/>
    <mergeCell ref="K59:L59"/>
    <mergeCell ref="P59:Q59"/>
    <mergeCell ref="R59:S59"/>
    <mergeCell ref="T59:U59"/>
    <mergeCell ref="C60:D60"/>
    <mergeCell ref="H60:I60"/>
    <mergeCell ref="K60:L60"/>
    <mergeCell ref="P60:Q60"/>
    <mergeCell ref="R60:S60"/>
    <mergeCell ref="T60:U60"/>
    <mergeCell ref="C57:D57"/>
    <mergeCell ref="H57:I57"/>
    <mergeCell ref="K57:L57"/>
    <mergeCell ref="P57:Q57"/>
    <mergeCell ref="R57:S57"/>
    <mergeCell ref="T57:U57"/>
    <mergeCell ref="C58:D58"/>
    <mergeCell ref="H58:I58"/>
    <mergeCell ref="K58:L58"/>
    <mergeCell ref="P58:Q58"/>
    <mergeCell ref="R58:S58"/>
    <mergeCell ref="T58:U58"/>
    <mergeCell ref="C55:D55"/>
    <mergeCell ref="H55:I55"/>
    <mergeCell ref="K55:L55"/>
    <mergeCell ref="P55:Q55"/>
    <mergeCell ref="R55:S55"/>
    <mergeCell ref="T55:U55"/>
    <mergeCell ref="C56:D56"/>
    <mergeCell ref="H56:I56"/>
    <mergeCell ref="K56:L56"/>
    <mergeCell ref="P56:Q56"/>
    <mergeCell ref="R56:S56"/>
    <mergeCell ref="T56:U56"/>
    <mergeCell ref="C53:D53"/>
    <mergeCell ref="H53:I53"/>
    <mergeCell ref="K53:L53"/>
    <mergeCell ref="P53:Q53"/>
    <mergeCell ref="R53:S53"/>
    <mergeCell ref="T53:U53"/>
    <mergeCell ref="C54:D54"/>
    <mergeCell ref="H54:I54"/>
    <mergeCell ref="K54:L54"/>
    <mergeCell ref="P54:Q54"/>
    <mergeCell ref="R54:S54"/>
    <mergeCell ref="T54:U54"/>
    <mergeCell ref="C51:D51"/>
    <mergeCell ref="H51:I51"/>
    <mergeCell ref="K51:L51"/>
    <mergeCell ref="P51:Q51"/>
    <mergeCell ref="R51:S51"/>
    <mergeCell ref="T51:U51"/>
    <mergeCell ref="C52:D52"/>
    <mergeCell ref="H52:I52"/>
    <mergeCell ref="K52:L52"/>
    <mergeCell ref="P52:Q52"/>
    <mergeCell ref="R52:S52"/>
    <mergeCell ref="T52:U52"/>
    <mergeCell ref="C49:D49"/>
    <mergeCell ref="H49:I49"/>
    <mergeCell ref="K49:L49"/>
    <mergeCell ref="P49:Q49"/>
    <mergeCell ref="R49:S49"/>
    <mergeCell ref="T49:U49"/>
    <mergeCell ref="C50:D50"/>
    <mergeCell ref="H50:I50"/>
    <mergeCell ref="K50:L50"/>
    <mergeCell ref="P50:Q50"/>
    <mergeCell ref="R50:S50"/>
    <mergeCell ref="T50:U50"/>
    <mergeCell ref="C47:D47"/>
    <mergeCell ref="H47:I47"/>
    <mergeCell ref="K47:L47"/>
    <mergeCell ref="P47:Q47"/>
    <mergeCell ref="R47:S47"/>
    <mergeCell ref="T47:U47"/>
    <mergeCell ref="C48:D48"/>
    <mergeCell ref="H48:I48"/>
    <mergeCell ref="K48:L48"/>
    <mergeCell ref="P48:Q48"/>
    <mergeCell ref="R48:S48"/>
    <mergeCell ref="T48:U48"/>
    <mergeCell ref="C45:D45"/>
    <mergeCell ref="H45:I45"/>
    <mergeCell ref="K45:L45"/>
    <mergeCell ref="P45:Q45"/>
    <mergeCell ref="R45:S45"/>
    <mergeCell ref="T45:U45"/>
    <mergeCell ref="C46:D46"/>
    <mergeCell ref="H46:I46"/>
    <mergeCell ref="K46:L46"/>
    <mergeCell ref="P46:Q46"/>
    <mergeCell ref="R46:S46"/>
    <mergeCell ref="T46:U46"/>
    <mergeCell ref="C43:D43"/>
    <mergeCell ref="H43:I43"/>
    <mergeCell ref="K43:L43"/>
    <mergeCell ref="P43:Q43"/>
    <mergeCell ref="R43:S43"/>
    <mergeCell ref="T43:U43"/>
    <mergeCell ref="C44:D44"/>
    <mergeCell ref="H44:I44"/>
    <mergeCell ref="K44:L44"/>
    <mergeCell ref="P44:Q44"/>
    <mergeCell ref="R44:S44"/>
    <mergeCell ref="T44:U44"/>
    <mergeCell ref="C41:D41"/>
    <mergeCell ref="H41:I41"/>
    <mergeCell ref="K41:L41"/>
    <mergeCell ref="P41:Q41"/>
    <mergeCell ref="R41:S41"/>
    <mergeCell ref="T41:U41"/>
    <mergeCell ref="C42:D42"/>
    <mergeCell ref="H42:I42"/>
    <mergeCell ref="K42:L42"/>
    <mergeCell ref="P42:Q42"/>
    <mergeCell ref="R42:S42"/>
    <mergeCell ref="T42:U42"/>
    <mergeCell ref="C39:D39"/>
    <mergeCell ref="H39:I39"/>
    <mergeCell ref="K39:L39"/>
    <mergeCell ref="P39:Q39"/>
    <mergeCell ref="R39:S39"/>
    <mergeCell ref="T39:U39"/>
    <mergeCell ref="C40:D40"/>
    <mergeCell ref="H40:I40"/>
    <mergeCell ref="K40:L40"/>
    <mergeCell ref="P40:Q40"/>
    <mergeCell ref="R40:S40"/>
    <mergeCell ref="T40:U40"/>
    <mergeCell ref="C37:D37"/>
    <mergeCell ref="H37:I37"/>
    <mergeCell ref="K37:L37"/>
    <mergeCell ref="P37:Q37"/>
    <mergeCell ref="R37:S37"/>
    <mergeCell ref="T37:U37"/>
    <mergeCell ref="C38:D38"/>
    <mergeCell ref="H38:I38"/>
    <mergeCell ref="K38:L38"/>
    <mergeCell ref="P38:Q38"/>
    <mergeCell ref="R38:S38"/>
    <mergeCell ref="T38:U38"/>
    <mergeCell ref="C35:D35"/>
    <mergeCell ref="H35:I35"/>
    <mergeCell ref="K35:L35"/>
    <mergeCell ref="P35:Q35"/>
    <mergeCell ref="R35:S35"/>
    <mergeCell ref="T35:U35"/>
    <mergeCell ref="C36:D36"/>
    <mergeCell ref="H36:I36"/>
    <mergeCell ref="K36:L36"/>
    <mergeCell ref="P36:Q36"/>
    <mergeCell ref="R36:S36"/>
    <mergeCell ref="T36:U36"/>
    <mergeCell ref="C33:D33"/>
    <mergeCell ref="H33:I33"/>
    <mergeCell ref="K33:L33"/>
    <mergeCell ref="P33:Q33"/>
    <mergeCell ref="R33:S33"/>
    <mergeCell ref="T33:U33"/>
    <mergeCell ref="C34:D34"/>
    <mergeCell ref="H34:I34"/>
    <mergeCell ref="K34:L34"/>
    <mergeCell ref="P34:Q34"/>
    <mergeCell ref="R34:S34"/>
    <mergeCell ref="T34:U34"/>
    <mergeCell ref="C31:D31"/>
    <mergeCell ref="H31:I31"/>
    <mergeCell ref="K31:L31"/>
    <mergeCell ref="P31:Q31"/>
    <mergeCell ref="R31:S31"/>
    <mergeCell ref="T31:U31"/>
    <mergeCell ref="C32:D32"/>
    <mergeCell ref="H32:I32"/>
    <mergeCell ref="K32:L32"/>
    <mergeCell ref="P32:Q32"/>
    <mergeCell ref="R32:S32"/>
    <mergeCell ref="T32:U32"/>
    <mergeCell ref="C29:D29"/>
    <mergeCell ref="H29:I29"/>
    <mergeCell ref="K29:L29"/>
    <mergeCell ref="P29:Q29"/>
    <mergeCell ref="R29:S29"/>
    <mergeCell ref="T29:U29"/>
    <mergeCell ref="C30:D30"/>
    <mergeCell ref="H30:I30"/>
    <mergeCell ref="K30:L30"/>
    <mergeCell ref="P30:Q30"/>
    <mergeCell ref="R30:S30"/>
    <mergeCell ref="T30:U30"/>
    <mergeCell ref="C27:D27"/>
    <mergeCell ref="H27:I27"/>
    <mergeCell ref="K27:L27"/>
    <mergeCell ref="P27:Q27"/>
    <mergeCell ref="R27:S27"/>
    <mergeCell ref="T27:U27"/>
    <mergeCell ref="C28:D28"/>
    <mergeCell ref="H28:I28"/>
    <mergeCell ref="K28:L28"/>
    <mergeCell ref="P28:Q28"/>
    <mergeCell ref="R28:S28"/>
    <mergeCell ref="T28:U28"/>
    <mergeCell ref="C25:D25"/>
    <mergeCell ref="H25:I25"/>
    <mergeCell ref="K25:L25"/>
    <mergeCell ref="P25:Q25"/>
    <mergeCell ref="R25:S25"/>
    <mergeCell ref="T25:U25"/>
    <mergeCell ref="C26:D26"/>
    <mergeCell ref="H26:I26"/>
    <mergeCell ref="K26:L26"/>
    <mergeCell ref="P26:Q26"/>
    <mergeCell ref="R26:S26"/>
    <mergeCell ref="T26:U26"/>
    <mergeCell ref="C23:D23"/>
    <mergeCell ref="H23:I23"/>
    <mergeCell ref="K23:L23"/>
    <mergeCell ref="P23:Q23"/>
    <mergeCell ref="R23:S23"/>
    <mergeCell ref="T23:U23"/>
    <mergeCell ref="C24:D24"/>
    <mergeCell ref="H24:I24"/>
    <mergeCell ref="K24:L24"/>
    <mergeCell ref="P24:Q24"/>
    <mergeCell ref="R24:S24"/>
    <mergeCell ref="T24:U24"/>
    <mergeCell ref="C21:D21"/>
    <mergeCell ref="H21:I21"/>
    <mergeCell ref="K21:L21"/>
    <mergeCell ref="P21:Q21"/>
    <mergeCell ref="R21:S21"/>
    <mergeCell ref="T21:U21"/>
    <mergeCell ref="C22:D22"/>
    <mergeCell ref="H22:I22"/>
    <mergeCell ref="K22:L22"/>
    <mergeCell ref="P22:Q22"/>
    <mergeCell ref="R22:S22"/>
    <mergeCell ref="T22:U22"/>
    <mergeCell ref="C19:D19"/>
    <mergeCell ref="H19:I19"/>
    <mergeCell ref="K19:L19"/>
    <mergeCell ref="P19:Q19"/>
    <mergeCell ref="R19:S19"/>
    <mergeCell ref="T19:U19"/>
    <mergeCell ref="C20:D20"/>
    <mergeCell ref="H20:I20"/>
    <mergeCell ref="K20:L20"/>
    <mergeCell ref="P20:Q20"/>
    <mergeCell ref="R20:S20"/>
    <mergeCell ref="T20:U20"/>
    <mergeCell ref="C17:D17"/>
    <mergeCell ref="H17:I17"/>
    <mergeCell ref="K17:L17"/>
    <mergeCell ref="P17:Q17"/>
    <mergeCell ref="R17:S17"/>
    <mergeCell ref="T17:U17"/>
    <mergeCell ref="C18:D18"/>
    <mergeCell ref="H18:I18"/>
    <mergeCell ref="K18:L18"/>
    <mergeCell ref="P18:Q18"/>
    <mergeCell ref="R18:S18"/>
    <mergeCell ref="T18:U18"/>
    <mergeCell ref="C15:D15"/>
    <mergeCell ref="H15:I15"/>
    <mergeCell ref="K15:L15"/>
    <mergeCell ref="P15:Q15"/>
    <mergeCell ref="R15:S15"/>
    <mergeCell ref="T15:U15"/>
    <mergeCell ref="C16:D16"/>
    <mergeCell ref="H16:I16"/>
    <mergeCell ref="K16:L16"/>
    <mergeCell ref="P16:Q16"/>
    <mergeCell ref="R16:S16"/>
    <mergeCell ref="T16:U16"/>
    <mergeCell ref="C13:D13"/>
    <mergeCell ref="H13:I13"/>
    <mergeCell ref="K13:L13"/>
    <mergeCell ref="P13:Q13"/>
    <mergeCell ref="R13:S13"/>
    <mergeCell ref="T13:U13"/>
    <mergeCell ref="C14:D14"/>
    <mergeCell ref="H14:I14"/>
    <mergeCell ref="K14:L14"/>
    <mergeCell ref="P14:Q14"/>
    <mergeCell ref="R14:S14"/>
    <mergeCell ref="T14:U14"/>
    <mergeCell ref="C11:D11"/>
    <mergeCell ref="H11:I11"/>
    <mergeCell ref="K11:L11"/>
    <mergeCell ref="P11:Q11"/>
    <mergeCell ref="R11:S11"/>
    <mergeCell ref="T11:U11"/>
    <mergeCell ref="C12:D12"/>
    <mergeCell ref="H12:I12"/>
    <mergeCell ref="K12:L12"/>
    <mergeCell ref="P12:Q12"/>
    <mergeCell ref="R12:S12"/>
    <mergeCell ref="T12:U12"/>
    <mergeCell ref="C9:D9"/>
    <mergeCell ref="H9:I9"/>
    <mergeCell ref="K9:L9"/>
    <mergeCell ref="P9:Q9"/>
    <mergeCell ref="R9:S9"/>
    <mergeCell ref="T9:U9"/>
    <mergeCell ref="C10:D10"/>
    <mergeCell ref="H10:I10"/>
    <mergeCell ref="K10:L10"/>
    <mergeCell ref="P10:Q10"/>
    <mergeCell ref="R10:S10"/>
    <mergeCell ref="T10:U10"/>
    <mergeCell ref="B7:B8"/>
    <mergeCell ref="C7:D8"/>
    <mergeCell ref="E7:I7"/>
    <mergeCell ref="J7:L7"/>
    <mergeCell ref="M7:M8"/>
    <mergeCell ref="N7:Q7"/>
    <mergeCell ref="R7:U7"/>
    <mergeCell ref="H8:I8"/>
    <mergeCell ref="K8:L8"/>
    <mergeCell ref="P8:Q8"/>
    <mergeCell ref="R8:S8"/>
    <mergeCell ref="T8:U8"/>
    <mergeCell ref="B4:C4"/>
    <mergeCell ref="D4:E4"/>
    <mergeCell ref="F4:G4"/>
    <mergeCell ref="H4:I4"/>
    <mergeCell ref="J4:K4"/>
    <mergeCell ref="L4:M4"/>
    <mergeCell ref="N4:O4"/>
    <mergeCell ref="P4:Q4"/>
    <mergeCell ref="J5:K5"/>
    <mergeCell ref="L5:M5"/>
    <mergeCell ref="P5:Q5"/>
    <mergeCell ref="J2:K2"/>
    <mergeCell ref="L2:M2"/>
    <mergeCell ref="N2:O2"/>
    <mergeCell ref="P2:Q2"/>
    <mergeCell ref="B3:C3"/>
    <mergeCell ref="D3:I3"/>
    <mergeCell ref="J3:K3"/>
    <mergeCell ref="L3:Q3"/>
    <mergeCell ref="B2:C2"/>
    <mergeCell ref="D2:E2"/>
    <mergeCell ref="F2:G2"/>
    <mergeCell ref="H2:I2"/>
  </mergeCells>
  <phoneticPr fontId="2"/>
  <conditionalFormatting sqref="G9:G108">
    <cfRule type="cellIs" dxfId="431" priority="5" stopIfTrue="1" operator="equal">
      <formula>"買"</formula>
    </cfRule>
    <cfRule type="cellIs" dxfId="430" priority="6"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Y109"/>
  <sheetViews>
    <sheetView zoomScale="115" zoomScaleNormal="115" workbookViewId="0">
      <pane ySplit="8" topLeftCell="A102" activePane="bottomLeft" state="frozen"/>
      <selection pane="bottomLeft" activeCell="E103" sqref="E103:Q103"/>
    </sheetView>
  </sheetViews>
  <sheetFormatPr defaultRowHeight="13.5"/>
  <cols>
    <col min="1" max="1" width="2.875" customWidth="1"/>
    <col min="2" max="18" width="6.625" customWidth="1"/>
    <col min="22" max="22" width="10.875" style="22" hidden="1" customWidth="1"/>
    <col min="23" max="23" width="0" hidden="1" customWidth="1"/>
  </cols>
  <sheetData>
    <row r="2" spans="2:25">
      <c r="B2" s="50" t="s">
        <v>5</v>
      </c>
      <c r="C2" s="50"/>
      <c r="D2" s="52" t="s">
        <v>67</v>
      </c>
      <c r="E2" s="52"/>
      <c r="F2" s="50" t="s">
        <v>6</v>
      </c>
      <c r="G2" s="50"/>
      <c r="H2" s="54" t="s">
        <v>68</v>
      </c>
      <c r="I2" s="54"/>
      <c r="J2" s="50" t="s">
        <v>7</v>
      </c>
      <c r="K2" s="50"/>
      <c r="L2" s="51">
        <v>100000</v>
      </c>
      <c r="M2" s="52"/>
      <c r="N2" s="50" t="s">
        <v>8</v>
      </c>
      <c r="O2" s="50"/>
      <c r="P2" s="53">
        <f>SUM(L2,D4)</f>
        <v>60304.375066938417</v>
      </c>
      <c r="Q2" s="54"/>
      <c r="R2" s="1"/>
      <c r="S2" s="1"/>
      <c r="T2" s="1"/>
    </row>
    <row r="3" spans="2:25" ht="57" customHeight="1">
      <c r="B3" s="50" t="s">
        <v>9</v>
      </c>
      <c r="C3" s="50"/>
      <c r="D3" s="55" t="s">
        <v>65</v>
      </c>
      <c r="E3" s="55"/>
      <c r="F3" s="55"/>
      <c r="G3" s="55"/>
      <c r="H3" s="55"/>
      <c r="I3" s="55"/>
      <c r="J3" s="50" t="s">
        <v>10</v>
      </c>
      <c r="K3" s="50"/>
      <c r="L3" s="55" t="s">
        <v>59</v>
      </c>
      <c r="M3" s="56"/>
      <c r="N3" s="56"/>
      <c r="O3" s="56"/>
      <c r="P3" s="56"/>
      <c r="Q3" s="56"/>
      <c r="R3" s="1"/>
      <c r="S3" s="1"/>
    </row>
    <row r="4" spans="2:25">
      <c r="B4" s="50" t="s">
        <v>11</v>
      </c>
      <c r="C4" s="50"/>
      <c r="D4" s="57">
        <f>SUM($R$9:$S$993)</f>
        <v>-39695.624933061583</v>
      </c>
      <c r="E4" s="57"/>
      <c r="F4" s="50" t="s">
        <v>12</v>
      </c>
      <c r="G4" s="50"/>
      <c r="H4" s="58">
        <f>SUM($T$9:$U$108)</f>
        <v>-687.00000000000864</v>
      </c>
      <c r="I4" s="54"/>
      <c r="J4" s="59" t="s">
        <v>58</v>
      </c>
      <c r="K4" s="59"/>
      <c r="L4" s="53">
        <f>MAX($C$9:$D$990)-C9</f>
        <v>14711.137849051389</v>
      </c>
      <c r="M4" s="53"/>
      <c r="N4" s="59" t="s">
        <v>57</v>
      </c>
      <c r="O4" s="59"/>
      <c r="P4" s="60">
        <f>MAX(Y:Y)</f>
        <v>0.47429363706344663</v>
      </c>
      <c r="Q4" s="60"/>
      <c r="R4" s="1"/>
      <c r="S4" s="1"/>
      <c r="T4" s="1"/>
    </row>
    <row r="5" spans="2:25">
      <c r="B5" s="39" t="s">
        <v>15</v>
      </c>
      <c r="C5" s="2">
        <f>COUNTIF($R$9:$R$990,"&gt;0")</f>
        <v>34</v>
      </c>
      <c r="D5" s="38" t="s">
        <v>16</v>
      </c>
      <c r="E5" s="15">
        <f>COUNTIF($R$9:$R$990,"&lt;0")</f>
        <v>61</v>
      </c>
      <c r="F5" s="38" t="s">
        <v>17</v>
      </c>
      <c r="G5" s="2">
        <f>COUNTIF($R$9:$R$990,"=0")</f>
        <v>0</v>
      </c>
      <c r="H5" s="38" t="s">
        <v>18</v>
      </c>
      <c r="I5" s="3">
        <f>C5/SUM(C5,E5,G5)</f>
        <v>0.35789473684210527</v>
      </c>
      <c r="J5" s="61" t="s">
        <v>19</v>
      </c>
      <c r="K5" s="50"/>
      <c r="L5" s="62">
        <f>MAX(V9:V993)</f>
        <v>2</v>
      </c>
      <c r="M5" s="63"/>
      <c r="N5" s="17" t="s">
        <v>20</v>
      </c>
      <c r="O5" s="9"/>
      <c r="P5" s="62">
        <f>MAX(W9:W993)</f>
        <v>10</v>
      </c>
      <c r="Q5" s="63"/>
      <c r="R5" s="1"/>
      <c r="S5" s="1"/>
      <c r="T5" s="1"/>
    </row>
    <row r="6" spans="2:25">
      <c r="B6" s="11"/>
      <c r="C6" s="13"/>
      <c r="D6" s="14"/>
      <c r="E6" s="10"/>
      <c r="F6" s="11"/>
      <c r="G6" s="10"/>
      <c r="H6" s="11"/>
      <c r="I6" s="16"/>
      <c r="J6" s="11"/>
      <c r="K6" s="11"/>
      <c r="L6" s="10"/>
      <c r="M6" s="44" t="s">
        <v>64</v>
      </c>
      <c r="N6" s="12"/>
      <c r="O6" s="12"/>
      <c r="P6" s="10"/>
      <c r="Q6" s="7"/>
      <c r="R6" s="1"/>
      <c r="S6" s="1"/>
      <c r="T6" s="1"/>
    </row>
    <row r="7" spans="2:25">
      <c r="B7" s="64" t="s">
        <v>21</v>
      </c>
      <c r="C7" s="66" t="s">
        <v>22</v>
      </c>
      <c r="D7" s="67"/>
      <c r="E7" s="70" t="s">
        <v>23</v>
      </c>
      <c r="F7" s="71"/>
      <c r="G7" s="71"/>
      <c r="H7" s="71"/>
      <c r="I7" s="72"/>
      <c r="J7" s="73"/>
      <c r="K7" s="74"/>
      <c r="L7" s="75"/>
      <c r="M7" s="76" t="s">
        <v>25</v>
      </c>
      <c r="N7" s="77" t="s">
        <v>26</v>
      </c>
      <c r="O7" s="78"/>
      <c r="P7" s="78"/>
      <c r="Q7" s="79"/>
      <c r="R7" s="80" t="s">
        <v>27</v>
      </c>
      <c r="S7" s="80"/>
      <c r="T7" s="80"/>
      <c r="U7" s="80"/>
    </row>
    <row r="8" spans="2:25">
      <c r="B8" s="65"/>
      <c r="C8" s="68"/>
      <c r="D8" s="69"/>
      <c r="E8" s="18" t="s">
        <v>28</v>
      </c>
      <c r="F8" s="18" t="s">
        <v>29</v>
      </c>
      <c r="G8" s="18" t="s">
        <v>30</v>
      </c>
      <c r="H8" s="81" t="s">
        <v>31</v>
      </c>
      <c r="I8" s="72"/>
      <c r="J8" s="4" t="s">
        <v>32</v>
      </c>
      <c r="K8" s="82" t="s">
        <v>33</v>
      </c>
      <c r="L8" s="75"/>
      <c r="M8" s="76"/>
      <c r="N8" s="5" t="s">
        <v>28</v>
      </c>
      <c r="O8" s="5" t="s">
        <v>29</v>
      </c>
      <c r="P8" s="83" t="s">
        <v>31</v>
      </c>
      <c r="Q8" s="79"/>
      <c r="R8" s="80" t="s">
        <v>34</v>
      </c>
      <c r="S8" s="80"/>
      <c r="T8" s="80" t="s">
        <v>32</v>
      </c>
      <c r="U8" s="80"/>
      <c r="Y8" t="s">
        <v>56</v>
      </c>
    </row>
    <row r="9" spans="2:25">
      <c r="B9" s="40">
        <v>1</v>
      </c>
      <c r="C9" s="84">
        <f>L2</f>
        <v>100000</v>
      </c>
      <c r="D9" s="84"/>
      <c r="E9" s="45">
        <v>2017</v>
      </c>
      <c r="F9" s="8">
        <v>43499</v>
      </c>
      <c r="G9" s="45" t="s">
        <v>3</v>
      </c>
      <c r="H9" s="85">
        <v>1.0619000000000001</v>
      </c>
      <c r="I9" s="85"/>
      <c r="J9" s="45">
        <v>25</v>
      </c>
      <c r="K9" s="84">
        <f>IF(J9="","",C9*0.03)</f>
        <v>3000</v>
      </c>
      <c r="L9" s="84"/>
      <c r="M9" s="6">
        <f>IF(J9="","",(K9/J9)/LOOKUP(RIGHT($D$2,3),定数!$A$6:$A$13,定数!$B$6:$B$13))</f>
        <v>1</v>
      </c>
      <c r="N9" s="45">
        <v>2017</v>
      </c>
      <c r="O9" s="8">
        <v>43510</v>
      </c>
      <c r="P9" s="85">
        <v>1.0582</v>
      </c>
      <c r="Q9" s="85"/>
      <c r="R9" s="86">
        <f>IF(P9="","",T9*M9*LOOKUP(RIGHT($D$2,3),定数!$A$6:$A$13,定数!$B$6:$B$13))</f>
        <v>4440.0000000000446</v>
      </c>
      <c r="S9" s="86"/>
      <c r="T9" s="87">
        <f>IF(P9="","",IF(G9="買",(P9-H9),(H9-P9))*IF(RIGHT($D$2,3)="JPY",100,10000))</f>
        <v>37.000000000000369</v>
      </c>
      <c r="U9" s="87"/>
      <c r="V9" s="1">
        <f>IF(T9&lt;&gt;"",IF(T9&gt;0,1+V8,0),"")</f>
        <v>1</v>
      </c>
      <c r="W9">
        <f>IF(T9&lt;&gt;"",IF(T9&lt;0,1+W8,0),"")</f>
        <v>0</v>
      </c>
    </row>
    <row r="10" spans="2:25">
      <c r="B10" s="40">
        <v>2</v>
      </c>
      <c r="C10" s="84">
        <f t="shared" ref="C10:C73" si="0">IF(R9="","",C9+R9)</f>
        <v>104440.00000000004</v>
      </c>
      <c r="D10" s="84"/>
      <c r="E10" s="45">
        <v>2017</v>
      </c>
      <c r="F10" s="8">
        <v>43517</v>
      </c>
      <c r="G10" s="45" t="s">
        <v>3</v>
      </c>
      <c r="H10" s="85">
        <v>1.0580000000000001</v>
      </c>
      <c r="I10" s="85"/>
      <c r="J10" s="45">
        <v>34</v>
      </c>
      <c r="K10" s="88">
        <f>IF(J10="","",C10*0.03)</f>
        <v>3133.2000000000012</v>
      </c>
      <c r="L10" s="89"/>
      <c r="M10" s="6">
        <f>IF(J10="","",(K10/J10)/LOOKUP(RIGHT($D$2,3),定数!$A$6:$A$13,定数!$B$6:$B$13))</f>
        <v>0.76794117647058846</v>
      </c>
      <c r="N10" s="45">
        <v>2017</v>
      </c>
      <c r="O10" s="8">
        <v>43518</v>
      </c>
      <c r="P10" s="85">
        <v>1.0528999999999999</v>
      </c>
      <c r="Q10" s="85"/>
      <c r="R10" s="86">
        <f>IF(P10="","",T10*M10*LOOKUP(RIGHT($D$2,3),定数!$A$6:$A$13,定数!$B$6:$B$13))</f>
        <v>4699.8000000000975</v>
      </c>
      <c r="S10" s="86"/>
      <c r="T10" s="87">
        <f>IF(P10="","",IF(G10="買",(P10-H10),(H10-P10))*IF(RIGHT($D$2,3)="JPY",100,10000))</f>
        <v>51.000000000001044</v>
      </c>
      <c r="U10" s="87"/>
      <c r="V10" s="22">
        <f t="shared" ref="V10:V22" si="1">IF(T10&lt;&gt;"",IF(T10&gt;0,1+V9,0),"")</f>
        <v>2</v>
      </c>
      <c r="W10">
        <f t="shared" ref="W10:W73" si="2">IF(T10&lt;&gt;"",IF(T10&lt;0,1+W9,0),"")</f>
        <v>0</v>
      </c>
      <c r="X10" s="41">
        <f>IF(C10&lt;&gt;"",MAX(C10,C9),"")</f>
        <v>104440.00000000004</v>
      </c>
    </row>
    <row r="11" spans="2:25">
      <c r="B11" s="40">
        <v>3</v>
      </c>
      <c r="C11" s="84">
        <f t="shared" si="0"/>
        <v>109139.80000000013</v>
      </c>
      <c r="D11" s="84"/>
      <c r="E11" s="45">
        <v>2017</v>
      </c>
      <c r="F11" s="8">
        <v>43524</v>
      </c>
      <c r="G11" s="45" t="s">
        <v>4</v>
      </c>
      <c r="H11" s="85">
        <v>1.0596000000000001</v>
      </c>
      <c r="I11" s="85"/>
      <c r="J11" s="45">
        <v>13</v>
      </c>
      <c r="K11" s="88">
        <f t="shared" ref="K11:K74" si="3">IF(J11="","",C11*0.03)</f>
        <v>3274.1940000000041</v>
      </c>
      <c r="L11" s="89"/>
      <c r="M11" s="6">
        <f>IF(J11="","",(K11/J11)/LOOKUP(RIGHT($D$2,3),定数!$A$6:$A$13,定数!$B$6:$B$13))</f>
        <v>2.0988423076923102</v>
      </c>
      <c r="N11" s="45">
        <v>2017</v>
      </c>
      <c r="O11" s="8">
        <v>43524</v>
      </c>
      <c r="P11" s="85">
        <v>1.0580000000000001</v>
      </c>
      <c r="Q11" s="85"/>
      <c r="R11" s="86">
        <f>IF(P11="","",T11*M11*LOOKUP(RIGHT($D$2,3),定数!$A$6:$A$13,定数!$B$6:$B$13))</f>
        <v>-4029.7772307693508</v>
      </c>
      <c r="S11" s="86"/>
      <c r="T11" s="87">
        <f>IF(P11="","",IF(G11="買",(P11-H11),(H11-P11))*IF(RIGHT($D$2,3)="JPY",100,10000))</f>
        <v>-16.000000000000458</v>
      </c>
      <c r="U11" s="87"/>
      <c r="V11" s="22">
        <f t="shared" si="1"/>
        <v>0</v>
      </c>
      <c r="W11">
        <f t="shared" si="2"/>
        <v>1</v>
      </c>
      <c r="X11" s="41">
        <f>IF(C11&lt;&gt;"",MAX(X10,C11),"")</f>
        <v>109139.80000000013</v>
      </c>
      <c r="Y11" s="42">
        <f>IF(X11&lt;&gt;"",1-(C11/X11),"")</f>
        <v>0</v>
      </c>
    </row>
    <row r="12" spans="2:25">
      <c r="B12" s="40">
        <v>4</v>
      </c>
      <c r="C12" s="84">
        <f t="shared" si="0"/>
        <v>105110.02276923078</v>
      </c>
      <c r="D12" s="84"/>
      <c r="E12" s="45">
        <v>2017</v>
      </c>
      <c r="F12" s="8">
        <v>43545</v>
      </c>
      <c r="G12" s="45" t="s">
        <v>4</v>
      </c>
      <c r="H12" s="85">
        <v>1.0802</v>
      </c>
      <c r="I12" s="85"/>
      <c r="J12" s="45">
        <v>46</v>
      </c>
      <c r="K12" s="88">
        <f t="shared" si="3"/>
        <v>3153.3006830769232</v>
      </c>
      <c r="L12" s="89"/>
      <c r="M12" s="6">
        <f>IF(J12="","",(K12/J12)/LOOKUP(RIGHT($D$2,3),定数!$A$6:$A$13,定数!$B$6:$B$13))</f>
        <v>0.5712501237458194</v>
      </c>
      <c r="N12" s="45">
        <v>2017</v>
      </c>
      <c r="O12" s="8">
        <v>43551</v>
      </c>
      <c r="P12" s="85">
        <v>1.0871</v>
      </c>
      <c r="Q12" s="85"/>
      <c r="R12" s="86">
        <f>IF(P12="","",T12*M12*LOOKUP(RIGHT($D$2,3),定数!$A$6:$A$13,定数!$B$6:$B$13))</f>
        <v>4729.9510246153204</v>
      </c>
      <c r="S12" s="86"/>
      <c r="T12" s="87">
        <f t="shared" ref="T12:T75" si="4">IF(P12="","",IF(G12="買",(P12-H12),(H12-P12))*IF(RIGHT($D$2,3)="JPY",100,10000))</f>
        <v>68.999999999999062</v>
      </c>
      <c r="U12" s="87"/>
      <c r="V12" s="22">
        <f t="shared" si="1"/>
        <v>1</v>
      </c>
      <c r="W12">
        <f t="shared" si="2"/>
        <v>0</v>
      </c>
      <c r="X12" s="41">
        <f t="shared" ref="X12:X75" si="5">IF(C12&lt;&gt;"",MAX(X11,C12),"")</f>
        <v>109139.80000000013</v>
      </c>
      <c r="Y12" s="42">
        <f t="shared" ref="Y12:Y75" si="6">IF(X12&lt;&gt;"",1-(C12/X12),"")</f>
        <v>3.6923076923077947E-2</v>
      </c>
    </row>
    <row r="13" spans="2:25">
      <c r="B13" s="40">
        <v>5</v>
      </c>
      <c r="C13" s="84">
        <f t="shared" si="0"/>
        <v>109839.9737938461</v>
      </c>
      <c r="D13" s="84"/>
      <c r="E13" s="45">
        <v>2017</v>
      </c>
      <c r="F13" s="8">
        <v>43556</v>
      </c>
      <c r="G13" s="45" t="s">
        <v>3</v>
      </c>
      <c r="H13" s="85">
        <v>1.0649999999999999</v>
      </c>
      <c r="I13" s="85"/>
      <c r="J13" s="45">
        <v>46</v>
      </c>
      <c r="K13" s="88">
        <f t="shared" si="3"/>
        <v>3295.1992138153828</v>
      </c>
      <c r="L13" s="89"/>
      <c r="M13" s="6">
        <f>IF(J13="","",(K13/J13)/LOOKUP(RIGHT($D$2,3),定数!$A$6:$A$13,定数!$B$6:$B$13))</f>
        <v>0.59695637931438095</v>
      </c>
      <c r="N13" s="45">
        <v>2017</v>
      </c>
      <c r="O13" s="8">
        <v>43563</v>
      </c>
      <c r="P13" s="85">
        <v>1.0582</v>
      </c>
      <c r="Q13" s="85"/>
      <c r="R13" s="86">
        <f>IF(P13="","",T13*M13*LOOKUP(RIGHT($D$2,3),定数!$A$6:$A$13,定数!$B$6:$B$13))</f>
        <v>4871.1640552052895</v>
      </c>
      <c r="S13" s="86"/>
      <c r="T13" s="87">
        <f t="shared" si="4"/>
        <v>67.999999999999176</v>
      </c>
      <c r="U13" s="87"/>
      <c r="V13" s="22">
        <f t="shared" si="1"/>
        <v>2</v>
      </c>
      <c r="W13">
        <f t="shared" si="2"/>
        <v>0</v>
      </c>
      <c r="X13" s="41">
        <f t="shared" si="5"/>
        <v>109839.9737938461</v>
      </c>
      <c r="Y13" s="42">
        <f t="shared" si="6"/>
        <v>0</v>
      </c>
    </row>
    <row r="14" spans="2:25">
      <c r="B14" s="40">
        <v>6</v>
      </c>
      <c r="C14" s="84">
        <f t="shared" si="0"/>
        <v>114711.13784905139</v>
      </c>
      <c r="D14" s="84"/>
      <c r="E14" s="45">
        <v>2017</v>
      </c>
      <c r="F14" s="8">
        <v>43558</v>
      </c>
      <c r="G14" s="45" t="s">
        <v>3</v>
      </c>
      <c r="H14" s="85">
        <v>1.0657000000000001</v>
      </c>
      <c r="I14" s="85"/>
      <c r="J14" s="45">
        <v>19</v>
      </c>
      <c r="K14" s="88">
        <f t="shared" si="3"/>
        <v>3441.3341354715417</v>
      </c>
      <c r="L14" s="89"/>
      <c r="M14" s="6">
        <f>IF(J14="","",(K14/J14)/LOOKUP(RIGHT($D$2,3),定数!$A$6:$A$13,定数!$B$6:$B$13))</f>
        <v>1.5093570769612024</v>
      </c>
      <c r="N14" s="45">
        <v>2017</v>
      </c>
      <c r="O14" s="8">
        <v>43591</v>
      </c>
      <c r="P14" s="85">
        <v>1.0679000000000001</v>
      </c>
      <c r="Q14" s="85"/>
      <c r="R14" s="86">
        <f>IF(P14="","",T14*M14*LOOKUP(RIGHT($D$2,3),定数!$A$6:$A$13,定数!$B$6:$B$13))</f>
        <v>-3984.7026831775379</v>
      </c>
      <c r="S14" s="86"/>
      <c r="T14" s="87">
        <f t="shared" si="4"/>
        <v>-21.999999999999797</v>
      </c>
      <c r="U14" s="87"/>
      <c r="V14" s="22">
        <f t="shared" si="1"/>
        <v>0</v>
      </c>
      <c r="W14">
        <f t="shared" si="2"/>
        <v>1</v>
      </c>
      <c r="X14" s="41">
        <f t="shared" si="5"/>
        <v>114711.13784905139</v>
      </c>
      <c r="Y14" s="42">
        <f t="shared" si="6"/>
        <v>0</v>
      </c>
    </row>
    <row r="15" spans="2:25">
      <c r="B15" s="40">
        <v>7</v>
      </c>
      <c r="C15" s="84">
        <f t="shared" si="0"/>
        <v>110726.43516587385</v>
      </c>
      <c r="D15" s="84"/>
      <c r="E15" s="45">
        <v>2017</v>
      </c>
      <c r="F15" s="8">
        <v>43559</v>
      </c>
      <c r="G15" s="45" t="s">
        <v>3</v>
      </c>
      <c r="H15" s="85">
        <v>1.0643</v>
      </c>
      <c r="I15" s="85"/>
      <c r="J15" s="45">
        <v>29</v>
      </c>
      <c r="K15" s="88">
        <f t="shared" si="3"/>
        <v>3321.7930549762154</v>
      </c>
      <c r="L15" s="89"/>
      <c r="M15" s="6">
        <f>IF(J15="","",(K15/J15)/LOOKUP(RIGHT($D$2,3),定数!$A$6:$A$13,定数!$B$6:$B$13))</f>
        <v>0.95453823418856776</v>
      </c>
      <c r="N15" s="45">
        <v>2017</v>
      </c>
      <c r="O15" s="8">
        <v>43560</v>
      </c>
      <c r="P15" s="85">
        <v>1.0674999999999999</v>
      </c>
      <c r="Q15" s="85"/>
      <c r="R15" s="86">
        <f>IF(P15="","",T15*M15*LOOKUP(RIGHT($D$2,3),定数!$A$6:$A$13,定数!$B$6:$B$13))</f>
        <v>-3665.4268192839509</v>
      </c>
      <c r="S15" s="86"/>
      <c r="T15" s="87">
        <f t="shared" si="4"/>
        <v>-31.999999999998696</v>
      </c>
      <c r="U15" s="87"/>
      <c r="V15" s="22">
        <f t="shared" si="1"/>
        <v>0</v>
      </c>
      <c r="W15">
        <f t="shared" si="2"/>
        <v>2</v>
      </c>
      <c r="X15" s="41">
        <f t="shared" si="5"/>
        <v>114711.13784905139</v>
      </c>
      <c r="Y15" s="42">
        <f t="shared" si="6"/>
        <v>3.4736842105262844E-2</v>
      </c>
    </row>
    <row r="16" spans="2:25">
      <c r="B16" s="40">
        <v>8</v>
      </c>
      <c r="C16" s="84">
        <f t="shared" si="0"/>
        <v>107061.00834658989</v>
      </c>
      <c r="D16" s="84"/>
      <c r="E16" s="45">
        <v>2017</v>
      </c>
      <c r="F16" s="8">
        <v>43561</v>
      </c>
      <c r="G16" s="45" t="s">
        <v>3</v>
      </c>
      <c r="H16" s="85">
        <v>1.0644</v>
      </c>
      <c r="I16" s="85"/>
      <c r="J16" s="45">
        <v>19</v>
      </c>
      <c r="K16" s="88">
        <f t="shared" si="3"/>
        <v>3211.8302503976965</v>
      </c>
      <c r="L16" s="89"/>
      <c r="M16" s="6">
        <f>IF(J16="","",(K16/J16)/LOOKUP(RIGHT($D$2,3),定数!$A$6:$A$13,定数!$B$6:$B$13))</f>
        <v>1.4086974782446038</v>
      </c>
      <c r="N16" s="45">
        <v>2017</v>
      </c>
      <c r="O16" s="8">
        <v>43562</v>
      </c>
      <c r="P16" s="85">
        <v>1.0665</v>
      </c>
      <c r="Q16" s="85"/>
      <c r="R16" s="86">
        <f>IF(P16="","",T16*M16*LOOKUP(RIGHT($D$2,3),定数!$A$6:$A$13,定数!$B$6:$B$13))</f>
        <v>-3549.917645176386</v>
      </c>
      <c r="S16" s="86"/>
      <c r="T16" s="87">
        <f t="shared" si="4"/>
        <v>-20.999999999999908</v>
      </c>
      <c r="U16" s="87"/>
      <c r="V16" s="22">
        <f t="shared" si="1"/>
        <v>0</v>
      </c>
      <c r="W16">
        <f t="shared" si="2"/>
        <v>3</v>
      </c>
      <c r="X16" s="41">
        <f t="shared" si="5"/>
        <v>114711.13784905139</v>
      </c>
      <c r="Y16" s="42">
        <f t="shared" si="6"/>
        <v>6.6690381125225295E-2</v>
      </c>
    </row>
    <row r="17" spans="2:25">
      <c r="B17" s="40">
        <v>9</v>
      </c>
      <c r="C17" s="84">
        <f t="shared" si="0"/>
        <v>103511.0907014135</v>
      </c>
      <c r="D17" s="84"/>
      <c r="E17" s="47">
        <v>2017</v>
      </c>
      <c r="F17" s="8">
        <v>43562</v>
      </c>
      <c r="G17" s="45" t="s">
        <v>3</v>
      </c>
      <c r="H17" s="85">
        <v>1.0628</v>
      </c>
      <c r="I17" s="85"/>
      <c r="J17" s="45">
        <v>24</v>
      </c>
      <c r="K17" s="88">
        <f t="shared" si="3"/>
        <v>3105.332721042405</v>
      </c>
      <c r="L17" s="89"/>
      <c r="M17" s="6">
        <f>IF(J17="","",(K17/J17)/LOOKUP(RIGHT($D$2,3),定数!$A$6:$A$13,定数!$B$6:$B$13))</f>
        <v>1.0782405281397238</v>
      </c>
      <c r="N17" s="45">
        <v>2017</v>
      </c>
      <c r="O17" s="8">
        <v>43562</v>
      </c>
      <c r="P17" s="85">
        <v>1.0653999999999999</v>
      </c>
      <c r="Q17" s="85"/>
      <c r="R17" s="86">
        <f>IF(P17="","",T17*M17*LOOKUP(RIGHT($D$2,3),定数!$A$6:$A$13,定数!$B$6:$B$13))</f>
        <v>-3364.1104477958552</v>
      </c>
      <c r="S17" s="86"/>
      <c r="T17" s="87">
        <f t="shared" si="4"/>
        <v>-25.999999999999357</v>
      </c>
      <c r="U17" s="87"/>
      <c r="V17" s="22">
        <f t="shared" si="1"/>
        <v>0</v>
      </c>
      <c r="W17">
        <f t="shared" si="2"/>
        <v>4</v>
      </c>
      <c r="X17" s="41">
        <f t="shared" si="5"/>
        <v>114711.13784905139</v>
      </c>
      <c r="Y17" s="42">
        <f t="shared" si="6"/>
        <v>9.7636963224757234E-2</v>
      </c>
    </row>
    <row r="18" spans="2:25">
      <c r="B18" s="40">
        <v>10</v>
      </c>
      <c r="C18" s="84">
        <f t="shared" si="0"/>
        <v>100146.98025361764</v>
      </c>
      <c r="D18" s="84"/>
      <c r="E18" s="45">
        <v>2017</v>
      </c>
      <c r="F18" s="8">
        <v>43566</v>
      </c>
      <c r="G18" s="45" t="s">
        <v>3</v>
      </c>
      <c r="H18" s="85">
        <v>1.0585</v>
      </c>
      <c r="I18" s="85"/>
      <c r="J18" s="45">
        <v>18</v>
      </c>
      <c r="K18" s="88">
        <f t="shared" si="3"/>
        <v>3004.4094076085294</v>
      </c>
      <c r="L18" s="89"/>
      <c r="M18" s="6">
        <f>IF(J18="","",(K18/J18)/LOOKUP(RIGHT($D$2,3),定数!$A$6:$A$13,定数!$B$6:$B$13))</f>
        <v>1.3909302813002451</v>
      </c>
      <c r="N18" s="45">
        <v>2017</v>
      </c>
      <c r="O18" s="8">
        <v>43566</v>
      </c>
      <c r="P18" s="85">
        <v>1.0606</v>
      </c>
      <c r="Q18" s="85"/>
      <c r="R18" s="86">
        <f>IF(P18="","",T18*M18*LOOKUP(RIGHT($D$2,3),定数!$A$6:$A$13,定数!$B$6:$B$13))</f>
        <v>-3505.1443088766023</v>
      </c>
      <c r="S18" s="86"/>
      <c r="T18" s="87">
        <f t="shared" si="4"/>
        <v>-20.999999999999908</v>
      </c>
      <c r="U18" s="87"/>
      <c r="V18" s="22">
        <f t="shared" si="1"/>
        <v>0</v>
      </c>
      <c r="W18">
        <f t="shared" si="2"/>
        <v>5</v>
      </c>
      <c r="X18" s="41">
        <f t="shared" si="5"/>
        <v>114711.13784905139</v>
      </c>
      <c r="Y18" s="42">
        <f t="shared" si="6"/>
        <v>0.12696376191995196</v>
      </c>
    </row>
    <row r="19" spans="2:25">
      <c r="B19" s="40">
        <v>11</v>
      </c>
      <c r="C19" s="84">
        <f t="shared" si="0"/>
        <v>96641.835944741048</v>
      </c>
      <c r="D19" s="84"/>
      <c r="E19" s="45">
        <v>2017</v>
      </c>
      <c r="F19" s="8">
        <v>43575</v>
      </c>
      <c r="G19" s="45" t="s">
        <v>4</v>
      </c>
      <c r="H19" s="85">
        <v>1.0719000000000001</v>
      </c>
      <c r="I19" s="85"/>
      <c r="J19" s="45">
        <v>9</v>
      </c>
      <c r="K19" s="88">
        <f t="shared" si="3"/>
        <v>2899.2550783422312</v>
      </c>
      <c r="L19" s="89"/>
      <c r="M19" s="6">
        <f>IF(J19="","",(K19/J19)/LOOKUP(RIGHT($D$2,3),定数!$A$6:$A$13,定数!$B$6:$B$13))</f>
        <v>2.6844954429094732</v>
      </c>
      <c r="N19" s="45">
        <v>2017</v>
      </c>
      <c r="O19" s="8">
        <v>43575</v>
      </c>
      <c r="P19" s="85">
        <v>1.0731999999999999</v>
      </c>
      <c r="Q19" s="85"/>
      <c r="R19" s="86">
        <f>IF(P19="","",T19*M19*LOOKUP(RIGHT($D$2,3),定数!$A$6:$A$13,定数!$B$6:$B$13))</f>
        <v>4187.8128909383167</v>
      </c>
      <c r="S19" s="86"/>
      <c r="T19" s="87">
        <f t="shared" si="4"/>
        <v>12.999999999998568</v>
      </c>
      <c r="U19" s="87"/>
      <c r="V19" s="22">
        <f t="shared" si="1"/>
        <v>1</v>
      </c>
      <c r="W19">
        <f t="shared" si="2"/>
        <v>0</v>
      </c>
      <c r="X19" s="41">
        <f t="shared" si="5"/>
        <v>114711.13784905139</v>
      </c>
      <c r="Y19" s="42">
        <f t="shared" si="6"/>
        <v>0.15752003025275341</v>
      </c>
    </row>
    <row r="20" spans="2:25">
      <c r="B20" s="40">
        <v>12</v>
      </c>
      <c r="C20" s="84">
        <f t="shared" si="0"/>
        <v>100829.64883567937</v>
      </c>
      <c r="D20" s="84"/>
      <c r="E20" s="45">
        <v>2017</v>
      </c>
      <c r="F20" s="8">
        <v>43587</v>
      </c>
      <c r="G20" s="45" t="s">
        <v>4</v>
      </c>
      <c r="H20" s="85">
        <v>1.0912999999999999</v>
      </c>
      <c r="I20" s="85"/>
      <c r="J20" s="45">
        <v>16</v>
      </c>
      <c r="K20" s="88">
        <f t="shared" si="3"/>
        <v>3024.889465070381</v>
      </c>
      <c r="L20" s="89"/>
      <c r="M20" s="6">
        <f>IF(J20="","",(K20/J20)/LOOKUP(RIGHT($D$2,3),定数!$A$6:$A$13,定数!$B$6:$B$13))</f>
        <v>1.5754632630574901</v>
      </c>
      <c r="N20" s="45">
        <v>2017</v>
      </c>
      <c r="O20" s="8">
        <v>43587</v>
      </c>
      <c r="P20" s="85">
        <v>1.0894999999999999</v>
      </c>
      <c r="Q20" s="85"/>
      <c r="R20" s="86">
        <f>IF(P20="","",T20*M20*LOOKUP(RIGHT($D$2,3),定数!$A$6:$A$13,定数!$B$6:$B$13))</f>
        <v>-3403.0006482042236</v>
      </c>
      <c r="S20" s="86"/>
      <c r="T20" s="87">
        <f t="shared" si="4"/>
        <v>-18.000000000000238</v>
      </c>
      <c r="U20" s="87"/>
      <c r="V20" s="22">
        <f t="shared" si="1"/>
        <v>0</v>
      </c>
      <c r="W20">
        <f t="shared" si="2"/>
        <v>1</v>
      </c>
      <c r="X20" s="41">
        <f t="shared" si="5"/>
        <v>114711.13784905139</v>
      </c>
      <c r="Y20" s="42">
        <f t="shared" si="6"/>
        <v>0.12101256489704337</v>
      </c>
    </row>
    <row r="21" spans="2:25">
      <c r="B21" s="40">
        <v>13</v>
      </c>
      <c r="C21" s="84">
        <f t="shared" si="0"/>
        <v>97426.648187475148</v>
      </c>
      <c r="D21" s="84"/>
      <c r="E21" s="45">
        <v>2017</v>
      </c>
      <c r="F21" s="8">
        <v>43588</v>
      </c>
      <c r="G21" s="45" t="s">
        <v>4</v>
      </c>
      <c r="H21" s="85">
        <v>1.0931</v>
      </c>
      <c r="I21" s="85"/>
      <c r="J21" s="45">
        <v>27</v>
      </c>
      <c r="K21" s="88">
        <f t="shared" si="3"/>
        <v>2922.7994456242545</v>
      </c>
      <c r="L21" s="89"/>
      <c r="M21" s="6">
        <f>IF(J21="","",(K21/J21)/LOOKUP(RIGHT($D$2,3),定数!$A$6:$A$13,定数!$B$6:$B$13))</f>
        <v>0.90209859432847361</v>
      </c>
      <c r="N21" s="45">
        <v>2017</v>
      </c>
      <c r="O21" s="8">
        <v>43589</v>
      </c>
      <c r="P21" s="85">
        <v>1.0902000000000001</v>
      </c>
      <c r="Q21" s="85"/>
      <c r="R21" s="86">
        <f>IF(P21="","",T21*M21*LOOKUP(RIGHT($D$2,3),定数!$A$6:$A$13,定数!$B$6:$B$13))</f>
        <v>-3139.3031082629827</v>
      </c>
      <c r="S21" s="86"/>
      <c r="T21" s="87">
        <f t="shared" si="4"/>
        <v>-28.999999999999027</v>
      </c>
      <c r="U21" s="87"/>
      <c r="V21" s="22">
        <f t="shared" si="1"/>
        <v>0</v>
      </c>
      <c r="W21">
        <f t="shared" si="2"/>
        <v>2</v>
      </c>
      <c r="X21" s="41">
        <f t="shared" si="5"/>
        <v>114711.13784905139</v>
      </c>
      <c r="Y21" s="42">
        <f t="shared" si="6"/>
        <v>0.15067839083176848</v>
      </c>
    </row>
    <row r="22" spans="2:25">
      <c r="B22" s="40">
        <v>14</v>
      </c>
      <c r="C22" s="84">
        <f t="shared" si="0"/>
        <v>94287.345079212158</v>
      </c>
      <c r="D22" s="84"/>
      <c r="E22" s="45">
        <v>2017</v>
      </c>
      <c r="F22" s="8">
        <v>43596</v>
      </c>
      <c r="G22" s="45" t="s">
        <v>3</v>
      </c>
      <c r="H22" s="85">
        <v>1.0838000000000001</v>
      </c>
      <c r="I22" s="85"/>
      <c r="J22" s="45">
        <v>39</v>
      </c>
      <c r="K22" s="88">
        <f t="shared" si="3"/>
        <v>2828.6203523763647</v>
      </c>
      <c r="L22" s="89"/>
      <c r="M22" s="6">
        <f>IF(J22="","",(K22/J22)/LOOKUP(RIGHT($D$2,3),定数!$A$6:$A$13,定数!$B$6:$B$13))</f>
        <v>0.60440605820007798</v>
      </c>
      <c r="N22" s="45">
        <v>2017</v>
      </c>
      <c r="O22" s="8">
        <v>43597</v>
      </c>
      <c r="P22" s="85">
        <v>1.0879000000000001</v>
      </c>
      <c r="Q22" s="85"/>
      <c r="R22" s="86">
        <f>IF(P22="","",T22*M22*LOOKUP(RIGHT($D$2,3),定数!$A$6:$A$13,定数!$B$6:$B$13))</f>
        <v>-2973.6778063443785</v>
      </c>
      <c r="S22" s="86"/>
      <c r="T22" s="87">
        <f t="shared" si="4"/>
        <v>-40.999999999999929</v>
      </c>
      <c r="U22" s="87"/>
      <c r="V22" s="22">
        <f t="shared" si="1"/>
        <v>0</v>
      </c>
      <c r="W22">
        <f t="shared" si="2"/>
        <v>3</v>
      </c>
      <c r="X22" s="41">
        <f t="shared" si="5"/>
        <v>114711.13784905139</v>
      </c>
      <c r="Y22" s="42">
        <f t="shared" si="6"/>
        <v>0.17804542046052174</v>
      </c>
    </row>
    <row r="23" spans="2:25">
      <c r="B23" s="40">
        <v>15</v>
      </c>
      <c r="C23" s="84">
        <f t="shared" si="0"/>
        <v>91313.66727286778</v>
      </c>
      <c r="D23" s="84"/>
      <c r="E23" s="45">
        <v>2017</v>
      </c>
      <c r="F23" s="8">
        <v>43625</v>
      </c>
      <c r="G23" s="45" t="s">
        <v>3</v>
      </c>
      <c r="H23" s="85">
        <v>1.1177999999999999</v>
      </c>
      <c r="I23" s="85"/>
      <c r="J23" s="45">
        <v>56</v>
      </c>
      <c r="K23" s="88">
        <f t="shared" si="3"/>
        <v>2739.4100181860331</v>
      </c>
      <c r="L23" s="89"/>
      <c r="M23" s="6">
        <f>IF(J23="","",(K23/J23)/LOOKUP(RIGHT($D$2,3),定数!$A$6:$A$13,定数!$B$6:$B$13))</f>
        <v>0.40765030032530253</v>
      </c>
      <c r="N23" s="45">
        <v>2017</v>
      </c>
      <c r="O23" s="8">
        <v>43630</v>
      </c>
      <c r="P23" s="85">
        <v>1.1255999999999999</v>
      </c>
      <c r="Q23" s="85"/>
      <c r="R23" s="86">
        <f>IF(P23="","",T23*M23*LOOKUP(RIGHT($D$2,3),定数!$A$6:$A$13,定数!$B$6:$B$13))</f>
        <v>-3815.6068110448455</v>
      </c>
      <c r="S23" s="86"/>
      <c r="T23" s="87">
        <f t="shared" si="4"/>
        <v>-78.000000000000284</v>
      </c>
      <c r="U23" s="87"/>
      <c r="V23" t="str">
        <f t="shared" ref="V23:W74" si="7">IF(S23&lt;&gt;"",IF(S23&lt;0,1+V22,0),"")</f>
        <v/>
      </c>
      <c r="W23">
        <f t="shared" si="2"/>
        <v>4</v>
      </c>
      <c r="X23" s="41">
        <f t="shared" si="5"/>
        <v>114711.13784905139</v>
      </c>
      <c r="Y23" s="42">
        <f t="shared" si="6"/>
        <v>0.20396860335368994</v>
      </c>
    </row>
    <row r="24" spans="2:25">
      <c r="B24" s="40">
        <v>16</v>
      </c>
      <c r="C24" s="84">
        <f t="shared" si="0"/>
        <v>87498.060461822941</v>
      </c>
      <c r="D24" s="84"/>
      <c r="E24" s="45">
        <v>2017</v>
      </c>
      <c r="F24" s="8">
        <v>43630</v>
      </c>
      <c r="G24" s="45" t="s">
        <v>4</v>
      </c>
      <c r="H24" s="85">
        <v>1.1213</v>
      </c>
      <c r="I24" s="85"/>
      <c r="J24" s="45">
        <v>11</v>
      </c>
      <c r="K24" s="88">
        <f t="shared" si="3"/>
        <v>2624.941813854688</v>
      </c>
      <c r="L24" s="89"/>
      <c r="M24" s="6">
        <f>IF(J24="","",(K24/J24)/LOOKUP(RIGHT($D$2,3),定数!$A$6:$A$13,定数!$B$6:$B$13))</f>
        <v>1.9885922832232485</v>
      </c>
      <c r="N24" s="45">
        <v>2017</v>
      </c>
      <c r="O24" s="8">
        <v>43630</v>
      </c>
      <c r="P24" s="85">
        <v>1.1200000000000001</v>
      </c>
      <c r="Q24" s="85"/>
      <c r="R24" s="86">
        <f>IF(P24="","",T24*M24*LOOKUP(RIGHT($D$2,3),定数!$A$6:$A$13,定数!$B$6:$B$13))</f>
        <v>-3102.2039618279259</v>
      </c>
      <c r="S24" s="86"/>
      <c r="T24" s="87">
        <f t="shared" si="4"/>
        <v>-12.999999999998568</v>
      </c>
      <c r="U24" s="87"/>
      <c r="V24" t="str">
        <f t="shared" si="7"/>
        <v/>
      </c>
      <c r="W24">
        <f t="shared" si="2"/>
        <v>5</v>
      </c>
      <c r="X24" s="41">
        <f t="shared" si="5"/>
        <v>114711.13784905139</v>
      </c>
      <c r="Y24" s="42">
        <f t="shared" si="6"/>
        <v>0.23723134385641076</v>
      </c>
    </row>
    <row r="25" spans="2:25">
      <c r="B25" s="40">
        <v>17</v>
      </c>
      <c r="C25" s="84">
        <f t="shared" si="0"/>
        <v>84395.856499995018</v>
      </c>
      <c r="D25" s="84"/>
      <c r="E25" s="45">
        <v>2017</v>
      </c>
      <c r="F25" s="8">
        <v>43642</v>
      </c>
      <c r="G25" s="45" t="s">
        <v>4</v>
      </c>
      <c r="H25" s="85">
        <v>1.1220000000000001</v>
      </c>
      <c r="I25" s="85"/>
      <c r="J25" s="45">
        <v>47</v>
      </c>
      <c r="K25" s="88">
        <f t="shared" si="3"/>
        <v>2531.8756949998506</v>
      </c>
      <c r="L25" s="89"/>
      <c r="M25" s="6">
        <f>IF(J25="","",(K25/J25)/LOOKUP(RIGHT($D$2,3),定数!$A$6:$A$13,定数!$B$6:$B$13))</f>
        <v>0.44891413031912247</v>
      </c>
      <c r="N25" s="45">
        <v>2017</v>
      </c>
      <c r="O25" s="8">
        <v>43643</v>
      </c>
      <c r="P25" s="85">
        <v>1.1291</v>
      </c>
      <c r="Q25" s="85"/>
      <c r="R25" s="86">
        <f>IF(P25="","",T25*M25*LOOKUP(RIGHT($D$2,3),定数!$A$6:$A$13,定数!$B$6:$B$13))</f>
        <v>3824.7483903188604</v>
      </c>
      <c r="S25" s="86"/>
      <c r="T25" s="87">
        <f t="shared" si="4"/>
        <v>70.999999999998835</v>
      </c>
      <c r="U25" s="87"/>
      <c r="V25" t="str">
        <f t="shared" si="7"/>
        <v/>
      </c>
      <c r="W25">
        <f t="shared" si="2"/>
        <v>0</v>
      </c>
      <c r="X25" s="41">
        <f t="shared" si="5"/>
        <v>114711.13784905139</v>
      </c>
      <c r="Y25" s="42">
        <f t="shared" si="6"/>
        <v>0.26427495984695326</v>
      </c>
    </row>
    <row r="26" spans="2:25">
      <c r="B26" s="40">
        <v>18</v>
      </c>
      <c r="C26" s="84">
        <f t="shared" si="0"/>
        <v>88220.604890313873</v>
      </c>
      <c r="D26" s="84"/>
      <c r="E26" s="45">
        <v>2017</v>
      </c>
      <c r="F26" s="8">
        <v>43644</v>
      </c>
      <c r="G26" s="45" t="s">
        <v>4</v>
      </c>
      <c r="H26" s="85">
        <v>1.1391</v>
      </c>
      <c r="I26" s="85"/>
      <c r="J26" s="45">
        <v>62</v>
      </c>
      <c r="K26" s="88">
        <f t="shared" si="3"/>
        <v>2646.6181467094161</v>
      </c>
      <c r="L26" s="89"/>
      <c r="M26" s="6">
        <f>IF(J26="","",(K26/J26)/LOOKUP(RIGHT($D$2,3),定数!$A$6:$A$13,定数!$B$6:$B$13))</f>
        <v>0.35572824552545917</v>
      </c>
      <c r="N26" s="45">
        <v>2017</v>
      </c>
      <c r="O26" s="8">
        <v>43651</v>
      </c>
      <c r="P26" s="85">
        <v>1.1327</v>
      </c>
      <c r="Q26" s="85"/>
      <c r="R26" s="86">
        <f>IF(P26="","",T26*M26*LOOKUP(RIGHT($D$2,3),定数!$A$6:$A$13,定数!$B$6:$B$13))</f>
        <v>-2731.9929256355103</v>
      </c>
      <c r="S26" s="86"/>
      <c r="T26" s="87">
        <f t="shared" si="4"/>
        <v>-63.999999999999616</v>
      </c>
      <c r="U26" s="87"/>
      <c r="V26" t="str">
        <f t="shared" si="7"/>
        <v/>
      </c>
      <c r="W26">
        <f t="shared" si="2"/>
        <v>1</v>
      </c>
      <c r="X26" s="41">
        <f t="shared" si="5"/>
        <v>114711.13784905139</v>
      </c>
      <c r="Y26" s="42">
        <f t="shared" si="6"/>
        <v>0.23093252717618806</v>
      </c>
    </row>
    <row r="27" spans="2:25">
      <c r="B27" s="40">
        <v>19</v>
      </c>
      <c r="C27" s="84">
        <f t="shared" si="0"/>
        <v>85488.611964678363</v>
      </c>
      <c r="D27" s="84"/>
      <c r="E27" s="45">
        <v>2017</v>
      </c>
      <c r="F27" s="8">
        <v>43663</v>
      </c>
      <c r="G27" s="45" t="s">
        <v>4</v>
      </c>
      <c r="H27" s="85">
        <v>1.1471</v>
      </c>
      <c r="I27" s="85"/>
      <c r="J27" s="45">
        <v>15</v>
      </c>
      <c r="K27" s="88">
        <f t="shared" si="3"/>
        <v>2564.6583589403508</v>
      </c>
      <c r="L27" s="89"/>
      <c r="M27" s="6">
        <f>IF(J27="","",(K27/J27)/LOOKUP(RIGHT($D$2,3),定数!$A$6:$A$13,定数!$B$6:$B$13))</f>
        <v>1.4248101994113058</v>
      </c>
      <c r="N27" s="45">
        <v>2017</v>
      </c>
      <c r="O27" s="8">
        <v>43664</v>
      </c>
      <c r="P27" s="85">
        <v>1.149</v>
      </c>
      <c r="Q27" s="85"/>
      <c r="R27" s="86">
        <f>IF(P27="","",T27*M27*LOOKUP(RIGHT($D$2,3),定数!$A$6:$A$13,定数!$B$6:$B$13))</f>
        <v>3248.5672546577994</v>
      </c>
      <c r="S27" s="86"/>
      <c r="T27" s="87">
        <f t="shared" si="4"/>
        <v>19.000000000000128</v>
      </c>
      <c r="U27" s="87"/>
      <c r="V27" t="str">
        <f t="shared" si="7"/>
        <v/>
      </c>
      <c r="W27">
        <f t="shared" si="2"/>
        <v>0</v>
      </c>
      <c r="X27" s="41">
        <f t="shared" si="5"/>
        <v>114711.13784905139</v>
      </c>
      <c r="Y27" s="42">
        <f t="shared" si="6"/>
        <v>0.2547488102055705</v>
      </c>
    </row>
    <row r="28" spans="2:25">
      <c r="B28" s="40">
        <v>20</v>
      </c>
      <c r="C28" s="84">
        <f t="shared" si="0"/>
        <v>88737.179219336162</v>
      </c>
      <c r="D28" s="84"/>
      <c r="E28" s="45">
        <v>2017</v>
      </c>
      <c r="F28" s="8">
        <v>43671</v>
      </c>
      <c r="G28" s="45" t="s">
        <v>4</v>
      </c>
      <c r="H28" s="85">
        <v>1.1698999999999999</v>
      </c>
      <c r="I28" s="85"/>
      <c r="J28" s="45">
        <v>51</v>
      </c>
      <c r="K28" s="88">
        <f t="shared" si="3"/>
        <v>2662.1153765800846</v>
      </c>
      <c r="L28" s="89"/>
      <c r="M28" s="6">
        <f>IF(J28="","",(K28/J28)/LOOKUP(RIGHT($D$2,3),定数!$A$6:$A$13,定数!$B$6:$B$13))</f>
        <v>0.43498617264380468</v>
      </c>
      <c r="N28" s="45">
        <v>2017</v>
      </c>
      <c r="O28" s="8">
        <v>43672</v>
      </c>
      <c r="P28" s="85">
        <v>1.1646000000000001</v>
      </c>
      <c r="Q28" s="85"/>
      <c r="R28" s="86">
        <f>IF(P28="","",T28*M28*LOOKUP(RIGHT($D$2,3),定数!$A$6:$A$13,定数!$B$6:$B$13))</f>
        <v>-2766.5120580145249</v>
      </c>
      <c r="S28" s="86"/>
      <c r="T28" s="87">
        <f t="shared" si="4"/>
        <v>-52.999999999998607</v>
      </c>
      <c r="U28" s="87"/>
      <c r="V28" t="str">
        <f t="shared" si="7"/>
        <v/>
      </c>
      <c r="W28">
        <f t="shared" si="2"/>
        <v>1</v>
      </c>
      <c r="X28" s="41">
        <f t="shared" si="5"/>
        <v>114711.13784905139</v>
      </c>
      <c r="Y28" s="42">
        <f t="shared" si="6"/>
        <v>0.22642926499338201</v>
      </c>
    </row>
    <row r="29" spans="2:25">
      <c r="B29" s="40">
        <v>21</v>
      </c>
      <c r="C29" s="84">
        <f t="shared" si="0"/>
        <v>85970.667161321631</v>
      </c>
      <c r="D29" s="84"/>
      <c r="E29" s="46">
        <v>2017</v>
      </c>
      <c r="F29" s="8">
        <v>43677</v>
      </c>
      <c r="G29" s="46" t="s">
        <v>4</v>
      </c>
      <c r="H29" s="85">
        <v>1.1751</v>
      </c>
      <c r="I29" s="85"/>
      <c r="J29" s="46">
        <v>26</v>
      </c>
      <c r="K29" s="88">
        <f t="shared" si="3"/>
        <v>2579.1200148396488</v>
      </c>
      <c r="L29" s="89"/>
      <c r="M29" s="6">
        <f>IF(J29="","",(K29/J29)/LOOKUP(RIGHT($D$2,3),定数!$A$6:$A$13,定数!$B$6:$B$13))</f>
        <v>0.8266410303973234</v>
      </c>
      <c r="N29" s="46">
        <v>2017</v>
      </c>
      <c r="O29" s="8">
        <v>43677</v>
      </c>
      <c r="P29" s="85">
        <v>1.179</v>
      </c>
      <c r="Q29" s="85"/>
      <c r="R29" s="86">
        <f>IF(P29="","",T29*M29*LOOKUP(RIGHT($D$2,3),定数!$A$6:$A$13,定数!$B$6:$B$13))</f>
        <v>3868.6800222594879</v>
      </c>
      <c r="S29" s="86"/>
      <c r="T29" s="87">
        <f t="shared" si="4"/>
        <v>39.000000000000142</v>
      </c>
      <c r="U29" s="87"/>
      <c r="V29" t="str">
        <f t="shared" si="7"/>
        <v/>
      </c>
      <c r="W29">
        <f t="shared" si="2"/>
        <v>0</v>
      </c>
      <c r="X29" s="41">
        <f t="shared" si="5"/>
        <v>114711.13784905139</v>
      </c>
      <c r="Y29" s="42">
        <f t="shared" si="6"/>
        <v>0.25054647026123478</v>
      </c>
    </row>
    <row r="30" spans="2:25">
      <c r="B30" s="40">
        <v>22</v>
      </c>
      <c r="C30" s="84">
        <f t="shared" si="0"/>
        <v>89839.347183581121</v>
      </c>
      <c r="D30" s="84"/>
      <c r="E30" s="46">
        <v>2017</v>
      </c>
      <c r="F30" s="8">
        <v>43680</v>
      </c>
      <c r="G30" s="46" t="s">
        <v>4</v>
      </c>
      <c r="H30" s="85">
        <v>1.1873</v>
      </c>
      <c r="I30" s="85"/>
      <c r="J30" s="46">
        <v>39</v>
      </c>
      <c r="K30" s="88">
        <f t="shared" si="3"/>
        <v>2695.1804155074337</v>
      </c>
      <c r="L30" s="89"/>
      <c r="M30" s="6">
        <f>IF(J30="","",(K30/J30)/LOOKUP(RIGHT($D$2,3),定数!$A$6:$A$13,定数!$B$6:$B$13))</f>
        <v>0.57589325117680212</v>
      </c>
      <c r="N30" s="46">
        <v>2017</v>
      </c>
      <c r="O30" s="8">
        <v>43681</v>
      </c>
      <c r="P30" s="85">
        <v>1.1832</v>
      </c>
      <c r="Q30" s="85"/>
      <c r="R30" s="86">
        <f>IF(P30="","",T30*M30*LOOKUP(RIGHT($D$2,3),定数!$A$6:$A$13,定数!$B$6:$B$13))</f>
        <v>-2833.3947957898617</v>
      </c>
      <c r="S30" s="86"/>
      <c r="T30" s="87">
        <f t="shared" si="4"/>
        <v>-40.999999999999929</v>
      </c>
      <c r="U30" s="87"/>
      <c r="V30" t="str">
        <f t="shared" si="7"/>
        <v/>
      </c>
      <c r="W30">
        <f t="shared" si="2"/>
        <v>1</v>
      </c>
      <c r="X30" s="41">
        <f t="shared" si="5"/>
        <v>114711.13784905139</v>
      </c>
      <c r="Y30" s="42">
        <f t="shared" si="6"/>
        <v>0.21682106142299018</v>
      </c>
    </row>
    <row r="31" spans="2:25">
      <c r="B31" s="40">
        <v>23</v>
      </c>
      <c r="C31" s="84">
        <f t="shared" si="0"/>
        <v>87005.952387791258</v>
      </c>
      <c r="D31" s="84"/>
      <c r="E31" s="46">
        <v>2017</v>
      </c>
      <c r="F31" s="8">
        <v>43693</v>
      </c>
      <c r="G31" s="46" t="s">
        <v>3</v>
      </c>
      <c r="H31" s="85">
        <v>1.169</v>
      </c>
      <c r="I31" s="85"/>
      <c r="J31" s="46">
        <v>66</v>
      </c>
      <c r="K31" s="88">
        <f t="shared" si="3"/>
        <v>2610.1785716337376</v>
      </c>
      <c r="L31" s="89"/>
      <c r="M31" s="6">
        <f>IF(J31="","",(K31/J31)/LOOKUP(RIGHT($D$2,3),定数!$A$6:$A$13,定数!$B$6:$B$13))</f>
        <v>0.32956800146890625</v>
      </c>
      <c r="N31" s="46">
        <v>2017</v>
      </c>
      <c r="O31" s="8">
        <v>43694</v>
      </c>
      <c r="P31" s="85">
        <v>1.1758</v>
      </c>
      <c r="Q31" s="85"/>
      <c r="R31" s="86">
        <f>IF(P31="","",T31*M31*LOOKUP(RIGHT($D$2,3),定数!$A$6:$A$13,定数!$B$6:$B$13))</f>
        <v>-2689.2748919862424</v>
      </c>
      <c r="S31" s="86"/>
      <c r="T31" s="87">
        <f t="shared" si="4"/>
        <v>-67.999999999999176</v>
      </c>
      <c r="U31" s="87"/>
      <c r="V31" t="str">
        <f t="shared" si="7"/>
        <v/>
      </c>
      <c r="W31">
        <f t="shared" si="2"/>
        <v>2</v>
      </c>
      <c r="X31" s="41">
        <f t="shared" si="5"/>
        <v>114711.13784905139</v>
      </c>
      <c r="Y31" s="42">
        <f t="shared" si="6"/>
        <v>0.24152132025503437</v>
      </c>
    </row>
    <row r="32" spans="2:25">
      <c r="B32" s="40">
        <v>24</v>
      </c>
      <c r="C32" s="84">
        <f t="shared" si="0"/>
        <v>84316.677495805023</v>
      </c>
      <c r="D32" s="84"/>
      <c r="E32" s="46">
        <v>2017</v>
      </c>
      <c r="F32" s="8">
        <v>43702</v>
      </c>
      <c r="G32" s="46" t="s">
        <v>4</v>
      </c>
      <c r="H32" s="85">
        <v>1.1828000000000001</v>
      </c>
      <c r="I32" s="85"/>
      <c r="J32" s="46">
        <v>32</v>
      </c>
      <c r="K32" s="88">
        <f t="shared" si="3"/>
        <v>2529.5003248741505</v>
      </c>
      <c r="L32" s="89"/>
      <c r="M32" s="6">
        <f>IF(J32="","",(K32/J32)/LOOKUP(RIGHT($D$2,3),定数!$A$6:$A$13,定数!$B$6:$B$13))</f>
        <v>0.65872404293597664</v>
      </c>
      <c r="N32" s="46">
        <v>2017</v>
      </c>
      <c r="O32" s="8">
        <v>43702</v>
      </c>
      <c r="P32" s="85">
        <v>1.1875</v>
      </c>
      <c r="Q32" s="85"/>
      <c r="R32" s="86">
        <f>IF(P32="","",T32*M32*LOOKUP(RIGHT($D$2,3),定数!$A$6:$A$13,定数!$B$6:$B$13))</f>
        <v>3715.2036021588501</v>
      </c>
      <c r="S32" s="86"/>
      <c r="T32" s="87">
        <f t="shared" si="4"/>
        <v>46.999999999999261</v>
      </c>
      <c r="U32" s="87"/>
      <c r="V32" t="str">
        <f t="shared" si="7"/>
        <v/>
      </c>
      <c r="W32">
        <f t="shared" si="2"/>
        <v>0</v>
      </c>
      <c r="X32" s="41">
        <f t="shared" si="5"/>
        <v>114711.13784905139</v>
      </c>
      <c r="Y32" s="42">
        <f t="shared" si="6"/>
        <v>0.26496520671987833</v>
      </c>
    </row>
    <row r="33" spans="2:25">
      <c r="B33" s="40">
        <v>25</v>
      </c>
      <c r="C33" s="84">
        <f t="shared" si="0"/>
        <v>88031.881097963866</v>
      </c>
      <c r="D33" s="84"/>
      <c r="E33" s="46">
        <v>2017</v>
      </c>
      <c r="F33" s="8">
        <v>43714</v>
      </c>
      <c r="G33" s="46" t="s">
        <v>4</v>
      </c>
      <c r="H33" s="85">
        <v>1.1950000000000001</v>
      </c>
      <c r="I33" s="85"/>
      <c r="J33" s="46">
        <v>39</v>
      </c>
      <c r="K33" s="88">
        <f t="shared" si="3"/>
        <v>2640.9564329389159</v>
      </c>
      <c r="L33" s="89"/>
      <c r="M33" s="6">
        <f>IF(J33="","",(K33/J33)/LOOKUP(RIGHT($D$2,3),定数!$A$6:$A$13,定数!$B$6:$B$13))</f>
        <v>0.56430693011515298</v>
      </c>
      <c r="N33" s="46">
        <v>2017</v>
      </c>
      <c r="O33" s="8">
        <v>43715</v>
      </c>
      <c r="P33" s="85">
        <v>1.1908000000000001</v>
      </c>
      <c r="Q33" s="85"/>
      <c r="R33" s="86">
        <f>IF(P33="","",T33*M33*LOOKUP(RIGHT($D$2,3),定数!$A$6:$A$13,定数!$B$6:$B$13))</f>
        <v>-2844.1069277803585</v>
      </c>
      <c r="S33" s="86"/>
      <c r="T33" s="87">
        <f t="shared" si="4"/>
        <v>-41.999999999999815</v>
      </c>
      <c r="U33" s="87"/>
      <c r="V33" t="str">
        <f t="shared" si="7"/>
        <v/>
      </c>
      <c r="W33">
        <f t="shared" si="2"/>
        <v>1</v>
      </c>
      <c r="X33" s="41">
        <f t="shared" si="5"/>
        <v>114711.13784905139</v>
      </c>
      <c r="Y33" s="42">
        <f t="shared" si="6"/>
        <v>0.23257773614097355</v>
      </c>
    </row>
    <row r="34" spans="2:25">
      <c r="B34" s="40">
        <v>26</v>
      </c>
      <c r="C34" s="84">
        <f t="shared" si="0"/>
        <v>85187.774170183504</v>
      </c>
      <c r="D34" s="84"/>
      <c r="E34" s="46">
        <v>2017</v>
      </c>
      <c r="F34" s="8">
        <v>43728</v>
      </c>
      <c r="G34" s="46" t="s">
        <v>4</v>
      </c>
      <c r="H34" s="85">
        <v>1.2007000000000001</v>
      </c>
      <c r="I34" s="85"/>
      <c r="J34" s="46">
        <v>35</v>
      </c>
      <c r="K34" s="88">
        <f t="shared" si="3"/>
        <v>2555.6332251055051</v>
      </c>
      <c r="L34" s="89"/>
      <c r="M34" s="6">
        <f>IF(J34="","",(K34/J34)/LOOKUP(RIGHT($D$2,3),定数!$A$6:$A$13,定数!$B$6:$B$13))</f>
        <v>0.60848410121559648</v>
      </c>
      <c r="N34" s="46">
        <v>2017</v>
      </c>
      <c r="O34" s="8">
        <v>43729</v>
      </c>
      <c r="P34" s="85">
        <v>1.1969000000000001</v>
      </c>
      <c r="Q34" s="85"/>
      <c r="R34" s="86">
        <f>IF(P34="","",T34*M34*LOOKUP(RIGHT($D$2,3),定数!$A$6:$A$13,定数!$B$6:$B$13))</f>
        <v>-2774.6875015431388</v>
      </c>
      <c r="S34" s="86"/>
      <c r="T34" s="87">
        <f t="shared" si="4"/>
        <v>-38.000000000000256</v>
      </c>
      <c r="U34" s="87"/>
      <c r="V34" t="str">
        <f t="shared" si="7"/>
        <v/>
      </c>
      <c r="W34">
        <f t="shared" si="2"/>
        <v>2</v>
      </c>
      <c r="X34" s="41">
        <f t="shared" si="5"/>
        <v>114711.13784905139</v>
      </c>
      <c r="Y34" s="42">
        <f t="shared" si="6"/>
        <v>0.25737137851180358</v>
      </c>
    </row>
    <row r="35" spans="2:25">
      <c r="B35" s="40">
        <v>27</v>
      </c>
      <c r="C35" s="84">
        <f t="shared" si="0"/>
        <v>82413.086668640361</v>
      </c>
      <c r="D35" s="84"/>
      <c r="E35" s="46">
        <v>2017</v>
      </c>
      <c r="F35" s="8">
        <v>43755</v>
      </c>
      <c r="G35" s="46" t="s">
        <v>3</v>
      </c>
      <c r="H35" s="85">
        <v>1.1783999999999999</v>
      </c>
      <c r="I35" s="85"/>
      <c r="J35" s="46">
        <v>23</v>
      </c>
      <c r="K35" s="88">
        <f t="shared" si="3"/>
        <v>2472.3926000592105</v>
      </c>
      <c r="L35" s="89"/>
      <c r="M35" s="6">
        <f>IF(J35="","",(K35/J35)/LOOKUP(RIGHT($D$2,3),定数!$A$6:$A$13,定数!$B$6:$B$13))</f>
        <v>0.89579442031130818</v>
      </c>
      <c r="N35" s="46">
        <v>2017</v>
      </c>
      <c r="O35" s="8">
        <v>43755</v>
      </c>
      <c r="P35" s="85">
        <v>1.1751</v>
      </c>
      <c r="Q35" s="85"/>
      <c r="R35" s="86">
        <f>IF(P35="","",T35*M35*LOOKUP(RIGHT($D$2,3),定数!$A$6:$A$13,定数!$B$6:$B$13))</f>
        <v>3547.3459044326287</v>
      </c>
      <c r="S35" s="86"/>
      <c r="T35" s="87">
        <f t="shared" si="4"/>
        <v>32.999999999998586</v>
      </c>
      <c r="U35" s="87"/>
      <c r="V35" t="str">
        <f t="shared" si="7"/>
        <v/>
      </c>
      <c r="W35">
        <f t="shared" si="2"/>
        <v>0</v>
      </c>
      <c r="X35" s="41">
        <f t="shared" si="5"/>
        <v>114711.13784905139</v>
      </c>
      <c r="Y35" s="42">
        <f t="shared" si="6"/>
        <v>0.2815598536117051</v>
      </c>
    </row>
    <row r="36" spans="2:25">
      <c r="B36" s="40">
        <v>28</v>
      </c>
      <c r="C36" s="84">
        <f t="shared" si="0"/>
        <v>85960.432573072991</v>
      </c>
      <c r="D36" s="84"/>
      <c r="E36" s="46">
        <v>2017</v>
      </c>
      <c r="F36" s="8">
        <v>43756</v>
      </c>
      <c r="G36" s="46" t="s">
        <v>3</v>
      </c>
      <c r="H36" s="85">
        <v>1.1760999999999999</v>
      </c>
      <c r="I36" s="85"/>
      <c r="J36" s="46">
        <v>12</v>
      </c>
      <c r="K36" s="88">
        <f t="shared" si="3"/>
        <v>2578.8129771921895</v>
      </c>
      <c r="L36" s="89"/>
      <c r="M36" s="6">
        <f>IF(J36="","",(K36/J36)/LOOKUP(RIGHT($D$2,3),定数!$A$6:$A$13,定数!$B$6:$B$13))</f>
        <v>1.7908423452723536</v>
      </c>
      <c r="N36" s="46">
        <v>2017</v>
      </c>
      <c r="O36" s="8">
        <v>43756</v>
      </c>
      <c r="P36" s="85">
        <v>1.1744000000000001</v>
      </c>
      <c r="Q36" s="85"/>
      <c r="R36" s="86">
        <f>IF(P36="","",T36*M36*LOOKUP(RIGHT($D$2,3),定数!$A$6:$A$13,定数!$B$6:$B$13))</f>
        <v>3653.3183843551992</v>
      </c>
      <c r="S36" s="86"/>
      <c r="T36" s="87">
        <f t="shared" si="4"/>
        <v>16.999999999998128</v>
      </c>
      <c r="U36" s="87"/>
      <c r="V36" t="str">
        <f t="shared" si="7"/>
        <v/>
      </c>
      <c r="W36">
        <f t="shared" si="2"/>
        <v>0</v>
      </c>
      <c r="X36" s="41">
        <f t="shared" si="5"/>
        <v>114711.13784905139</v>
      </c>
      <c r="Y36" s="42">
        <f t="shared" si="6"/>
        <v>0.2506356907889058</v>
      </c>
    </row>
    <row r="37" spans="2:25">
      <c r="B37" s="40">
        <v>29</v>
      </c>
      <c r="C37" s="84">
        <f t="shared" si="0"/>
        <v>89613.750957428187</v>
      </c>
      <c r="D37" s="84"/>
      <c r="E37" s="46">
        <v>2017</v>
      </c>
      <c r="F37" s="8">
        <v>43776</v>
      </c>
      <c r="G37" s="46" t="s">
        <v>3</v>
      </c>
      <c r="H37" s="85">
        <v>1.1563000000000001</v>
      </c>
      <c r="I37" s="85"/>
      <c r="J37" s="46">
        <v>44</v>
      </c>
      <c r="K37" s="88">
        <f t="shared" si="3"/>
        <v>2688.4125287228453</v>
      </c>
      <c r="L37" s="89"/>
      <c r="M37" s="6">
        <f>IF(J37="","",(K37/J37)/LOOKUP(RIGHT($D$2,3),定数!$A$6:$A$13,定数!$B$6:$B$13))</f>
        <v>0.50916903953084192</v>
      </c>
      <c r="N37" s="46">
        <v>2017</v>
      </c>
      <c r="O37" s="8">
        <v>43777</v>
      </c>
      <c r="P37" s="85">
        <v>1.1609</v>
      </c>
      <c r="Q37" s="85"/>
      <c r="R37" s="86">
        <f>IF(P37="","",T37*M37*LOOKUP(RIGHT($D$2,3),定数!$A$6:$A$13,定数!$B$6:$B$13))</f>
        <v>-2810.6130982102095</v>
      </c>
      <c r="S37" s="86"/>
      <c r="T37" s="87">
        <f t="shared" si="4"/>
        <v>-45.999999999999375</v>
      </c>
      <c r="U37" s="87"/>
      <c r="V37" t="str">
        <f t="shared" si="7"/>
        <v/>
      </c>
      <c r="W37">
        <f t="shared" si="2"/>
        <v>1</v>
      </c>
      <c r="X37" s="41">
        <f t="shared" si="5"/>
        <v>114711.13784905139</v>
      </c>
      <c r="Y37" s="42">
        <f t="shared" si="6"/>
        <v>0.21878770764743793</v>
      </c>
    </row>
    <row r="38" spans="2:25">
      <c r="B38" s="40">
        <v>30</v>
      </c>
      <c r="C38" s="84">
        <f t="shared" si="0"/>
        <v>86803.137859217983</v>
      </c>
      <c r="D38" s="84"/>
      <c r="E38" s="46">
        <v>2017</v>
      </c>
      <c r="F38" s="8">
        <v>43778</v>
      </c>
      <c r="G38" s="46" t="s">
        <v>4</v>
      </c>
      <c r="H38" s="85">
        <v>1.1644000000000001</v>
      </c>
      <c r="I38" s="85"/>
      <c r="J38" s="46">
        <v>44</v>
      </c>
      <c r="K38" s="88">
        <f t="shared" si="3"/>
        <v>2604.0941357765396</v>
      </c>
      <c r="L38" s="89"/>
      <c r="M38" s="6">
        <f>IF(J38="","",(K38/J38)/LOOKUP(RIGHT($D$2,3),定数!$A$6:$A$13,定数!$B$6:$B$13))</f>
        <v>0.49319964692737489</v>
      </c>
      <c r="N38" s="46">
        <v>2017</v>
      </c>
      <c r="O38" s="8">
        <v>43783</v>
      </c>
      <c r="P38" s="85">
        <v>1.1711</v>
      </c>
      <c r="Q38" s="85"/>
      <c r="R38" s="86">
        <f>IF(P38="","",T38*M38*LOOKUP(RIGHT($D$2,3),定数!$A$6:$A$13,定数!$B$6:$B$13))</f>
        <v>3965.3251612960521</v>
      </c>
      <c r="S38" s="86"/>
      <c r="T38" s="87">
        <f t="shared" si="4"/>
        <v>66.999999999999289</v>
      </c>
      <c r="U38" s="87"/>
      <c r="V38" t="str">
        <f t="shared" si="7"/>
        <v/>
      </c>
      <c r="W38">
        <f t="shared" si="2"/>
        <v>0</v>
      </c>
      <c r="X38" s="41">
        <f t="shared" si="5"/>
        <v>114711.13784905139</v>
      </c>
      <c r="Y38" s="42">
        <f t="shared" si="6"/>
        <v>0.2432893659075861</v>
      </c>
    </row>
    <row r="39" spans="2:25">
      <c r="B39" s="40">
        <v>31</v>
      </c>
      <c r="C39" s="84">
        <f t="shared" si="0"/>
        <v>90768.463020514027</v>
      </c>
      <c r="D39" s="84"/>
      <c r="E39" s="46">
        <v>2017</v>
      </c>
      <c r="F39" s="8">
        <v>43782</v>
      </c>
      <c r="G39" s="46" t="s">
        <v>4</v>
      </c>
      <c r="H39" s="85">
        <v>1.1675</v>
      </c>
      <c r="I39" s="85"/>
      <c r="J39" s="46">
        <v>36</v>
      </c>
      <c r="K39" s="88">
        <f t="shared" si="3"/>
        <v>2723.0538906154206</v>
      </c>
      <c r="L39" s="89"/>
      <c r="M39" s="6">
        <f>IF(J39="","",(K39/J39)/LOOKUP(RIGHT($D$2,3),定数!$A$6:$A$13,定数!$B$6:$B$13))</f>
        <v>0.63033654875356959</v>
      </c>
      <c r="N39" s="46">
        <v>2017</v>
      </c>
      <c r="O39" s="8">
        <v>43783</v>
      </c>
      <c r="P39" s="85">
        <v>1.1729000000000001</v>
      </c>
      <c r="Q39" s="85"/>
      <c r="R39" s="86">
        <f>IF(P39="","",T39*M39*LOOKUP(RIGHT($D$2,3),定数!$A$6:$A$13,定数!$B$6:$B$13))</f>
        <v>4084.5808359231851</v>
      </c>
      <c r="S39" s="86"/>
      <c r="T39" s="87">
        <f t="shared" si="4"/>
        <v>54.000000000000711</v>
      </c>
      <c r="U39" s="87"/>
      <c r="V39" t="str">
        <f t="shared" si="7"/>
        <v/>
      </c>
      <c r="W39">
        <f t="shared" si="2"/>
        <v>0</v>
      </c>
      <c r="X39" s="41">
        <f t="shared" si="5"/>
        <v>114711.13784905139</v>
      </c>
      <c r="Y39" s="42">
        <f t="shared" si="6"/>
        <v>0.2087214483047285</v>
      </c>
    </row>
    <row r="40" spans="2:25">
      <c r="B40" s="40">
        <v>32</v>
      </c>
      <c r="C40" s="84">
        <f t="shared" si="0"/>
        <v>94853.043856437216</v>
      </c>
      <c r="D40" s="84"/>
      <c r="E40" s="46">
        <v>2017</v>
      </c>
      <c r="F40" s="8">
        <v>43805</v>
      </c>
      <c r="G40" s="46" t="s">
        <v>3</v>
      </c>
      <c r="H40" s="85">
        <v>1.1811</v>
      </c>
      <c r="I40" s="85"/>
      <c r="J40" s="46">
        <v>31</v>
      </c>
      <c r="K40" s="88">
        <f t="shared" si="3"/>
        <v>2845.5913156931165</v>
      </c>
      <c r="L40" s="89"/>
      <c r="M40" s="6">
        <f>IF(J40="","",(K40/J40)/LOOKUP(RIGHT($D$2,3),定数!$A$6:$A$13,定数!$B$6:$B$13))</f>
        <v>0.76494390206804208</v>
      </c>
      <c r="N40" s="46">
        <v>2017</v>
      </c>
      <c r="O40" s="8">
        <v>43807</v>
      </c>
      <c r="P40" s="85">
        <v>1.1763999999999999</v>
      </c>
      <c r="Q40" s="85"/>
      <c r="R40" s="86">
        <f>IF(P40="","",T40*M40*LOOKUP(RIGHT($D$2,3),定数!$A$6:$A$13,定数!$B$6:$B$13))</f>
        <v>4314.2836076638941</v>
      </c>
      <c r="S40" s="86"/>
      <c r="T40" s="87">
        <f t="shared" si="4"/>
        <v>47.000000000001485</v>
      </c>
      <c r="U40" s="87"/>
      <c r="V40" t="str">
        <f t="shared" si="7"/>
        <v/>
      </c>
      <c r="W40">
        <f t="shared" si="2"/>
        <v>0</v>
      </c>
      <c r="X40" s="41">
        <f t="shared" si="5"/>
        <v>114711.13784905139</v>
      </c>
      <c r="Y40" s="42">
        <f t="shared" si="6"/>
        <v>0.17311391347844074</v>
      </c>
    </row>
    <row r="41" spans="2:25">
      <c r="B41" s="40">
        <v>33</v>
      </c>
      <c r="C41" s="84">
        <f t="shared" si="0"/>
        <v>99167.327464101108</v>
      </c>
      <c r="D41" s="84"/>
      <c r="E41" s="46">
        <v>2018</v>
      </c>
      <c r="F41" s="8">
        <v>43475</v>
      </c>
      <c r="G41" s="46" t="s">
        <v>3</v>
      </c>
      <c r="H41" s="85">
        <v>1.1926000000000001</v>
      </c>
      <c r="I41" s="85"/>
      <c r="J41" s="46">
        <v>21</v>
      </c>
      <c r="K41" s="88">
        <f t="shared" si="3"/>
        <v>2975.0198239230331</v>
      </c>
      <c r="L41" s="89"/>
      <c r="M41" s="6">
        <f>IF(J41="","",(K41/J41)/LOOKUP(RIGHT($D$2,3),定数!$A$6:$A$13,定数!$B$6:$B$13))</f>
        <v>1.1805634221916796</v>
      </c>
      <c r="N41" s="46">
        <v>2018</v>
      </c>
      <c r="O41" s="8">
        <v>43475</v>
      </c>
      <c r="P41" s="85">
        <v>1.1950000000000001</v>
      </c>
      <c r="Q41" s="85"/>
      <c r="R41" s="86">
        <f>IF(P41="","",T41*M41*LOOKUP(RIGHT($D$2,3),定数!$A$6:$A$13,定数!$B$6:$B$13))</f>
        <v>-3400.0226559119778</v>
      </c>
      <c r="S41" s="86"/>
      <c r="T41" s="87">
        <f t="shared" si="4"/>
        <v>-23.999999999999577</v>
      </c>
      <c r="U41" s="87"/>
      <c r="V41" t="str">
        <f t="shared" si="7"/>
        <v/>
      </c>
      <c r="W41">
        <f t="shared" si="2"/>
        <v>1</v>
      </c>
      <c r="X41" s="41">
        <f t="shared" si="5"/>
        <v>114711.13784905139</v>
      </c>
      <c r="Y41" s="42">
        <f t="shared" si="6"/>
        <v>0.13550393341407185</v>
      </c>
    </row>
    <row r="42" spans="2:25">
      <c r="B42" s="40">
        <v>34</v>
      </c>
      <c r="C42" s="84">
        <f t="shared" si="0"/>
        <v>95767.304808189132</v>
      </c>
      <c r="D42" s="84"/>
      <c r="E42" s="46">
        <v>2018</v>
      </c>
      <c r="F42" s="8">
        <v>43488</v>
      </c>
      <c r="G42" s="46" t="s">
        <v>4</v>
      </c>
      <c r="H42" s="85">
        <v>1.2262999999999999</v>
      </c>
      <c r="I42" s="85"/>
      <c r="J42" s="46">
        <v>23</v>
      </c>
      <c r="K42" s="88">
        <f t="shared" si="3"/>
        <v>2873.0191442456739</v>
      </c>
      <c r="L42" s="89"/>
      <c r="M42" s="6">
        <f>IF(J42="","",(K42/J42)/LOOKUP(RIGHT($D$2,3),定数!$A$6:$A$13,定数!$B$6:$B$13))</f>
        <v>1.0409489653064035</v>
      </c>
      <c r="N42" s="46">
        <v>2018</v>
      </c>
      <c r="O42" s="8">
        <v>43488</v>
      </c>
      <c r="P42" s="85">
        <v>1.2238</v>
      </c>
      <c r="Q42" s="85"/>
      <c r="R42" s="86">
        <f>IF(P42="","",T42*M42*LOOKUP(RIGHT($D$2,3),定数!$A$6:$A$13,定数!$B$6:$B$13))</f>
        <v>-3122.8468959191437</v>
      </c>
      <c r="S42" s="86"/>
      <c r="T42" s="87">
        <f t="shared" si="4"/>
        <v>-24.999999999999467</v>
      </c>
      <c r="U42" s="87"/>
      <c r="V42" t="str">
        <f t="shared" si="7"/>
        <v/>
      </c>
      <c r="W42">
        <f t="shared" si="2"/>
        <v>2</v>
      </c>
      <c r="X42" s="41">
        <f t="shared" si="5"/>
        <v>114711.13784905139</v>
      </c>
      <c r="Y42" s="42">
        <f t="shared" si="6"/>
        <v>0.16514379855416028</v>
      </c>
    </row>
    <row r="43" spans="2:25">
      <c r="B43" s="40">
        <v>35</v>
      </c>
      <c r="C43" s="84">
        <f t="shared" si="0"/>
        <v>92644.457912269994</v>
      </c>
      <c r="D43" s="84"/>
      <c r="E43" s="46">
        <v>2018</v>
      </c>
      <c r="F43" s="8">
        <v>43502</v>
      </c>
      <c r="G43" s="46" t="s">
        <v>3</v>
      </c>
      <c r="H43" s="85">
        <v>1.2321</v>
      </c>
      <c r="I43" s="85"/>
      <c r="J43" s="46">
        <v>94</v>
      </c>
      <c r="K43" s="88">
        <f t="shared" si="3"/>
        <v>2779.3337373680997</v>
      </c>
      <c r="L43" s="89"/>
      <c r="M43" s="6">
        <f>IF(J43="","",(K43/J43)/LOOKUP(RIGHT($D$2,3),定数!$A$6:$A$13,定数!$B$6:$B$13))</f>
        <v>0.24639483487305849</v>
      </c>
      <c r="N43" s="46">
        <v>2018</v>
      </c>
      <c r="O43" s="8">
        <v>43510</v>
      </c>
      <c r="P43" s="85">
        <v>1.2417</v>
      </c>
      <c r="Q43" s="85"/>
      <c r="R43" s="86">
        <f>IF(P43="","",T43*M43*LOOKUP(RIGHT($D$2,3),定数!$A$6:$A$13,定数!$B$6:$B$13))</f>
        <v>-2838.4684977376492</v>
      </c>
      <c r="S43" s="86"/>
      <c r="T43" s="87">
        <f t="shared" si="4"/>
        <v>-96.000000000000526</v>
      </c>
      <c r="U43" s="87"/>
      <c r="V43" t="str">
        <f t="shared" si="7"/>
        <v/>
      </c>
      <c r="W43">
        <f t="shared" si="2"/>
        <v>3</v>
      </c>
      <c r="X43" s="41">
        <f t="shared" si="5"/>
        <v>114711.13784905139</v>
      </c>
      <c r="Y43" s="42">
        <f t="shared" si="6"/>
        <v>0.19236737034043705</v>
      </c>
    </row>
    <row r="44" spans="2:25">
      <c r="B44" s="40">
        <v>36</v>
      </c>
      <c r="C44" s="84">
        <f t="shared" si="0"/>
        <v>89805.989414532349</v>
      </c>
      <c r="D44" s="84"/>
      <c r="E44" s="46">
        <v>2018</v>
      </c>
      <c r="F44" s="8">
        <v>43503</v>
      </c>
      <c r="G44" s="46" t="s">
        <v>3</v>
      </c>
      <c r="H44" s="85">
        <v>1.2254</v>
      </c>
      <c r="I44" s="85"/>
      <c r="J44" s="46">
        <v>89</v>
      </c>
      <c r="K44" s="88">
        <f t="shared" si="3"/>
        <v>2694.1796824359703</v>
      </c>
      <c r="L44" s="89"/>
      <c r="M44" s="6">
        <f>IF(J44="","",(K44/J44)/LOOKUP(RIGHT($D$2,3),定数!$A$6:$A$13,定数!$B$6:$B$13))</f>
        <v>0.25226401520936054</v>
      </c>
      <c r="N44" s="46">
        <v>2018</v>
      </c>
      <c r="O44" s="8">
        <v>43503</v>
      </c>
      <c r="P44" s="85">
        <v>1.2121</v>
      </c>
      <c r="Q44" s="85"/>
      <c r="R44" s="86">
        <f>IF(P44="","",T44*M44*LOOKUP(RIGHT($D$2,3),定数!$A$6:$A$13,定数!$B$6:$B$13))</f>
        <v>4026.133682741422</v>
      </c>
      <c r="S44" s="86"/>
      <c r="T44" s="87">
        <f t="shared" si="4"/>
        <v>133.00000000000091</v>
      </c>
      <c r="U44" s="87"/>
      <c r="V44" t="str">
        <f t="shared" si="7"/>
        <v/>
      </c>
      <c r="W44">
        <f t="shared" si="2"/>
        <v>0</v>
      </c>
      <c r="X44" s="41">
        <f t="shared" si="5"/>
        <v>114711.13784905139</v>
      </c>
      <c r="Y44" s="42">
        <f t="shared" si="6"/>
        <v>0.21711185941936839</v>
      </c>
    </row>
    <row r="45" spans="2:25">
      <c r="B45" s="40">
        <v>37</v>
      </c>
      <c r="C45" s="84">
        <f t="shared" si="0"/>
        <v>93832.123097273769</v>
      </c>
      <c r="D45" s="84"/>
      <c r="E45" s="46">
        <v>2018</v>
      </c>
      <c r="F45" s="8">
        <v>43518</v>
      </c>
      <c r="G45" s="46" t="s">
        <v>3</v>
      </c>
      <c r="H45" s="85">
        <v>1.228</v>
      </c>
      <c r="I45" s="85"/>
      <c r="J45" s="46">
        <v>78</v>
      </c>
      <c r="K45" s="88">
        <f t="shared" si="3"/>
        <v>2814.9636929182129</v>
      </c>
      <c r="L45" s="89"/>
      <c r="M45" s="6">
        <f>IF(J45="","",(K45/J45)/LOOKUP(RIGHT($D$2,3),定数!$A$6:$A$13,定数!$B$6:$B$13))</f>
        <v>0.30074398428613386</v>
      </c>
      <c r="N45" s="46">
        <v>2018</v>
      </c>
      <c r="O45" s="8">
        <v>43529</v>
      </c>
      <c r="P45" s="85">
        <v>1.236</v>
      </c>
      <c r="Q45" s="85"/>
      <c r="R45" s="86">
        <f>IF(P45="","",T45*M45*LOOKUP(RIGHT($D$2,3),定数!$A$6:$A$13,定数!$B$6:$B$13))</f>
        <v>-2887.1422491468875</v>
      </c>
      <c r="S45" s="86"/>
      <c r="T45" s="87">
        <f t="shared" si="4"/>
        <v>-80.000000000000071</v>
      </c>
      <c r="U45" s="87"/>
      <c r="V45" t="str">
        <f t="shared" si="7"/>
        <v/>
      </c>
      <c r="W45">
        <f t="shared" si="2"/>
        <v>1</v>
      </c>
      <c r="X45" s="41">
        <f t="shared" si="5"/>
        <v>114711.13784905139</v>
      </c>
      <c r="Y45" s="42">
        <f t="shared" si="6"/>
        <v>0.18201384053266345</v>
      </c>
    </row>
    <row r="46" spans="2:25">
      <c r="B46" s="40">
        <v>38</v>
      </c>
      <c r="C46" s="84">
        <f t="shared" si="0"/>
        <v>90944.980848126885</v>
      </c>
      <c r="D46" s="84"/>
      <c r="E46" s="46">
        <v>2018</v>
      </c>
      <c r="F46" s="8">
        <v>43519</v>
      </c>
      <c r="G46" s="46" t="s">
        <v>3</v>
      </c>
      <c r="H46" s="85">
        <v>1.2285999999999999</v>
      </c>
      <c r="I46" s="85"/>
      <c r="J46" s="46">
        <v>29</v>
      </c>
      <c r="K46" s="88">
        <f t="shared" si="3"/>
        <v>2728.3494254438065</v>
      </c>
      <c r="L46" s="89"/>
      <c r="M46" s="6">
        <f>IF(J46="","",(K46/J46)/LOOKUP(RIGHT($D$2,3),定数!$A$6:$A$13,定数!$B$6:$B$13))</f>
        <v>0.7840084555873007</v>
      </c>
      <c r="N46" s="46">
        <v>2018</v>
      </c>
      <c r="O46" s="8">
        <v>43519</v>
      </c>
      <c r="P46" s="85">
        <v>1.2318</v>
      </c>
      <c r="Q46" s="85"/>
      <c r="R46" s="86">
        <f>IF(P46="","",T46*M46*LOOKUP(RIGHT($D$2,3),定数!$A$6:$A$13,定数!$B$6:$B$13))</f>
        <v>-3010.592469455321</v>
      </c>
      <c r="S46" s="86"/>
      <c r="T46" s="87">
        <f t="shared" si="4"/>
        <v>-32.000000000000917</v>
      </c>
      <c r="U46" s="87"/>
      <c r="V46" t="str">
        <f t="shared" si="7"/>
        <v/>
      </c>
      <c r="W46">
        <f t="shared" si="2"/>
        <v>2</v>
      </c>
      <c r="X46" s="41">
        <f t="shared" si="5"/>
        <v>114711.13784905139</v>
      </c>
      <c r="Y46" s="42">
        <f t="shared" si="6"/>
        <v>0.20718264543935072</v>
      </c>
    </row>
    <row r="47" spans="2:25">
      <c r="B47" s="40">
        <v>39</v>
      </c>
      <c r="C47" s="84">
        <f t="shared" si="0"/>
        <v>87934.38837867156</v>
      </c>
      <c r="D47" s="84"/>
      <c r="E47" s="46">
        <v>2018</v>
      </c>
      <c r="F47" s="8">
        <v>43520</v>
      </c>
      <c r="G47" s="46" t="s">
        <v>3</v>
      </c>
      <c r="H47" s="85">
        <v>1.2286999999999999</v>
      </c>
      <c r="I47" s="85"/>
      <c r="J47" s="46">
        <v>17</v>
      </c>
      <c r="K47" s="88">
        <f t="shared" si="3"/>
        <v>2638.0316513601465</v>
      </c>
      <c r="L47" s="89"/>
      <c r="M47" s="6">
        <f>IF(J47="","",(K47/J47)/LOOKUP(RIGHT($D$2,3),定数!$A$6:$A$13,定数!$B$6:$B$13))</f>
        <v>1.2931527702745815</v>
      </c>
      <c r="N47" s="46">
        <v>2018</v>
      </c>
      <c r="O47" s="8">
        <v>43522</v>
      </c>
      <c r="P47" s="85">
        <v>1.2305999999999999</v>
      </c>
      <c r="Q47" s="85"/>
      <c r="R47" s="86">
        <f>IF(P47="","",T47*M47*LOOKUP(RIGHT($D$2,3),定数!$A$6:$A$13,定数!$B$6:$B$13))</f>
        <v>-2948.3883162260659</v>
      </c>
      <c r="S47" s="86"/>
      <c r="T47" s="87">
        <f t="shared" si="4"/>
        <v>-19.000000000000128</v>
      </c>
      <c r="U47" s="87"/>
      <c r="V47" t="str">
        <f t="shared" si="7"/>
        <v/>
      </c>
      <c r="W47">
        <f t="shared" si="2"/>
        <v>3</v>
      </c>
      <c r="X47" s="41">
        <f t="shared" si="5"/>
        <v>114711.13784905139</v>
      </c>
      <c r="Y47" s="42">
        <f t="shared" si="6"/>
        <v>0.23342763372825581</v>
      </c>
    </row>
    <row r="48" spans="2:25">
      <c r="B48" s="40">
        <v>40</v>
      </c>
      <c r="C48" s="84">
        <f t="shared" si="0"/>
        <v>84986.000062445499</v>
      </c>
      <c r="D48" s="84"/>
      <c r="E48" s="46">
        <v>2018</v>
      </c>
      <c r="F48" s="8">
        <v>43525</v>
      </c>
      <c r="G48" s="46" t="s">
        <v>3</v>
      </c>
      <c r="H48" s="85">
        <v>1.2179</v>
      </c>
      <c r="I48" s="85"/>
      <c r="J48" s="46">
        <v>32</v>
      </c>
      <c r="K48" s="88">
        <f t="shared" si="3"/>
        <v>2549.5800018733648</v>
      </c>
      <c r="L48" s="89"/>
      <c r="M48" s="6">
        <f>IF(J48="","",(K48/J48)/LOOKUP(RIGHT($D$2,3),定数!$A$6:$A$13,定数!$B$6:$B$13))</f>
        <v>0.66395312548785546</v>
      </c>
      <c r="N48" s="46">
        <v>2018</v>
      </c>
      <c r="O48" s="8">
        <v>43525</v>
      </c>
      <c r="P48" s="85">
        <v>1.2213000000000001</v>
      </c>
      <c r="Q48" s="85"/>
      <c r="R48" s="86">
        <f>IF(P48="","",T48*M48*LOOKUP(RIGHT($D$2,3),定数!$A$6:$A$13,定数!$B$6:$B$13))</f>
        <v>-2708.9287519905056</v>
      </c>
      <c r="S48" s="86"/>
      <c r="T48" s="87">
        <f t="shared" si="4"/>
        <v>-34.000000000000696</v>
      </c>
      <c r="U48" s="87"/>
      <c r="V48" t="str">
        <f t="shared" si="7"/>
        <v/>
      </c>
      <c r="W48">
        <f t="shared" si="2"/>
        <v>4</v>
      </c>
      <c r="X48" s="41">
        <f t="shared" si="5"/>
        <v>114711.13784905139</v>
      </c>
      <c r="Y48" s="42">
        <f t="shared" si="6"/>
        <v>0.25913035424442621</v>
      </c>
    </row>
    <row r="49" spans="2:25">
      <c r="B49" s="40">
        <v>41</v>
      </c>
      <c r="C49" s="84">
        <f t="shared" si="0"/>
        <v>82277.071310454994</v>
      </c>
      <c r="D49" s="84"/>
      <c r="E49" s="48">
        <v>2018</v>
      </c>
      <c r="F49" s="8">
        <v>43529</v>
      </c>
      <c r="G49" s="48" t="s">
        <v>4</v>
      </c>
      <c r="H49" s="85">
        <v>1.2349000000000001</v>
      </c>
      <c r="I49" s="85"/>
      <c r="J49" s="48">
        <v>46</v>
      </c>
      <c r="K49" s="88">
        <f t="shared" si="3"/>
        <v>2468.3121393136498</v>
      </c>
      <c r="L49" s="89"/>
      <c r="M49" s="6">
        <f>IF(J49="","",(K49/J49)/LOOKUP(RIGHT($D$2,3),定数!$A$6:$A$13,定数!$B$6:$B$13))</f>
        <v>0.44715799625247282</v>
      </c>
      <c r="N49" s="48">
        <v>2018</v>
      </c>
      <c r="O49" s="8">
        <v>43533</v>
      </c>
      <c r="P49" s="85">
        <v>1.2441</v>
      </c>
      <c r="Q49" s="85"/>
      <c r="R49" s="86">
        <f>IF(P49="","",T49*M49*LOOKUP(RIGHT($D$2,3),定数!$A$6:$A$13,定数!$B$6:$B$13))</f>
        <v>4936.6242786272323</v>
      </c>
      <c r="S49" s="86"/>
      <c r="T49" s="87">
        <f t="shared" si="4"/>
        <v>91.999999999998749</v>
      </c>
      <c r="U49" s="87"/>
      <c r="V49" t="str">
        <f t="shared" si="7"/>
        <v/>
      </c>
      <c r="W49">
        <f t="shared" si="2"/>
        <v>0</v>
      </c>
      <c r="X49" s="41">
        <f t="shared" si="5"/>
        <v>114711.13784905139</v>
      </c>
      <c r="Y49" s="42">
        <f t="shared" si="6"/>
        <v>0.2827455742028856</v>
      </c>
    </row>
    <row r="50" spans="2:25">
      <c r="B50" s="40">
        <v>42</v>
      </c>
      <c r="C50" s="84">
        <f t="shared" si="0"/>
        <v>87213.695589082228</v>
      </c>
      <c r="D50" s="84"/>
      <c r="E50" s="48">
        <v>2018</v>
      </c>
      <c r="F50" s="8">
        <v>43530</v>
      </c>
      <c r="G50" s="48" t="s">
        <v>4</v>
      </c>
      <c r="H50" s="85">
        <v>1.2414000000000001</v>
      </c>
      <c r="I50" s="85"/>
      <c r="J50" s="48">
        <v>79</v>
      </c>
      <c r="K50" s="88">
        <f t="shared" si="3"/>
        <v>2616.4108676724668</v>
      </c>
      <c r="L50" s="89"/>
      <c r="M50" s="6">
        <f>IF(J50="","",(K50/J50)/LOOKUP(RIGHT($D$2,3),定数!$A$6:$A$13,定数!$B$6:$B$13))</f>
        <v>0.2759927075603868</v>
      </c>
      <c r="N50" s="48">
        <v>2018</v>
      </c>
      <c r="O50" s="8">
        <v>43532</v>
      </c>
      <c r="P50" s="85">
        <v>1.2333000000000001</v>
      </c>
      <c r="Q50" s="85"/>
      <c r="R50" s="86">
        <f>IF(P50="","",T50*M50*LOOKUP(RIGHT($D$2,3),定数!$A$6:$A$13,定数!$B$6:$B$13))</f>
        <v>-2682.6491174869584</v>
      </c>
      <c r="S50" s="86"/>
      <c r="T50" s="87">
        <f t="shared" si="4"/>
        <v>-80.999999999999957</v>
      </c>
      <c r="U50" s="87"/>
      <c r="V50" t="str">
        <f t="shared" si="7"/>
        <v/>
      </c>
      <c r="W50">
        <f t="shared" si="2"/>
        <v>1</v>
      </c>
      <c r="X50" s="41">
        <f t="shared" si="5"/>
        <v>114711.13784905139</v>
      </c>
      <c r="Y50" s="42">
        <f t="shared" si="6"/>
        <v>0.23971030865505927</v>
      </c>
    </row>
    <row r="51" spans="2:25">
      <c r="B51" s="40">
        <v>43</v>
      </c>
      <c r="C51" s="84">
        <f t="shared" si="0"/>
        <v>84531.046471595269</v>
      </c>
      <c r="D51" s="84"/>
      <c r="E51" s="48">
        <v>2018</v>
      </c>
      <c r="F51" s="8">
        <v>43540</v>
      </c>
      <c r="G51" s="48" t="s">
        <v>3</v>
      </c>
      <c r="H51" s="85">
        <v>1.2306999999999999</v>
      </c>
      <c r="I51" s="85"/>
      <c r="J51" s="48">
        <v>27</v>
      </c>
      <c r="K51" s="88">
        <f t="shared" si="3"/>
        <v>2535.9313941478581</v>
      </c>
      <c r="L51" s="89"/>
      <c r="M51" s="6">
        <f>IF(J51="","",(K51/J51)/LOOKUP(RIGHT($D$2,3),定数!$A$6:$A$13,定数!$B$6:$B$13))</f>
        <v>0.78269487473699328</v>
      </c>
      <c r="N51" s="48">
        <v>2018</v>
      </c>
      <c r="O51" s="8">
        <v>43540</v>
      </c>
      <c r="P51" s="85">
        <v>1.2266999999999999</v>
      </c>
      <c r="Q51" s="85"/>
      <c r="R51" s="86">
        <f>IF(P51="","",T51*M51*LOOKUP(RIGHT($D$2,3),定数!$A$6:$A$13,定数!$B$6:$B$13))</f>
        <v>3756.9353987375712</v>
      </c>
      <c r="S51" s="86"/>
      <c r="T51" s="87">
        <f t="shared" si="4"/>
        <v>40.000000000000036</v>
      </c>
      <c r="U51" s="87"/>
      <c r="V51" t="str">
        <f t="shared" si="7"/>
        <v/>
      </c>
      <c r="W51">
        <f t="shared" si="2"/>
        <v>0</v>
      </c>
      <c r="X51" s="41">
        <f t="shared" si="5"/>
        <v>114711.13784905139</v>
      </c>
      <c r="Y51" s="42">
        <f t="shared" si="6"/>
        <v>0.26309643460402388</v>
      </c>
    </row>
    <row r="52" spans="2:25">
      <c r="B52" s="40">
        <v>44</v>
      </c>
      <c r="C52" s="84">
        <f t="shared" si="0"/>
        <v>88287.981870332835</v>
      </c>
      <c r="D52" s="84"/>
      <c r="E52" s="48">
        <v>2018</v>
      </c>
      <c r="F52" s="8">
        <v>43545</v>
      </c>
      <c r="G52" s="48" t="s">
        <v>3</v>
      </c>
      <c r="H52" s="85">
        <v>1.2256</v>
      </c>
      <c r="I52" s="85"/>
      <c r="J52" s="48">
        <v>38</v>
      </c>
      <c r="K52" s="88">
        <f t="shared" si="3"/>
        <v>2648.6394561099851</v>
      </c>
      <c r="L52" s="89"/>
      <c r="M52" s="6">
        <f>IF(J52="","",(K52/J52)/LOOKUP(RIGHT($D$2,3),定数!$A$6:$A$13,定数!$B$6:$B$13))</f>
        <v>0.58084198598903181</v>
      </c>
      <c r="N52" s="48">
        <v>2018</v>
      </c>
      <c r="O52" s="8">
        <v>43546</v>
      </c>
      <c r="P52" s="85">
        <v>1.2296</v>
      </c>
      <c r="Q52" s="85"/>
      <c r="R52" s="86">
        <f>IF(P52="","",T52*M52*LOOKUP(RIGHT($D$2,3),定数!$A$6:$A$13,定数!$B$6:$B$13))</f>
        <v>-2788.0415327473552</v>
      </c>
      <c r="S52" s="86"/>
      <c r="T52" s="87">
        <f t="shared" si="4"/>
        <v>-40.000000000000036</v>
      </c>
      <c r="U52" s="87"/>
      <c r="V52" t="str">
        <f t="shared" si="7"/>
        <v/>
      </c>
      <c r="W52">
        <f t="shared" si="2"/>
        <v>1</v>
      </c>
      <c r="X52" s="41">
        <f t="shared" si="5"/>
        <v>114711.13784905139</v>
      </c>
      <c r="Y52" s="42">
        <f t="shared" si="6"/>
        <v>0.23034516503086944</v>
      </c>
    </row>
    <row r="53" spans="2:25">
      <c r="B53" s="40">
        <v>45</v>
      </c>
      <c r="C53" s="84">
        <f t="shared" si="0"/>
        <v>85499.940337585474</v>
      </c>
      <c r="D53" s="84"/>
      <c r="E53" s="48">
        <v>2018</v>
      </c>
      <c r="F53" s="8">
        <v>43565</v>
      </c>
      <c r="G53" s="48" t="s">
        <v>4</v>
      </c>
      <c r="H53" s="85">
        <v>1.2336</v>
      </c>
      <c r="I53" s="85"/>
      <c r="J53" s="48">
        <v>32</v>
      </c>
      <c r="K53" s="88">
        <f t="shared" si="3"/>
        <v>2564.9982101275641</v>
      </c>
      <c r="L53" s="89"/>
      <c r="M53" s="6">
        <f>IF(J53="","",(K53/J53)/LOOKUP(RIGHT($D$2,3),定数!$A$6:$A$13,定数!$B$6:$B$13))</f>
        <v>0.66796828388738649</v>
      </c>
      <c r="N53" s="48">
        <v>2018</v>
      </c>
      <c r="O53" s="8">
        <v>43566</v>
      </c>
      <c r="P53" s="85">
        <v>1.2383</v>
      </c>
      <c r="Q53" s="85"/>
      <c r="R53" s="86">
        <f>IF(P53="","",T53*M53*LOOKUP(RIGHT($D$2,3),定数!$A$6:$A$13,定数!$B$6:$B$13))</f>
        <v>3767.3411211248008</v>
      </c>
      <c r="S53" s="86"/>
      <c r="T53" s="87">
        <f t="shared" si="4"/>
        <v>46.999999999999261</v>
      </c>
      <c r="U53" s="87"/>
      <c r="V53" t="str">
        <f t="shared" si="7"/>
        <v/>
      </c>
      <c r="W53">
        <f t="shared" si="2"/>
        <v>0</v>
      </c>
      <c r="X53" s="41">
        <f t="shared" si="5"/>
        <v>114711.13784905139</v>
      </c>
      <c r="Y53" s="42">
        <f t="shared" si="6"/>
        <v>0.25465005455621048</v>
      </c>
    </row>
    <row r="54" spans="2:25">
      <c r="B54" s="40">
        <v>46</v>
      </c>
      <c r="C54" s="84">
        <f t="shared" si="0"/>
        <v>89267.281458710277</v>
      </c>
      <c r="D54" s="84"/>
      <c r="E54" s="48">
        <v>2018</v>
      </c>
      <c r="F54" s="8">
        <v>43587</v>
      </c>
      <c r="G54" s="48" t="s">
        <v>3</v>
      </c>
      <c r="H54" s="85">
        <v>1.1952</v>
      </c>
      <c r="I54" s="85"/>
      <c r="J54" s="48">
        <v>58</v>
      </c>
      <c r="K54" s="88">
        <f t="shared" si="3"/>
        <v>2678.0184437613084</v>
      </c>
      <c r="L54" s="89"/>
      <c r="M54" s="6">
        <f>IF(J54="","",(K54/J54)/LOOKUP(RIGHT($D$2,3),定数!$A$6:$A$13,定数!$B$6:$B$13))</f>
        <v>0.38477276490823392</v>
      </c>
      <c r="N54" s="48">
        <v>2018</v>
      </c>
      <c r="O54" s="8">
        <v>43588</v>
      </c>
      <c r="P54" s="85">
        <v>1.2012</v>
      </c>
      <c r="Q54" s="85"/>
      <c r="R54" s="86">
        <f>IF(P54="","",T54*M54*LOOKUP(RIGHT($D$2,3),定数!$A$6:$A$13,定数!$B$6:$B$13))</f>
        <v>-2770.3639073392869</v>
      </c>
      <c r="S54" s="86"/>
      <c r="T54" s="87">
        <f t="shared" si="4"/>
        <v>-60.000000000000057</v>
      </c>
      <c r="U54" s="87"/>
      <c r="V54" t="str">
        <f t="shared" si="7"/>
        <v/>
      </c>
      <c r="W54">
        <f t="shared" si="2"/>
        <v>1</v>
      </c>
      <c r="X54" s="41">
        <f t="shared" si="5"/>
        <v>114711.13784905139</v>
      </c>
      <c r="Y54" s="42">
        <f t="shared" si="6"/>
        <v>0.22180807258509394</v>
      </c>
    </row>
    <row r="55" spans="2:25">
      <c r="B55" s="40">
        <v>47</v>
      </c>
      <c r="C55" s="84">
        <f t="shared" si="0"/>
        <v>86496.917551370992</v>
      </c>
      <c r="D55" s="84"/>
      <c r="E55" s="48">
        <v>2018</v>
      </c>
      <c r="F55" s="8">
        <v>43589</v>
      </c>
      <c r="G55" s="48" t="s">
        <v>3</v>
      </c>
      <c r="H55" s="85">
        <v>1.1957</v>
      </c>
      <c r="I55" s="85"/>
      <c r="J55" s="48">
        <v>28</v>
      </c>
      <c r="K55" s="88">
        <f t="shared" si="3"/>
        <v>2594.9075265411298</v>
      </c>
      <c r="L55" s="89"/>
      <c r="M55" s="6">
        <f>IF(J55="","",(K55/J55)/LOOKUP(RIGHT($D$2,3),定数!$A$6:$A$13,定数!$B$6:$B$13))</f>
        <v>0.7722939067086696</v>
      </c>
      <c r="N55" s="48">
        <v>2018</v>
      </c>
      <c r="O55" s="8">
        <v>43589</v>
      </c>
      <c r="P55" s="85">
        <v>1.1988000000000001</v>
      </c>
      <c r="Q55" s="85"/>
      <c r="R55" s="86">
        <f>IF(P55="","",T55*M55*LOOKUP(RIGHT($D$2,3),定数!$A$6:$A$13,定数!$B$6:$B$13))</f>
        <v>-2872.933332956346</v>
      </c>
      <c r="S55" s="86"/>
      <c r="T55" s="87">
        <f t="shared" si="4"/>
        <v>-31.000000000001027</v>
      </c>
      <c r="U55" s="87"/>
      <c r="V55" t="str">
        <f t="shared" si="7"/>
        <v/>
      </c>
      <c r="W55">
        <f t="shared" si="2"/>
        <v>2</v>
      </c>
      <c r="X55" s="41">
        <f t="shared" si="5"/>
        <v>114711.13784905139</v>
      </c>
      <c r="Y55" s="42">
        <f t="shared" si="6"/>
        <v>0.24595885653934968</v>
      </c>
    </row>
    <row r="56" spans="2:25">
      <c r="B56" s="40">
        <v>48</v>
      </c>
      <c r="C56" s="84">
        <f t="shared" si="0"/>
        <v>83623.98421841464</v>
      </c>
      <c r="D56" s="84"/>
      <c r="E56" s="48">
        <v>2018</v>
      </c>
      <c r="F56" s="8">
        <v>43592</v>
      </c>
      <c r="G56" s="48" t="s">
        <v>3</v>
      </c>
      <c r="H56" s="85">
        <v>1.194</v>
      </c>
      <c r="I56" s="85"/>
      <c r="J56" s="48">
        <v>35</v>
      </c>
      <c r="K56" s="88">
        <f t="shared" si="3"/>
        <v>2508.7195265524392</v>
      </c>
      <c r="L56" s="89"/>
      <c r="M56" s="6">
        <f>IF(J56="","",(K56/J56)/LOOKUP(RIGHT($D$2,3),定数!$A$6:$A$13,定数!$B$6:$B$13))</f>
        <v>0.59731417298867606</v>
      </c>
      <c r="N56" s="48">
        <v>2018</v>
      </c>
      <c r="O56" s="8">
        <v>43593</v>
      </c>
      <c r="P56" s="85">
        <v>1.1888000000000001</v>
      </c>
      <c r="Q56" s="85"/>
      <c r="R56" s="86">
        <f>IF(P56="","",T56*M56*LOOKUP(RIGHT($D$2,3),定数!$A$6:$A$13,定数!$B$6:$B$13))</f>
        <v>3727.2404394492464</v>
      </c>
      <c r="S56" s="86"/>
      <c r="T56" s="87">
        <f t="shared" si="4"/>
        <v>51.999999999998714</v>
      </c>
      <c r="U56" s="87"/>
      <c r="V56" t="str">
        <f t="shared" si="7"/>
        <v/>
      </c>
      <c r="W56">
        <f t="shared" si="2"/>
        <v>0</v>
      </c>
      <c r="X56" s="41">
        <f t="shared" si="5"/>
        <v>114711.13784905139</v>
      </c>
      <c r="Y56" s="42">
        <f t="shared" si="6"/>
        <v>0.27100379451857937</v>
      </c>
    </row>
    <row r="57" spans="2:25">
      <c r="B57" s="40">
        <v>49</v>
      </c>
      <c r="C57" s="84">
        <f t="shared" si="0"/>
        <v>87351.224657863888</v>
      </c>
      <c r="D57" s="84"/>
      <c r="E57" s="48">
        <v>2018</v>
      </c>
      <c r="F57" s="8">
        <v>43603</v>
      </c>
      <c r="G57" s="48" t="s">
        <v>3</v>
      </c>
      <c r="H57" s="85">
        <v>1.1759999999999999</v>
      </c>
      <c r="I57" s="85"/>
      <c r="J57" s="48">
        <v>48</v>
      </c>
      <c r="K57" s="88">
        <f t="shared" si="3"/>
        <v>2620.5367397359164</v>
      </c>
      <c r="L57" s="89"/>
      <c r="M57" s="6">
        <f>IF(J57="","",(K57/J57)/LOOKUP(RIGHT($D$2,3),定数!$A$6:$A$13,定数!$B$6:$B$13))</f>
        <v>0.45495429509304108</v>
      </c>
      <c r="N57" s="48">
        <v>2018</v>
      </c>
      <c r="O57" s="8">
        <v>43607</v>
      </c>
      <c r="P57" s="85">
        <v>1.181</v>
      </c>
      <c r="Q57" s="85"/>
      <c r="R57" s="86">
        <f>IF(P57="","",T57*M57*LOOKUP(RIGHT($D$2,3),定数!$A$6:$A$13,定数!$B$6:$B$13))</f>
        <v>-2729.7257705583093</v>
      </c>
      <c r="S57" s="86"/>
      <c r="T57" s="87">
        <f t="shared" si="4"/>
        <v>-50.000000000001151</v>
      </c>
      <c r="U57" s="87"/>
      <c r="V57" t="str">
        <f t="shared" si="7"/>
        <v/>
      </c>
      <c r="W57">
        <f t="shared" si="2"/>
        <v>1</v>
      </c>
      <c r="X57" s="41">
        <f t="shared" si="5"/>
        <v>114711.13784905139</v>
      </c>
      <c r="Y57" s="42">
        <f t="shared" si="6"/>
        <v>0.23851139221712248</v>
      </c>
    </row>
    <row r="58" spans="2:25">
      <c r="B58" s="40">
        <v>50</v>
      </c>
      <c r="C58" s="84">
        <f t="shared" si="0"/>
        <v>84621.498887305585</v>
      </c>
      <c r="D58" s="84"/>
      <c r="E58" s="48">
        <v>2018</v>
      </c>
      <c r="F58" s="8">
        <v>43610</v>
      </c>
      <c r="G58" s="48" t="s">
        <v>3</v>
      </c>
      <c r="H58" s="85">
        <v>1.1660999999999999</v>
      </c>
      <c r="I58" s="85"/>
      <c r="J58" s="48">
        <v>71</v>
      </c>
      <c r="K58" s="88">
        <f t="shared" si="3"/>
        <v>2538.6449666191675</v>
      </c>
      <c r="L58" s="89"/>
      <c r="M58" s="6">
        <f>IF(J58="","",(K58/J58)/LOOKUP(RIGHT($D$2,3),定数!$A$6:$A$13,定数!$B$6:$B$13))</f>
        <v>0.29796302425107601</v>
      </c>
      <c r="N58" s="48">
        <v>2018</v>
      </c>
      <c r="O58" s="8">
        <v>43614</v>
      </c>
      <c r="P58" s="85">
        <v>1.1555</v>
      </c>
      <c r="Q58" s="85"/>
      <c r="R58" s="86">
        <f>IF(P58="","",T58*M58*LOOKUP(RIGHT($D$2,3),定数!$A$6:$A$13,定数!$B$6:$B$13))</f>
        <v>3790.0896684736667</v>
      </c>
      <c r="S58" s="86"/>
      <c r="T58" s="87">
        <f t="shared" si="4"/>
        <v>105.99999999999943</v>
      </c>
      <c r="U58" s="87"/>
      <c r="V58" t="str">
        <f t="shared" si="7"/>
        <v/>
      </c>
      <c r="W58">
        <f t="shared" si="2"/>
        <v>0</v>
      </c>
      <c r="X58" s="41">
        <f t="shared" si="5"/>
        <v>114711.13784905139</v>
      </c>
      <c r="Y58" s="42">
        <f t="shared" si="6"/>
        <v>0.26230791121033792</v>
      </c>
    </row>
    <row r="59" spans="2:25">
      <c r="B59" s="40">
        <v>51</v>
      </c>
      <c r="C59" s="84">
        <f t="shared" si="0"/>
        <v>88411.58855577925</v>
      </c>
      <c r="D59" s="84"/>
      <c r="E59" s="48">
        <v>2018</v>
      </c>
      <c r="F59" s="8">
        <v>43617</v>
      </c>
      <c r="G59" s="48" t="s">
        <v>4</v>
      </c>
      <c r="H59" s="85">
        <v>1.1697</v>
      </c>
      <c r="I59" s="85"/>
      <c r="J59" s="48">
        <v>26</v>
      </c>
      <c r="K59" s="88">
        <f t="shared" si="3"/>
        <v>2652.3476566733775</v>
      </c>
      <c r="L59" s="89"/>
      <c r="M59" s="6">
        <f>IF(J59="","",(K59/J59)/LOOKUP(RIGHT($D$2,3),定数!$A$6:$A$13,定数!$B$6:$B$13))</f>
        <v>0.85011142842095433</v>
      </c>
      <c r="N59" s="48">
        <v>2018</v>
      </c>
      <c r="O59" s="8">
        <v>43617</v>
      </c>
      <c r="P59" s="85">
        <v>1.1669</v>
      </c>
      <c r="Q59" s="85"/>
      <c r="R59" s="86">
        <f>IF(P59="","",T59*M59*LOOKUP(RIGHT($D$2,3),定数!$A$6:$A$13,定数!$B$6:$B$13))</f>
        <v>-2856.3743994943184</v>
      </c>
      <c r="S59" s="86"/>
      <c r="T59" s="87">
        <f t="shared" si="4"/>
        <v>-27.999999999999137</v>
      </c>
      <c r="U59" s="87"/>
      <c r="V59" t="str">
        <f t="shared" si="7"/>
        <v/>
      </c>
      <c r="W59">
        <f t="shared" si="2"/>
        <v>1</v>
      </c>
      <c r="X59" s="41">
        <f t="shared" si="5"/>
        <v>114711.13784905139</v>
      </c>
      <c r="Y59" s="42">
        <f t="shared" si="6"/>
        <v>0.22926761765609693</v>
      </c>
    </row>
    <row r="60" spans="2:25">
      <c r="B60" s="40">
        <v>52</v>
      </c>
      <c r="C60" s="84">
        <f t="shared" si="0"/>
        <v>85555.214156284928</v>
      </c>
      <c r="D60" s="84"/>
      <c r="E60" s="48">
        <v>2018</v>
      </c>
      <c r="F60" s="8">
        <v>43637</v>
      </c>
      <c r="G60" s="48" t="s">
        <v>3</v>
      </c>
      <c r="H60" s="85">
        <v>1.1555</v>
      </c>
      <c r="I60" s="85"/>
      <c r="J60" s="48">
        <v>19</v>
      </c>
      <c r="K60" s="88">
        <f t="shared" si="3"/>
        <v>2566.6564246885478</v>
      </c>
      <c r="L60" s="89"/>
      <c r="M60" s="6">
        <f>IF(J60="","",(K60/J60)/LOOKUP(RIGHT($D$2,3),定数!$A$6:$A$13,定数!$B$6:$B$13))</f>
        <v>1.1257265020563807</v>
      </c>
      <c r="N60" s="48">
        <v>2018</v>
      </c>
      <c r="O60" s="8">
        <v>43637</v>
      </c>
      <c r="P60" s="85">
        <v>1.1527000000000001</v>
      </c>
      <c r="Q60" s="85"/>
      <c r="R60" s="86">
        <f>IF(P60="","",T60*M60*LOOKUP(RIGHT($D$2,3),定数!$A$6:$A$13,定数!$B$6:$B$13))</f>
        <v>3782.4410469093223</v>
      </c>
      <c r="S60" s="86"/>
      <c r="T60" s="87">
        <f t="shared" si="4"/>
        <v>27.999999999999137</v>
      </c>
      <c r="U60" s="87"/>
      <c r="V60" t="str">
        <f t="shared" si="7"/>
        <v/>
      </c>
      <c r="W60">
        <f t="shared" si="2"/>
        <v>0</v>
      </c>
      <c r="X60" s="41">
        <f t="shared" si="5"/>
        <v>114711.13784905139</v>
      </c>
      <c r="Y60" s="42">
        <f t="shared" si="6"/>
        <v>0.25416820231643766</v>
      </c>
    </row>
    <row r="61" spans="2:25">
      <c r="B61" s="40">
        <v>53</v>
      </c>
      <c r="C61" s="84">
        <f t="shared" si="0"/>
        <v>89337.655203194256</v>
      </c>
      <c r="D61" s="84"/>
      <c r="E61" s="48">
        <v>2018</v>
      </c>
      <c r="F61" s="8">
        <v>43649</v>
      </c>
      <c r="G61" s="48" t="s">
        <v>4</v>
      </c>
      <c r="H61" s="85">
        <v>1.1673</v>
      </c>
      <c r="I61" s="85"/>
      <c r="J61" s="48">
        <v>46</v>
      </c>
      <c r="K61" s="88">
        <f t="shared" si="3"/>
        <v>2680.1296560958276</v>
      </c>
      <c r="L61" s="89"/>
      <c r="M61" s="6">
        <f>IF(J61="","",(K61/J61)/LOOKUP(RIGHT($D$2,3),定数!$A$6:$A$13,定数!$B$6:$B$13))</f>
        <v>0.48553073479996878</v>
      </c>
      <c r="N61" s="48">
        <v>2018</v>
      </c>
      <c r="O61" s="8">
        <v>43652</v>
      </c>
      <c r="P61" s="85">
        <v>1.1741999999999999</v>
      </c>
      <c r="Q61" s="85"/>
      <c r="R61" s="86">
        <f>IF(P61="","",T61*M61*LOOKUP(RIGHT($D$2,3),定数!$A$6:$A$13,定数!$B$6:$B$13))</f>
        <v>4020.1944841436866</v>
      </c>
      <c r="S61" s="86"/>
      <c r="T61" s="87">
        <f t="shared" si="4"/>
        <v>68.999999999999062</v>
      </c>
      <c r="U61" s="87"/>
      <c r="V61" t="str">
        <f t="shared" si="7"/>
        <v/>
      </c>
      <c r="W61">
        <f t="shared" si="2"/>
        <v>0</v>
      </c>
      <c r="X61" s="41">
        <f t="shared" si="5"/>
        <v>114711.13784905139</v>
      </c>
      <c r="Y61" s="42">
        <f t="shared" si="6"/>
        <v>0.22119458599779696</v>
      </c>
    </row>
    <row r="62" spans="2:25">
      <c r="B62" s="40">
        <v>54</v>
      </c>
      <c r="C62" s="84">
        <f t="shared" si="0"/>
        <v>93357.849687337948</v>
      </c>
      <c r="D62" s="84"/>
      <c r="E62" s="48">
        <v>2018</v>
      </c>
      <c r="F62" s="8">
        <v>43652</v>
      </c>
      <c r="G62" s="48" t="s">
        <v>4</v>
      </c>
      <c r="H62" s="85">
        <v>1.1727000000000001</v>
      </c>
      <c r="I62" s="85"/>
      <c r="J62" s="48">
        <v>42</v>
      </c>
      <c r="K62" s="88">
        <f t="shared" si="3"/>
        <v>2800.7354906201385</v>
      </c>
      <c r="L62" s="89"/>
      <c r="M62" s="6">
        <f>IF(J62="","",(K62/J62)/LOOKUP(RIGHT($D$2,3),定数!$A$6:$A$13,定数!$B$6:$B$13))</f>
        <v>0.5557014862341545</v>
      </c>
      <c r="N62" s="48">
        <v>2018</v>
      </c>
      <c r="O62" s="8">
        <v>43655</v>
      </c>
      <c r="P62" s="85">
        <v>1.179</v>
      </c>
      <c r="Q62" s="85"/>
      <c r="R62" s="86">
        <f>IF(P62="","",T62*M62*LOOKUP(RIGHT($D$2,3),定数!$A$6:$A$13,定数!$B$6:$B$13))</f>
        <v>4201.1032359301898</v>
      </c>
      <c r="S62" s="86"/>
      <c r="T62" s="87">
        <f t="shared" si="4"/>
        <v>62.999999999999723</v>
      </c>
      <c r="U62" s="87"/>
      <c r="V62" t="str">
        <f t="shared" si="7"/>
        <v/>
      </c>
      <c r="W62">
        <f t="shared" si="2"/>
        <v>0</v>
      </c>
      <c r="X62" s="41">
        <f t="shared" si="5"/>
        <v>114711.13784905139</v>
      </c>
      <c r="Y62" s="42">
        <f t="shared" si="6"/>
        <v>0.18614834236769817</v>
      </c>
    </row>
    <row r="63" spans="2:25">
      <c r="B63" s="40">
        <v>55</v>
      </c>
      <c r="C63" s="84">
        <f t="shared" si="0"/>
        <v>97558.952923268138</v>
      </c>
      <c r="D63" s="84"/>
      <c r="E63" s="48">
        <v>2018</v>
      </c>
      <c r="F63" s="8">
        <v>43659</v>
      </c>
      <c r="G63" s="48" t="s">
        <v>3</v>
      </c>
      <c r="H63" s="85">
        <v>1.1665000000000001</v>
      </c>
      <c r="I63" s="85"/>
      <c r="J63" s="48">
        <v>20</v>
      </c>
      <c r="K63" s="88">
        <f t="shared" si="3"/>
        <v>2926.768587698044</v>
      </c>
      <c r="L63" s="89"/>
      <c r="M63" s="6">
        <f>IF(J63="","",(K63/J63)/LOOKUP(RIGHT($D$2,3),定数!$A$6:$A$13,定数!$B$6:$B$13))</f>
        <v>1.2194869115408518</v>
      </c>
      <c r="N63" s="48">
        <v>2018</v>
      </c>
      <c r="O63" s="8">
        <v>43659</v>
      </c>
      <c r="P63" s="85">
        <v>1.1636</v>
      </c>
      <c r="Q63" s="85"/>
      <c r="R63" s="86">
        <f>IF(P63="","",T63*M63*LOOKUP(RIGHT($D$2,3),定数!$A$6:$A$13,定数!$B$6:$B$13))</f>
        <v>4243.8144521623462</v>
      </c>
      <c r="S63" s="86"/>
      <c r="T63" s="87">
        <f t="shared" si="4"/>
        <v>29.000000000001247</v>
      </c>
      <c r="U63" s="87"/>
      <c r="V63" t="str">
        <f t="shared" si="7"/>
        <v/>
      </c>
      <c r="W63">
        <f t="shared" si="2"/>
        <v>0</v>
      </c>
      <c r="X63" s="41">
        <f t="shared" si="5"/>
        <v>114711.13784905139</v>
      </c>
      <c r="Y63" s="42">
        <f t="shared" si="6"/>
        <v>0.14952501777424476</v>
      </c>
    </row>
    <row r="64" spans="2:25">
      <c r="B64" s="40">
        <v>56</v>
      </c>
      <c r="C64" s="84">
        <f t="shared" si="0"/>
        <v>101802.76737543049</v>
      </c>
      <c r="D64" s="84"/>
      <c r="E64" s="48">
        <v>2018</v>
      </c>
      <c r="F64" s="8">
        <v>43663</v>
      </c>
      <c r="G64" s="48" t="s">
        <v>4</v>
      </c>
      <c r="H64" s="85">
        <v>1.1720999999999999</v>
      </c>
      <c r="I64" s="85"/>
      <c r="J64" s="48">
        <v>19</v>
      </c>
      <c r="K64" s="88">
        <f t="shared" si="3"/>
        <v>3054.0830212629144</v>
      </c>
      <c r="L64" s="89"/>
      <c r="M64" s="6">
        <f>IF(J64="","",(K64/J64)/LOOKUP(RIGHT($D$2,3),定数!$A$6:$A$13,定数!$B$6:$B$13))</f>
        <v>1.3395100970451379</v>
      </c>
      <c r="N64" s="48">
        <v>2018</v>
      </c>
      <c r="O64" s="8">
        <v>43663</v>
      </c>
      <c r="P64" s="85">
        <v>1.17</v>
      </c>
      <c r="Q64" s="85"/>
      <c r="R64" s="86">
        <f>IF(P64="","",T64*M64*LOOKUP(RIGHT($D$2,3),定数!$A$6:$A$13,定数!$B$6:$B$13))</f>
        <v>-3375.5654445537325</v>
      </c>
      <c r="S64" s="86"/>
      <c r="T64" s="87">
        <f t="shared" si="4"/>
        <v>-20.999999999999908</v>
      </c>
      <c r="U64" s="87"/>
      <c r="V64" t="str">
        <f t="shared" si="7"/>
        <v/>
      </c>
      <c r="W64">
        <f t="shared" si="2"/>
        <v>1</v>
      </c>
      <c r="X64" s="41">
        <f t="shared" si="5"/>
        <v>114711.13784905139</v>
      </c>
      <c r="Y64" s="42">
        <f t="shared" si="6"/>
        <v>0.11252935604742287</v>
      </c>
    </row>
    <row r="65" spans="2:25">
      <c r="B65" s="40">
        <v>57</v>
      </c>
      <c r="C65" s="84">
        <f t="shared" si="0"/>
        <v>98427.201930876749</v>
      </c>
      <c r="D65" s="84"/>
      <c r="E65" s="48">
        <v>2018</v>
      </c>
      <c r="F65" s="8">
        <v>43685</v>
      </c>
      <c r="G65" s="48" t="s">
        <v>4</v>
      </c>
      <c r="H65" s="85">
        <v>1.1609</v>
      </c>
      <c r="I65" s="85"/>
      <c r="J65" s="48">
        <v>28</v>
      </c>
      <c r="K65" s="88">
        <f t="shared" si="3"/>
        <v>2952.8160579263022</v>
      </c>
      <c r="L65" s="89"/>
      <c r="M65" s="6">
        <f>IF(J65="","",(K65/J65)/LOOKUP(RIGHT($D$2,3),定数!$A$6:$A$13,定数!$B$6:$B$13))</f>
        <v>0.87881430295425667</v>
      </c>
      <c r="N65" s="48">
        <v>2018</v>
      </c>
      <c r="O65" s="8">
        <v>43686</v>
      </c>
      <c r="P65" s="85">
        <v>1.1578999999999999</v>
      </c>
      <c r="Q65" s="85"/>
      <c r="R65" s="86">
        <f>IF(P65="","",T65*M65*LOOKUP(RIGHT($D$2,3),定数!$A$6:$A$13,定数!$B$6:$B$13))</f>
        <v>-3163.7314906354441</v>
      </c>
      <c r="S65" s="86"/>
      <c r="T65" s="87">
        <f t="shared" si="4"/>
        <v>-30.000000000001137</v>
      </c>
      <c r="U65" s="87"/>
      <c r="V65" t="str">
        <f t="shared" si="7"/>
        <v/>
      </c>
      <c r="W65">
        <f t="shared" si="2"/>
        <v>2</v>
      </c>
      <c r="X65" s="41">
        <f t="shared" si="5"/>
        <v>114711.13784905139</v>
      </c>
      <c r="Y65" s="42">
        <f t="shared" si="6"/>
        <v>0.14195601424163973</v>
      </c>
    </row>
    <row r="66" spans="2:25">
      <c r="B66" s="40">
        <v>58</v>
      </c>
      <c r="C66" s="84">
        <f t="shared" si="0"/>
        <v>95263.470440241304</v>
      </c>
      <c r="D66" s="84"/>
      <c r="E66" s="48">
        <v>2018</v>
      </c>
      <c r="F66" s="8">
        <v>43691</v>
      </c>
      <c r="G66" s="48" t="s">
        <v>3</v>
      </c>
      <c r="H66" s="85">
        <v>1.1335999999999999</v>
      </c>
      <c r="I66" s="85"/>
      <c r="J66" s="48">
        <v>57</v>
      </c>
      <c r="K66" s="88">
        <f t="shared" si="3"/>
        <v>2857.9041132072389</v>
      </c>
      <c r="L66" s="89"/>
      <c r="M66" s="6">
        <f>IF(J66="","",(K66/J66)/LOOKUP(RIGHT($D$2,3),定数!$A$6:$A$13,定数!$B$6:$B$13))</f>
        <v>0.41782223877298813</v>
      </c>
      <c r="N66" s="48">
        <v>2018</v>
      </c>
      <c r="O66" s="8">
        <v>43693</v>
      </c>
      <c r="P66" s="85">
        <v>1.1395999999999999</v>
      </c>
      <c r="Q66" s="85"/>
      <c r="R66" s="86">
        <f>IF(P66="","",T66*M66*LOOKUP(RIGHT($D$2,3),定数!$A$6:$A$13,定数!$B$6:$B$13))</f>
        <v>-3008.3201191655176</v>
      </c>
      <c r="S66" s="86"/>
      <c r="T66" s="87">
        <f t="shared" si="4"/>
        <v>-60.000000000000057</v>
      </c>
      <c r="U66" s="87"/>
      <c r="V66" t="str">
        <f t="shared" si="7"/>
        <v/>
      </c>
      <c r="W66">
        <f t="shared" si="2"/>
        <v>3</v>
      </c>
      <c r="X66" s="41">
        <f t="shared" si="5"/>
        <v>114711.13784905139</v>
      </c>
      <c r="Y66" s="42">
        <f t="shared" si="6"/>
        <v>0.16953599949815956</v>
      </c>
    </row>
    <row r="67" spans="2:25">
      <c r="B67" s="40">
        <v>59</v>
      </c>
      <c r="C67" s="84">
        <f t="shared" si="0"/>
        <v>92255.15032107578</v>
      </c>
      <c r="D67" s="84"/>
      <c r="E67" s="48">
        <v>2018</v>
      </c>
      <c r="F67" s="8">
        <v>43697</v>
      </c>
      <c r="G67" s="48" t="s">
        <v>4</v>
      </c>
      <c r="H67" s="85">
        <v>1.1437999999999999</v>
      </c>
      <c r="I67" s="85"/>
      <c r="J67" s="48">
        <v>42</v>
      </c>
      <c r="K67" s="88">
        <f t="shared" si="3"/>
        <v>2767.6545096322734</v>
      </c>
      <c r="L67" s="89"/>
      <c r="M67" s="6">
        <f>IF(J67="","",(K67/J67)/LOOKUP(RIGHT($D$2,3),定数!$A$6:$A$13,定数!$B$6:$B$13))</f>
        <v>0.54913779953021291</v>
      </c>
      <c r="N67" s="48">
        <v>2018</v>
      </c>
      <c r="O67" s="8">
        <v>43698</v>
      </c>
      <c r="P67" s="85">
        <v>1.1500999999999999</v>
      </c>
      <c r="Q67" s="85"/>
      <c r="R67" s="86">
        <f>IF(P67="","",T67*M67*LOOKUP(RIGHT($D$2,3),定数!$A$6:$A$13,定数!$B$6:$B$13))</f>
        <v>4151.4817644483919</v>
      </c>
      <c r="S67" s="86"/>
      <c r="T67" s="87">
        <f t="shared" si="4"/>
        <v>62.999999999999723</v>
      </c>
      <c r="U67" s="87"/>
      <c r="V67" t="str">
        <f t="shared" si="7"/>
        <v/>
      </c>
      <c r="W67">
        <f t="shared" si="2"/>
        <v>0</v>
      </c>
      <c r="X67" s="41">
        <f t="shared" si="5"/>
        <v>114711.13784905139</v>
      </c>
      <c r="Y67" s="42">
        <f t="shared" si="6"/>
        <v>0.19576117846137564</v>
      </c>
    </row>
    <row r="68" spans="2:25">
      <c r="B68" s="40">
        <v>60</v>
      </c>
      <c r="C68" s="84">
        <f t="shared" si="0"/>
        <v>96406.632085524179</v>
      </c>
      <c r="D68" s="84"/>
      <c r="E68" s="48">
        <v>2018</v>
      </c>
      <c r="F68" s="8">
        <v>43712</v>
      </c>
      <c r="G68" s="48" t="s">
        <v>3</v>
      </c>
      <c r="H68" s="85">
        <v>1.1556999999999999</v>
      </c>
      <c r="I68" s="85"/>
      <c r="J68" s="48">
        <v>52</v>
      </c>
      <c r="K68" s="88">
        <f t="shared" si="3"/>
        <v>2892.1989625657252</v>
      </c>
      <c r="L68" s="89"/>
      <c r="M68" s="6">
        <f>IF(J68="","",(K68/J68)/LOOKUP(RIGHT($D$2,3),定数!$A$6:$A$13,定数!$B$6:$B$13))</f>
        <v>0.46349342348809697</v>
      </c>
      <c r="N68" s="48">
        <v>2018</v>
      </c>
      <c r="O68" s="8">
        <v>43713</v>
      </c>
      <c r="P68" s="85">
        <v>1.1611</v>
      </c>
      <c r="Q68" s="85"/>
      <c r="R68" s="86">
        <f>IF(P68="","",T68*M68*LOOKUP(RIGHT($D$2,3),定数!$A$6:$A$13,定数!$B$6:$B$13))</f>
        <v>-3003.4373842029081</v>
      </c>
      <c r="S68" s="86"/>
      <c r="T68" s="87">
        <f t="shared" si="4"/>
        <v>-54.000000000000711</v>
      </c>
      <c r="U68" s="87"/>
      <c r="V68" t="str">
        <f t="shared" si="7"/>
        <v/>
      </c>
      <c r="W68">
        <f t="shared" si="2"/>
        <v>1</v>
      </c>
      <c r="X68" s="41">
        <f t="shared" si="5"/>
        <v>114711.13784905139</v>
      </c>
      <c r="Y68" s="42">
        <f t="shared" si="6"/>
        <v>0.15957043149213768</v>
      </c>
    </row>
    <row r="69" spans="2:25">
      <c r="B69" s="40">
        <v>61</v>
      </c>
      <c r="C69" s="84">
        <f t="shared" si="0"/>
        <v>93403.194701321278</v>
      </c>
      <c r="D69" s="84"/>
      <c r="E69" s="49">
        <v>2018</v>
      </c>
      <c r="F69" s="8">
        <v>43721</v>
      </c>
      <c r="G69" s="49" t="s">
        <v>4</v>
      </c>
      <c r="H69" s="85">
        <v>1.1680999999999999</v>
      </c>
      <c r="I69" s="85"/>
      <c r="J69" s="49">
        <v>71</v>
      </c>
      <c r="K69" s="88">
        <f t="shared" si="3"/>
        <v>2802.0958410396383</v>
      </c>
      <c r="L69" s="89"/>
      <c r="M69" s="6">
        <f>IF(J69="","",(K69/J69)/LOOKUP(RIGHT($D$2,3),定数!$A$6:$A$13,定数!$B$6:$B$13))</f>
        <v>0.32888448838493406</v>
      </c>
      <c r="N69" s="49">
        <v>2018</v>
      </c>
      <c r="O69" s="8">
        <v>43729</v>
      </c>
      <c r="P69" s="85">
        <v>1.1788000000000001</v>
      </c>
      <c r="Q69" s="85"/>
      <c r="R69" s="86">
        <f>IF(P69="","",T69*M69*LOOKUP(RIGHT($D$2,3),定数!$A$6:$A$13,定数!$B$6:$B$13))</f>
        <v>4222.876830862614</v>
      </c>
      <c r="S69" s="86"/>
      <c r="T69" s="87">
        <f t="shared" si="4"/>
        <v>107.00000000000153</v>
      </c>
      <c r="U69" s="87"/>
      <c r="V69" t="str">
        <f t="shared" si="7"/>
        <v/>
      </c>
      <c r="W69">
        <f t="shared" si="2"/>
        <v>0</v>
      </c>
      <c r="X69" s="41">
        <f t="shared" si="5"/>
        <v>114711.13784905139</v>
      </c>
      <c r="Y69" s="42">
        <f t="shared" si="6"/>
        <v>0.18575304497257517</v>
      </c>
    </row>
    <row r="70" spans="2:25">
      <c r="B70" s="40">
        <v>62</v>
      </c>
      <c r="C70" s="84">
        <f t="shared" si="0"/>
        <v>97626.071532183894</v>
      </c>
      <c r="D70" s="84"/>
      <c r="E70" s="49">
        <v>2018</v>
      </c>
      <c r="F70" s="8">
        <v>43763</v>
      </c>
      <c r="G70" s="49" t="s">
        <v>3</v>
      </c>
      <c r="H70" s="85">
        <v>1.1363000000000001</v>
      </c>
      <c r="I70" s="85"/>
      <c r="J70" s="49">
        <v>67</v>
      </c>
      <c r="K70" s="88">
        <f t="shared" si="3"/>
        <v>2928.7821459655165</v>
      </c>
      <c r="L70" s="89"/>
      <c r="M70" s="6">
        <f>IF(J70="","",(K70/J70)/LOOKUP(RIGHT($D$2,3),定数!$A$6:$A$13,定数!$B$6:$B$13))</f>
        <v>0.36427638631411896</v>
      </c>
      <c r="N70" s="49">
        <v>2018</v>
      </c>
      <c r="O70" s="8">
        <v>43771</v>
      </c>
      <c r="P70" s="85">
        <v>1.1432</v>
      </c>
      <c r="Q70" s="85"/>
      <c r="R70" s="86">
        <f>IF(P70="","",T70*M70*LOOKUP(RIGHT($D$2,3),定数!$A$6:$A$13,定数!$B$6:$B$13))</f>
        <v>-3016.2084786808641</v>
      </c>
      <c r="S70" s="86"/>
      <c r="T70" s="87">
        <f t="shared" si="4"/>
        <v>-68.999999999999062</v>
      </c>
      <c r="U70" s="87"/>
      <c r="V70" t="str">
        <f t="shared" si="7"/>
        <v/>
      </c>
      <c r="W70">
        <f t="shared" si="2"/>
        <v>1</v>
      </c>
      <c r="X70" s="41">
        <f t="shared" si="5"/>
        <v>114711.13784905139</v>
      </c>
      <c r="Y70" s="42">
        <f t="shared" si="6"/>
        <v>0.14893990799175727</v>
      </c>
    </row>
    <row r="71" spans="2:25">
      <c r="B71" s="40">
        <v>63</v>
      </c>
      <c r="C71" s="84">
        <f t="shared" si="0"/>
        <v>94609.863053503024</v>
      </c>
      <c r="D71" s="84"/>
      <c r="E71" s="49">
        <v>2018</v>
      </c>
      <c r="F71" s="8">
        <v>43776</v>
      </c>
      <c r="G71" s="49" t="s">
        <v>4</v>
      </c>
      <c r="H71" s="85">
        <v>1.1471</v>
      </c>
      <c r="I71" s="85"/>
      <c r="J71" s="49">
        <v>75</v>
      </c>
      <c r="K71" s="88">
        <f t="shared" si="3"/>
        <v>2838.2958916050907</v>
      </c>
      <c r="L71" s="89"/>
      <c r="M71" s="6">
        <f>IF(J71="","",(K71/J71)/LOOKUP(RIGHT($D$2,3),定数!$A$6:$A$13,定数!$B$6:$B$13))</f>
        <v>0.31536621017834338</v>
      </c>
      <c r="N71" s="49">
        <v>2018</v>
      </c>
      <c r="O71" s="8">
        <v>43777</v>
      </c>
      <c r="P71" s="85">
        <v>1.1395</v>
      </c>
      <c r="Q71" s="85"/>
      <c r="R71" s="86">
        <f>IF(P71="","",T71*M71*LOOKUP(RIGHT($D$2,3),定数!$A$6:$A$13,定数!$B$6:$B$13))</f>
        <v>-2876.1398368265109</v>
      </c>
      <c r="S71" s="86"/>
      <c r="T71" s="87">
        <f t="shared" si="4"/>
        <v>-76.000000000000512</v>
      </c>
      <c r="U71" s="87"/>
      <c r="V71" t="str">
        <f t="shared" si="7"/>
        <v/>
      </c>
      <c r="W71">
        <f t="shared" si="2"/>
        <v>2</v>
      </c>
      <c r="X71" s="41">
        <f t="shared" si="5"/>
        <v>114711.13784905139</v>
      </c>
      <c r="Y71" s="42">
        <f t="shared" si="6"/>
        <v>0.17523385411798176</v>
      </c>
    </row>
    <row r="72" spans="2:25">
      <c r="B72" s="40">
        <v>64</v>
      </c>
      <c r="C72" s="84">
        <f t="shared" si="0"/>
        <v>91733.723216676517</v>
      </c>
      <c r="D72" s="84"/>
      <c r="E72" s="49">
        <v>2018</v>
      </c>
      <c r="F72" s="8">
        <v>43785</v>
      </c>
      <c r="G72" s="49" t="s">
        <v>4</v>
      </c>
      <c r="H72" s="85">
        <v>1.1392</v>
      </c>
      <c r="I72" s="85"/>
      <c r="J72" s="49">
        <v>70</v>
      </c>
      <c r="K72" s="88">
        <f t="shared" si="3"/>
        <v>2752.0116965002953</v>
      </c>
      <c r="L72" s="89"/>
      <c r="M72" s="6">
        <f>IF(J72="","",(K72/J72)/LOOKUP(RIGHT($D$2,3),定数!$A$6:$A$13,定数!$B$6:$B$13))</f>
        <v>0.32762044005955898</v>
      </c>
      <c r="N72" s="49">
        <v>2018</v>
      </c>
      <c r="O72" s="8">
        <v>43796</v>
      </c>
      <c r="P72" s="85">
        <v>1.1322000000000001</v>
      </c>
      <c r="Q72" s="85"/>
      <c r="R72" s="86">
        <f>IF(P72="","",T72*M72*LOOKUP(RIGHT($D$2,3),定数!$A$6:$A$13,定数!$B$6:$B$13))</f>
        <v>-2752.0116965002539</v>
      </c>
      <c r="S72" s="86"/>
      <c r="T72" s="87">
        <f t="shared" si="4"/>
        <v>-69.999999999998948</v>
      </c>
      <c r="U72" s="87"/>
      <c r="V72" t="str">
        <f t="shared" si="7"/>
        <v/>
      </c>
      <c r="W72">
        <f t="shared" si="2"/>
        <v>3</v>
      </c>
      <c r="X72" s="41">
        <f t="shared" si="5"/>
        <v>114711.13784905139</v>
      </c>
      <c r="Y72" s="42">
        <f t="shared" si="6"/>
        <v>0.20030674495279521</v>
      </c>
    </row>
    <row r="73" spans="2:25">
      <c r="B73" s="40">
        <v>65</v>
      </c>
      <c r="C73" s="84">
        <f t="shared" si="0"/>
        <v>88981.711520176264</v>
      </c>
      <c r="D73" s="84"/>
      <c r="E73" s="49">
        <v>2018</v>
      </c>
      <c r="F73" s="8">
        <v>43796</v>
      </c>
      <c r="G73" s="49" t="s">
        <v>3</v>
      </c>
      <c r="H73" s="85">
        <v>1.1308</v>
      </c>
      <c r="I73" s="85"/>
      <c r="J73" s="49">
        <v>33</v>
      </c>
      <c r="K73" s="88">
        <f t="shared" si="3"/>
        <v>2669.4513456052878</v>
      </c>
      <c r="L73" s="89"/>
      <c r="M73" s="6">
        <f>IF(J73="","",(K73/J73)/LOOKUP(RIGHT($D$2,3),定数!$A$6:$A$13,定数!$B$6:$B$13))</f>
        <v>0.67410387515285042</v>
      </c>
      <c r="N73" s="49">
        <v>2018</v>
      </c>
      <c r="O73" s="8">
        <v>43797</v>
      </c>
      <c r="P73" s="85">
        <v>1.1344000000000001</v>
      </c>
      <c r="Q73" s="85"/>
      <c r="R73" s="86">
        <f>IF(P73="","",T73*M73*LOOKUP(RIGHT($D$2,3),定数!$A$6:$A$13,定数!$B$6:$B$13))</f>
        <v>-2912.1287406603519</v>
      </c>
      <c r="S73" s="86"/>
      <c r="T73" s="87">
        <f t="shared" si="4"/>
        <v>-36.000000000000476</v>
      </c>
      <c r="U73" s="87"/>
      <c r="V73" t="str">
        <f t="shared" si="7"/>
        <v/>
      </c>
      <c r="W73">
        <f t="shared" si="2"/>
        <v>4</v>
      </c>
      <c r="X73" s="41">
        <f t="shared" si="5"/>
        <v>114711.13784905139</v>
      </c>
      <c r="Y73" s="42">
        <f t="shared" si="6"/>
        <v>0.22429754260421098</v>
      </c>
    </row>
    <row r="74" spans="2:25">
      <c r="B74" s="40">
        <v>66</v>
      </c>
      <c r="C74" s="84">
        <f t="shared" ref="C74:C108" si="8">IF(R73="","",C73+R73)</f>
        <v>86069.582779515913</v>
      </c>
      <c r="D74" s="84"/>
      <c r="E74" s="49">
        <v>2018</v>
      </c>
      <c r="F74" s="8">
        <v>43806</v>
      </c>
      <c r="G74" s="49" t="s">
        <v>4</v>
      </c>
      <c r="H74" s="85">
        <v>1.1415</v>
      </c>
      <c r="I74" s="85"/>
      <c r="J74" s="49">
        <v>51</v>
      </c>
      <c r="K74" s="88">
        <f t="shared" si="3"/>
        <v>2582.0874833854773</v>
      </c>
      <c r="L74" s="89"/>
      <c r="M74" s="6">
        <f>IF(J74="","",(K74/J74)/LOOKUP(RIGHT($D$2,3),定数!$A$6:$A$13,定数!$B$6:$B$13))</f>
        <v>0.42190971950743095</v>
      </c>
      <c r="N74" s="49">
        <v>2018</v>
      </c>
      <c r="O74" s="8">
        <v>43810</v>
      </c>
      <c r="P74" s="85">
        <v>1.1362000000000001</v>
      </c>
      <c r="Q74" s="85"/>
      <c r="R74" s="86">
        <f>IF(P74="","",T74*M74*LOOKUP(RIGHT($D$2,3),定数!$A$6:$A$13,定数!$B$6:$B$13))</f>
        <v>-2683.3458160671903</v>
      </c>
      <c r="S74" s="86"/>
      <c r="T74" s="87">
        <f t="shared" si="4"/>
        <v>-52.999999999998607</v>
      </c>
      <c r="U74" s="87"/>
      <c r="V74" t="str">
        <f t="shared" si="7"/>
        <v/>
      </c>
      <c r="W74">
        <f t="shared" si="7"/>
        <v>5</v>
      </c>
      <c r="X74" s="41">
        <f t="shared" si="5"/>
        <v>114711.13784905139</v>
      </c>
      <c r="Y74" s="42">
        <f t="shared" si="6"/>
        <v>0.24968416848261898</v>
      </c>
    </row>
    <row r="75" spans="2:25">
      <c r="B75" s="40">
        <v>67</v>
      </c>
      <c r="C75" s="84">
        <f t="shared" si="8"/>
        <v>83386.236963448726</v>
      </c>
      <c r="D75" s="84"/>
      <c r="E75" s="49">
        <v>2018</v>
      </c>
      <c r="F75" s="8">
        <v>43825</v>
      </c>
      <c r="G75" s="49" t="s">
        <v>3</v>
      </c>
      <c r="H75" s="85">
        <v>1.1352</v>
      </c>
      <c r="I75" s="85"/>
      <c r="J75" s="49">
        <v>60</v>
      </c>
      <c r="K75" s="88">
        <f t="shared" ref="K75:K76" si="9">IF(J75="","",C75*0.03)</f>
        <v>2501.5871089034617</v>
      </c>
      <c r="L75" s="89"/>
      <c r="M75" s="6">
        <f>IF(J75="","",(K75/J75)/LOOKUP(RIGHT($D$2,3),定数!$A$6:$A$13,定数!$B$6:$B$13))</f>
        <v>0.34744265401436969</v>
      </c>
      <c r="N75" s="49">
        <v>2018</v>
      </c>
      <c r="O75" s="8">
        <v>43826</v>
      </c>
      <c r="P75" s="85">
        <v>1.1414</v>
      </c>
      <c r="Q75" s="85"/>
      <c r="R75" s="86">
        <f>IF(P75="","",T75*M75*LOOKUP(RIGHT($D$2,3),定数!$A$6:$A$13,定数!$B$6:$B$13))</f>
        <v>-2584.9733458669034</v>
      </c>
      <c r="S75" s="86"/>
      <c r="T75" s="87">
        <f t="shared" si="4"/>
        <v>-61.999999999999829</v>
      </c>
      <c r="U75" s="87"/>
      <c r="V75" t="str">
        <f t="shared" ref="V75:W90" si="10">IF(S75&lt;&gt;"",IF(S75&lt;0,1+V74,0),"")</f>
        <v/>
      </c>
      <c r="W75">
        <f t="shared" si="10"/>
        <v>6</v>
      </c>
      <c r="X75" s="41">
        <f t="shared" si="5"/>
        <v>114711.13784905139</v>
      </c>
      <c r="Y75" s="42">
        <f t="shared" si="6"/>
        <v>0.27307636793580725</v>
      </c>
    </row>
    <row r="76" spans="2:25">
      <c r="B76" s="40">
        <v>68</v>
      </c>
      <c r="C76" s="84">
        <f t="shared" si="8"/>
        <v>80801.263617581819</v>
      </c>
      <c r="D76" s="84"/>
      <c r="E76" s="49">
        <v>2019</v>
      </c>
      <c r="F76" s="8">
        <v>43467</v>
      </c>
      <c r="G76" s="49" t="s">
        <v>4</v>
      </c>
      <c r="H76" s="85">
        <v>1.1478999999999999</v>
      </c>
      <c r="I76" s="85"/>
      <c r="J76" s="49">
        <v>35</v>
      </c>
      <c r="K76" s="88">
        <f t="shared" si="9"/>
        <v>2424.0379085274544</v>
      </c>
      <c r="L76" s="89"/>
      <c r="M76" s="6">
        <f>IF(J76="","",(K76/J76)/LOOKUP(RIGHT($D$2,3),定数!$A$6:$A$13,定数!$B$6:$B$13))</f>
        <v>0.57715188298272724</v>
      </c>
      <c r="N76" s="49">
        <v>2019</v>
      </c>
      <c r="O76" s="8">
        <v>43467</v>
      </c>
      <c r="P76" s="85">
        <v>1.1440999999999999</v>
      </c>
      <c r="Q76" s="85"/>
      <c r="R76" s="86">
        <f>IF(P76="","",T76*M76*LOOKUP(RIGHT($D$2,3),定数!$A$6:$A$13,定数!$B$6:$B$13))</f>
        <v>-2631.8125864012541</v>
      </c>
      <c r="S76" s="86"/>
      <c r="T76" s="87">
        <f t="shared" ref="T76:T108" si="11">IF(P76="","",IF(G76="買",(P76-H76),(H76-P76))*IF(RIGHT($D$2,3)="JPY",100,10000))</f>
        <v>-38.000000000000256</v>
      </c>
      <c r="U76" s="87"/>
      <c r="V76" t="str">
        <f t="shared" si="10"/>
        <v/>
      </c>
      <c r="W76">
        <f t="shared" si="10"/>
        <v>7</v>
      </c>
      <c r="X76" s="41">
        <f t="shared" ref="X76:X108" si="12">IF(C76&lt;&gt;"",MAX(X75,C76),"")</f>
        <v>114711.13784905139</v>
      </c>
      <c r="Y76" s="42">
        <f t="shared" ref="Y76:Y108" si="13">IF(X76&lt;&gt;"",1-(C76/X76),"")</f>
        <v>0.29561100052979716</v>
      </c>
    </row>
    <row r="77" spans="2:25">
      <c r="B77" s="40">
        <v>69</v>
      </c>
      <c r="C77" s="84">
        <f t="shared" si="8"/>
        <v>78169.451031180564</v>
      </c>
      <c r="D77" s="84"/>
      <c r="E77" s="49">
        <v>2019</v>
      </c>
      <c r="F77" s="8">
        <v>43472</v>
      </c>
      <c r="G77" s="49" t="s">
        <v>4</v>
      </c>
      <c r="H77" s="85">
        <v>1.1423000000000001</v>
      </c>
      <c r="I77" s="85"/>
      <c r="J77" s="49">
        <v>27</v>
      </c>
      <c r="K77" s="88">
        <f>IF(J77="","",C77*0.03)</f>
        <v>2345.083530935417</v>
      </c>
      <c r="L77" s="89"/>
      <c r="M77" s="6">
        <f>IF(J77="","",(K77/J77)/LOOKUP(RIGHT($D$2,3),定数!$A$6:$A$13,定数!$B$6:$B$13))</f>
        <v>0.72379121325167195</v>
      </c>
      <c r="N77" s="49">
        <v>2019</v>
      </c>
      <c r="O77" s="8">
        <v>43472</v>
      </c>
      <c r="P77" s="85">
        <v>1.1463000000000001</v>
      </c>
      <c r="Q77" s="85"/>
      <c r="R77" s="86">
        <f>IF(P77="","",T77*M77*LOOKUP(RIGHT($D$2,3),定数!$A$6:$A$13,定数!$B$6:$B$13))</f>
        <v>3474.1978236080286</v>
      </c>
      <c r="S77" s="86"/>
      <c r="T77" s="87">
        <f t="shared" si="11"/>
        <v>40.000000000000036</v>
      </c>
      <c r="U77" s="87"/>
      <c r="V77" t="str">
        <f t="shared" si="10"/>
        <v/>
      </c>
      <c r="W77">
        <f t="shared" si="10"/>
        <v>0</v>
      </c>
      <c r="X77" s="41">
        <f t="shared" si="12"/>
        <v>114711.13784905139</v>
      </c>
      <c r="Y77" s="42">
        <f t="shared" si="13"/>
        <v>0.31855395651254115</v>
      </c>
    </row>
    <row r="78" spans="2:25">
      <c r="B78" s="40">
        <v>70</v>
      </c>
      <c r="C78" s="84">
        <f t="shared" si="8"/>
        <v>81643.648854788597</v>
      </c>
      <c r="D78" s="84"/>
      <c r="E78" s="49">
        <v>2019</v>
      </c>
      <c r="F78" s="8">
        <v>43473</v>
      </c>
      <c r="G78" s="49" t="s">
        <v>4</v>
      </c>
      <c r="H78" s="85">
        <v>1.1460999999999999</v>
      </c>
      <c r="I78" s="85"/>
      <c r="J78" s="49">
        <v>27</v>
      </c>
      <c r="K78" s="88">
        <f t="shared" ref="K78:K103" si="14">IF(J78="","",C78*0.03)</f>
        <v>2449.3094656436579</v>
      </c>
      <c r="L78" s="89"/>
      <c r="M78" s="6">
        <f>IF(J78="","",(K78/J78)/LOOKUP(RIGHT($D$2,3),定数!$A$6:$A$13,定数!$B$6:$B$13))</f>
        <v>0.75595971161841291</v>
      </c>
      <c r="N78" s="49">
        <v>2019</v>
      </c>
      <c r="O78" s="8">
        <v>43473</v>
      </c>
      <c r="P78" s="85">
        <v>1.1432</v>
      </c>
      <c r="Q78" s="85"/>
      <c r="R78" s="86">
        <f>IF(P78="","",T78*M78*LOOKUP(RIGHT($D$2,3),定数!$A$6:$A$13,定数!$B$6:$B$13))</f>
        <v>-2630.7397964319889</v>
      </c>
      <c r="S78" s="86"/>
      <c r="T78" s="87">
        <f t="shared" si="11"/>
        <v>-28.999999999999027</v>
      </c>
      <c r="U78" s="87"/>
      <c r="V78" t="str">
        <f t="shared" si="10"/>
        <v/>
      </c>
      <c r="W78">
        <f t="shared" si="10"/>
        <v>1</v>
      </c>
      <c r="X78" s="41">
        <f t="shared" si="12"/>
        <v>114711.13784905139</v>
      </c>
      <c r="Y78" s="42">
        <f t="shared" si="13"/>
        <v>0.28826746569087625</v>
      </c>
    </row>
    <row r="79" spans="2:25">
      <c r="B79" s="40">
        <v>71</v>
      </c>
      <c r="C79" s="84">
        <f t="shared" si="8"/>
        <v>79012.909058356614</v>
      </c>
      <c r="D79" s="84"/>
      <c r="E79" s="49">
        <v>2019</v>
      </c>
      <c r="F79" s="8">
        <v>43474</v>
      </c>
      <c r="G79" s="49" t="s">
        <v>4</v>
      </c>
      <c r="H79" s="85">
        <v>1.1466000000000001</v>
      </c>
      <c r="I79" s="85"/>
      <c r="J79" s="49">
        <v>28</v>
      </c>
      <c r="K79" s="88">
        <f t="shared" si="14"/>
        <v>2370.3872717506983</v>
      </c>
      <c r="L79" s="89"/>
      <c r="M79" s="6">
        <f>IF(J79="","",(K79/J79)/LOOKUP(RIGHT($D$2,3),定数!$A$6:$A$13,定数!$B$6:$B$13))</f>
        <v>0.70547240230675545</v>
      </c>
      <c r="N79" s="49">
        <v>2019</v>
      </c>
      <c r="O79" s="8">
        <v>43474</v>
      </c>
      <c r="P79" s="85">
        <v>1.1508</v>
      </c>
      <c r="Q79" s="85"/>
      <c r="R79" s="86">
        <f>IF(P79="","",T79*M79*LOOKUP(RIGHT($D$2,3),定数!$A$6:$A$13,定数!$B$6:$B$13))</f>
        <v>3555.5809076260321</v>
      </c>
      <c r="S79" s="86"/>
      <c r="T79" s="87">
        <f t="shared" si="11"/>
        <v>41.999999999999815</v>
      </c>
      <c r="U79" s="87"/>
      <c r="V79" t="str">
        <f t="shared" si="10"/>
        <v/>
      </c>
      <c r="W79">
        <f t="shared" si="10"/>
        <v>0</v>
      </c>
      <c r="X79" s="41">
        <f t="shared" si="12"/>
        <v>114711.13784905139</v>
      </c>
      <c r="Y79" s="42">
        <f t="shared" si="13"/>
        <v>0.31120106957416938</v>
      </c>
    </row>
    <row r="80" spans="2:25">
      <c r="B80" s="40">
        <v>72</v>
      </c>
      <c r="C80" s="84">
        <f t="shared" si="8"/>
        <v>82568.489965982648</v>
      </c>
      <c r="D80" s="84"/>
      <c r="E80" s="49">
        <v>2019</v>
      </c>
      <c r="F80" s="8">
        <v>43482</v>
      </c>
      <c r="G80" s="49" t="s">
        <v>3</v>
      </c>
      <c r="H80" s="85">
        <v>1.1369</v>
      </c>
      <c r="I80" s="85"/>
      <c r="J80" s="49">
        <v>30</v>
      </c>
      <c r="K80" s="88">
        <f t="shared" si="14"/>
        <v>2477.0546989794793</v>
      </c>
      <c r="L80" s="89"/>
      <c r="M80" s="6">
        <f>IF(J80="","",(K80/J80)/LOOKUP(RIGHT($D$2,3),定数!$A$6:$A$13,定数!$B$6:$B$13))</f>
        <v>0.68807074971652205</v>
      </c>
      <c r="N80" s="49">
        <v>2019</v>
      </c>
      <c r="O80" s="8">
        <v>43483</v>
      </c>
      <c r="P80" s="85">
        <v>1.1400999999999999</v>
      </c>
      <c r="Q80" s="85"/>
      <c r="R80" s="86">
        <f>IF(P80="","",T80*M80*LOOKUP(RIGHT($D$2,3),定数!$A$6:$A$13,定数!$B$6:$B$13))</f>
        <v>-2642.1916789113366</v>
      </c>
      <c r="S80" s="86"/>
      <c r="T80" s="87">
        <f t="shared" si="11"/>
        <v>-31.999999999998696</v>
      </c>
      <c r="U80" s="87"/>
      <c r="V80" t="str">
        <f t="shared" si="10"/>
        <v/>
      </c>
      <c r="W80">
        <f t="shared" si="10"/>
        <v>1</v>
      </c>
      <c r="X80" s="41">
        <f t="shared" si="12"/>
        <v>114711.13784905139</v>
      </c>
      <c r="Y80" s="42">
        <f t="shared" si="13"/>
        <v>0.28020511770500711</v>
      </c>
    </row>
    <row r="81" spans="2:25">
      <c r="B81" s="40">
        <v>73</v>
      </c>
      <c r="C81" s="84">
        <f t="shared" si="8"/>
        <v>79926.298287071317</v>
      </c>
      <c r="D81" s="84"/>
      <c r="E81" s="49">
        <v>2019</v>
      </c>
      <c r="F81" s="8">
        <v>43486</v>
      </c>
      <c r="G81" s="49" t="s">
        <v>3</v>
      </c>
      <c r="H81" s="85">
        <v>1.1365000000000001</v>
      </c>
      <c r="I81" s="85"/>
      <c r="J81" s="49">
        <v>25</v>
      </c>
      <c r="K81" s="88">
        <f t="shared" si="14"/>
        <v>2397.7889486121394</v>
      </c>
      <c r="L81" s="89"/>
      <c r="M81" s="6">
        <f>IF(J81="","",(K81/J81)/LOOKUP(RIGHT($D$2,3),定数!$A$6:$A$13,定数!$B$6:$B$13))</f>
        <v>0.79926298287071318</v>
      </c>
      <c r="N81" s="49">
        <v>2019</v>
      </c>
      <c r="O81" s="8">
        <v>43488</v>
      </c>
      <c r="P81" s="85">
        <v>1.1392</v>
      </c>
      <c r="Q81" s="85"/>
      <c r="R81" s="86">
        <f>IF(P81="","",T81*M81*LOOKUP(RIGHT($D$2,3),定数!$A$6:$A$13,定数!$B$6:$B$13))</f>
        <v>-2589.6120645010383</v>
      </c>
      <c r="S81" s="86"/>
      <c r="T81" s="87">
        <f t="shared" si="11"/>
        <v>-26.999999999999247</v>
      </c>
      <c r="U81" s="87"/>
      <c r="V81" t="str">
        <f t="shared" si="10"/>
        <v/>
      </c>
      <c r="W81">
        <f t="shared" si="10"/>
        <v>2</v>
      </c>
      <c r="X81" s="41">
        <f t="shared" si="12"/>
        <v>114711.13784905139</v>
      </c>
      <c r="Y81" s="42">
        <f t="shared" si="13"/>
        <v>0.3032385539384459</v>
      </c>
    </row>
    <row r="82" spans="2:25">
      <c r="B82" s="40">
        <v>74</v>
      </c>
      <c r="C82" s="84">
        <f t="shared" si="8"/>
        <v>77336.686222570279</v>
      </c>
      <c r="D82" s="84"/>
      <c r="E82" s="49">
        <v>2019</v>
      </c>
      <c r="F82" s="8">
        <v>43487</v>
      </c>
      <c r="G82" s="49" t="s">
        <v>3</v>
      </c>
      <c r="H82" s="85">
        <v>1.1354</v>
      </c>
      <c r="I82" s="85"/>
      <c r="J82" s="49">
        <v>14</v>
      </c>
      <c r="K82" s="88">
        <f t="shared" si="14"/>
        <v>2320.1005866771084</v>
      </c>
      <c r="L82" s="89"/>
      <c r="M82" s="6">
        <f>IF(J82="","",(K82/J82)/LOOKUP(RIGHT($D$2,3),定数!$A$6:$A$13,定数!$B$6:$B$13))</f>
        <v>1.3810122539744691</v>
      </c>
      <c r="N82" s="49">
        <v>2019</v>
      </c>
      <c r="O82" s="8">
        <v>43488</v>
      </c>
      <c r="P82" s="85">
        <v>1.1371</v>
      </c>
      <c r="Q82" s="85"/>
      <c r="R82" s="86">
        <f>IF(P82="","",T82*M82*LOOKUP(RIGHT($D$2,3),定数!$A$6:$A$13,定数!$B$6:$B$13))</f>
        <v>-2817.2649981079749</v>
      </c>
      <c r="S82" s="86"/>
      <c r="T82" s="87">
        <f t="shared" si="11"/>
        <v>-17.000000000000348</v>
      </c>
      <c r="U82" s="87"/>
      <c r="V82" t="str">
        <f t="shared" si="10"/>
        <v/>
      </c>
      <c r="W82">
        <f t="shared" si="10"/>
        <v>3</v>
      </c>
      <c r="X82" s="41">
        <f t="shared" si="12"/>
        <v>114711.13784905139</v>
      </c>
      <c r="Y82" s="42">
        <f t="shared" si="13"/>
        <v>0.32581362479083964</v>
      </c>
    </row>
    <row r="83" spans="2:25">
      <c r="B83" s="40">
        <v>75</v>
      </c>
      <c r="C83" s="84">
        <f t="shared" si="8"/>
        <v>74519.421224462305</v>
      </c>
      <c r="D83" s="84"/>
      <c r="E83" s="49">
        <v>2019</v>
      </c>
      <c r="F83" s="8">
        <v>43487</v>
      </c>
      <c r="G83" s="49" t="s">
        <v>3</v>
      </c>
      <c r="H83" s="85">
        <v>1.1344000000000001</v>
      </c>
      <c r="I83" s="85"/>
      <c r="J83" s="49">
        <v>21</v>
      </c>
      <c r="K83" s="88">
        <f t="shared" si="14"/>
        <v>2235.5826367338691</v>
      </c>
      <c r="L83" s="89"/>
      <c r="M83" s="6">
        <f>IF(J83="","",(K83/J83)/LOOKUP(RIGHT($D$2,3),定数!$A$6:$A$13,定数!$B$6:$B$13))</f>
        <v>0.88713596695788455</v>
      </c>
      <c r="N83" s="49">
        <v>2019</v>
      </c>
      <c r="O83" s="8">
        <v>43487</v>
      </c>
      <c r="P83" s="85">
        <v>1.1367</v>
      </c>
      <c r="Q83" s="85"/>
      <c r="R83" s="86">
        <f>IF(P83="","",T83*M83*LOOKUP(RIGHT($D$2,3),定数!$A$6:$A$13,定数!$B$6:$B$13))</f>
        <v>-2448.4952688037279</v>
      </c>
      <c r="S83" s="86"/>
      <c r="T83" s="87">
        <f t="shared" si="11"/>
        <v>-22.999999999999687</v>
      </c>
      <c r="U83" s="87"/>
      <c r="V83" t="str">
        <f t="shared" si="10"/>
        <v/>
      </c>
      <c r="W83">
        <f t="shared" si="10"/>
        <v>4</v>
      </c>
      <c r="X83" s="41">
        <f t="shared" si="12"/>
        <v>114711.13784905139</v>
      </c>
      <c r="Y83" s="42">
        <f t="shared" si="13"/>
        <v>0.35037327131631668</v>
      </c>
    </row>
    <row r="84" spans="2:25">
      <c r="B84" s="40">
        <v>76</v>
      </c>
      <c r="C84" s="84">
        <f t="shared" si="8"/>
        <v>72070.925955658575</v>
      </c>
      <c r="D84" s="84"/>
      <c r="E84" s="49">
        <v>2019</v>
      </c>
      <c r="F84" s="8">
        <v>43500</v>
      </c>
      <c r="G84" s="49" t="s">
        <v>3</v>
      </c>
      <c r="H84" s="85">
        <v>1.1423000000000001</v>
      </c>
      <c r="I84" s="85"/>
      <c r="J84" s="49">
        <v>25</v>
      </c>
      <c r="K84" s="88">
        <f t="shared" si="14"/>
        <v>2162.1277786697574</v>
      </c>
      <c r="L84" s="89"/>
      <c r="M84" s="6">
        <f>IF(J84="","",(K84/J84)/LOOKUP(RIGHT($D$2,3),定数!$A$6:$A$13,定数!$B$6:$B$13))</f>
        <v>0.72070925955658582</v>
      </c>
      <c r="N84" s="49">
        <v>2019</v>
      </c>
      <c r="O84" s="8">
        <v>43502</v>
      </c>
      <c r="P84" s="85">
        <v>1.1385000000000001</v>
      </c>
      <c r="Q84" s="85"/>
      <c r="R84" s="86">
        <f>IF(P84="","",T84*M84*LOOKUP(RIGHT($D$2,3),定数!$A$6:$A$13,定数!$B$6:$B$13))</f>
        <v>3286.4342235780537</v>
      </c>
      <c r="S84" s="86"/>
      <c r="T84" s="87">
        <f t="shared" si="11"/>
        <v>38.000000000000256</v>
      </c>
      <c r="U84" s="87"/>
      <c r="V84" t="str">
        <f t="shared" si="10"/>
        <v/>
      </c>
      <c r="W84">
        <f t="shared" si="10"/>
        <v>0</v>
      </c>
      <c r="X84" s="41">
        <f t="shared" si="12"/>
        <v>114711.13784905139</v>
      </c>
      <c r="Y84" s="42">
        <f t="shared" si="13"/>
        <v>0.37171814954449456</v>
      </c>
    </row>
    <row r="85" spans="2:25">
      <c r="B85" s="40">
        <v>77</v>
      </c>
      <c r="C85" s="84">
        <f t="shared" si="8"/>
        <v>75357.360179236624</v>
      </c>
      <c r="D85" s="84"/>
      <c r="E85" s="49">
        <v>2019</v>
      </c>
      <c r="F85" s="8">
        <v>43501</v>
      </c>
      <c r="G85" s="49" t="s">
        <v>3</v>
      </c>
      <c r="H85" s="85">
        <v>1.1399999999999999</v>
      </c>
      <c r="I85" s="85"/>
      <c r="J85" s="49">
        <v>32</v>
      </c>
      <c r="K85" s="88">
        <f t="shared" si="14"/>
        <v>2260.7208053770987</v>
      </c>
      <c r="L85" s="89"/>
      <c r="M85" s="6">
        <f>IF(J85="","",(K85/J85)/LOOKUP(RIGHT($D$2,3),定数!$A$6:$A$13,定数!$B$6:$B$13))</f>
        <v>0.58872937640028611</v>
      </c>
      <c r="N85" s="49">
        <v>2019</v>
      </c>
      <c r="O85" s="8">
        <v>43503</v>
      </c>
      <c r="P85" s="85">
        <v>1.1325000000000001</v>
      </c>
      <c r="Q85" s="85"/>
      <c r="R85" s="86">
        <f>IF(P85="","",T85*M85*LOOKUP(RIGHT($D$2,3),定数!$A$6:$A$13,定数!$B$6:$B$13))</f>
        <v>5298.5643876024624</v>
      </c>
      <c r="S85" s="86"/>
      <c r="T85" s="87">
        <f t="shared" si="11"/>
        <v>74.999999999998408</v>
      </c>
      <c r="U85" s="87"/>
      <c r="V85" t="str">
        <f t="shared" si="10"/>
        <v/>
      </c>
      <c r="W85">
        <f t="shared" si="10"/>
        <v>0</v>
      </c>
      <c r="X85" s="41">
        <f t="shared" si="12"/>
        <v>114711.13784905139</v>
      </c>
      <c r="Y85" s="42">
        <f t="shared" si="13"/>
        <v>0.34306849716372334</v>
      </c>
    </row>
    <row r="86" spans="2:25">
      <c r="B86" s="40">
        <v>78</v>
      </c>
      <c r="C86" s="84">
        <f t="shared" si="8"/>
        <v>80655.924566839094</v>
      </c>
      <c r="D86" s="84"/>
      <c r="E86" s="49">
        <v>2019</v>
      </c>
      <c r="F86" s="8">
        <v>43516</v>
      </c>
      <c r="G86" s="49" t="s">
        <v>4</v>
      </c>
      <c r="H86" s="85">
        <v>1.1371</v>
      </c>
      <c r="I86" s="85"/>
      <c r="J86" s="49">
        <v>40</v>
      </c>
      <c r="K86" s="88">
        <f t="shared" si="14"/>
        <v>2419.6777370051727</v>
      </c>
      <c r="L86" s="89"/>
      <c r="M86" s="6">
        <f>IF(J86="","",(K86/J86)/LOOKUP(RIGHT($D$2,3),定数!$A$6:$A$13,定数!$B$6:$B$13))</f>
        <v>0.50409952854274431</v>
      </c>
      <c r="N86" s="49">
        <v>2019</v>
      </c>
      <c r="O86" s="8">
        <v>43517</v>
      </c>
      <c r="P86" s="85">
        <v>1.1329</v>
      </c>
      <c r="Q86" s="85"/>
      <c r="R86" s="86">
        <f>IF(P86="","",T86*M86*LOOKUP(RIGHT($D$2,3),定数!$A$6:$A$13,定数!$B$6:$B$13))</f>
        <v>-2540.6616238554202</v>
      </c>
      <c r="S86" s="86"/>
      <c r="T86" s="87">
        <f t="shared" si="11"/>
        <v>-41.999999999999815</v>
      </c>
      <c r="U86" s="87"/>
      <c r="V86" t="str">
        <f t="shared" si="10"/>
        <v/>
      </c>
      <c r="W86">
        <f t="shared" si="10"/>
        <v>1</v>
      </c>
      <c r="X86" s="41">
        <f t="shared" si="12"/>
        <v>114711.13784905139</v>
      </c>
      <c r="Y86" s="42">
        <f t="shared" si="13"/>
        <v>0.29687800087054861</v>
      </c>
    </row>
    <row r="87" spans="2:25">
      <c r="B87" s="40">
        <v>79</v>
      </c>
      <c r="C87" s="84">
        <f t="shared" si="8"/>
        <v>78115.262942983667</v>
      </c>
      <c r="D87" s="84"/>
      <c r="E87" s="49">
        <v>2019</v>
      </c>
      <c r="F87" s="8">
        <v>43522</v>
      </c>
      <c r="G87" s="49" t="s">
        <v>4</v>
      </c>
      <c r="H87" s="85">
        <v>1.1367</v>
      </c>
      <c r="I87" s="85"/>
      <c r="J87" s="49">
        <v>22</v>
      </c>
      <c r="K87" s="88">
        <f t="shared" si="14"/>
        <v>2343.4578882895098</v>
      </c>
      <c r="L87" s="89"/>
      <c r="M87" s="6">
        <f>IF(J87="","",(K87/J87)/LOOKUP(RIGHT($D$2,3),定数!$A$6:$A$13,定数!$B$6:$B$13))</f>
        <v>0.88767344253390523</v>
      </c>
      <c r="N87" s="49">
        <v>2019</v>
      </c>
      <c r="O87" s="8">
        <v>43523</v>
      </c>
      <c r="P87" s="85">
        <v>1.1400999999999999</v>
      </c>
      <c r="Q87" s="85"/>
      <c r="R87" s="86">
        <f>IF(P87="","",T87*M87*LOOKUP(RIGHT($D$2,3),定数!$A$6:$A$13,定数!$B$6:$B$13))</f>
        <v>3621.7076455381716</v>
      </c>
      <c r="S87" s="86"/>
      <c r="T87" s="87">
        <f t="shared" si="11"/>
        <v>33.999999999998479</v>
      </c>
      <c r="U87" s="87"/>
      <c r="V87" t="str">
        <f t="shared" si="10"/>
        <v/>
      </c>
      <c r="W87">
        <f t="shared" si="10"/>
        <v>0</v>
      </c>
      <c r="X87" s="41">
        <f t="shared" si="12"/>
        <v>114711.13784905139</v>
      </c>
      <c r="Y87" s="42">
        <f t="shared" si="13"/>
        <v>0.31902634384312623</v>
      </c>
    </row>
    <row r="88" spans="2:25">
      <c r="B88" s="40">
        <v>80</v>
      </c>
      <c r="C88" s="84">
        <f t="shared" si="8"/>
        <v>81736.970588521843</v>
      </c>
      <c r="D88" s="84"/>
      <c r="E88" s="49">
        <v>2019</v>
      </c>
      <c r="F88" s="8">
        <v>43523</v>
      </c>
      <c r="G88" s="49" t="s">
        <v>4</v>
      </c>
      <c r="H88" s="85">
        <v>1.1397999999999999</v>
      </c>
      <c r="I88" s="85"/>
      <c r="J88" s="49">
        <v>24</v>
      </c>
      <c r="K88" s="88">
        <f t="shared" si="14"/>
        <v>2452.1091176556552</v>
      </c>
      <c r="L88" s="89"/>
      <c r="M88" s="6">
        <f>IF(J88="","",(K88/J88)/LOOKUP(RIGHT($D$2,3),定数!$A$6:$A$13,定数!$B$6:$B$13))</f>
        <v>0.85142677696376923</v>
      </c>
      <c r="N88" s="49">
        <v>2019</v>
      </c>
      <c r="O88" s="8">
        <v>43523</v>
      </c>
      <c r="P88" s="85">
        <v>1.1371</v>
      </c>
      <c r="Q88" s="85"/>
      <c r="R88" s="86">
        <f>IF(P88="","",T88*M88*LOOKUP(RIGHT($D$2,3),定数!$A$6:$A$13,定数!$B$6:$B$13))</f>
        <v>-2758.6227573625351</v>
      </c>
      <c r="S88" s="86"/>
      <c r="T88" s="87">
        <f t="shared" si="11"/>
        <v>-26.999999999999247</v>
      </c>
      <c r="U88" s="87"/>
      <c r="V88" t="str">
        <f t="shared" si="10"/>
        <v/>
      </c>
      <c r="W88">
        <f t="shared" si="10"/>
        <v>1</v>
      </c>
      <c r="X88" s="41">
        <f t="shared" si="12"/>
        <v>114711.13784905139</v>
      </c>
      <c r="Y88" s="42">
        <f t="shared" si="13"/>
        <v>0.28745392887585441</v>
      </c>
    </row>
    <row r="89" spans="2:25">
      <c r="B89" s="40">
        <v>81</v>
      </c>
      <c r="C89" s="84">
        <f t="shared" si="8"/>
        <v>78978.347831159306</v>
      </c>
      <c r="D89" s="84"/>
      <c r="E89" s="49">
        <v>2019</v>
      </c>
      <c r="F89" s="8">
        <v>43524</v>
      </c>
      <c r="G89" s="49" t="s">
        <v>4</v>
      </c>
      <c r="H89" s="85">
        <v>1.1394</v>
      </c>
      <c r="I89" s="85"/>
      <c r="J89" s="49">
        <v>25</v>
      </c>
      <c r="K89" s="88">
        <f t="shared" si="14"/>
        <v>2369.3504349347791</v>
      </c>
      <c r="L89" s="89"/>
      <c r="M89" s="6">
        <f>IF(J89="","",(K89/J89)/LOOKUP(RIGHT($D$2,3),定数!$A$6:$A$13,定数!$B$6:$B$13))</f>
        <v>0.78978347831159301</v>
      </c>
      <c r="N89" s="49">
        <v>2019</v>
      </c>
      <c r="O89" s="8">
        <v>43524</v>
      </c>
      <c r="P89" s="85">
        <v>1.1366000000000001</v>
      </c>
      <c r="Q89" s="85"/>
      <c r="R89" s="86">
        <f>IF(P89="","",T89*M89*LOOKUP(RIGHT($D$2,3),定数!$A$6:$A$13,定数!$B$6:$B$13))</f>
        <v>-2653.6724871268707</v>
      </c>
      <c r="S89" s="86"/>
      <c r="T89" s="87">
        <f t="shared" si="11"/>
        <v>-27.999999999999137</v>
      </c>
      <c r="U89" s="87"/>
      <c r="V89" t="str">
        <f t="shared" si="10"/>
        <v/>
      </c>
      <c r="W89">
        <f t="shared" si="10"/>
        <v>2</v>
      </c>
      <c r="X89" s="41">
        <f t="shared" si="12"/>
        <v>114711.13784905139</v>
      </c>
      <c r="Y89" s="42">
        <f t="shared" si="13"/>
        <v>0.31150235877629362</v>
      </c>
    </row>
    <row r="90" spans="2:25">
      <c r="B90" s="40">
        <v>82</v>
      </c>
      <c r="C90" s="84">
        <f t="shared" si="8"/>
        <v>76324.675344032439</v>
      </c>
      <c r="D90" s="84"/>
      <c r="E90" s="49">
        <v>2019</v>
      </c>
      <c r="F90" s="8">
        <v>43529</v>
      </c>
      <c r="G90" s="49" t="s">
        <v>3</v>
      </c>
      <c r="H90" s="85">
        <v>1.1288</v>
      </c>
      <c r="I90" s="85"/>
      <c r="J90" s="49">
        <v>45</v>
      </c>
      <c r="K90" s="88">
        <f t="shared" si="14"/>
        <v>2289.740260320973</v>
      </c>
      <c r="L90" s="89"/>
      <c r="M90" s="6">
        <f>IF(J90="","",(K90/J90)/LOOKUP(RIGHT($D$2,3),定数!$A$6:$A$13,定数!$B$6:$B$13))</f>
        <v>0.42402597413351351</v>
      </c>
      <c r="N90" s="49">
        <v>2019</v>
      </c>
      <c r="O90" s="8">
        <v>43531</v>
      </c>
      <c r="P90" s="85">
        <v>1.1221000000000001</v>
      </c>
      <c r="Q90" s="85"/>
      <c r="R90" s="86">
        <f>IF(P90="","",T90*M90*LOOKUP(RIGHT($D$2,3),定数!$A$6:$A$13,定数!$B$6:$B$13))</f>
        <v>3409.1688320334124</v>
      </c>
      <c r="S90" s="86"/>
      <c r="T90" s="87">
        <f t="shared" si="11"/>
        <v>66.999999999999289</v>
      </c>
      <c r="U90" s="87"/>
      <c r="V90" t="str">
        <f t="shared" si="10"/>
        <v/>
      </c>
      <c r="W90">
        <f t="shared" si="10"/>
        <v>0</v>
      </c>
      <c r="X90" s="41">
        <f t="shared" si="12"/>
        <v>114711.13784905139</v>
      </c>
      <c r="Y90" s="42">
        <f t="shared" si="13"/>
        <v>0.33463587952140939</v>
      </c>
    </row>
    <row r="91" spans="2:25">
      <c r="B91" s="40">
        <v>83</v>
      </c>
      <c r="C91" s="84">
        <f t="shared" si="8"/>
        <v>79733.844176065846</v>
      </c>
      <c r="D91" s="84"/>
      <c r="E91" s="49">
        <v>2019</v>
      </c>
      <c r="F91" s="8">
        <v>43531</v>
      </c>
      <c r="G91" s="49" t="s">
        <v>3</v>
      </c>
      <c r="H91" s="85">
        <v>1.1253</v>
      </c>
      <c r="I91" s="85"/>
      <c r="J91" s="49">
        <v>66</v>
      </c>
      <c r="K91" s="88">
        <f t="shared" si="14"/>
        <v>2392.0153252819755</v>
      </c>
      <c r="L91" s="89"/>
      <c r="M91" s="6">
        <f>IF(J91="","",(K91/J91)/LOOKUP(RIGHT($D$2,3),定数!$A$6:$A$13,定数!$B$6:$B$13))</f>
        <v>0.30202213703055247</v>
      </c>
      <c r="N91" s="49">
        <v>2019</v>
      </c>
      <c r="O91" s="8">
        <v>43538</v>
      </c>
      <c r="P91" s="85">
        <v>1.1321000000000001</v>
      </c>
      <c r="Q91" s="85"/>
      <c r="R91" s="86">
        <f>IF(P91="","",T91*M91*LOOKUP(RIGHT($D$2,3),定数!$A$6:$A$13,定数!$B$6:$B$13))</f>
        <v>-2464.5006381693588</v>
      </c>
      <c r="S91" s="86"/>
      <c r="T91" s="87">
        <f t="shared" si="11"/>
        <v>-68.000000000001393</v>
      </c>
      <c r="U91" s="87"/>
      <c r="V91" t="str">
        <f t="shared" ref="V91:W106" si="15">IF(S91&lt;&gt;"",IF(S91&lt;0,1+V90,0),"")</f>
        <v/>
      </c>
      <c r="W91">
        <f t="shared" si="15"/>
        <v>1</v>
      </c>
      <c r="X91" s="41">
        <f t="shared" si="12"/>
        <v>114711.13784905139</v>
      </c>
      <c r="Y91" s="42">
        <f t="shared" si="13"/>
        <v>0.30491628214003275</v>
      </c>
    </row>
    <row r="92" spans="2:25">
      <c r="B92" s="40">
        <v>84</v>
      </c>
      <c r="C92" s="84">
        <f t="shared" si="8"/>
        <v>77269.343537896493</v>
      </c>
      <c r="D92" s="84"/>
      <c r="E92" s="49">
        <v>2019</v>
      </c>
      <c r="F92" s="8">
        <v>43536</v>
      </c>
      <c r="G92" s="49" t="s">
        <v>4</v>
      </c>
      <c r="H92" s="85">
        <v>1.1294999999999999</v>
      </c>
      <c r="I92" s="85"/>
      <c r="J92" s="49">
        <v>27</v>
      </c>
      <c r="K92" s="88">
        <f t="shared" si="14"/>
        <v>2318.0803061368947</v>
      </c>
      <c r="L92" s="89"/>
      <c r="M92" s="6">
        <f>IF(J92="","",(K92/J92)/LOOKUP(RIGHT($D$2,3),定数!$A$6:$A$13,定数!$B$6:$B$13))</f>
        <v>0.71545688461015267</v>
      </c>
      <c r="N92" s="49">
        <v>2019</v>
      </c>
      <c r="O92" s="8">
        <v>43538</v>
      </c>
      <c r="P92" s="85">
        <v>1.1335</v>
      </c>
      <c r="Q92" s="85"/>
      <c r="R92" s="86">
        <f>IF(P92="","",T92*M92*LOOKUP(RIGHT($D$2,3),定数!$A$6:$A$13,定数!$B$6:$B$13))</f>
        <v>3434.1930461287357</v>
      </c>
      <c r="S92" s="86"/>
      <c r="T92" s="87">
        <f t="shared" si="11"/>
        <v>40.000000000000036</v>
      </c>
      <c r="U92" s="87"/>
      <c r="V92" t="str">
        <f t="shared" si="15"/>
        <v/>
      </c>
      <c r="W92">
        <f t="shared" si="15"/>
        <v>0</v>
      </c>
      <c r="X92" s="41">
        <f t="shared" si="12"/>
        <v>114711.13784905139</v>
      </c>
      <c r="Y92" s="42">
        <f t="shared" si="13"/>
        <v>0.32640068796479571</v>
      </c>
    </row>
    <row r="93" spans="2:25">
      <c r="B93" s="40">
        <v>85</v>
      </c>
      <c r="C93" s="84">
        <f t="shared" si="8"/>
        <v>80703.536584025234</v>
      </c>
      <c r="D93" s="84"/>
      <c r="E93" s="49">
        <v>2019</v>
      </c>
      <c r="F93" s="8">
        <v>43544</v>
      </c>
      <c r="G93" s="49" t="s">
        <v>4</v>
      </c>
      <c r="H93" s="85">
        <v>1.1366000000000001</v>
      </c>
      <c r="I93" s="85"/>
      <c r="J93" s="49">
        <v>23</v>
      </c>
      <c r="K93" s="88">
        <f t="shared" si="14"/>
        <v>2421.106097520757</v>
      </c>
      <c r="L93" s="89"/>
      <c r="M93" s="6">
        <f>IF(J93="","",(K93/J93)/LOOKUP(RIGHT($D$2,3),定数!$A$6:$A$13,定数!$B$6:$B$13))</f>
        <v>0.8772123541741873</v>
      </c>
      <c r="N93" s="49">
        <v>2019</v>
      </c>
      <c r="O93" s="8">
        <v>43545</v>
      </c>
      <c r="P93" s="85">
        <v>1.1400999999999999</v>
      </c>
      <c r="Q93" s="85"/>
      <c r="R93" s="86">
        <f>IF(P93="","",T93*M93*LOOKUP(RIGHT($D$2,3),定数!$A$6:$A$13,定数!$B$6:$B$13))</f>
        <v>3684.2918875314149</v>
      </c>
      <c r="S93" s="86"/>
      <c r="T93" s="87">
        <f t="shared" si="11"/>
        <v>34.999999999998366</v>
      </c>
      <c r="U93" s="87"/>
      <c r="V93" t="str">
        <f t="shared" si="15"/>
        <v/>
      </c>
      <c r="W93">
        <f t="shared" si="15"/>
        <v>0</v>
      </c>
      <c r="X93" s="41">
        <f t="shared" si="12"/>
        <v>114711.13784905139</v>
      </c>
      <c r="Y93" s="42">
        <f t="shared" si="13"/>
        <v>0.2964629407632311</v>
      </c>
    </row>
    <row r="94" spans="2:25">
      <c r="B94" s="40">
        <v>86</v>
      </c>
      <c r="C94" s="84">
        <f t="shared" si="8"/>
        <v>84387.828471556655</v>
      </c>
      <c r="D94" s="84"/>
      <c r="E94" s="49">
        <v>2019</v>
      </c>
      <c r="F94" s="8">
        <v>43553</v>
      </c>
      <c r="G94" s="49" t="s">
        <v>3</v>
      </c>
      <c r="H94" s="85">
        <v>1.1218999999999999</v>
      </c>
      <c r="I94" s="85"/>
      <c r="J94" s="49">
        <v>21</v>
      </c>
      <c r="K94" s="88">
        <f t="shared" si="14"/>
        <v>2531.6348541466996</v>
      </c>
      <c r="L94" s="89"/>
      <c r="M94" s="6">
        <f>IF(J94="","",(K94/J94)/LOOKUP(RIGHT($D$2,3),定数!$A$6:$A$13,定数!$B$6:$B$13))</f>
        <v>1.0046170056137698</v>
      </c>
      <c r="N94" s="49">
        <v>2019</v>
      </c>
      <c r="O94" s="8">
        <v>43556</v>
      </c>
      <c r="P94" s="85">
        <v>1.1242000000000001</v>
      </c>
      <c r="Q94" s="85"/>
      <c r="R94" s="86">
        <f>IF(P94="","",T94*M94*LOOKUP(RIGHT($D$2,3),定数!$A$6:$A$13,定数!$B$6:$B$13))</f>
        <v>-2772.7429354942346</v>
      </c>
      <c r="S94" s="86"/>
      <c r="T94" s="87">
        <f t="shared" si="11"/>
        <v>-23.000000000001908</v>
      </c>
      <c r="U94" s="87"/>
      <c r="V94" t="str">
        <f t="shared" si="15"/>
        <v/>
      </c>
      <c r="W94">
        <f t="shared" si="15"/>
        <v>1</v>
      </c>
      <c r="X94" s="41">
        <f t="shared" si="12"/>
        <v>114711.13784905139</v>
      </c>
      <c r="Y94" s="42">
        <f t="shared" si="13"/>
        <v>0.26434494458068436</v>
      </c>
    </row>
    <row r="95" spans="2:25">
      <c r="B95" s="40">
        <v>87</v>
      </c>
      <c r="C95" s="84">
        <f t="shared" si="8"/>
        <v>81615.085536062426</v>
      </c>
      <c r="D95" s="84"/>
      <c r="E95" s="49">
        <v>2019</v>
      </c>
      <c r="F95" s="8">
        <v>43565</v>
      </c>
      <c r="G95" s="49" t="s">
        <v>4</v>
      </c>
      <c r="H95" s="85">
        <v>1.1278999999999999</v>
      </c>
      <c r="I95" s="85"/>
      <c r="J95" s="49">
        <v>48</v>
      </c>
      <c r="K95" s="88">
        <f t="shared" si="14"/>
        <v>2448.4525660818726</v>
      </c>
      <c r="L95" s="89"/>
      <c r="M95" s="6">
        <f>IF(J95="","",(K95/J95)/LOOKUP(RIGHT($D$2,3),定数!$A$6:$A$13,定数!$B$6:$B$13))</f>
        <v>0.4250785705003251</v>
      </c>
      <c r="N95" s="49">
        <v>2019</v>
      </c>
      <c r="O95" s="8">
        <v>43573</v>
      </c>
      <c r="P95" s="85">
        <v>1.1228</v>
      </c>
      <c r="Q95" s="85"/>
      <c r="R95" s="86">
        <f>IF(P95="","",T95*M95*LOOKUP(RIGHT($D$2,3),定数!$A$6:$A$13,定数!$B$6:$B$13))</f>
        <v>-2601.4808514619294</v>
      </c>
      <c r="S95" s="86"/>
      <c r="T95" s="87">
        <f t="shared" si="11"/>
        <v>-50.99999999999882</v>
      </c>
      <c r="U95" s="87"/>
      <c r="V95" t="str">
        <f t="shared" si="15"/>
        <v/>
      </c>
      <c r="W95">
        <f t="shared" si="15"/>
        <v>2</v>
      </c>
      <c r="X95" s="41">
        <f t="shared" si="12"/>
        <v>114711.13784905139</v>
      </c>
      <c r="Y95" s="42">
        <f t="shared" si="13"/>
        <v>0.28851646783017815</v>
      </c>
    </row>
    <row r="96" spans="2:25">
      <c r="B96" s="40">
        <v>88</v>
      </c>
      <c r="C96" s="84">
        <f t="shared" si="8"/>
        <v>79013.60468460049</v>
      </c>
      <c r="D96" s="84"/>
      <c r="E96" s="49">
        <v>2019</v>
      </c>
      <c r="F96" s="8">
        <v>43598</v>
      </c>
      <c r="G96" s="49" t="s">
        <v>4</v>
      </c>
      <c r="H96" s="85">
        <v>1.1242000000000001</v>
      </c>
      <c r="I96" s="85"/>
      <c r="J96" s="49">
        <v>18</v>
      </c>
      <c r="K96" s="88">
        <f t="shared" si="14"/>
        <v>2370.4081405380148</v>
      </c>
      <c r="L96" s="89"/>
      <c r="M96" s="6">
        <f>IF(J96="","",(K96/J96)/LOOKUP(RIGHT($D$2,3),定数!$A$6:$A$13,定数!$B$6:$B$13))</f>
        <v>1.0974111761750069</v>
      </c>
      <c r="N96" s="49">
        <v>2019</v>
      </c>
      <c r="O96" s="8">
        <v>43599</v>
      </c>
      <c r="P96" s="85">
        <v>1.1221000000000001</v>
      </c>
      <c r="Q96" s="85"/>
      <c r="R96" s="86">
        <f>IF(P96="","",T96*M96*LOOKUP(RIGHT($D$2,3),定数!$A$6:$A$13,定数!$B$6:$B$13))</f>
        <v>-2765.4761639610056</v>
      </c>
      <c r="S96" s="86"/>
      <c r="T96" s="87">
        <f t="shared" si="11"/>
        <v>-20.999999999999908</v>
      </c>
      <c r="U96" s="87"/>
      <c r="V96" t="str">
        <f t="shared" si="15"/>
        <v/>
      </c>
      <c r="W96">
        <f t="shared" si="15"/>
        <v>3</v>
      </c>
      <c r="X96" s="41">
        <f t="shared" si="12"/>
        <v>114711.13784905139</v>
      </c>
      <c r="Y96" s="42">
        <f t="shared" si="13"/>
        <v>0.31119500541809075</v>
      </c>
    </row>
    <row r="97" spans="2:25">
      <c r="B97" s="40">
        <v>89</v>
      </c>
      <c r="C97" s="84">
        <f t="shared" si="8"/>
        <v>76248.128520639482</v>
      </c>
      <c r="D97" s="84"/>
      <c r="E97" s="49">
        <v>2019</v>
      </c>
      <c r="F97" s="8">
        <v>43607</v>
      </c>
      <c r="G97" s="49" t="s">
        <v>3</v>
      </c>
      <c r="H97" s="85">
        <v>1.1152</v>
      </c>
      <c r="I97" s="85"/>
      <c r="J97" s="49">
        <v>12</v>
      </c>
      <c r="K97" s="88">
        <f t="shared" si="14"/>
        <v>2287.4438556191844</v>
      </c>
      <c r="L97" s="89"/>
      <c r="M97" s="6">
        <f>IF(J97="","",(K97/J97)/LOOKUP(RIGHT($D$2,3),定数!$A$6:$A$13,定数!$B$6:$B$13))</f>
        <v>1.5885026775133224</v>
      </c>
      <c r="N97" s="49">
        <v>2019</v>
      </c>
      <c r="O97" s="8">
        <v>43607</v>
      </c>
      <c r="P97" s="85">
        <v>1.1166</v>
      </c>
      <c r="Q97" s="85"/>
      <c r="R97" s="86">
        <f>IF(P97="","",T97*M97*LOOKUP(RIGHT($D$2,3),定数!$A$6:$A$13,定数!$B$6:$B$13))</f>
        <v>-2668.6844982225111</v>
      </c>
      <c r="S97" s="86"/>
      <c r="T97" s="87">
        <f t="shared" si="11"/>
        <v>-14.000000000000679</v>
      </c>
      <c r="U97" s="87"/>
      <c r="V97" t="str">
        <f t="shared" si="15"/>
        <v/>
      </c>
      <c r="W97">
        <f t="shared" si="15"/>
        <v>4</v>
      </c>
      <c r="X97" s="41">
        <f t="shared" si="12"/>
        <v>114711.13784905139</v>
      </c>
      <c r="Y97" s="42">
        <f t="shared" si="13"/>
        <v>0.33530318022845751</v>
      </c>
    </row>
    <row r="98" spans="2:25">
      <c r="B98" s="40">
        <v>90</v>
      </c>
      <c r="C98" s="84">
        <f t="shared" si="8"/>
        <v>73579.444022416967</v>
      </c>
      <c r="D98" s="84"/>
      <c r="E98" s="49">
        <v>2019</v>
      </c>
      <c r="F98" s="8">
        <v>43616</v>
      </c>
      <c r="G98" s="49" t="s">
        <v>3</v>
      </c>
      <c r="H98" s="85">
        <v>1.1128</v>
      </c>
      <c r="I98" s="85"/>
      <c r="J98" s="49">
        <v>10</v>
      </c>
      <c r="K98" s="88">
        <f t="shared" si="14"/>
        <v>2207.3833206725089</v>
      </c>
      <c r="L98" s="89"/>
      <c r="M98" s="6">
        <f>IF(J98="","",(K98/J98)/LOOKUP(RIGHT($D$2,3),定数!$A$6:$A$13,定数!$B$6:$B$13))</f>
        <v>1.8394861005604242</v>
      </c>
      <c r="N98" s="49">
        <v>2019</v>
      </c>
      <c r="O98" s="8">
        <v>43616</v>
      </c>
      <c r="P98" s="85">
        <v>1.1141000000000001</v>
      </c>
      <c r="Q98" s="85"/>
      <c r="R98" s="86">
        <f>IF(P98="","",T98*M98*LOOKUP(RIGHT($D$2,3),定数!$A$6:$A$13,定数!$B$6:$B$13))</f>
        <v>-2869.598316874436</v>
      </c>
      <c r="S98" s="86"/>
      <c r="T98" s="87">
        <f t="shared" si="11"/>
        <v>-13.000000000000789</v>
      </c>
      <c r="U98" s="87"/>
      <c r="V98" t="str">
        <f t="shared" si="15"/>
        <v/>
      </c>
      <c r="W98">
        <f t="shared" si="15"/>
        <v>5</v>
      </c>
      <c r="X98" s="41">
        <f t="shared" si="12"/>
        <v>114711.13784905139</v>
      </c>
      <c r="Y98" s="42">
        <f t="shared" si="13"/>
        <v>0.3585675689204626</v>
      </c>
    </row>
    <row r="99" spans="2:25">
      <c r="B99" s="40">
        <v>91</v>
      </c>
      <c r="C99" s="84">
        <f t="shared" si="8"/>
        <v>70709.845705542524</v>
      </c>
      <c r="D99" s="84"/>
      <c r="E99" s="49">
        <v>2019</v>
      </c>
      <c r="F99" s="8">
        <v>43623</v>
      </c>
      <c r="G99" s="49" t="s">
        <v>4</v>
      </c>
      <c r="H99" s="90">
        <v>1.1327</v>
      </c>
      <c r="I99" s="91"/>
      <c r="J99" s="49">
        <v>75</v>
      </c>
      <c r="K99" s="88">
        <f t="shared" si="14"/>
        <v>2121.2953711662758</v>
      </c>
      <c r="L99" s="89"/>
      <c r="M99" s="6">
        <f>IF(J99="","",(K99/J99)/LOOKUP(RIGHT($D$2,3),定数!$A$6:$A$13,定数!$B$6:$B$13))</f>
        <v>0.23569948568514176</v>
      </c>
      <c r="N99" s="49">
        <v>2019</v>
      </c>
      <c r="O99" s="8">
        <v>43630</v>
      </c>
      <c r="P99" s="85">
        <v>1.125</v>
      </c>
      <c r="Q99" s="85"/>
      <c r="R99" s="86">
        <f>IF(P99="","",T99*M99*LOOKUP(RIGHT($D$2,3),定数!$A$6:$A$13,定数!$B$6:$B$13))</f>
        <v>-2177.863247730721</v>
      </c>
      <c r="S99" s="86"/>
      <c r="T99" s="87">
        <f t="shared" si="11"/>
        <v>-77.000000000000398</v>
      </c>
      <c r="U99" s="87"/>
      <c r="V99" t="str">
        <f t="shared" si="15"/>
        <v/>
      </c>
      <c r="W99">
        <f t="shared" si="15"/>
        <v>6</v>
      </c>
      <c r="X99" s="41">
        <f t="shared" si="12"/>
        <v>114711.13784905139</v>
      </c>
      <c r="Y99" s="42">
        <f t="shared" si="13"/>
        <v>0.3835834337325662</v>
      </c>
    </row>
    <row r="100" spans="2:25">
      <c r="B100" s="40">
        <v>92</v>
      </c>
      <c r="C100" s="84">
        <f t="shared" si="8"/>
        <v>68531.982457811799</v>
      </c>
      <c r="D100" s="84"/>
      <c r="E100" s="49">
        <v>2019</v>
      </c>
      <c r="F100" s="8">
        <v>43634</v>
      </c>
      <c r="G100" s="49" t="s">
        <v>3</v>
      </c>
      <c r="H100" s="85">
        <v>1.1187</v>
      </c>
      <c r="I100" s="85"/>
      <c r="J100" s="49">
        <v>54</v>
      </c>
      <c r="K100" s="88">
        <f t="shared" si="14"/>
        <v>2055.9594737343541</v>
      </c>
      <c r="L100" s="89"/>
      <c r="M100" s="6">
        <f>IF(J100="","",(K100/J100)/LOOKUP(RIGHT($D$2,3),定数!$A$6:$A$13,定数!$B$6:$B$13))</f>
        <v>0.3172776965639435</v>
      </c>
      <c r="N100" s="49">
        <v>2019</v>
      </c>
      <c r="O100" s="8">
        <v>43636</v>
      </c>
      <c r="P100" s="85">
        <v>1.1243000000000001</v>
      </c>
      <c r="Q100" s="85"/>
      <c r="R100" s="86">
        <f>IF(P100="","",T100*M100*LOOKUP(RIGHT($D$2,3),定数!$A$6:$A$13,定数!$B$6:$B$13))</f>
        <v>-2132.1061209097193</v>
      </c>
      <c r="S100" s="86"/>
      <c r="T100" s="87">
        <f t="shared" si="11"/>
        <v>-56.000000000000497</v>
      </c>
      <c r="U100" s="87"/>
      <c r="V100" t="str">
        <f t="shared" si="15"/>
        <v/>
      </c>
      <c r="W100">
        <f t="shared" si="15"/>
        <v>7</v>
      </c>
      <c r="X100" s="41">
        <f t="shared" si="12"/>
        <v>114711.13784905139</v>
      </c>
      <c r="Y100" s="42">
        <f t="shared" si="13"/>
        <v>0.40256906397360326</v>
      </c>
    </row>
    <row r="101" spans="2:25">
      <c r="B101" s="40">
        <v>93</v>
      </c>
      <c r="C101" s="84">
        <f t="shared" si="8"/>
        <v>66399.876336902074</v>
      </c>
      <c r="D101" s="84"/>
      <c r="E101" s="49">
        <v>2019</v>
      </c>
      <c r="F101" s="8">
        <v>43627</v>
      </c>
      <c r="G101" s="49" t="s">
        <v>4</v>
      </c>
      <c r="H101" s="85">
        <v>1.1327</v>
      </c>
      <c r="I101" s="85"/>
      <c r="J101" s="49">
        <v>25</v>
      </c>
      <c r="K101" s="88">
        <f t="shared" si="14"/>
        <v>1991.9962901070621</v>
      </c>
      <c r="L101" s="89"/>
      <c r="M101" s="6">
        <f>IF(J101="","",(K101/J101)/LOOKUP(RIGHT($D$2,3),定数!$A$6:$A$13,定数!$B$6:$B$13))</f>
        <v>0.66399876336902075</v>
      </c>
      <c r="N101" s="49">
        <v>2019</v>
      </c>
      <c r="O101" s="8">
        <v>43628</v>
      </c>
      <c r="P101" s="85">
        <v>1.1299999999999999</v>
      </c>
      <c r="Q101" s="85"/>
      <c r="R101" s="86">
        <f>IF(P101="","",T101*M101*LOOKUP(RIGHT($D$2,3),定数!$A$6:$A$13,定数!$B$6:$B$13))</f>
        <v>-2151.3559933157444</v>
      </c>
      <c r="S101" s="86"/>
      <c r="T101" s="87">
        <f t="shared" si="11"/>
        <v>-27.000000000001467</v>
      </c>
      <c r="U101" s="87"/>
      <c r="V101" t="str">
        <f t="shared" si="15"/>
        <v/>
      </c>
      <c r="W101">
        <f t="shared" si="15"/>
        <v>8</v>
      </c>
      <c r="X101" s="41">
        <f t="shared" si="12"/>
        <v>114711.13784905139</v>
      </c>
      <c r="Y101" s="42">
        <f t="shared" si="13"/>
        <v>0.42115580420553578</v>
      </c>
    </row>
    <row r="102" spans="2:25">
      <c r="B102" s="40">
        <v>94</v>
      </c>
      <c r="C102" s="84">
        <f t="shared" si="8"/>
        <v>64248.52034358633</v>
      </c>
      <c r="D102" s="84"/>
      <c r="E102" s="49">
        <v>2019</v>
      </c>
      <c r="F102" s="8">
        <v>43630</v>
      </c>
      <c r="G102" s="49" t="s">
        <v>3</v>
      </c>
      <c r="H102" s="85">
        <v>1.123</v>
      </c>
      <c r="I102" s="85"/>
      <c r="J102" s="49">
        <v>48</v>
      </c>
      <c r="K102" s="88">
        <f t="shared" si="14"/>
        <v>1927.4556103075897</v>
      </c>
      <c r="L102" s="89"/>
      <c r="M102" s="6">
        <f>IF(J102="","",(K102/J102)/LOOKUP(RIGHT($D$2,3),定数!$A$6:$A$13,定数!$B$6:$B$13))</f>
        <v>0.33462771012284542</v>
      </c>
      <c r="N102" s="49">
        <v>2019</v>
      </c>
      <c r="O102" s="8">
        <v>43636</v>
      </c>
      <c r="P102" s="85">
        <v>1.1279999999999999</v>
      </c>
      <c r="Q102" s="85"/>
      <c r="R102" s="86">
        <f>IF(P102="","",T102*M102*LOOKUP(RIGHT($D$2,3),定数!$A$6:$A$13,定数!$B$6:$B$13))</f>
        <v>-2007.7662607370298</v>
      </c>
      <c r="S102" s="86"/>
      <c r="T102" s="87">
        <f t="shared" si="11"/>
        <v>-49.999999999998934</v>
      </c>
      <c r="U102" s="87"/>
      <c r="V102" t="str">
        <f t="shared" si="15"/>
        <v/>
      </c>
      <c r="W102">
        <f t="shared" si="15"/>
        <v>9</v>
      </c>
      <c r="X102" s="41">
        <f t="shared" si="12"/>
        <v>114711.13784905139</v>
      </c>
      <c r="Y102" s="42">
        <f t="shared" si="13"/>
        <v>0.43991035614927743</v>
      </c>
    </row>
    <row r="103" spans="2:25">
      <c r="B103" s="40">
        <v>95</v>
      </c>
      <c r="C103" s="84">
        <f t="shared" si="8"/>
        <v>62240.7540828493</v>
      </c>
      <c r="D103" s="84"/>
      <c r="E103" s="49">
        <v>2019</v>
      </c>
      <c r="F103" s="8">
        <v>43634</v>
      </c>
      <c r="G103" s="49" t="s">
        <v>3</v>
      </c>
      <c r="H103" s="85">
        <v>1.1187</v>
      </c>
      <c r="I103" s="85"/>
      <c r="J103" s="49">
        <v>54</v>
      </c>
      <c r="K103" s="88">
        <f t="shared" si="14"/>
        <v>1867.222622485479</v>
      </c>
      <c r="L103" s="89"/>
      <c r="M103" s="6">
        <f>IF(J103="","",(K103/J103)/LOOKUP(RIGHT($D$2,3),定数!$A$6:$A$13,定数!$B$6:$B$13))</f>
        <v>0.28815163927245041</v>
      </c>
      <c r="N103" s="49">
        <v>2019</v>
      </c>
      <c r="O103" s="8">
        <v>43636</v>
      </c>
      <c r="P103" s="85">
        <v>1.1243000000000001</v>
      </c>
      <c r="Q103" s="85"/>
      <c r="R103" s="86">
        <f>IF(P103="","",T103*M103*LOOKUP(RIGHT($D$2,3),定数!$A$6:$A$13,定数!$B$6:$B$13))</f>
        <v>-1936.3790159108842</v>
      </c>
      <c r="S103" s="86"/>
      <c r="T103" s="87">
        <f t="shared" si="11"/>
        <v>-56.000000000000497</v>
      </c>
      <c r="U103" s="87"/>
      <c r="V103" t="str">
        <f t="shared" si="15"/>
        <v/>
      </c>
      <c r="W103">
        <f t="shared" si="15"/>
        <v>10</v>
      </c>
      <c r="X103" s="41">
        <f t="shared" si="12"/>
        <v>114711.13784905139</v>
      </c>
      <c r="Y103" s="42">
        <f t="shared" si="13"/>
        <v>0.4574131575196122</v>
      </c>
    </row>
    <row r="104" spans="2:25">
      <c r="B104" s="40">
        <v>96</v>
      </c>
      <c r="C104" s="84">
        <f t="shared" si="8"/>
        <v>60304.375066938417</v>
      </c>
      <c r="D104" s="84"/>
      <c r="E104" s="40"/>
      <c r="F104" s="8"/>
      <c r="G104" s="40"/>
      <c r="H104" s="85"/>
      <c r="I104" s="85"/>
      <c r="J104" s="40"/>
      <c r="K104" s="88" t="str">
        <f t="shared" ref="K104:K108" si="16">IF(J104="","",C104*0.03)</f>
        <v/>
      </c>
      <c r="L104" s="89"/>
      <c r="M104" s="6" t="str">
        <f>IF(J104="","",(K104/J104)/LOOKUP(RIGHT($D$2,3),定数!$A$6:$A$13,定数!$B$6:$B$13))</f>
        <v/>
      </c>
      <c r="N104" s="40"/>
      <c r="O104" s="8"/>
      <c r="P104" s="85"/>
      <c r="Q104" s="85"/>
      <c r="R104" s="86" t="str">
        <f>IF(P104="","",T104*M104*LOOKUP(RIGHT($D$2,3),定数!$A$6:$A$13,定数!$B$6:$B$13))</f>
        <v/>
      </c>
      <c r="S104" s="86"/>
      <c r="T104" s="87" t="str">
        <f t="shared" si="11"/>
        <v/>
      </c>
      <c r="U104" s="87"/>
      <c r="V104" t="str">
        <f t="shared" si="15"/>
        <v/>
      </c>
      <c r="W104" t="str">
        <f t="shared" si="15"/>
        <v/>
      </c>
      <c r="X104" s="41">
        <f t="shared" si="12"/>
        <v>114711.13784905139</v>
      </c>
      <c r="Y104" s="42">
        <f t="shared" si="13"/>
        <v>0.47429363706344663</v>
      </c>
    </row>
    <row r="105" spans="2:25">
      <c r="B105" s="40">
        <v>97</v>
      </c>
      <c r="C105" s="84" t="str">
        <f t="shared" si="8"/>
        <v/>
      </c>
      <c r="D105" s="84"/>
      <c r="E105" s="40"/>
      <c r="F105" s="8"/>
      <c r="G105" s="40"/>
      <c r="H105" s="85"/>
      <c r="I105" s="85"/>
      <c r="J105" s="40"/>
      <c r="K105" s="88" t="str">
        <f t="shared" si="16"/>
        <v/>
      </c>
      <c r="L105" s="89"/>
      <c r="M105" s="6" t="str">
        <f>IF(J105="","",(K105/J105)/LOOKUP(RIGHT($D$2,3),定数!$A$6:$A$13,定数!$B$6:$B$13))</f>
        <v/>
      </c>
      <c r="N105" s="40"/>
      <c r="O105" s="8"/>
      <c r="P105" s="85"/>
      <c r="Q105" s="85"/>
      <c r="R105" s="86" t="str">
        <f>IF(P105="","",T105*M105*LOOKUP(RIGHT($D$2,3),定数!$A$6:$A$13,定数!$B$6:$B$13))</f>
        <v/>
      </c>
      <c r="S105" s="86"/>
      <c r="T105" s="87" t="str">
        <f t="shared" si="11"/>
        <v/>
      </c>
      <c r="U105" s="87"/>
      <c r="V105" t="str">
        <f t="shared" si="15"/>
        <v/>
      </c>
      <c r="W105" t="str">
        <f t="shared" si="15"/>
        <v/>
      </c>
      <c r="X105" s="41" t="str">
        <f t="shared" si="12"/>
        <v/>
      </c>
      <c r="Y105" s="42" t="str">
        <f t="shared" si="13"/>
        <v/>
      </c>
    </row>
    <row r="106" spans="2:25">
      <c r="B106" s="40">
        <v>98</v>
      </c>
      <c r="C106" s="84" t="str">
        <f t="shared" si="8"/>
        <v/>
      </c>
      <c r="D106" s="84"/>
      <c r="E106" s="40"/>
      <c r="F106" s="8"/>
      <c r="G106" s="40"/>
      <c r="H106" s="85"/>
      <c r="I106" s="85"/>
      <c r="J106" s="40"/>
      <c r="K106" s="88" t="str">
        <f t="shared" si="16"/>
        <v/>
      </c>
      <c r="L106" s="89"/>
      <c r="M106" s="6" t="str">
        <f>IF(J106="","",(K106/J106)/LOOKUP(RIGHT($D$2,3),定数!$A$6:$A$13,定数!$B$6:$B$13))</f>
        <v/>
      </c>
      <c r="N106" s="40"/>
      <c r="O106" s="8"/>
      <c r="P106" s="85"/>
      <c r="Q106" s="85"/>
      <c r="R106" s="86" t="str">
        <f>IF(P106="","",T106*M106*LOOKUP(RIGHT($D$2,3),定数!$A$6:$A$13,定数!$B$6:$B$13))</f>
        <v/>
      </c>
      <c r="S106" s="86"/>
      <c r="T106" s="87" t="str">
        <f t="shared" si="11"/>
        <v/>
      </c>
      <c r="U106" s="87"/>
      <c r="V106" t="str">
        <f t="shared" si="15"/>
        <v/>
      </c>
      <c r="W106" t="str">
        <f t="shared" si="15"/>
        <v/>
      </c>
      <c r="X106" s="41" t="str">
        <f t="shared" si="12"/>
        <v/>
      </c>
      <c r="Y106" s="42" t="str">
        <f t="shared" si="13"/>
        <v/>
      </c>
    </row>
    <row r="107" spans="2:25">
      <c r="B107" s="40">
        <v>99</v>
      </c>
      <c r="C107" s="84" t="str">
        <f t="shared" si="8"/>
        <v/>
      </c>
      <c r="D107" s="84"/>
      <c r="E107" s="40"/>
      <c r="F107" s="8"/>
      <c r="G107" s="40"/>
      <c r="H107" s="85"/>
      <c r="I107" s="85"/>
      <c r="J107" s="40"/>
      <c r="K107" s="88" t="str">
        <f t="shared" si="16"/>
        <v/>
      </c>
      <c r="L107" s="89"/>
      <c r="M107" s="6" t="str">
        <f>IF(J107="","",(K107/J107)/LOOKUP(RIGHT($D$2,3),定数!$A$6:$A$13,定数!$B$6:$B$13))</f>
        <v/>
      </c>
      <c r="N107" s="40"/>
      <c r="O107" s="8"/>
      <c r="P107" s="85"/>
      <c r="Q107" s="85"/>
      <c r="R107" s="86" t="str">
        <f>IF(P107="","",T107*M107*LOOKUP(RIGHT($D$2,3),定数!$A$6:$A$13,定数!$B$6:$B$13))</f>
        <v/>
      </c>
      <c r="S107" s="86"/>
      <c r="T107" s="87" t="str">
        <f t="shared" si="11"/>
        <v/>
      </c>
      <c r="U107" s="87"/>
      <c r="V107" t="str">
        <f>IF(S107&lt;&gt;"",IF(S107&lt;0,1+V106,0),"")</f>
        <v/>
      </c>
      <c r="W107" t="str">
        <f>IF(T107&lt;&gt;"",IF(T107&lt;0,1+W106,0),"")</f>
        <v/>
      </c>
      <c r="X107" s="41" t="str">
        <f t="shared" si="12"/>
        <v/>
      </c>
      <c r="Y107" s="42" t="str">
        <f t="shared" si="13"/>
        <v/>
      </c>
    </row>
    <row r="108" spans="2:25">
      <c r="B108" s="40">
        <v>100</v>
      </c>
      <c r="C108" s="84" t="str">
        <f t="shared" si="8"/>
        <v/>
      </c>
      <c r="D108" s="84"/>
      <c r="E108" s="40"/>
      <c r="F108" s="8"/>
      <c r="G108" s="40"/>
      <c r="H108" s="85"/>
      <c r="I108" s="85"/>
      <c r="J108" s="40"/>
      <c r="K108" s="88" t="str">
        <f t="shared" si="16"/>
        <v/>
      </c>
      <c r="L108" s="89"/>
      <c r="M108" s="6" t="str">
        <f>IF(J108="","",(K108/J108)/LOOKUP(RIGHT($D$2,3),定数!$A$6:$A$13,定数!$B$6:$B$13))</f>
        <v/>
      </c>
      <c r="N108" s="40"/>
      <c r="O108" s="8"/>
      <c r="P108" s="85"/>
      <c r="Q108" s="85"/>
      <c r="R108" s="86" t="str">
        <f>IF(P108="","",T108*M108*LOOKUP(RIGHT($D$2,3),定数!$A$6:$A$13,定数!$B$6:$B$13))</f>
        <v/>
      </c>
      <c r="S108" s="86"/>
      <c r="T108" s="87" t="str">
        <f t="shared" si="11"/>
        <v/>
      </c>
      <c r="U108" s="87"/>
      <c r="V108" t="str">
        <f>IF(S108&lt;&gt;"",IF(S108&lt;0,1+V107,0),"")</f>
        <v/>
      </c>
      <c r="W108" t="str">
        <f>IF(T108&lt;&gt;"",IF(T108&lt;0,1+W107,0),"")</f>
        <v/>
      </c>
      <c r="X108" s="41" t="str">
        <f t="shared" si="12"/>
        <v/>
      </c>
      <c r="Y108" s="42" t="str">
        <f t="shared" si="13"/>
        <v/>
      </c>
    </row>
    <row r="109" spans="2:25">
      <c r="B109" s="1"/>
      <c r="C109" s="1"/>
      <c r="D109" s="1"/>
      <c r="E109" s="1"/>
      <c r="F109" s="1"/>
      <c r="G109" s="1"/>
      <c r="H109" s="1"/>
      <c r="I109" s="1"/>
      <c r="J109" s="1"/>
      <c r="K109" s="1"/>
      <c r="L109" s="1"/>
      <c r="M109" s="1"/>
      <c r="N109" s="1"/>
      <c r="O109" s="1"/>
      <c r="P109" s="1"/>
      <c r="Q109" s="1"/>
      <c r="R109" s="1"/>
    </row>
  </sheetData>
  <mergeCells count="635">
    <mergeCell ref="C107:D107"/>
    <mergeCell ref="H107:I107"/>
    <mergeCell ref="K107:L107"/>
    <mergeCell ref="P107:Q107"/>
    <mergeCell ref="R107:S107"/>
    <mergeCell ref="T107:U107"/>
    <mergeCell ref="C108:D108"/>
    <mergeCell ref="H108:I108"/>
    <mergeCell ref="K108:L108"/>
    <mergeCell ref="P108:Q108"/>
    <mergeCell ref="R108:S108"/>
    <mergeCell ref="T108:U108"/>
    <mergeCell ref="C105:D105"/>
    <mergeCell ref="H105:I105"/>
    <mergeCell ref="K105:L105"/>
    <mergeCell ref="P105:Q105"/>
    <mergeCell ref="R105:S105"/>
    <mergeCell ref="T105:U105"/>
    <mergeCell ref="C106:D106"/>
    <mergeCell ref="H106:I106"/>
    <mergeCell ref="K106:L106"/>
    <mergeCell ref="P106:Q106"/>
    <mergeCell ref="R106:S106"/>
    <mergeCell ref="T106:U106"/>
    <mergeCell ref="C103:D103"/>
    <mergeCell ref="H103:I103"/>
    <mergeCell ref="K103:L103"/>
    <mergeCell ref="P103:Q103"/>
    <mergeCell ref="R103:S103"/>
    <mergeCell ref="T103:U103"/>
    <mergeCell ref="C104:D104"/>
    <mergeCell ref="H104:I104"/>
    <mergeCell ref="K104:L104"/>
    <mergeCell ref="P104:Q104"/>
    <mergeCell ref="R104:S104"/>
    <mergeCell ref="T104:U104"/>
    <mergeCell ref="C101:D101"/>
    <mergeCell ref="H101:I101"/>
    <mergeCell ref="K101:L101"/>
    <mergeCell ref="P101:Q101"/>
    <mergeCell ref="R101:S101"/>
    <mergeCell ref="T101:U101"/>
    <mergeCell ref="C102:D102"/>
    <mergeCell ref="H102:I102"/>
    <mergeCell ref="K102:L102"/>
    <mergeCell ref="P102:Q102"/>
    <mergeCell ref="R102:S102"/>
    <mergeCell ref="T102:U102"/>
    <mergeCell ref="C99:D99"/>
    <mergeCell ref="H99:I99"/>
    <mergeCell ref="K99:L99"/>
    <mergeCell ref="P99:Q99"/>
    <mergeCell ref="R99:S99"/>
    <mergeCell ref="T99:U99"/>
    <mergeCell ref="C100:D100"/>
    <mergeCell ref="H100:I100"/>
    <mergeCell ref="K100:L100"/>
    <mergeCell ref="P100:Q100"/>
    <mergeCell ref="R100:S100"/>
    <mergeCell ref="T100:U100"/>
    <mergeCell ref="C97:D97"/>
    <mergeCell ref="H97:I97"/>
    <mergeCell ref="K97:L97"/>
    <mergeCell ref="P97:Q97"/>
    <mergeCell ref="R97:S97"/>
    <mergeCell ref="T97:U97"/>
    <mergeCell ref="C98:D98"/>
    <mergeCell ref="H98:I98"/>
    <mergeCell ref="K98:L98"/>
    <mergeCell ref="P98:Q98"/>
    <mergeCell ref="R98:S98"/>
    <mergeCell ref="T98:U98"/>
    <mergeCell ref="C95:D95"/>
    <mergeCell ref="H95:I95"/>
    <mergeCell ref="K95:L95"/>
    <mergeCell ref="P95:Q95"/>
    <mergeCell ref="R95:S95"/>
    <mergeCell ref="T95:U95"/>
    <mergeCell ref="C96:D96"/>
    <mergeCell ref="H96:I96"/>
    <mergeCell ref="K96:L96"/>
    <mergeCell ref="P96:Q96"/>
    <mergeCell ref="R96:S96"/>
    <mergeCell ref="T96:U96"/>
    <mergeCell ref="C93:D93"/>
    <mergeCell ref="H93:I93"/>
    <mergeCell ref="K93:L93"/>
    <mergeCell ref="P93:Q93"/>
    <mergeCell ref="R93:S93"/>
    <mergeCell ref="T93:U93"/>
    <mergeCell ref="C94:D94"/>
    <mergeCell ref="H94:I94"/>
    <mergeCell ref="K94:L94"/>
    <mergeCell ref="P94:Q94"/>
    <mergeCell ref="R94:S94"/>
    <mergeCell ref="T94:U94"/>
    <mergeCell ref="C91:D91"/>
    <mergeCell ref="H91:I91"/>
    <mergeCell ref="K91:L91"/>
    <mergeCell ref="P91:Q91"/>
    <mergeCell ref="R91:S91"/>
    <mergeCell ref="T91:U91"/>
    <mergeCell ref="C92:D92"/>
    <mergeCell ref="H92:I92"/>
    <mergeCell ref="K92:L92"/>
    <mergeCell ref="P92:Q92"/>
    <mergeCell ref="R92:S92"/>
    <mergeCell ref="T92:U92"/>
    <mergeCell ref="C89:D89"/>
    <mergeCell ref="H89:I89"/>
    <mergeCell ref="K89:L89"/>
    <mergeCell ref="P89:Q89"/>
    <mergeCell ref="R89:S89"/>
    <mergeCell ref="T89:U89"/>
    <mergeCell ref="C90:D90"/>
    <mergeCell ref="H90:I90"/>
    <mergeCell ref="K90:L90"/>
    <mergeCell ref="P90:Q90"/>
    <mergeCell ref="R90:S90"/>
    <mergeCell ref="T90:U90"/>
    <mergeCell ref="C87:D87"/>
    <mergeCell ref="H87:I87"/>
    <mergeCell ref="K87:L87"/>
    <mergeCell ref="P87:Q87"/>
    <mergeCell ref="R87:S87"/>
    <mergeCell ref="T87:U87"/>
    <mergeCell ref="C88:D88"/>
    <mergeCell ref="H88:I88"/>
    <mergeCell ref="K88:L88"/>
    <mergeCell ref="P88:Q88"/>
    <mergeCell ref="R88:S88"/>
    <mergeCell ref="T88:U88"/>
    <mergeCell ref="C85:D85"/>
    <mergeCell ref="H85:I85"/>
    <mergeCell ref="K85:L85"/>
    <mergeCell ref="P85:Q85"/>
    <mergeCell ref="R85:S85"/>
    <mergeCell ref="T85:U85"/>
    <mergeCell ref="C86:D86"/>
    <mergeCell ref="H86:I86"/>
    <mergeCell ref="K86:L86"/>
    <mergeCell ref="P86:Q86"/>
    <mergeCell ref="R86:S86"/>
    <mergeCell ref="T86:U86"/>
    <mergeCell ref="C83:D83"/>
    <mergeCell ref="H83:I83"/>
    <mergeCell ref="K83:L83"/>
    <mergeCell ref="P83:Q83"/>
    <mergeCell ref="R83:S83"/>
    <mergeCell ref="T83:U83"/>
    <mergeCell ref="C84:D84"/>
    <mergeCell ref="H84:I84"/>
    <mergeCell ref="K84:L84"/>
    <mergeCell ref="P84:Q84"/>
    <mergeCell ref="R84:S84"/>
    <mergeCell ref="T84:U84"/>
    <mergeCell ref="C81:D81"/>
    <mergeCell ref="H81:I81"/>
    <mergeCell ref="K81:L81"/>
    <mergeCell ref="P81:Q81"/>
    <mergeCell ref="R81:S81"/>
    <mergeCell ref="T81:U81"/>
    <mergeCell ref="C82:D82"/>
    <mergeCell ref="H82:I82"/>
    <mergeCell ref="K82:L82"/>
    <mergeCell ref="P82:Q82"/>
    <mergeCell ref="R82:S82"/>
    <mergeCell ref="T82:U82"/>
    <mergeCell ref="C79:D79"/>
    <mergeCell ref="H79:I79"/>
    <mergeCell ref="K79:L79"/>
    <mergeCell ref="P79:Q79"/>
    <mergeCell ref="R79:S79"/>
    <mergeCell ref="T79:U79"/>
    <mergeCell ref="C80:D80"/>
    <mergeCell ref="H80:I80"/>
    <mergeCell ref="K80:L80"/>
    <mergeCell ref="P80:Q80"/>
    <mergeCell ref="R80:S80"/>
    <mergeCell ref="T80:U80"/>
    <mergeCell ref="C77:D77"/>
    <mergeCell ref="H77:I77"/>
    <mergeCell ref="K77:L77"/>
    <mergeCell ref="P77:Q77"/>
    <mergeCell ref="R77:S77"/>
    <mergeCell ref="T77:U77"/>
    <mergeCell ref="C78:D78"/>
    <mergeCell ref="H78:I78"/>
    <mergeCell ref="K78:L78"/>
    <mergeCell ref="P78:Q78"/>
    <mergeCell ref="R78:S78"/>
    <mergeCell ref="T78:U78"/>
    <mergeCell ref="C75:D75"/>
    <mergeCell ref="H75:I75"/>
    <mergeCell ref="K75:L75"/>
    <mergeCell ref="P75:Q75"/>
    <mergeCell ref="R75:S75"/>
    <mergeCell ref="T75:U75"/>
    <mergeCell ref="C76:D76"/>
    <mergeCell ref="H76:I76"/>
    <mergeCell ref="K76:L76"/>
    <mergeCell ref="P76:Q76"/>
    <mergeCell ref="R76:S76"/>
    <mergeCell ref="T76:U76"/>
    <mergeCell ref="C73:D73"/>
    <mergeCell ref="H73:I73"/>
    <mergeCell ref="K73:L73"/>
    <mergeCell ref="P73:Q73"/>
    <mergeCell ref="R73:S73"/>
    <mergeCell ref="T73:U73"/>
    <mergeCell ref="C74:D74"/>
    <mergeCell ref="H74:I74"/>
    <mergeCell ref="K74:L74"/>
    <mergeCell ref="P74:Q74"/>
    <mergeCell ref="R74:S74"/>
    <mergeCell ref="T74:U74"/>
    <mergeCell ref="C71:D71"/>
    <mergeCell ref="H71:I71"/>
    <mergeCell ref="K71:L71"/>
    <mergeCell ref="P71:Q71"/>
    <mergeCell ref="R71:S71"/>
    <mergeCell ref="T71:U71"/>
    <mergeCell ref="C72:D72"/>
    <mergeCell ref="H72:I72"/>
    <mergeCell ref="K72:L72"/>
    <mergeCell ref="P72:Q72"/>
    <mergeCell ref="R72:S72"/>
    <mergeCell ref="T72:U72"/>
    <mergeCell ref="C69:D69"/>
    <mergeCell ref="H69:I69"/>
    <mergeCell ref="K69:L69"/>
    <mergeCell ref="P69:Q69"/>
    <mergeCell ref="R69:S69"/>
    <mergeCell ref="T69:U69"/>
    <mergeCell ref="C70:D70"/>
    <mergeCell ref="H70:I70"/>
    <mergeCell ref="K70:L70"/>
    <mergeCell ref="P70:Q70"/>
    <mergeCell ref="R70:S70"/>
    <mergeCell ref="T70:U70"/>
    <mergeCell ref="C67:D67"/>
    <mergeCell ref="H67:I67"/>
    <mergeCell ref="K67:L67"/>
    <mergeCell ref="P67:Q67"/>
    <mergeCell ref="R67:S67"/>
    <mergeCell ref="T67:U67"/>
    <mergeCell ref="C68:D68"/>
    <mergeCell ref="H68:I68"/>
    <mergeCell ref="K68:L68"/>
    <mergeCell ref="P68:Q68"/>
    <mergeCell ref="R68:S68"/>
    <mergeCell ref="T68:U68"/>
    <mergeCell ref="C65:D65"/>
    <mergeCell ref="H65:I65"/>
    <mergeCell ref="K65:L65"/>
    <mergeCell ref="P65:Q65"/>
    <mergeCell ref="R65:S65"/>
    <mergeCell ref="T65:U65"/>
    <mergeCell ref="C66:D66"/>
    <mergeCell ref="H66:I66"/>
    <mergeCell ref="K66:L66"/>
    <mergeCell ref="P66:Q66"/>
    <mergeCell ref="R66:S66"/>
    <mergeCell ref="T66:U66"/>
    <mergeCell ref="C63:D63"/>
    <mergeCell ref="H63:I63"/>
    <mergeCell ref="K63:L63"/>
    <mergeCell ref="P63:Q63"/>
    <mergeCell ref="R63:S63"/>
    <mergeCell ref="T63:U63"/>
    <mergeCell ref="C64:D64"/>
    <mergeCell ref="H64:I64"/>
    <mergeCell ref="K64:L64"/>
    <mergeCell ref="P64:Q64"/>
    <mergeCell ref="R64:S64"/>
    <mergeCell ref="T64:U64"/>
    <mergeCell ref="C61:D61"/>
    <mergeCell ref="H61:I61"/>
    <mergeCell ref="K61:L61"/>
    <mergeCell ref="P61:Q61"/>
    <mergeCell ref="R61:S61"/>
    <mergeCell ref="T61:U61"/>
    <mergeCell ref="C62:D62"/>
    <mergeCell ref="H62:I62"/>
    <mergeCell ref="K62:L62"/>
    <mergeCell ref="P62:Q62"/>
    <mergeCell ref="R62:S62"/>
    <mergeCell ref="T62:U62"/>
    <mergeCell ref="C59:D59"/>
    <mergeCell ref="H59:I59"/>
    <mergeCell ref="K59:L59"/>
    <mergeCell ref="P59:Q59"/>
    <mergeCell ref="R59:S59"/>
    <mergeCell ref="T59:U59"/>
    <mergeCell ref="C60:D60"/>
    <mergeCell ref="H60:I60"/>
    <mergeCell ref="K60:L60"/>
    <mergeCell ref="P60:Q60"/>
    <mergeCell ref="R60:S60"/>
    <mergeCell ref="T60:U60"/>
    <mergeCell ref="C57:D57"/>
    <mergeCell ref="H57:I57"/>
    <mergeCell ref="K57:L57"/>
    <mergeCell ref="P57:Q57"/>
    <mergeCell ref="R57:S57"/>
    <mergeCell ref="T57:U57"/>
    <mergeCell ref="C58:D58"/>
    <mergeCell ref="H58:I58"/>
    <mergeCell ref="K58:L58"/>
    <mergeCell ref="P58:Q58"/>
    <mergeCell ref="R58:S58"/>
    <mergeCell ref="T58:U58"/>
    <mergeCell ref="C55:D55"/>
    <mergeCell ref="H55:I55"/>
    <mergeCell ref="K55:L55"/>
    <mergeCell ref="P55:Q55"/>
    <mergeCell ref="R55:S55"/>
    <mergeCell ref="T55:U55"/>
    <mergeCell ref="C56:D56"/>
    <mergeCell ref="H56:I56"/>
    <mergeCell ref="K56:L56"/>
    <mergeCell ref="P56:Q56"/>
    <mergeCell ref="R56:S56"/>
    <mergeCell ref="T56:U56"/>
    <mergeCell ref="C53:D53"/>
    <mergeCell ref="H53:I53"/>
    <mergeCell ref="K53:L53"/>
    <mergeCell ref="P53:Q53"/>
    <mergeCell ref="R53:S53"/>
    <mergeCell ref="T53:U53"/>
    <mergeCell ref="C54:D54"/>
    <mergeCell ref="H54:I54"/>
    <mergeCell ref="K54:L54"/>
    <mergeCell ref="P54:Q54"/>
    <mergeCell ref="R54:S54"/>
    <mergeCell ref="T54:U54"/>
    <mergeCell ref="C51:D51"/>
    <mergeCell ref="H51:I51"/>
    <mergeCell ref="K51:L51"/>
    <mergeCell ref="P51:Q51"/>
    <mergeCell ref="R51:S51"/>
    <mergeCell ref="T51:U51"/>
    <mergeCell ref="C52:D52"/>
    <mergeCell ref="H52:I52"/>
    <mergeCell ref="K52:L52"/>
    <mergeCell ref="P52:Q52"/>
    <mergeCell ref="R52:S52"/>
    <mergeCell ref="T52:U52"/>
    <mergeCell ref="C49:D49"/>
    <mergeCell ref="H49:I49"/>
    <mergeCell ref="K49:L49"/>
    <mergeCell ref="P49:Q49"/>
    <mergeCell ref="R49:S49"/>
    <mergeCell ref="T49:U49"/>
    <mergeCell ref="C50:D50"/>
    <mergeCell ref="H50:I50"/>
    <mergeCell ref="K50:L50"/>
    <mergeCell ref="P50:Q50"/>
    <mergeCell ref="R50:S50"/>
    <mergeCell ref="T50:U50"/>
    <mergeCell ref="C47:D47"/>
    <mergeCell ref="H47:I47"/>
    <mergeCell ref="K47:L47"/>
    <mergeCell ref="P47:Q47"/>
    <mergeCell ref="R47:S47"/>
    <mergeCell ref="T47:U47"/>
    <mergeCell ref="C48:D48"/>
    <mergeCell ref="H48:I48"/>
    <mergeCell ref="K48:L48"/>
    <mergeCell ref="P48:Q48"/>
    <mergeCell ref="R48:S48"/>
    <mergeCell ref="T48:U48"/>
    <mergeCell ref="C45:D45"/>
    <mergeCell ref="H45:I45"/>
    <mergeCell ref="K45:L45"/>
    <mergeCell ref="P45:Q45"/>
    <mergeCell ref="R45:S45"/>
    <mergeCell ref="T45:U45"/>
    <mergeCell ref="C46:D46"/>
    <mergeCell ref="H46:I46"/>
    <mergeCell ref="K46:L46"/>
    <mergeCell ref="P46:Q46"/>
    <mergeCell ref="R46:S46"/>
    <mergeCell ref="T46:U46"/>
    <mergeCell ref="C43:D43"/>
    <mergeCell ref="H43:I43"/>
    <mergeCell ref="K43:L43"/>
    <mergeCell ref="P43:Q43"/>
    <mergeCell ref="R43:S43"/>
    <mergeCell ref="T43:U43"/>
    <mergeCell ref="C44:D44"/>
    <mergeCell ref="H44:I44"/>
    <mergeCell ref="K44:L44"/>
    <mergeCell ref="P44:Q44"/>
    <mergeCell ref="R44:S44"/>
    <mergeCell ref="T44:U44"/>
    <mergeCell ref="C41:D41"/>
    <mergeCell ref="H41:I41"/>
    <mergeCell ref="K41:L41"/>
    <mergeCell ref="P41:Q41"/>
    <mergeCell ref="R41:S41"/>
    <mergeCell ref="T41:U41"/>
    <mergeCell ref="C42:D42"/>
    <mergeCell ref="H42:I42"/>
    <mergeCell ref="K42:L42"/>
    <mergeCell ref="P42:Q42"/>
    <mergeCell ref="R42:S42"/>
    <mergeCell ref="T42:U42"/>
    <mergeCell ref="C39:D39"/>
    <mergeCell ref="H39:I39"/>
    <mergeCell ref="K39:L39"/>
    <mergeCell ref="P39:Q39"/>
    <mergeCell ref="R39:S39"/>
    <mergeCell ref="T39:U39"/>
    <mergeCell ref="C40:D40"/>
    <mergeCell ref="H40:I40"/>
    <mergeCell ref="K40:L40"/>
    <mergeCell ref="P40:Q40"/>
    <mergeCell ref="R40:S40"/>
    <mergeCell ref="T40:U40"/>
    <mergeCell ref="C37:D37"/>
    <mergeCell ref="H37:I37"/>
    <mergeCell ref="K37:L37"/>
    <mergeCell ref="P37:Q37"/>
    <mergeCell ref="R37:S37"/>
    <mergeCell ref="T37:U37"/>
    <mergeCell ref="C38:D38"/>
    <mergeCell ref="H38:I38"/>
    <mergeCell ref="K38:L38"/>
    <mergeCell ref="P38:Q38"/>
    <mergeCell ref="R38:S38"/>
    <mergeCell ref="T38:U38"/>
    <mergeCell ref="C35:D35"/>
    <mergeCell ref="H35:I35"/>
    <mergeCell ref="K35:L35"/>
    <mergeCell ref="P35:Q35"/>
    <mergeCell ref="R35:S35"/>
    <mergeCell ref="T35:U35"/>
    <mergeCell ref="C36:D36"/>
    <mergeCell ref="H36:I36"/>
    <mergeCell ref="K36:L36"/>
    <mergeCell ref="P36:Q36"/>
    <mergeCell ref="R36:S36"/>
    <mergeCell ref="T36:U36"/>
    <mergeCell ref="C33:D33"/>
    <mergeCell ref="H33:I33"/>
    <mergeCell ref="K33:L33"/>
    <mergeCell ref="P33:Q33"/>
    <mergeCell ref="R33:S33"/>
    <mergeCell ref="T33:U33"/>
    <mergeCell ref="C34:D34"/>
    <mergeCell ref="H34:I34"/>
    <mergeCell ref="K34:L34"/>
    <mergeCell ref="P34:Q34"/>
    <mergeCell ref="R34:S34"/>
    <mergeCell ref="T34:U34"/>
    <mergeCell ref="C31:D31"/>
    <mergeCell ref="H31:I31"/>
    <mergeCell ref="K31:L31"/>
    <mergeCell ref="P31:Q31"/>
    <mergeCell ref="R31:S31"/>
    <mergeCell ref="T31:U31"/>
    <mergeCell ref="C32:D32"/>
    <mergeCell ref="H32:I32"/>
    <mergeCell ref="K32:L32"/>
    <mergeCell ref="P32:Q32"/>
    <mergeCell ref="R32:S32"/>
    <mergeCell ref="T32:U32"/>
    <mergeCell ref="C29:D29"/>
    <mergeCell ref="H29:I29"/>
    <mergeCell ref="K29:L29"/>
    <mergeCell ref="P29:Q29"/>
    <mergeCell ref="R29:S29"/>
    <mergeCell ref="T29:U29"/>
    <mergeCell ref="C30:D30"/>
    <mergeCell ref="H30:I30"/>
    <mergeCell ref="K30:L30"/>
    <mergeCell ref="P30:Q30"/>
    <mergeCell ref="R30:S30"/>
    <mergeCell ref="T30:U30"/>
    <mergeCell ref="C27:D27"/>
    <mergeCell ref="H27:I27"/>
    <mergeCell ref="K27:L27"/>
    <mergeCell ref="P27:Q27"/>
    <mergeCell ref="R27:S27"/>
    <mergeCell ref="T27:U27"/>
    <mergeCell ref="C28:D28"/>
    <mergeCell ref="H28:I28"/>
    <mergeCell ref="K28:L28"/>
    <mergeCell ref="P28:Q28"/>
    <mergeCell ref="R28:S28"/>
    <mergeCell ref="T28:U28"/>
    <mergeCell ref="C25:D25"/>
    <mergeCell ref="H25:I25"/>
    <mergeCell ref="K25:L25"/>
    <mergeCell ref="P25:Q25"/>
    <mergeCell ref="R25:S25"/>
    <mergeCell ref="T25:U25"/>
    <mergeCell ref="C26:D26"/>
    <mergeCell ref="H26:I26"/>
    <mergeCell ref="K26:L26"/>
    <mergeCell ref="P26:Q26"/>
    <mergeCell ref="R26:S26"/>
    <mergeCell ref="T26:U26"/>
    <mergeCell ref="C23:D23"/>
    <mergeCell ref="H23:I23"/>
    <mergeCell ref="K23:L23"/>
    <mergeCell ref="P23:Q23"/>
    <mergeCell ref="R23:S23"/>
    <mergeCell ref="T23:U23"/>
    <mergeCell ref="C24:D24"/>
    <mergeCell ref="H24:I24"/>
    <mergeCell ref="K24:L24"/>
    <mergeCell ref="P24:Q24"/>
    <mergeCell ref="R24:S24"/>
    <mergeCell ref="T24:U24"/>
    <mergeCell ref="C21:D21"/>
    <mergeCell ref="H21:I21"/>
    <mergeCell ref="K21:L21"/>
    <mergeCell ref="P21:Q21"/>
    <mergeCell ref="R21:S21"/>
    <mergeCell ref="T21:U21"/>
    <mergeCell ref="C22:D22"/>
    <mergeCell ref="H22:I22"/>
    <mergeCell ref="K22:L22"/>
    <mergeCell ref="P22:Q22"/>
    <mergeCell ref="R22:S22"/>
    <mergeCell ref="T22:U22"/>
    <mergeCell ref="C19:D19"/>
    <mergeCell ref="H19:I19"/>
    <mergeCell ref="K19:L19"/>
    <mergeCell ref="P19:Q19"/>
    <mergeCell ref="R19:S19"/>
    <mergeCell ref="T19:U19"/>
    <mergeCell ref="C20:D20"/>
    <mergeCell ref="H20:I20"/>
    <mergeCell ref="K20:L20"/>
    <mergeCell ref="P20:Q20"/>
    <mergeCell ref="R20:S20"/>
    <mergeCell ref="T20:U20"/>
    <mergeCell ref="C17:D17"/>
    <mergeCell ref="H17:I17"/>
    <mergeCell ref="K17:L17"/>
    <mergeCell ref="P17:Q17"/>
    <mergeCell ref="R17:S17"/>
    <mergeCell ref="T17:U17"/>
    <mergeCell ref="C18:D18"/>
    <mergeCell ref="H18:I18"/>
    <mergeCell ref="K18:L18"/>
    <mergeCell ref="P18:Q18"/>
    <mergeCell ref="R18:S18"/>
    <mergeCell ref="T18:U18"/>
    <mergeCell ref="C15:D15"/>
    <mergeCell ref="H15:I15"/>
    <mergeCell ref="K15:L15"/>
    <mergeCell ref="P15:Q15"/>
    <mergeCell ref="R15:S15"/>
    <mergeCell ref="T15:U15"/>
    <mergeCell ref="C16:D16"/>
    <mergeCell ref="H16:I16"/>
    <mergeCell ref="K16:L16"/>
    <mergeCell ref="P16:Q16"/>
    <mergeCell ref="R16:S16"/>
    <mergeCell ref="T16:U16"/>
    <mergeCell ref="C13:D13"/>
    <mergeCell ref="H13:I13"/>
    <mergeCell ref="K13:L13"/>
    <mergeCell ref="P13:Q13"/>
    <mergeCell ref="R13:S13"/>
    <mergeCell ref="T13:U13"/>
    <mergeCell ref="C14:D14"/>
    <mergeCell ref="H14:I14"/>
    <mergeCell ref="K14:L14"/>
    <mergeCell ref="P14:Q14"/>
    <mergeCell ref="R14:S14"/>
    <mergeCell ref="T14:U14"/>
    <mergeCell ref="C11:D11"/>
    <mergeCell ref="H11:I11"/>
    <mergeCell ref="K11:L11"/>
    <mergeCell ref="P11:Q11"/>
    <mergeCell ref="R11:S11"/>
    <mergeCell ref="T11:U11"/>
    <mergeCell ref="C12:D12"/>
    <mergeCell ref="H12:I12"/>
    <mergeCell ref="K12:L12"/>
    <mergeCell ref="P12:Q12"/>
    <mergeCell ref="R12:S12"/>
    <mergeCell ref="T12:U12"/>
    <mergeCell ref="C9:D9"/>
    <mergeCell ref="H9:I9"/>
    <mergeCell ref="K9:L9"/>
    <mergeCell ref="P9:Q9"/>
    <mergeCell ref="R9:S9"/>
    <mergeCell ref="T9:U9"/>
    <mergeCell ref="C10:D10"/>
    <mergeCell ref="H10:I10"/>
    <mergeCell ref="K10:L10"/>
    <mergeCell ref="P10:Q10"/>
    <mergeCell ref="R10:S10"/>
    <mergeCell ref="T10:U10"/>
    <mergeCell ref="B7:B8"/>
    <mergeCell ref="C7:D8"/>
    <mergeCell ref="E7:I7"/>
    <mergeCell ref="J7:L7"/>
    <mergeCell ref="M7:M8"/>
    <mergeCell ref="N7:Q7"/>
    <mergeCell ref="R7:U7"/>
    <mergeCell ref="H8:I8"/>
    <mergeCell ref="K8:L8"/>
    <mergeCell ref="P8:Q8"/>
    <mergeCell ref="R8:S8"/>
    <mergeCell ref="T8:U8"/>
    <mergeCell ref="B4:C4"/>
    <mergeCell ref="D4:E4"/>
    <mergeCell ref="F4:G4"/>
    <mergeCell ref="H4:I4"/>
    <mergeCell ref="J4:K4"/>
    <mergeCell ref="L4:M4"/>
    <mergeCell ref="N4:O4"/>
    <mergeCell ref="P4:Q4"/>
    <mergeCell ref="J5:K5"/>
    <mergeCell ref="L5:M5"/>
    <mergeCell ref="P5:Q5"/>
    <mergeCell ref="J2:K2"/>
    <mergeCell ref="L2:M2"/>
    <mergeCell ref="N2:O2"/>
    <mergeCell ref="P2:Q2"/>
    <mergeCell ref="B3:C3"/>
    <mergeCell ref="D3:I3"/>
    <mergeCell ref="J3:K3"/>
    <mergeCell ref="L3:Q3"/>
    <mergeCell ref="B2:C2"/>
    <mergeCell ref="D2:E2"/>
    <mergeCell ref="F2:G2"/>
    <mergeCell ref="H2:I2"/>
  </mergeCells>
  <phoneticPr fontId="2"/>
  <conditionalFormatting sqref="G46">
    <cfRule type="cellIs" dxfId="429" priority="203" stopIfTrue="1" operator="equal">
      <formula>"買"</formula>
    </cfRule>
    <cfRule type="cellIs" dxfId="428" priority="204" stopIfTrue="1" operator="equal">
      <formula>"売"</formula>
    </cfRule>
  </conditionalFormatting>
  <conditionalFormatting sqref="G9:G11 G14:G45 G47:G108">
    <cfRule type="cellIs" dxfId="427" priority="205" stopIfTrue="1" operator="equal">
      <formula>"買"</formula>
    </cfRule>
    <cfRule type="cellIs" dxfId="426" priority="206" stopIfTrue="1" operator="equal">
      <formula>"売"</formula>
    </cfRule>
  </conditionalFormatting>
  <conditionalFormatting sqref="G12">
    <cfRule type="cellIs" dxfId="425" priority="201" stopIfTrue="1" operator="equal">
      <formula>"買"</formula>
    </cfRule>
    <cfRule type="cellIs" dxfId="424" priority="202" stopIfTrue="1" operator="equal">
      <formula>"売"</formula>
    </cfRule>
  </conditionalFormatting>
  <conditionalFormatting sqref="G13">
    <cfRule type="cellIs" dxfId="423" priority="199" stopIfTrue="1" operator="equal">
      <formula>"買"</formula>
    </cfRule>
    <cfRule type="cellIs" dxfId="422" priority="200" stopIfTrue="1" operator="equal">
      <formula>"売"</formula>
    </cfRule>
  </conditionalFormatting>
  <conditionalFormatting sqref="G9">
    <cfRule type="cellIs" dxfId="421" priority="197" stopIfTrue="1" operator="equal">
      <formula>"買"</formula>
    </cfRule>
    <cfRule type="cellIs" dxfId="420" priority="198" stopIfTrue="1" operator="equal">
      <formula>"売"</formula>
    </cfRule>
  </conditionalFormatting>
  <conditionalFormatting sqref="G10">
    <cfRule type="cellIs" dxfId="419" priority="195" stopIfTrue="1" operator="equal">
      <formula>"買"</formula>
    </cfRule>
    <cfRule type="cellIs" dxfId="418" priority="196" stopIfTrue="1" operator="equal">
      <formula>"売"</formula>
    </cfRule>
  </conditionalFormatting>
  <conditionalFormatting sqref="G11">
    <cfRule type="cellIs" dxfId="417" priority="193" stopIfTrue="1" operator="equal">
      <formula>"買"</formula>
    </cfRule>
    <cfRule type="cellIs" dxfId="416" priority="194" stopIfTrue="1" operator="equal">
      <formula>"売"</formula>
    </cfRule>
  </conditionalFormatting>
  <conditionalFormatting sqref="G9">
    <cfRule type="cellIs" dxfId="415" priority="191" stopIfTrue="1" operator="equal">
      <formula>"買"</formula>
    </cfRule>
    <cfRule type="cellIs" dxfId="414" priority="192" stopIfTrue="1" operator="equal">
      <formula>"売"</formula>
    </cfRule>
  </conditionalFormatting>
  <conditionalFormatting sqref="G10">
    <cfRule type="cellIs" dxfId="413" priority="189" stopIfTrue="1" operator="equal">
      <formula>"買"</formula>
    </cfRule>
    <cfRule type="cellIs" dxfId="412" priority="190" stopIfTrue="1" operator="equal">
      <formula>"売"</formula>
    </cfRule>
  </conditionalFormatting>
  <conditionalFormatting sqref="G11">
    <cfRule type="cellIs" dxfId="411" priority="187" stopIfTrue="1" operator="equal">
      <formula>"買"</formula>
    </cfRule>
    <cfRule type="cellIs" dxfId="410" priority="188" stopIfTrue="1" operator="equal">
      <formula>"売"</formula>
    </cfRule>
  </conditionalFormatting>
  <conditionalFormatting sqref="G12">
    <cfRule type="cellIs" dxfId="409" priority="185" stopIfTrue="1" operator="equal">
      <formula>"買"</formula>
    </cfRule>
    <cfRule type="cellIs" dxfId="408" priority="186" stopIfTrue="1" operator="equal">
      <formula>"売"</formula>
    </cfRule>
  </conditionalFormatting>
  <conditionalFormatting sqref="G13">
    <cfRule type="cellIs" dxfId="407" priority="183" stopIfTrue="1" operator="equal">
      <formula>"買"</formula>
    </cfRule>
    <cfRule type="cellIs" dxfId="406" priority="184" stopIfTrue="1" operator="equal">
      <formula>"売"</formula>
    </cfRule>
  </conditionalFormatting>
  <conditionalFormatting sqref="G14">
    <cfRule type="cellIs" dxfId="405" priority="181" stopIfTrue="1" operator="equal">
      <formula>"買"</formula>
    </cfRule>
    <cfRule type="cellIs" dxfId="404" priority="182" stopIfTrue="1" operator="equal">
      <formula>"売"</formula>
    </cfRule>
  </conditionalFormatting>
  <conditionalFormatting sqref="G15">
    <cfRule type="cellIs" dxfId="403" priority="179" stopIfTrue="1" operator="equal">
      <formula>"買"</formula>
    </cfRule>
    <cfRule type="cellIs" dxfId="402" priority="180" stopIfTrue="1" operator="equal">
      <formula>"売"</formula>
    </cfRule>
  </conditionalFormatting>
  <conditionalFormatting sqref="G16">
    <cfRule type="cellIs" dxfId="401" priority="177" stopIfTrue="1" operator="equal">
      <formula>"買"</formula>
    </cfRule>
    <cfRule type="cellIs" dxfId="400" priority="178" stopIfTrue="1" operator="equal">
      <formula>"売"</formula>
    </cfRule>
  </conditionalFormatting>
  <conditionalFormatting sqref="G17">
    <cfRule type="cellIs" dxfId="399" priority="175" stopIfTrue="1" operator="equal">
      <formula>"買"</formula>
    </cfRule>
    <cfRule type="cellIs" dxfId="398" priority="176" stopIfTrue="1" operator="equal">
      <formula>"売"</formula>
    </cfRule>
  </conditionalFormatting>
  <conditionalFormatting sqref="G18">
    <cfRule type="cellIs" dxfId="397" priority="173" stopIfTrue="1" operator="equal">
      <formula>"買"</formula>
    </cfRule>
    <cfRule type="cellIs" dxfId="396" priority="174" stopIfTrue="1" operator="equal">
      <formula>"売"</formula>
    </cfRule>
  </conditionalFormatting>
  <conditionalFormatting sqref="G19">
    <cfRule type="cellIs" dxfId="395" priority="171" stopIfTrue="1" operator="equal">
      <formula>"買"</formula>
    </cfRule>
    <cfRule type="cellIs" dxfId="394" priority="172" stopIfTrue="1" operator="equal">
      <formula>"売"</formula>
    </cfRule>
  </conditionalFormatting>
  <conditionalFormatting sqref="G20">
    <cfRule type="cellIs" dxfId="393" priority="169" stopIfTrue="1" operator="equal">
      <formula>"買"</formula>
    </cfRule>
    <cfRule type="cellIs" dxfId="392" priority="170" stopIfTrue="1" operator="equal">
      <formula>"売"</formula>
    </cfRule>
  </conditionalFormatting>
  <conditionalFormatting sqref="G21">
    <cfRule type="cellIs" dxfId="391" priority="167" stopIfTrue="1" operator="equal">
      <formula>"買"</formula>
    </cfRule>
    <cfRule type="cellIs" dxfId="390" priority="168" stopIfTrue="1" operator="equal">
      <formula>"売"</formula>
    </cfRule>
  </conditionalFormatting>
  <conditionalFormatting sqref="G22">
    <cfRule type="cellIs" dxfId="389" priority="165" stopIfTrue="1" operator="equal">
      <formula>"買"</formula>
    </cfRule>
    <cfRule type="cellIs" dxfId="388" priority="166" stopIfTrue="1" operator="equal">
      <formula>"売"</formula>
    </cfRule>
  </conditionalFormatting>
  <conditionalFormatting sqref="G23">
    <cfRule type="cellIs" dxfId="387" priority="163" stopIfTrue="1" operator="equal">
      <formula>"買"</formula>
    </cfRule>
    <cfRule type="cellIs" dxfId="386" priority="164" stopIfTrue="1" operator="equal">
      <formula>"売"</formula>
    </cfRule>
  </conditionalFormatting>
  <conditionalFormatting sqref="G24">
    <cfRule type="cellIs" dxfId="385" priority="161" stopIfTrue="1" operator="equal">
      <formula>"買"</formula>
    </cfRule>
    <cfRule type="cellIs" dxfId="384" priority="162" stopIfTrue="1" operator="equal">
      <formula>"売"</formula>
    </cfRule>
  </conditionalFormatting>
  <conditionalFormatting sqref="G25">
    <cfRule type="cellIs" dxfId="383" priority="159" stopIfTrue="1" operator="equal">
      <formula>"買"</formula>
    </cfRule>
    <cfRule type="cellIs" dxfId="382" priority="160" stopIfTrue="1" operator="equal">
      <formula>"売"</formula>
    </cfRule>
  </conditionalFormatting>
  <conditionalFormatting sqref="G26">
    <cfRule type="cellIs" dxfId="381" priority="157" stopIfTrue="1" operator="equal">
      <formula>"買"</formula>
    </cfRule>
    <cfRule type="cellIs" dxfId="380" priority="158" stopIfTrue="1" operator="equal">
      <formula>"売"</formula>
    </cfRule>
  </conditionalFormatting>
  <conditionalFormatting sqref="G27">
    <cfRule type="cellIs" dxfId="379" priority="155" stopIfTrue="1" operator="equal">
      <formula>"買"</formula>
    </cfRule>
    <cfRule type="cellIs" dxfId="378" priority="156" stopIfTrue="1" operator="equal">
      <formula>"売"</formula>
    </cfRule>
  </conditionalFormatting>
  <conditionalFormatting sqref="G28">
    <cfRule type="cellIs" dxfId="377" priority="153" stopIfTrue="1" operator="equal">
      <formula>"買"</formula>
    </cfRule>
    <cfRule type="cellIs" dxfId="376" priority="154" stopIfTrue="1" operator="equal">
      <formula>"売"</formula>
    </cfRule>
  </conditionalFormatting>
  <conditionalFormatting sqref="G29">
    <cfRule type="cellIs" dxfId="375" priority="151" stopIfTrue="1" operator="equal">
      <formula>"買"</formula>
    </cfRule>
    <cfRule type="cellIs" dxfId="374" priority="152" stopIfTrue="1" operator="equal">
      <formula>"売"</formula>
    </cfRule>
  </conditionalFormatting>
  <conditionalFormatting sqref="G30">
    <cfRule type="cellIs" dxfId="373" priority="149" stopIfTrue="1" operator="equal">
      <formula>"買"</formula>
    </cfRule>
    <cfRule type="cellIs" dxfId="372" priority="150" stopIfTrue="1" operator="equal">
      <formula>"売"</formula>
    </cfRule>
  </conditionalFormatting>
  <conditionalFormatting sqref="G31">
    <cfRule type="cellIs" dxfId="371" priority="147" stopIfTrue="1" operator="equal">
      <formula>"買"</formula>
    </cfRule>
    <cfRule type="cellIs" dxfId="370" priority="148" stopIfTrue="1" operator="equal">
      <formula>"売"</formula>
    </cfRule>
  </conditionalFormatting>
  <conditionalFormatting sqref="G32">
    <cfRule type="cellIs" dxfId="369" priority="145" stopIfTrue="1" operator="equal">
      <formula>"買"</formula>
    </cfRule>
    <cfRule type="cellIs" dxfId="368" priority="146" stopIfTrue="1" operator="equal">
      <formula>"売"</formula>
    </cfRule>
  </conditionalFormatting>
  <conditionalFormatting sqref="G33">
    <cfRule type="cellIs" dxfId="367" priority="143" stopIfTrue="1" operator="equal">
      <formula>"買"</formula>
    </cfRule>
    <cfRule type="cellIs" dxfId="366" priority="144" stopIfTrue="1" operator="equal">
      <formula>"売"</formula>
    </cfRule>
  </conditionalFormatting>
  <conditionalFormatting sqref="G34">
    <cfRule type="cellIs" dxfId="365" priority="141" stopIfTrue="1" operator="equal">
      <formula>"買"</formula>
    </cfRule>
    <cfRule type="cellIs" dxfId="364" priority="142" stopIfTrue="1" operator="equal">
      <formula>"売"</formula>
    </cfRule>
  </conditionalFormatting>
  <conditionalFormatting sqref="G35">
    <cfRule type="cellIs" dxfId="363" priority="139" stopIfTrue="1" operator="equal">
      <formula>"買"</formula>
    </cfRule>
    <cfRule type="cellIs" dxfId="362" priority="140" stopIfTrue="1" operator="equal">
      <formula>"売"</formula>
    </cfRule>
  </conditionalFormatting>
  <conditionalFormatting sqref="G36">
    <cfRule type="cellIs" dxfId="361" priority="137" stopIfTrue="1" operator="equal">
      <formula>"買"</formula>
    </cfRule>
    <cfRule type="cellIs" dxfId="360" priority="138" stopIfTrue="1" operator="equal">
      <formula>"売"</formula>
    </cfRule>
  </conditionalFormatting>
  <conditionalFormatting sqref="G37">
    <cfRule type="cellIs" dxfId="359" priority="135" stopIfTrue="1" operator="equal">
      <formula>"買"</formula>
    </cfRule>
    <cfRule type="cellIs" dxfId="358" priority="136" stopIfTrue="1" operator="equal">
      <formula>"売"</formula>
    </cfRule>
  </conditionalFormatting>
  <conditionalFormatting sqref="G38">
    <cfRule type="cellIs" dxfId="357" priority="133" stopIfTrue="1" operator="equal">
      <formula>"買"</formula>
    </cfRule>
    <cfRule type="cellIs" dxfId="356" priority="134" stopIfTrue="1" operator="equal">
      <formula>"売"</formula>
    </cfRule>
  </conditionalFormatting>
  <conditionalFormatting sqref="G39">
    <cfRule type="cellIs" dxfId="355" priority="131" stopIfTrue="1" operator="equal">
      <formula>"買"</formula>
    </cfRule>
    <cfRule type="cellIs" dxfId="354" priority="132" stopIfTrue="1" operator="equal">
      <formula>"売"</formula>
    </cfRule>
  </conditionalFormatting>
  <conditionalFormatting sqref="G40">
    <cfRule type="cellIs" dxfId="353" priority="129" stopIfTrue="1" operator="equal">
      <formula>"買"</formula>
    </cfRule>
    <cfRule type="cellIs" dxfId="352" priority="130" stopIfTrue="1" operator="equal">
      <formula>"売"</formula>
    </cfRule>
  </conditionalFormatting>
  <conditionalFormatting sqref="G41">
    <cfRule type="cellIs" dxfId="351" priority="127" stopIfTrue="1" operator="equal">
      <formula>"買"</formula>
    </cfRule>
    <cfRule type="cellIs" dxfId="350" priority="128" stopIfTrue="1" operator="equal">
      <formula>"売"</formula>
    </cfRule>
  </conditionalFormatting>
  <conditionalFormatting sqref="G42">
    <cfRule type="cellIs" dxfId="349" priority="125" stopIfTrue="1" operator="equal">
      <formula>"買"</formula>
    </cfRule>
    <cfRule type="cellIs" dxfId="348" priority="126" stopIfTrue="1" operator="equal">
      <formula>"売"</formula>
    </cfRule>
  </conditionalFormatting>
  <conditionalFormatting sqref="G43">
    <cfRule type="cellIs" dxfId="347" priority="123" stopIfTrue="1" operator="equal">
      <formula>"買"</formula>
    </cfRule>
    <cfRule type="cellIs" dxfId="346" priority="124" stopIfTrue="1" operator="equal">
      <formula>"売"</formula>
    </cfRule>
  </conditionalFormatting>
  <conditionalFormatting sqref="G44">
    <cfRule type="cellIs" dxfId="345" priority="121" stopIfTrue="1" operator="equal">
      <formula>"買"</formula>
    </cfRule>
    <cfRule type="cellIs" dxfId="344" priority="122" stopIfTrue="1" operator="equal">
      <formula>"売"</formula>
    </cfRule>
  </conditionalFormatting>
  <conditionalFormatting sqref="G45">
    <cfRule type="cellIs" dxfId="343" priority="119" stopIfTrue="1" operator="equal">
      <formula>"買"</formula>
    </cfRule>
    <cfRule type="cellIs" dxfId="342" priority="120" stopIfTrue="1" operator="equal">
      <formula>"売"</formula>
    </cfRule>
  </conditionalFormatting>
  <conditionalFormatting sqref="G46">
    <cfRule type="cellIs" dxfId="341" priority="117" stopIfTrue="1" operator="equal">
      <formula>"買"</formula>
    </cfRule>
    <cfRule type="cellIs" dxfId="340" priority="118" stopIfTrue="1" operator="equal">
      <formula>"売"</formula>
    </cfRule>
  </conditionalFormatting>
  <conditionalFormatting sqref="G47">
    <cfRule type="cellIs" dxfId="339" priority="115" stopIfTrue="1" operator="equal">
      <formula>"買"</formula>
    </cfRule>
    <cfRule type="cellIs" dxfId="338" priority="116" stopIfTrue="1" operator="equal">
      <formula>"売"</formula>
    </cfRule>
  </conditionalFormatting>
  <conditionalFormatting sqref="G48">
    <cfRule type="cellIs" dxfId="337" priority="113" stopIfTrue="1" operator="equal">
      <formula>"買"</formula>
    </cfRule>
    <cfRule type="cellIs" dxfId="336" priority="114" stopIfTrue="1" operator="equal">
      <formula>"売"</formula>
    </cfRule>
  </conditionalFormatting>
  <conditionalFormatting sqref="G49">
    <cfRule type="cellIs" dxfId="335" priority="111" stopIfTrue="1" operator="equal">
      <formula>"買"</formula>
    </cfRule>
    <cfRule type="cellIs" dxfId="334" priority="112" stopIfTrue="1" operator="equal">
      <formula>"売"</formula>
    </cfRule>
  </conditionalFormatting>
  <conditionalFormatting sqref="G50">
    <cfRule type="cellIs" dxfId="333" priority="109" stopIfTrue="1" operator="equal">
      <formula>"買"</formula>
    </cfRule>
    <cfRule type="cellIs" dxfId="332" priority="110" stopIfTrue="1" operator="equal">
      <formula>"売"</formula>
    </cfRule>
  </conditionalFormatting>
  <conditionalFormatting sqref="G51">
    <cfRule type="cellIs" dxfId="331" priority="107" stopIfTrue="1" operator="equal">
      <formula>"買"</formula>
    </cfRule>
    <cfRule type="cellIs" dxfId="330" priority="108" stopIfTrue="1" operator="equal">
      <formula>"売"</formula>
    </cfRule>
  </conditionalFormatting>
  <conditionalFormatting sqref="G52">
    <cfRule type="cellIs" dxfId="329" priority="105" stopIfTrue="1" operator="equal">
      <formula>"買"</formula>
    </cfRule>
    <cfRule type="cellIs" dxfId="328" priority="106" stopIfTrue="1" operator="equal">
      <formula>"売"</formula>
    </cfRule>
  </conditionalFormatting>
  <conditionalFormatting sqref="G53">
    <cfRule type="cellIs" dxfId="327" priority="103" stopIfTrue="1" operator="equal">
      <formula>"買"</formula>
    </cfRule>
    <cfRule type="cellIs" dxfId="326" priority="104" stopIfTrue="1" operator="equal">
      <formula>"売"</formula>
    </cfRule>
  </conditionalFormatting>
  <conditionalFormatting sqref="G54">
    <cfRule type="cellIs" dxfId="325" priority="101" stopIfTrue="1" operator="equal">
      <formula>"買"</formula>
    </cfRule>
    <cfRule type="cellIs" dxfId="324" priority="102" stopIfTrue="1" operator="equal">
      <formula>"売"</formula>
    </cfRule>
  </conditionalFormatting>
  <conditionalFormatting sqref="G55">
    <cfRule type="cellIs" dxfId="323" priority="99" stopIfTrue="1" operator="equal">
      <formula>"買"</formula>
    </cfRule>
    <cfRule type="cellIs" dxfId="322" priority="100" stopIfTrue="1" operator="equal">
      <formula>"売"</formula>
    </cfRule>
  </conditionalFormatting>
  <conditionalFormatting sqref="G56">
    <cfRule type="cellIs" dxfId="321" priority="97" stopIfTrue="1" operator="equal">
      <formula>"買"</formula>
    </cfRule>
    <cfRule type="cellIs" dxfId="320" priority="98" stopIfTrue="1" operator="equal">
      <formula>"売"</formula>
    </cfRule>
  </conditionalFormatting>
  <conditionalFormatting sqref="G57">
    <cfRule type="cellIs" dxfId="319" priority="95" stopIfTrue="1" operator="equal">
      <formula>"買"</formula>
    </cfRule>
    <cfRule type="cellIs" dxfId="318" priority="96" stopIfTrue="1" operator="equal">
      <formula>"売"</formula>
    </cfRule>
  </conditionalFormatting>
  <conditionalFormatting sqref="G58">
    <cfRule type="cellIs" dxfId="317" priority="93" stopIfTrue="1" operator="equal">
      <formula>"買"</formula>
    </cfRule>
    <cfRule type="cellIs" dxfId="316" priority="94" stopIfTrue="1" operator="equal">
      <formula>"売"</formula>
    </cfRule>
  </conditionalFormatting>
  <conditionalFormatting sqref="G59">
    <cfRule type="cellIs" dxfId="315" priority="91" stopIfTrue="1" operator="equal">
      <formula>"買"</formula>
    </cfRule>
    <cfRule type="cellIs" dxfId="314" priority="92" stopIfTrue="1" operator="equal">
      <formula>"売"</formula>
    </cfRule>
  </conditionalFormatting>
  <conditionalFormatting sqref="G60">
    <cfRule type="cellIs" dxfId="313" priority="89" stopIfTrue="1" operator="equal">
      <formula>"買"</formula>
    </cfRule>
    <cfRule type="cellIs" dxfId="312" priority="90" stopIfTrue="1" operator="equal">
      <formula>"売"</formula>
    </cfRule>
  </conditionalFormatting>
  <conditionalFormatting sqref="G61">
    <cfRule type="cellIs" dxfId="311" priority="87" stopIfTrue="1" operator="equal">
      <formula>"買"</formula>
    </cfRule>
    <cfRule type="cellIs" dxfId="310" priority="88" stopIfTrue="1" operator="equal">
      <formula>"売"</formula>
    </cfRule>
  </conditionalFormatting>
  <conditionalFormatting sqref="G62">
    <cfRule type="cellIs" dxfId="309" priority="85" stopIfTrue="1" operator="equal">
      <formula>"買"</formula>
    </cfRule>
    <cfRule type="cellIs" dxfId="308" priority="86" stopIfTrue="1" operator="equal">
      <formula>"売"</formula>
    </cfRule>
  </conditionalFormatting>
  <conditionalFormatting sqref="G63">
    <cfRule type="cellIs" dxfId="307" priority="83" stopIfTrue="1" operator="equal">
      <formula>"買"</formula>
    </cfRule>
    <cfRule type="cellIs" dxfId="306" priority="84" stopIfTrue="1" operator="equal">
      <formula>"売"</formula>
    </cfRule>
  </conditionalFormatting>
  <conditionalFormatting sqref="G64">
    <cfRule type="cellIs" dxfId="305" priority="81" stopIfTrue="1" operator="equal">
      <formula>"買"</formula>
    </cfRule>
    <cfRule type="cellIs" dxfId="304" priority="82" stopIfTrue="1" operator="equal">
      <formula>"売"</formula>
    </cfRule>
  </conditionalFormatting>
  <conditionalFormatting sqref="G65">
    <cfRule type="cellIs" dxfId="303" priority="79" stopIfTrue="1" operator="equal">
      <formula>"買"</formula>
    </cfRule>
    <cfRule type="cellIs" dxfId="302" priority="80" stopIfTrue="1" operator="equal">
      <formula>"売"</formula>
    </cfRule>
  </conditionalFormatting>
  <conditionalFormatting sqref="G66">
    <cfRule type="cellIs" dxfId="301" priority="77" stopIfTrue="1" operator="equal">
      <formula>"買"</formula>
    </cfRule>
    <cfRule type="cellIs" dxfId="300" priority="78" stopIfTrue="1" operator="equal">
      <formula>"売"</formula>
    </cfRule>
  </conditionalFormatting>
  <conditionalFormatting sqref="G67">
    <cfRule type="cellIs" dxfId="299" priority="75" stopIfTrue="1" operator="equal">
      <formula>"買"</formula>
    </cfRule>
    <cfRule type="cellIs" dxfId="298" priority="76" stopIfTrue="1" operator="equal">
      <formula>"売"</formula>
    </cfRule>
  </conditionalFormatting>
  <conditionalFormatting sqref="G68">
    <cfRule type="cellIs" dxfId="297" priority="73" stopIfTrue="1" operator="equal">
      <formula>"買"</formula>
    </cfRule>
    <cfRule type="cellIs" dxfId="296" priority="74" stopIfTrue="1" operator="equal">
      <formula>"売"</formula>
    </cfRule>
  </conditionalFormatting>
  <conditionalFormatting sqref="G69">
    <cfRule type="cellIs" dxfId="295" priority="71" stopIfTrue="1" operator="equal">
      <formula>"買"</formula>
    </cfRule>
    <cfRule type="cellIs" dxfId="294" priority="72" stopIfTrue="1" operator="equal">
      <formula>"売"</formula>
    </cfRule>
  </conditionalFormatting>
  <conditionalFormatting sqref="G70">
    <cfRule type="cellIs" dxfId="293" priority="69" stopIfTrue="1" operator="equal">
      <formula>"買"</formula>
    </cfRule>
    <cfRule type="cellIs" dxfId="292" priority="70" stopIfTrue="1" operator="equal">
      <formula>"売"</formula>
    </cfRule>
  </conditionalFormatting>
  <conditionalFormatting sqref="G71">
    <cfRule type="cellIs" dxfId="291" priority="67" stopIfTrue="1" operator="equal">
      <formula>"買"</formula>
    </cfRule>
    <cfRule type="cellIs" dxfId="290" priority="68" stopIfTrue="1" operator="equal">
      <formula>"売"</formula>
    </cfRule>
  </conditionalFormatting>
  <conditionalFormatting sqref="G72">
    <cfRule type="cellIs" dxfId="289" priority="65" stopIfTrue="1" operator="equal">
      <formula>"買"</formula>
    </cfRule>
    <cfRule type="cellIs" dxfId="288" priority="66" stopIfTrue="1" operator="equal">
      <formula>"売"</formula>
    </cfRule>
  </conditionalFormatting>
  <conditionalFormatting sqref="G73">
    <cfRule type="cellIs" dxfId="287" priority="63" stopIfTrue="1" operator="equal">
      <formula>"買"</formula>
    </cfRule>
    <cfRule type="cellIs" dxfId="286" priority="64" stopIfTrue="1" operator="equal">
      <formula>"売"</formula>
    </cfRule>
  </conditionalFormatting>
  <conditionalFormatting sqref="G74">
    <cfRule type="cellIs" dxfId="285" priority="61" stopIfTrue="1" operator="equal">
      <formula>"買"</formula>
    </cfRule>
    <cfRule type="cellIs" dxfId="284" priority="62" stopIfTrue="1" operator="equal">
      <formula>"売"</formula>
    </cfRule>
  </conditionalFormatting>
  <conditionalFormatting sqref="G75">
    <cfRule type="cellIs" dxfId="283" priority="59" stopIfTrue="1" operator="equal">
      <formula>"買"</formula>
    </cfRule>
    <cfRule type="cellIs" dxfId="282" priority="60" stopIfTrue="1" operator="equal">
      <formula>"売"</formula>
    </cfRule>
  </conditionalFormatting>
  <conditionalFormatting sqref="G76">
    <cfRule type="cellIs" dxfId="281" priority="57" stopIfTrue="1" operator="equal">
      <formula>"買"</formula>
    </cfRule>
    <cfRule type="cellIs" dxfId="280" priority="58" stopIfTrue="1" operator="equal">
      <formula>"売"</formula>
    </cfRule>
  </conditionalFormatting>
  <conditionalFormatting sqref="G77">
    <cfRule type="cellIs" dxfId="279" priority="55" stopIfTrue="1" operator="equal">
      <formula>"買"</formula>
    </cfRule>
    <cfRule type="cellIs" dxfId="278" priority="56" stopIfTrue="1" operator="equal">
      <formula>"売"</formula>
    </cfRule>
  </conditionalFormatting>
  <conditionalFormatting sqref="G78">
    <cfRule type="cellIs" dxfId="277" priority="53" stopIfTrue="1" operator="equal">
      <formula>"買"</formula>
    </cfRule>
    <cfRule type="cellIs" dxfId="276" priority="54" stopIfTrue="1" operator="equal">
      <formula>"売"</formula>
    </cfRule>
  </conditionalFormatting>
  <conditionalFormatting sqref="G79">
    <cfRule type="cellIs" dxfId="275" priority="51" stopIfTrue="1" operator="equal">
      <formula>"買"</formula>
    </cfRule>
    <cfRule type="cellIs" dxfId="274" priority="52" stopIfTrue="1" operator="equal">
      <formula>"売"</formula>
    </cfRule>
  </conditionalFormatting>
  <conditionalFormatting sqref="G80">
    <cfRule type="cellIs" dxfId="273" priority="49" stopIfTrue="1" operator="equal">
      <formula>"買"</formula>
    </cfRule>
    <cfRule type="cellIs" dxfId="272" priority="50" stopIfTrue="1" operator="equal">
      <formula>"売"</formula>
    </cfRule>
  </conditionalFormatting>
  <conditionalFormatting sqref="G81">
    <cfRule type="cellIs" dxfId="271" priority="47" stopIfTrue="1" operator="equal">
      <formula>"買"</formula>
    </cfRule>
    <cfRule type="cellIs" dxfId="270" priority="48" stopIfTrue="1" operator="equal">
      <formula>"売"</formula>
    </cfRule>
  </conditionalFormatting>
  <conditionalFormatting sqref="G82">
    <cfRule type="cellIs" dxfId="269" priority="45" stopIfTrue="1" operator="equal">
      <formula>"買"</formula>
    </cfRule>
    <cfRule type="cellIs" dxfId="268" priority="46" stopIfTrue="1" operator="equal">
      <formula>"売"</formula>
    </cfRule>
  </conditionalFormatting>
  <conditionalFormatting sqref="G83">
    <cfRule type="cellIs" dxfId="267" priority="43" stopIfTrue="1" operator="equal">
      <formula>"買"</formula>
    </cfRule>
    <cfRule type="cellIs" dxfId="266" priority="44" stopIfTrue="1" operator="equal">
      <formula>"売"</formula>
    </cfRule>
  </conditionalFormatting>
  <conditionalFormatting sqref="G84">
    <cfRule type="cellIs" dxfId="265" priority="41" stopIfTrue="1" operator="equal">
      <formula>"買"</formula>
    </cfRule>
    <cfRule type="cellIs" dxfId="264" priority="42" stopIfTrue="1" operator="equal">
      <formula>"売"</formula>
    </cfRule>
  </conditionalFormatting>
  <conditionalFormatting sqref="G85">
    <cfRule type="cellIs" dxfId="263" priority="39" stopIfTrue="1" operator="equal">
      <formula>"買"</formula>
    </cfRule>
    <cfRule type="cellIs" dxfId="262" priority="40" stopIfTrue="1" operator="equal">
      <formula>"売"</formula>
    </cfRule>
  </conditionalFormatting>
  <conditionalFormatting sqref="G86">
    <cfRule type="cellIs" dxfId="261" priority="37" stopIfTrue="1" operator="equal">
      <formula>"買"</formula>
    </cfRule>
    <cfRule type="cellIs" dxfId="260" priority="38" stopIfTrue="1" operator="equal">
      <formula>"売"</formula>
    </cfRule>
  </conditionalFormatting>
  <conditionalFormatting sqref="G87">
    <cfRule type="cellIs" dxfId="259" priority="35" stopIfTrue="1" operator="equal">
      <formula>"買"</formula>
    </cfRule>
    <cfRule type="cellIs" dxfId="258" priority="36" stopIfTrue="1" operator="equal">
      <formula>"売"</formula>
    </cfRule>
  </conditionalFormatting>
  <conditionalFormatting sqref="G88">
    <cfRule type="cellIs" dxfId="257" priority="33" stopIfTrue="1" operator="equal">
      <formula>"買"</formula>
    </cfRule>
    <cfRule type="cellIs" dxfId="256" priority="34" stopIfTrue="1" operator="equal">
      <formula>"売"</formula>
    </cfRule>
  </conditionalFormatting>
  <conditionalFormatting sqref="G89">
    <cfRule type="cellIs" dxfId="255" priority="31" stopIfTrue="1" operator="equal">
      <formula>"買"</formula>
    </cfRule>
    <cfRule type="cellIs" dxfId="254" priority="32" stopIfTrue="1" operator="equal">
      <formula>"売"</formula>
    </cfRule>
  </conditionalFormatting>
  <conditionalFormatting sqref="G90">
    <cfRule type="cellIs" dxfId="253" priority="29" stopIfTrue="1" operator="equal">
      <formula>"買"</formula>
    </cfRule>
    <cfRule type="cellIs" dxfId="252" priority="30" stopIfTrue="1" operator="equal">
      <formula>"売"</formula>
    </cfRule>
  </conditionalFormatting>
  <conditionalFormatting sqref="G91">
    <cfRule type="cellIs" dxfId="251" priority="27" stopIfTrue="1" operator="equal">
      <formula>"買"</formula>
    </cfRule>
    <cfRule type="cellIs" dxfId="250" priority="28" stopIfTrue="1" operator="equal">
      <formula>"売"</formula>
    </cfRule>
  </conditionalFormatting>
  <conditionalFormatting sqref="G92">
    <cfRule type="cellIs" dxfId="249" priority="25" stopIfTrue="1" operator="equal">
      <formula>"買"</formula>
    </cfRule>
    <cfRule type="cellIs" dxfId="248" priority="26" stopIfTrue="1" operator="equal">
      <formula>"売"</formula>
    </cfRule>
  </conditionalFormatting>
  <conditionalFormatting sqref="G93">
    <cfRule type="cellIs" dxfId="247" priority="23" stopIfTrue="1" operator="equal">
      <formula>"買"</formula>
    </cfRule>
    <cfRule type="cellIs" dxfId="246" priority="24" stopIfTrue="1" operator="equal">
      <formula>"売"</formula>
    </cfRule>
  </conditionalFormatting>
  <conditionalFormatting sqref="G94">
    <cfRule type="cellIs" dxfId="245" priority="21" stopIfTrue="1" operator="equal">
      <formula>"買"</formula>
    </cfRule>
    <cfRule type="cellIs" dxfId="244" priority="22" stopIfTrue="1" operator="equal">
      <formula>"売"</formula>
    </cfRule>
  </conditionalFormatting>
  <conditionalFormatting sqref="G95">
    <cfRule type="cellIs" dxfId="243" priority="19" stopIfTrue="1" operator="equal">
      <formula>"買"</formula>
    </cfRule>
    <cfRule type="cellIs" dxfId="242" priority="20" stopIfTrue="1" operator="equal">
      <formula>"売"</formula>
    </cfRule>
  </conditionalFormatting>
  <conditionalFormatting sqref="G96">
    <cfRule type="cellIs" dxfId="241" priority="17" stopIfTrue="1" operator="equal">
      <formula>"買"</formula>
    </cfRule>
    <cfRule type="cellIs" dxfId="240" priority="18" stopIfTrue="1" operator="equal">
      <formula>"売"</formula>
    </cfRule>
  </conditionalFormatting>
  <conditionalFormatting sqref="G97">
    <cfRule type="cellIs" dxfId="239" priority="15" stopIfTrue="1" operator="equal">
      <formula>"買"</formula>
    </cfRule>
    <cfRule type="cellIs" dxfId="238" priority="16" stopIfTrue="1" operator="equal">
      <formula>"売"</formula>
    </cfRule>
  </conditionalFormatting>
  <conditionalFormatting sqref="G98">
    <cfRule type="cellIs" dxfId="237" priority="13" stopIfTrue="1" operator="equal">
      <formula>"買"</formula>
    </cfRule>
    <cfRule type="cellIs" dxfId="236" priority="14" stopIfTrue="1" operator="equal">
      <formula>"売"</formula>
    </cfRule>
  </conditionalFormatting>
  <conditionalFormatting sqref="G99">
    <cfRule type="cellIs" dxfId="235" priority="11" stopIfTrue="1" operator="equal">
      <formula>"買"</formula>
    </cfRule>
    <cfRule type="cellIs" dxfId="234" priority="12" stopIfTrue="1" operator="equal">
      <formula>"売"</formula>
    </cfRule>
  </conditionalFormatting>
  <conditionalFormatting sqref="G100">
    <cfRule type="cellIs" dxfId="233" priority="9" stopIfTrue="1" operator="equal">
      <formula>"買"</formula>
    </cfRule>
    <cfRule type="cellIs" dxfId="232" priority="10" stopIfTrue="1" operator="equal">
      <formula>"売"</formula>
    </cfRule>
  </conditionalFormatting>
  <conditionalFormatting sqref="G101">
    <cfRule type="cellIs" dxfId="231" priority="7" stopIfTrue="1" operator="equal">
      <formula>"買"</formula>
    </cfRule>
    <cfRule type="cellIs" dxfId="230" priority="8" stopIfTrue="1" operator="equal">
      <formula>"売"</formula>
    </cfRule>
  </conditionalFormatting>
  <conditionalFormatting sqref="G102">
    <cfRule type="cellIs" dxfId="229" priority="5" stopIfTrue="1" operator="equal">
      <formula>"買"</formula>
    </cfRule>
    <cfRule type="cellIs" dxfId="228" priority="6" stopIfTrue="1" operator="equal">
      <formula>"売"</formula>
    </cfRule>
  </conditionalFormatting>
  <conditionalFormatting sqref="G100">
    <cfRule type="cellIs" dxfId="227" priority="3" stopIfTrue="1" operator="equal">
      <formula>"買"</formula>
    </cfRule>
    <cfRule type="cellIs" dxfId="226" priority="4" stopIfTrue="1" operator="equal">
      <formula>"売"</formula>
    </cfRule>
  </conditionalFormatting>
  <conditionalFormatting sqref="G103">
    <cfRule type="cellIs" dxfId="225" priority="1" stopIfTrue="1" operator="equal">
      <formula>"買"</formula>
    </cfRule>
    <cfRule type="cellIs" dxfId="224" priority="2"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Y109"/>
  <sheetViews>
    <sheetView zoomScale="115" zoomScaleNormal="115" workbookViewId="0">
      <pane ySplit="8" topLeftCell="A101" activePane="bottomLeft" state="frozen"/>
      <selection pane="bottomLeft" activeCell="E103" sqref="E103:Q103"/>
    </sheetView>
  </sheetViews>
  <sheetFormatPr defaultRowHeight="13.5"/>
  <cols>
    <col min="1" max="1" width="2.875" customWidth="1"/>
    <col min="2" max="18" width="6.625" customWidth="1"/>
    <col min="22" max="22" width="10.875" style="22" hidden="1" customWidth="1"/>
    <col min="23" max="23" width="0" hidden="1" customWidth="1"/>
  </cols>
  <sheetData>
    <row r="2" spans="2:25">
      <c r="B2" s="50" t="s">
        <v>5</v>
      </c>
      <c r="C2" s="50"/>
      <c r="D2" s="52" t="s">
        <v>67</v>
      </c>
      <c r="E2" s="52"/>
      <c r="F2" s="50" t="s">
        <v>6</v>
      </c>
      <c r="G2" s="50"/>
      <c r="H2" s="54" t="s">
        <v>68</v>
      </c>
      <c r="I2" s="54"/>
      <c r="J2" s="50" t="s">
        <v>7</v>
      </c>
      <c r="K2" s="50"/>
      <c r="L2" s="51">
        <v>100000</v>
      </c>
      <c r="M2" s="52"/>
      <c r="N2" s="50" t="s">
        <v>8</v>
      </c>
      <c r="O2" s="50"/>
      <c r="P2" s="53">
        <f>SUM(L2,D4)</f>
        <v>63339.405360233759</v>
      </c>
      <c r="Q2" s="54"/>
      <c r="R2" s="1"/>
      <c r="S2" s="1"/>
      <c r="T2" s="1"/>
    </row>
    <row r="3" spans="2:25" ht="57" customHeight="1">
      <c r="B3" s="50" t="s">
        <v>9</v>
      </c>
      <c r="C3" s="50"/>
      <c r="D3" s="55" t="s">
        <v>65</v>
      </c>
      <c r="E3" s="55"/>
      <c r="F3" s="55"/>
      <c r="G3" s="55"/>
      <c r="H3" s="55"/>
      <c r="I3" s="55"/>
      <c r="J3" s="50" t="s">
        <v>10</v>
      </c>
      <c r="K3" s="50"/>
      <c r="L3" s="55" t="s">
        <v>61</v>
      </c>
      <c r="M3" s="56"/>
      <c r="N3" s="56"/>
      <c r="O3" s="56"/>
      <c r="P3" s="56"/>
      <c r="Q3" s="56"/>
      <c r="R3" s="1"/>
      <c r="S3" s="1"/>
    </row>
    <row r="4" spans="2:25">
      <c r="B4" s="50" t="s">
        <v>11</v>
      </c>
      <c r="C4" s="50"/>
      <c r="D4" s="57">
        <f>SUM($R$9:$S$993)</f>
        <v>-36660.594639766241</v>
      </c>
      <c r="E4" s="57"/>
      <c r="F4" s="50" t="s">
        <v>12</v>
      </c>
      <c r="G4" s="50"/>
      <c r="H4" s="58">
        <f>SUM($T$9:$U$108)</f>
        <v>-623.00000000000034</v>
      </c>
      <c r="I4" s="54"/>
      <c r="J4" s="59" t="s">
        <v>58</v>
      </c>
      <c r="K4" s="59"/>
      <c r="L4" s="53">
        <f>MAX($C$9:$D$990)-C9</f>
        <v>14774.575063545213</v>
      </c>
      <c r="M4" s="53"/>
      <c r="N4" s="59" t="s">
        <v>57</v>
      </c>
      <c r="O4" s="59"/>
      <c r="P4" s="60">
        <f>MAX(Y:Y)</f>
        <v>0.44814079838530685</v>
      </c>
      <c r="Q4" s="60"/>
      <c r="R4" s="1"/>
      <c r="S4" s="1"/>
      <c r="T4" s="1"/>
    </row>
    <row r="5" spans="2:25">
      <c r="B5" s="36" t="s">
        <v>15</v>
      </c>
      <c r="C5" s="2">
        <f>COUNTIF($R$9:$R$990,"&gt;0")</f>
        <v>30</v>
      </c>
      <c r="D5" s="37" t="s">
        <v>16</v>
      </c>
      <c r="E5" s="15">
        <f>COUNTIF($R$9:$R$990,"&lt;0")</f>
        <v>65</v>
      </c>
      <c r="F5" s="37" t="s">
        <v>17</v>
      </c>
      <c r="G5" s="2">
        <f>COUNTIF($R$9:$R$990,"=0")</f>
        <v>0</v>
      </c>
      <c r="H5" s="37" t="s">
        <v>18</v>
      </c>
      <c r="I5" s="3">
        <f>C5/SUM(C5,E5,G5)</f>
        <v>0.31578947368421051</v>
      </c>
      <c r="J5" s="61" t="s">
        <v>19</v>
      </c>
      <c r="K5" s="50"/>
      <c r="L5" s="62">
        <f>MAX(V9:V993)</f>
        <v>2</v>
      </c>
      <c r="M5" s="63"/>
      <c r="N5" s="17" t="s">
        <v>20</v>
      </c>
      <c r="O5" s="9"/>
      <c r="P5" s="62">
        <f>MAX(W9:W993)</f>
        <v>10</v>
      </c>
      <c r="Q5" s="63"/>
      <c r="R5" s="1"/>
      <c r="S5" s="1"/>
      <c r="T5" s="1"/>
    </row>
    <row r="6" spans="2:25">
      <c r="B6" s="11"/>
      <c r="C6" s="13"/>
      <c r="D6" s="14"/>
      <c r="E6" s="10"/>
      <c r="F6" s="11"/>
      <c r="G6" s="10"/>
      <c r="H6" s="11"/>
      <c r="I6" s="16"/>
      <c r="J6" s="11"/>
      <c r="K6" s="11"/>
      <c r="L6" s="10"/>
      <c r="M6" s="44" t="s">
        <v>62</v>
      </c>
      <c r="N6" s="12"/>
      <c r="O6" s="12"/>
      <c r="P6" s="10"/>
      <c r="Q6" s="7"/>
      <c r="R6" s="1"/>
      <c r="S6" s="1"/>
      <c r="T6" s="1"/>
    </row>
    <row r="7" spans="2:25">
      <c r="B7" s="64" t="s">
        <v>21</v>
      </c>
      <c r="C7" s="66" t="s">
        <v>22</v>
      </c>
      <c r="D7" s="67"/>
      <c r="E7" s="70" t="s">
        <v>23</v>
      </c>
      <c r="F7" s="71"/>
      <c r="G7" s="71"/>
      <c r="H7" s="71"/>
      <c r="I7" s="72"/>
      <c r="J7" s="73" t="s">
        <v>24</v>
      </c>
      <c r="K7" s="74"/>
      <c r="L7" s="75"/>
      <c r="M7" s="76" t="s">
        <v>25</v>
      </c>
      <c r="N7" s="77" t="s">
        <v>26</v>
      </c>
      <c r="O7" s="78"/>
      <c r="P7" s="78"/>
      <c r="Q7" s="79"/>
      <c r="R7" s="80" t="s">
        <v>27</v>
      </c>
      <c r="S7" s="80"/>
      <c r="T7" s="80"/>
      <c r="U7" s="80"/>
    </row>
    <row r="8" spans="2:25">
      <c r="B8" s="65"/>
      <c r="C8" s="68"/>
      <c r="D8" s="69"/>
      <c r="E8" s="18" t="s">
        <v>28</v>
      </c>
      <c r="F8" s="18" t="s">
        <v>29</v>
      </c>
      <c r="G8" s="18" t="s">
        <v>30</v>
      </c>
      <c r="H8" s="81" t="s">
        <v>31</v>
      </c>
      <c r="I8" s="72"/>
      <c r="J8" s="4" t="s">
        <v>32</v>
      </c>
      <c r="K8" s="82" t="s">
        <v>33</v>
      </c>
      <c r="L8" s="75"/>
      <c r="M8" s="76"/>
      <c r="N8" s="5" t="s">
        <v>28</v>
      </c>
      <c r="O8" s="5" t="s">
        <v>29</v>
      </c>
      <c r="P8" s="83" t="s">
        <v>31</v>
      </c>
      <c r="Q8" s="79"/>
      <c r="R8" s="80" t="s">
        <v>34</v>
      </c>
      <c r="S8" s="80"/>
      <c r="T8" s="80" t="s">
        <v>32</v>
      </c>
      <c r="U8" s="80"/>
      <c r="Y8" t="s">
        <v>56</v>
      </c>
    </row>
    <row r="9" spans="2:25">
      <c r="B9" s="35">
        <v>1</v>
      </c>
      <c r="C9" s="84">
        <f>L2</f>
        <v>100000</v>
      </c>
      <c r="D9" s="84"/>
      <c r="E9" s="45">
        <v>2017</v>
      </c>
      <c r="F9" s="8">
        <v>43499</v>
      </c>
      <c r="G9" s="45" t="s">
        <v>3</v>
      </c>
      <c r="H9" s="85">
        <v>1.0619000000000001</v>
      </c>
      <c r="I9" s="85"/>
      <c r="J9" s="45">
        <v>25</v>
      </c>
      <c r="K9" s="84">
        <f>IF(J9="","",C9*0.03)</f>
        <v>3000</v>
      </c>
      <c r="L9" s="84"/>
      <c r="M9" s="6">
        <f>IF(J9="","",(K9/J9)/LOOKUP(RIGHT($D$2,3),定数!$A$6:$A$13,定数!$B$6:$B$13))</f>
        <v>1</v>
      </c>
      <c r="N9" s="45">
        <v>2017</v>
      </c>
      <c r="O9" s="8">
        <v>43510</v>
      </c>
      <c r="P9" s="85">
        <v>1.0569</v>
      </c>
      <c r="Q9" s="85"/>
      <c r="R9" s="86">
        <f>IF(P9="","",T9*M9*LOOKUP(RIGHT($D$2,3),定数!$A$6:$A$13,定数!$B$6:$B$13))</f>
        <v>6000.0000000001382</v>
      </c>
      <c r="S9" s="86"/>
      <c r="T9" s="87">
        <f>IF(P9="","",IF(G9="買",(P9-H9),(H9-P9))*IF(RIGHT($D$2,3)="JPY",100,10000))</f>
        <v>50.000000000001151</v>
      </c>
      <c r="U9" s="87"/>
      <c r="V9" s="1">
        <f>IF(T9&lt;&gt;"",IF(T9&gt;0,1+V8,0),"")</f>
        <v>1</v>
      </c>
      <c r="W9">
        <f>IF(T9&lt;&gt;"",IF(T9&lt;0,1+W8,0),"")</f>
        <v>0</v>
      </c>
    </row>
    <row r="10" spans="2:25">
      <c r="B10" s="35">
        <v>2</v>
      </c>
      <c r="C10" s="84">
        <f t="shared" ref="C10:C73" si="0">IF(R9="","",C9+R9)</f>
        <v>106000.00000000015</v>
      </c>
      <c r="D10" s="84"/>
      <c r="E10" s="45">
        <v>2017</v>
      </c>
      <c r="F10" s="8">
        <v>43517</v>
      </c>
      <c r="G10" s="45" t="s">
        <v>3</v>
      </c>
      <c r="H10" s="85">
        <v>1.0580000000000001</v>
      </c>
      <c r="I10" s="85"/>
      <c r="J10" s="45">
        <v>34</v>
      </c>
      <c r="K10" s="88">
        <f>IF(J10="","",C10*0.03)</f>
        <v>3180.0000000000041</v>
      </c>
      <c r="L10" s="89"/>
      <c r="M10" s="6">
        <f>IF(J10="","",(K10/J10)/LOOKUP(RIGHT($D$2,3),定数!$A$6:$A$13,定数!$B$6:$B$13))</f>
        <v>0.77941176470588336</v>
      </c>
      <c r="N10" s="45">
        <v>2017</v>
      </c>
      <c r="O10" s="8">
        <v>43518</v>
      </c>
      <c r="P10" s="85">
        <v>1.0511999999999999</v>
      </c>
      <c r="Q10" s="85"/>
      <c r="R10" s="86">
        <f>IF(P10="","",T10*M10*LOOKUP(RIGHT($D$2,3),定数!$A$6:$A$13,定数!$B$6:$B$13))</f>
        <v>6360.0000000001382</v>
      </c>
      <c r="S10" s="86"/>
      <c r="T10" s="87">
        <f>IF(P10="","",IF(G10="買",(P10-H10),(H10-P10))*IF(RIGHT($D$2,3)="JPY",100,10000))</f>
        <v>68.000000000001393</v>
      </c>
      <c r="U10" s="87"/>
      <c r="V10" s="22">
        <f t="shared" ref="V10:V22" si="1">IF(T10&lt;&gt;"",IF(T10&gt;0,1+V9,0),"")</f>
        <v>2</v>
      </c>
      <c r="W10">
        <f t="shared" ref="W10:W73" si="2">IF(T10&lt;&gt;"",IF(T10&lt;0,1+W9,0),"")</f>
        <v>0</v>
      </c>
      <c r="X10" s="41">
        <f>IF(C10&lt;&gt;"",MAX(C10,C9),"")</f>
        <v>106000.00000000015</v>
      </c>
    </row>
    <row r="11" spans="2:25">
      <c r="B11" s="35">
        <v>3</v>
      </c>
      <c r="C11" s="84">
        <f t="shared" ref="C11:C16" si="3">IF(R10="","",C10+R10)</f>
        <v>112360.00000000029</v>
      </c>
      <c r="D11" s="84"/>
      <c r="E11" s="45">
        <v>2017</v>
      </c>
      <c r="F11" s="8">
        <v>43524</v>
      </c>
      <c r="G11" s="45" t="s">
        <v>4</v>
      </c>
      <c r="H11" s="85">
        <v>1.0596000000000001</v>
      </c>
      <c r="I11" s="85"/>
      <c r="J11" s="45">
        <v>13</v>
      </c>
      <c r="K11" s="88">
        <f t="shared" ref="K11:K74" si="4">IF(J11="","",C11*0.03)</f>
        <v>3370.8000000000088</v>
      </c>
      <c r="L11" s="89"/>
      <c r="M11" s="6">
        <f>IF(J11="","",(K11/J11)/LOOKUP(RIGHT($D$2,3),定数!$A$6:$A$13,定数!$B$6:$B$13))</f>
        <v>2.1607692307692363</v>
      </c>
      <c r="N11" s="45">
        <v>2017</v>
      </c>
      <c r="O11" s="8">
        <v>43524</v>
      </c>
      <c r="P11" s="85">
        <v>1.0580000000000001</v>
      </c>
      <c r="Q11" s="85"/>
      <c r="R11" s="86">
        <f>IF(P11="","",T11*M11*LOOKUP(RIGHT($D$2,3),定数!$A$6:$A$13,定数!$B$6:$B$13))</f>
        <v>-4148.6769230770524</v>
      </c>
      <c r="S11" s="86"/>
      <c r="T11" s="87">
        <f>IF(P11="","",IF(G11="買",(P11-H11),(H11-P11))*IF(RIGHT($D$2,3)="JPY",100,10000))</f>
        <v>-16.000000000000458</v>
      </c>
      <c r="U11" s="87"/>
      <c r="V11" s="22">
        <f t="shared" si="1"/>
        <v>0</v>
      </c>
      <c r="W11">
        <f t="shared" si="2"/>
        <v>1</v>
      </c>
      <c r="X11" s="41">
        <f>IF(C11&lt;&gt;"",MAX(X10,C11),"")</f>
        <v>112360.00000000029</v>
      </c>
      <c r="Y11" s="42">
        <f>IF(X11&lt;&gt;"",1-(C11/X11),"")</f>
        <v>0</v>
      </c>
    </row>
    <row r="12" spans="2:25">
      <c r="B12" s="35">
        <v>4</v>
      </c>
      <c r="C12" s="84">
        <f t="shared" si="3"/>
        <v>108211.32307692323</v>
      </c>
      <c r="D12" s="84"/>
      <c r="E12" s="45">
        <v>2017</v>
      </c>
      <c r="F12" s="8">
        <v>43545</v>
      </c>
      <c r="G12" s="45" t="s">
        <v>4</v>
      </c>
      <c r="H12" s="85">
        <v>1.0802</v>
      </c>
      <c r="I12" s="85"/>
      <c r="J12" s="45">
        <v>46</v>
      </c>
      <c r="K12" s="88">
        <f t="shared" si="4"/>
        <v>3246.3396923076966</v>
      </c>
      <c r="L12" s="89"/>
      <c r="M12" s="6">
        <f>IF(J12="","",(K12/J12)/LOOKUP(RIGHT($D$2,3),定数!$A$6:$A$13,定数!$B$6:$B$13))</f>
        <v>0.58810501672240878</v>
      </c>
      <c r="N12" s="45">
        <v>2017</v>
      </c>
      <c r="O12" s="8">
        <v>43551</v>
      </c>
      <c r="P12" s="85">
        <v>1.0894999999999999</v>
      </c>
      <c r="Q12" s="85"/>
      <c r="R12" s="86">
        <f>IF(P12="","",T12*M12*LOOKUP(RIGHT($D$2,3),定数!$A$6:$A$13,定数!$B$6:$B$13))</f>
        <v>6563.2519866219864</v>
      </c>
      <c r="S12" s="86"/>
      <c r="T12" s="87">
        <f t="shared" ref="T12:T75" si="5">IF(P12="","",IF(G12="買",(P12-H12),(H12-P12))*IF(RIGHT($D$2,3)="JPY",100,10000))</f>
        <v>92.999999999998636</v>
      </c>
      <c r="U12" s="87"/>
      <c r="V12" s="22">
        <f t="shared" si="1"/>
        <v>1</v>
      </c>
      <c r="W12">
        <f t="shared" si="2"/>
        <v>0</v>
      </c>
      <c r="X12" s="41">
        <f t="shared" ref="X12:X75" si="6">IF(C12&lt;&gt;"",MAX(X11,C12),"")</f>
        <v>112360.00000000029</v>
      </c>
      <c r="Y12" s="42">
        <f t="shared" ref="Y12:Y75" si="7">IF(X12&lt;&gt;"",1-(C12/X12),"")</f>
        <v>3.6923076923078058E-2</v>
      </c>
    </row>
    <row r="13" spans="2:25">
      <c r="B13" s="35">
        <v>5</v>
      </c>
      <c r="C13" s="84">
        <f t="shared" si="3"/>
        <v>114774.57506354521</v>
      </c>
      <c r="D13" s="84"/>
      <c r="E13" s="45">
        <v>2017</v>
      </c>
      <c r="F13" s="8">
        <v>43556</v>
      </c>
      <c r="G13" s="45" t="s">
        <v>3</v>
      </c>
      <c r="H13" s="85">
        <v>1.0649999999999999</v>
      </c>
      <c r="I13" s="85"/>
      <c r="J13" s="45">
        <v>46</v>
      </c>
      <c r="K13" s="88">
        <f t="shared" si="4"/>
        <v>3443.2372519063561</v>
      </c>
      <c r="L13" s="89"/>
      <c r="M13" s="6">
        <f>IF(J13="","",(K13/J13)/LOOKUP(RIGHT($D$2,3),定数!$A$6:$A$13,定数!$B$6:$B$13))</f>
        <v>0.62377486447578923</v>
      </c>
      <c r="N13" s="45">
        <v>2017</v>
      </c>
      <c r="O13" s="8">
        <v>43573</v>
      </c>
      <c r="P13" s="85">
        <v>1.0699000000000001</v>
      </c>
      <c r="Q13" s="85"/>
      <c r="R13" s="86">
        <f>IF(P13="","",T13*M13*LOOKUP(RIGHT($D$2,3),定数!$A$6:$A$13,定数!$B$6:$B$13))</f>
        <v>-3667.7962031177353</v>
      </c>
      <c r="S13" s="86"/>
      <c r="T13" s="87">
        <f t="shared" si="5"/>
        <v>-49.000000000001265</v>
      </c>
      <c r="U13" s="87"/>
      <c r="V13" s="22">
        <f t="shared" si="1"/>
        <v>0</v>
      </c>
      <c r="W13">
        <f t="shared" si="2"/>
        <v>1</v>
      </c>
      <c r="X13" s="41">
        <f t="shared" si="6"/>
        <v>114774.57506354521</v>
      </c>
      <c r="Y13" s="42">
        <f t="shared" si="7"/>
        <v>0</v>
      </c>
    </row>
    <row r="14" spans="2:25">
      <c r="B14" s="35">
        <v>6</v>
      </c>
      <c r="C14" s="84">
        <f t="shared" si="3"/>
        <v>111106.77886042748</v>
      </c>
      <c r="D14" s="84"/>
      <c r="E14" s="45">
        <v>2017</v>
      </c>
      <c r="F14" s="8">
        <v>43558</v>
      </c>
      <c r="G14" s="45" t="s">
        <v>3</v>
      </c>
      <c r="H14" s="85">
        <v>1.0657000000000001</v>
      </c>
      <c r="I14" s="85"/>
      <c r="J14" s="45">
        <v>19</v>
      </c>
      <c r="K14" s="88">
        <f t="shared" si="4"/>
        <v>3333.2033658128244</v>
      </c>
      <c r="L14" s="89"/>
      <c r="M14" s="6">
        <f>IF(J14="","",(K14/J14)/LOOKUP(RIGHT($D$2,3),定数!$A$6:$A$13,定数!$B$6:$B$13))</f>
        <v>1.4619313007950983</v>
      </c>
      <c r="N14" s="45">
        <v>2017</v>
      </c>
      <c r="O14" s="8">
        <v>43591</v>
      </c>
      <c r="P14" s="85">
        <v>1.0679000000000001</v>
      </c>
      <c r="Q14" s="85"/>
      <c r="R14" s="86">
        <f>IF(P14="","",T14*M14*LOOKUP(RIGHT($D$2,3),定数!$A$6:$A$13,定数!$B$6:$B$13))</f>
        <v>-3859.498634099024</v>
      </c>
      <c r="S14" s="86"/>
      <c r="T14" s="87">
        <f t="shared" si="5"/>
        <v>-21.999999999999797</v>
      </c>
      <c r="U14" s="87"/>
      <c r="V14" s="22">
        <f t="shared" si="1"/>
        <v>0</v>
      </c>
      <c r="W14">
        <f t="shared" si="2"/>
        <v>2</v>
      </c>
      <c r="X14" s="41">
        <f t="shared" si="6"/>
        <v>114774.57506354521</v>
      </c>
      <c r="Y14" s="42">
        <f t="shared" si="7"/>
        <v>3.1956521739131216E-2</v>
      </c>
    </row>
    <row r="15" spans="2:25">
      <c r="B15" s="35">
        <v>7</v>
      </c>
      <c r="C15" s="84">
        <f t="shared" si="3"/>
        <v>107247.28022632845</v>
      </c>
      <c r="D15" s="84"/>
      <c r="E15" s="45">
        <v>2017</v>
      </c>
      <c r="F15" s="8">
        <v>43559</v>
      </c>
      <c r="G15" s="45" t="s">
        <v>3</v>
      </c>
      <c r="H15" s="85">
        <v>1.0643</v>
      </c>
      <c r="I15" s="85"/>
      <c r="J15" s="45">
        <v>29</v>
      </c>
      <c r="K15" s="88">
        <f t="shared" si="4"/>
        <v>3217.4184067898536</v>
      </c>
      <c r="L15" s="89"/>
      <c r="M15" s="6">
        <f>IF(J15="","",(K15/J15)/LOOKUP(RIGHT($D$2,3),定数!$A$6:$A$13,定数!$B$6:$B$13))</f>
        <v>0.92454551919248662</v>
      </c>
      <c r="N15" s="45">
        <v>2017</v>
      </c>
      <c r="O15" s="8">
        <v>43560</v>
      </c>
      <c r="P15" s="85">
        <v>1.0674999999999999</v>
      </c>
      <c r="Q15" s="85"/>
      <c r="R15" s="86">
        <f>IF(P15="","",T15*M15*LOOKUP(RIGHT($D$2,3),定数!$A$6:$A$13,定数!$B$6:$B$13))</f>
        <v>-3550.254793699004</v>
      </c>
      <c r="S15" s="86"/>
      <c r="T15" s="87">
        <f t="shared" si="5"/>
        <v>-31.999999999998696</v>
      </c>
      <c r="U15" s="87"/>
      <c r="V15" s="22">
        <f t="shared" si="1"/>
        <v>0</v>
      </c>
      <c r="W15">
        <f t="shared" si="2"/>
        <v>3</v>
      </c>
      <c r="X15" s="41">
        <f t="shared" si="6"/>
        <v>114774.57506354521</v>
      </c>
      <c r="Y15" s="42">
        <f t="shared" si="7"/>
        <v>6.5583295194508451E-2</v>
      </c>
    </row>
    <row r="16" spans="2:25">
      <c r="B16" s="35">
        <v>8</v>
      </c>
      <c r="C16" s="84">
        <f t="shared" si="3"/>
        <v>103697.02543262945</v>
      </c>
      <c r="D16" s="84"/>
      <c r="E16" s="45">
        <v>2017</v>
      </c>
      <c r="F16" s="8">
        <v>43561</v>
      </c>
      <c r="G16" s="45" t="s">
        <v>3</v>
      </c>
      <c r="H16" s="85">
        <v>1.0644</v>
      </c>
      <c r="I16" s="85"/>
      <c r="J16" s="45">
        <v>19</v>
      </c>
      <c r="K16" s="88">
        <f t="shared" si="4"/>
        <v>3110.9107629788837</v>
      </c>
      <c r="L16" s="89"/>
      <c r="M16" s="6">
        <f>IF(J16="","",(K16/J16)/LOOKUP(RIGHT($D$2,3),定数!$A$6:$A$13,定数!$B$6:$B$13))</f>
        <v>1.364434545166177</v>
      </c>
      <c r="N16" s="45">
        <v>2017</v>
      </c>
      <c r="O16" s="8">
        <v>43562</v>
      </c>
      <c r="P16" s="85">
        <v>1.0665</v>
      </c>
      <c r="Q16" s="85"/>
      <c r="R16" s="86">
        <f>IF(P16="","",T16*M16*LOOKUP(RIGHT($D$2,3),定数!$A$6:$A$13,定数!$B$6:$B$13))</f>
        <v>-3438.3750538187505</v>
      </c>
      <c r="S16" s="86"/>
      <c r="T16" s="87">
        <f t="shared" si="5"/>
        <v>-20.999999999999908</v>
      </c>
      <c r="U16" s="87"/>
      <c r="V16" s="22">
        <f t="shared" si="1"/>
        <v>0</v>
      </c>
      <c r="W16">
        <f t="shared" si="2"/>
        <v>4</v>
      </c>
      <c r="X16" s="41">
        <f t="shared" si="6"/>
        <v>114774.57506354521</v>
      </c>
      <c r="Y16" s="42">
        <f t="shared" si="7"/>
        <v>9.6515710250137277E-2</v>
      </c>
    </row>
    <row r="17" spans="2:25">
      <c r="B17" s="35">
        <v>9</v>
      </c>
      <c r="C17" s="84">
        <f t="shared" si="0"/>
        <v>100258.65037881071</v>
      </c>
      <c r="D17" s="84"/>
      <c r="E17" s="47">
        <v>2017</v>
      </c>
      <c r="F17" s="8">
        <v>43562</v>
      </c>
      <c r="G17" s="45" t="s">
        <v>3</v>
      </c>
      <c r="H17" s="85">
        <v>1.0628</v>
      </c>
      <c r="I17" s="85"/>
      <c r="J17" s="45">
        <v>24</v>
      </c>
      <c r="K17" s="88">
        <f t="shared" si="4"/>
        <v>3007.759511364321</v>
      </c>
      <c r="L17" s="89"/>
      <c r="M17" s="6">
        <f>IF(J17="","",(K17/J17)/LOOKUP(RIGHT($D$2,3),定数!$A$6:$A$13,定数!$B$6:$B$13))</f>
        <v>1.0443609414459449</v>
      </c>
      <c r="N17" s="45">
        <v>2017</v>
      </c>
      <c r="O17" s="8">
        <v>43562</v>
      </c>
      <c r="P17" s="85">
        <v>1.0653999999999999</v>
      </c>
      <c r="Q17" s="85"/>
      <c r="R17" s="86">
        <f>IF(P17="","",T17*M17*LOOKUP(RIGHT($D$2,3),定数!$A$6:$A$13,定数!$B$6:$B$13))</f>
        <v>-3258.4061373112677</v>
      </c>
      <c r="S17" s="86"/>
      <c r="T17" s="87">
        <f t="shared" si="5"/>
        <v>-25.999999999999357</v>
      </c>
      <c r="U17" s="87"/>
      <c r="V17" s="22">
        <f t="shared" si="1"/>
        <v>0</v>
      </c>
      <c r="W17">
        <f t="shared" si="2"/>
        <v>5</v>
      </c>
      <c r="X17" s="41">
        <f t="shared" si="6"/>
        <v>114774.57506354521</v>
      </c>
      <c r="Y17" s="42">
        <f t="shared" si="7"/>
        <v>0.12647334722605363</v>
      </c>
    </row>
    <row r="18" spans="2:25">
      <c r="B18" s="35">
        <v>10</v>
      </c>
      <c r="C18" s="84">
        <f t="shared" si="0"/>
        <v>97000.244241499444</v>
      </c>
      <c r="D18" s="84"/>
      <c r="E18" s="45">
        <v>2017</v>
      </c>
      <c r="F18" s="8">
        <v>43566</v>
      </c>
      <c r="G18" s="45" t="s">
        <v>3</v>
      </c>
      <c r="H18" s="85">
        <v>1.0585</v>
      </c>
      <c r="I18" s="85"/>
      <c r="J18" s="45">
        <v>18</v>
      </c>
      <c r="K18" s="88">
        <f t="shared" si="4"/>
        <v>2910.0073272449831</v>
      </c>
      <c r="L18" s="89"/>
      <c r="M18" s="6">
        <f>IF(J18="","",(K18/J18)/LOOKUP(RIGHT($D$2,3),定数!$A$6:$A$13,定数!$B$6:$B$13))</f>
        <v>1.3472256144652699</v>
      </c>
      <c r="N18" s="45">
        <v>2017</v>
      </c>
      <c r="O18" s="8">
        <v>43566</v>
      </c>
      <c r="P18" s="85">
        <v>1.0606</v>
      </c>
      <c r="Q18" s="85"/>
      <c r="R18" s="86">
        <f>IF(P18="","",T18*M18*LOOKUP(RIGHT($D$2,3),定数!$A$6:$A$13,定数!$B$6:$B$13))</f>
        <v>-3395.0085484524652</v>
      </c>
      <c r="S18" s="86"/>
      <c r="T18" s="87">
        <f t="shared" si="5"/>
        <v>-20.999999999999908</v>
      </c>
      <c r="U18" s="87"/>
      <c r="V18" s="22">
        <f t="shared" si="1"/>
        <v>0</v>
      </c>
      <c r="W18">
        <f t="shared" si="2"/>
        <v>6</v>
      </c>
      <c r="X18" s="41">
        <f t="shared" si="6"/>
        <v>114774.57506354521</v>
      </c>
      <c r="Y18" s="42">
        <f t="shared" si="7"/>
        <v>0.15486296344120609</v>
      </c>
    </row>
    <row r="19" spans="2:25">
      <c r="B19" s="35">
        <v>11</v>
      </c>
      <c r="C19" s="84">
        <f t="shared" si="0"/>
        <v>93605.235693046983</v>
      </c>
      <c r="D19" s="84"/>
      <c r="E19" s="45">
        <v>2017</v>
      </c>
      <c r="F19" s="8">
        <v>43575</v>
      </c>
      <c r="G19" s="45" t="s">
        <v>4</v>
      </c>
      <c r="H19" s="85">
        <v>1.0719000000000001</v>
      </c>
      <c r="I19" s="85"/>
      <c r="J19" s="45">
        <v>9</v>
      </c>
      <c r="K19" s="88">
        <f t="shared" si="4"/>
        <v>2808.1570707914093</v>
      </c>
      <c r="L19" s="89"/>
      <c r="M19" s="6">
        <f>IF(J19="","",(K19/J19)/LOOKUP(RIGHT($D$2,3),定数!$A$6:$A$13,定数!$B$6:$B$13))</f>
        <v>2.6001454359179719</v>
      </c>
      <c r="N19" s="45">
        <v>2017</v>
      </c>
      <c r="O19" s="8">
        <v>43575</v>
      </c>
      <c r="P19" s="85">
        <v>1.0737000000000001</v>
      </c>
      <c r="Q19" s="85"/>
      <c r="R19" s="86">
        <f>IF(P19="","",T19*M19*LOOKUP(RIGHT($D$2,3),定数!$A$6:$A$13,定数!$B$6:$B$13))</f>
        <v>5616.3141415828941</v>
      </c>
      <c r="S19" s="86"/>
      <c r="T19" s="87">
        <f t="shared" si="5"/>
        <v>18.000000000000238</v>
      </c>
      <c r="U19" s="87"/>
      <c r="V19" s="22">
        <f t="shared" si="1"/>
        <v>1</v>
      </c>
      <c r="W19">
        <f t="shared" si="2"/>
        <v>0</v>
      </c>
      <c r="X19" s="41">
        <f t="shared" si="6"/>
        <v>114774.57506354521</v>
      </c>
      <c r="Y19" s="42">
        <f t="shared" si="7"/>
        <v>0.18444275972076374</v>
      </c>
    </row>
    <row r="20" spans="2:25">
      <c r="B20" s="35">
        <v>12</v>
      </c>
      <c r="C20" s="84">
        <f t="shared" si="0"/>
        <v>99221.54983462987</v>
      </c>
      <c r="D20" s="84"/>
      <c r="E20" s="45">
        <v>2017</v>
      </c>
      <c r="F20" s="8">
        <v>43587</v>
      </c>
      <c r="G20" s="45" t="s">
        <v>4</v>
      </c>
      <c r="H20" s="85">
        <v>1.0912999999999999</v>
      </c>
      <c r="I20" s="85"/>
      <c r="J20" s="45">
        <v>16</v>
      </c>
      <c r="K20" s="88">
        <f t="shared" si="4"/>
        <v>2976.6464950388959</v>
      </c>
      <c r="L20" s="89"/>
      <c r="M20" s="6">
        <f>IF(J20="","",(K20/J20)/LOOKUP(RIGHT($D$2,3),定数!$A$6:$A$13,定数!$B$6:$B$13))</f>
        <v>1.5503367161660917</v>
      </c>
      <c r="N20" s="45">
        <v>2017</v>
      </c>
      <c r="O20" s="8">
        <v>43587</v>
      </c>
      <c r="P20" s="85">
        <v>1.0894999999999999</v>
      </c>
      <c r="Q20" s="85"/>
      <c r="R20" s="86">
        <f>IF(P20="","",T20*M20*LOOKUP(RIGHT($D$2,3),定数!$A$6:$A$13,定数!$B$6:$B$13))</f>
        <v>-3348.7273069188022</v>
      </c>
      <c r="S20" s="86"/>
      <c r="T20" s="87">
        <f t="shared" si="5"/>
        <v>-18.000000000000238</v>
      </c>
      <c r="U20" s="87"/>
      <c r="V20" s="22">
        <f t="shared" si="1"/>
        <v>0</v>
      </c>
      <c r="W20">
        <f t="shared" si="2"/>
        <v>1</v>
      </c>
      <c r="X20" s="41">
        <f t="shared" si="6"/>
        <v>114774.57506354521</v>
      </c>
      <c r="Y20" s="42">
        <f t="shared" si="7"/>
        <v>0.13550932530400894</v>
      </c>
    </row>
    <row r="21" spans="2:25">
      <c r="B21" s="35">
        <v>13</v>
      </c>
      <c r="C21" s="84">
        <f t="shared" si="0"/>
        <v>95872.822527711061</v>
      </c>
      <c r="D21" s="84"/>
      <c r="E21" s="45">
        <v>2017</v>
      </c>
      <c r="F21" s="8">
        <v>43588</v>
      </c>
      <c r="G21" s="45" t="s">
        <v>4</v>
      </c>
      <c r="H21" s="85">
        <v>1.0931</v>
      </c>
      <c r="I21" s="85"/>
      <c r="J21" s="45">
        <v>27</v>
      </c>
      <c r="K21" s="88">
        <f t="shared" si="4"/>
        <v>2876.1846758313318</v>
      </c>
      <c r="L21" s="89"/>
      <c r="M21" s="6">
        <f>IF(J21="","",(K21/J21)/LOOKUP(RIGHT($D$2,3),定数!$A$6:$A$13,定数!$B$6:$B$13))</f>
        <v>0.88771131970102835</v>
      </c>
      <c r="N21" s="45">
        <v>2017</v>
      </c>
      <c r="O21" s="8">
        <v>43589</v>
      </c>
      <c r="P21" s="85">
        <v>1.0902000000000001</v>
      </c>
      <c r="Q21" s="85"/>
      <c r="R21" s="86">
        <f>IF(P21="","",T21*M21*LOOKUP(RIGHT($D$2,3),定数!$A$6:$A$13,定数!$B$6:$B$13))</f>
        <v>-3089.2353925594753</v>
      </c>
      <c r="S21" s="86"/>
      <c r="T21" s="87">
        <f t="shared" si="5"/>
        <v>-28.999999999999027</v>
      </c>
      <c r="U21" s="87"/>
      <c r="V21" s="22">
        <f t="shared" si="1"/>
        <v>0</v>
      </c>
      <c r="W21">
        <f t="shared" si="2"/>
        <v>2</v>
      </c>
      <c r="X21" s="41">
        <f t="shared" si="6"/>
        <v>114774.57506354521</v>
      </c>
      <c r="Y21" s="42">
        <f t="shared" si="7"/>
        <v>0.16468588557499908</v>
      </c>
    </row>
    <row r="22" spans="2:25">
      <c r="B22" s="35">
        <v>14</v>
      </c>
      <c r="C22" s="84">
        <f t="shared" si="0"/>
        <v>92783.587135151582</v>
      </c>
      <c r="D22" s="84"/>
      <c r="E22" s="45">
        <v>2017</v>
      </c>
      <c r="F22" s="8">
        <v>43596</v>
      </c>
      <c r="G22" s="45" t="s">
        <v>3</v>
      </c>
      <c r="H22" s="85">
        <v>1.0838000000000001</v>
      </c>
      <c r="I22" s="85"/>
      <c r="J22" s="45">
        <v>39</v>
      </c>
      <c r="K22" s="88">
        <f t="shared" si="4"/>
        <v>2783.5076140545475</v>
      </c>
      <c r="L22" s="89"/>
      <c r="M22" s="6">
        <f>IF(J22="","",(K22/J22)/LOOKUP(RIGHT($D$2,3),定数!$A$6:$A$13,定数!$B$6:$B$13))</f>
        <v>0.59476658419968964</v>
      </c>
      <c r="N22" s="45">
        <v>2017</v>
      </c>
      <c r="O22" s="8">
        <v>43597</v>
      </c>
      <c r="P22" s="85">
        <v>1.0879000000000001</v>
      </c>
      <c r="Q22" s="85"/>
      <c r="R22" s="86">
        <f>IF(P22="","",T22*M22*LOOKUP(RIGHT($D$2,3),定数!$A$6:$A$13,定数!$B$6:$B$13))</f>
        <v>-2926.2515942624682</v>
      </c>
      <c r="S22" s="86"/>
      <c r="T22" s="87">
        <f t="shared" si="5"/>
        <v>-40.999999999999929</v>
      </c>
      <c r="U22" s="87"/>
      <c r="V22" s="22">
        <f t="shared" si="1"/>
        <v>0</v>
      </c>
      <c r="W22">
        <f t="shared" si="2"/>
        <v>3</v>
      </c>
      <c r="X22" s="41">
        <f t="shared" si="6"/>
        <v>114774.57506354521</v>
      </c>
      <c r="Y22" s="42">
        <f t="shared" si="7"/>
        <v>0.19160156259535943</v>
      </c>
    </row>
    <row r="23" spans="2:25">
      <c r="B23" s="35">
        <v>15</v>
      </c>
      <c r="C23" s="84">
        <f t="shared" si="0"/>
        <v>89857.335540889108</v>
      </c>
      <c r="D23" s="84"/>
      <c r="E23" s="45">
        <v>2017</v>
      </c>
      <c r="F23" s="8">
        <v>43625</v>
      </c>
      <c r="G23" s="45" t="s">
        <v>3</v>
      </c>
      <c r="H23" s="85">
        <v>1.1177999999999999</v>
      </c>
      <c r="I23" s="85"/>
      <c r="J23" s="45">
        <v>56</v>
      </c>
      <c r="K23" s="88">
        <f t="shared" si="4"/>
        <v>2695.7200662266732</v>
      </c>
      <c r="L23" s="89"/>
      <c r="M23" s="6">
        <f>IF(J23="","",(K23/J23)/LOOKUP(RIGHT($D$2,3),定数!$A$6:$A$13,定数!$B$6:$B$13))</f>
        <v>0.40114881937896923</v>
      </c>
      <c r="N23" s="45">
        <v>2017</v>
      </c>
      <c r="O23" s="8">
        <v>43630</v>
      </c>
      <c r="P23" s="85">
        <v>1.1255999999999999</v>
      </c>
      <c r="Q23" s="85"/>
      <c r="R23" s="86">
        <f>IF(P23="","",T23*M23*LOOKUP(RIGHT($D$2,3),定数!$A$6:$A$13,定数!$B$6:$B$13))</f>
        <v>-3754.7529493871657</v>
      </c>
      <c r="S23" s="86"/>
      <c r="T23" s="87">
        <f t="shared" si="5"/>
        <v>-78.000000000000284</v>
      </c>
      <c r="U23" s="87"/>
      <c r="V23" t="str">
        <f t="shared" ref="V23:W74" si="8">IF(S23&lt;&gt;"",IF(S23&lt;0,1+V22,0),"")</f>
        <v/>
      </c>
      <c r="W23">
        <f t="shared" si="2"/>
        <v>4</v>
      </c>
      <c r="X23" s="41">
        <f t="shared" si="6"/>
        <v>114774.57506354521</v>
      </c>
      <c r="Y23" s="42">
        <f t="shared" si="7"/>
        <v>0.21709720562119805</v>
      </c>
    </row>
    <row r="24" spans="2:25">
      <c r="B24" s="35">
        <v>16</v>
      </c>
      <c r="C24" s="84">
        <f t="shared" si="0"/>
        <v>86102.582591501938</v>
      </c>
      <c r="D24" s="84"/>
      <c r="E24" s="45">
        <v>2017</v>
      </c>
      <c r="F24" s="8">
        <v>43630</v>
      </c>
      <c r="G24" s="45" t="s">
        <v>4</v>
      </c>
      <c r="H24" s="85">
        <v>1.1213</v>
      </c>
      <c r="I24" s="85"/>
      <c r="J24" s="45">
        <v>11</v>
      </c>
      <c r="K24" s="88">
        <f t="shared" si="4"/>
        <v>2583.0774777450579</v>
      </c>
      <c r="L24" s="89"/>
      <c r="M24" s="6">
        <f>IF(J24="","",(K24/J24)/LOOKUP(RIGHT($D$2,3),定数!$A$6:$A$13,定数!$B$6:$B$13))</f>
        <v>1.9568768770795895</v>
      </c>
      <c r="N24" s="45">
        <v>2017</v>
      </c>
      <c r="O24" s="8">
        <v>43630</v>
      </c>
      <c r="P24" s="85">
        <v>1.1200000000000001</v>
      </c>
      <c r="Q24" s="85"/>
      <c r="R24" s="86">
        <f>IF(P24="","",T24*M24*LOOKUP(RIGHT($D$2,3),定数!$A$6:$A$13,定数!$B$6:$B$13))</f>
        <v>-3052.727928243823</v>
      </c>
      <c r="S24" s="86"/>
      <c r="T24" s="87">
        <f t="shared" si="5"/>
        <v>-12.999999999998568</v>
      </c>
      <c r="U24" s="87"/>
      <c r="V24" t="str">
        <f t="shared" si="8"/>
        <v/>
      </c>
      <c r="W24">
        <f t="shared" si="2"/>
        <v>5</v>
      </c>
      <c r="X24" s="41">
        <f t="shared" si="6"/>
        <v>114774.57506354521</v>
      </c>
      <c r="Y24" s="42">
        <f t="shared" si="7"/>
        <v>0.24981135810059818</v>
      </c>
    </row>
    <row r="25" spans="2:25">
      <c r="B25" s="35">
        <v>17</v>
      </c>
      <c r="C25" s="84">
        <f t="shared" si="0"/>
        <v>83049.854663258113</v>
      </c>
      <c r="D25" s="84"/>
      <c r="E25" s="45">
        <v>2017</v>
      </c>
      <c r="F25" s="8">
        <v>43642</v>
      </c>
      <c r="G25" s="45" t="s">
        <v>4</v>
      </c>
      <c r="H25" s="85">
        <v>1.1220000000000001</v>
      </c>
      <c r="I25" s="85"/>
      <c r="J25" s="45">
        <v>47</v>
      </c>
      <c r="K25" s="88">
        <f t="shared" si="4"/>
        <v>2491.4956398977433</v>
      </c>
      <c r="L25" s="89"/>
      <c r="M25" s="6">
        <f>IF(J25="","",(K25/J25)/LOOKUP(RIGHT($D$2,3),定数!$A$6:$A$13,定数!$B$6:$B$13))</f>
        <v>0.44175454608116016</v>
      </c>
      <c r="N25" s="45">
        <v>2017</v>
      </c>
      <c r="O25" s="8">
        <v>43643</v>
      </c>
      <c r="P25" s="85">
        <v>1.1314</v>
      </c>
      <c r="Q25" s="85"/>
      <c r="R25" s="86">
        <f>IF(P25="","",T25*M25*LOOKUP(RIGHT($D$2,3),定数!$A$6:$A$13,定数!$B$6:$B$13))</f>
        <v>4982.9912797954084</v>
      </c>
      <c r="S25" s="86"/>
      <c r="T25" s="87">
        <f t="shared" si="5"/>
        <v>93.999999999998522</v>
      </c>
      <c r="U25" s="87"/>
      <c r="V25" t="str">
        <f t="shared" si="8"/>
        <v/>
      </c>
      <c r="W25">
        <f t="shared" si="2"/>
        <v>0</v>
      </c>
      <c r="X25" s="41">
        <f t="shared" si="6"/>
        <v>114774.57506354521</v>
      </c>
      <c r="Y25" s="42">
        <f t="shared" si="7"/>
        <v>0.27640895540430133</v>
      </c>
    </row>
    <row r="26" spans="2:25">
      <c r="B26" s="35">
        <v>18</v>
      </c>
      <c r="C26" s="84">
        <f t="shared" si="0"/>
        <v>88032.845943053515</v>
      </c>
      <c r="D26" s="84"/>
      <c r="E26" s="45">
        <v>2017</v>
      </c>
      <c r="F26" s="8">
        <v>43644</v>
      </c>
      <c r="G26" s="45" t="s">
        <v>4</v>
      </c>
      <c r="H26" s="85">
        <v>1.1391</v>
      </c>
      <c r="I26" s="85"/>
      <c r="J26" s="45">
        <v>62</v>
      </c>
      <c r="K26" s="88">
        <f t="shared" si="4"/>
        <v>2640.9853782916052</v>
      </c>
      <c r="L26" s="89"/>
      <c r="M26" s="6">
        <f>IF(J26="","",(K26/J26)/LOOKUP(RIGHT($D$2,3),定数!$A$6:$A$13,定数!$B$6:$B$13))</f>
        <v>0.35497115299618348</v>
      </c>
      <c r="N26" s="45">
        <v>2017</v>
      </c>
      <c r="O26" s="8">
        <v>43651</v>
      </c>
      <c r="P26" s="85">
        <v>1.1327</v>
      </c>
      <c r="Q26" s="85"/>
      <c r="R26" s="86">
        <f>IF(P26="","",T26*M26*LOOKUP(RIGHT($D$2,3),定数!$A$6:$A$13,定数!$B$6:$B$13))</f>
        <v>-2726.1784550106731</v>
      </c>
      <c r="S26" s="86"/>
      <c r="T26" s="87">
        <f t="shared" si="5"/>
        <v>-63.999999999999616</v>
      </c>
      <c r="U26" s="87"/>
      <c r="V26" t="str">
        <f t="shared" si="8"/>
        <v/>
      </c>
      <c r="W26">
        <f t="shared" si="2"/>
        <v>1</v>
      </c>
      <c r="X26" s="41">
        <f t="shared" si="6"/>
        <v>114774.57506354521</v>
      </c>
      <c r="Y26" s="42">
        <f t="shared" si="7"/>
        <v>0.23299349272856007</v>
      </c>
    </row>
    <row r="27" spans="2:25">
      <c r="B27" s="35">
        <v>19</v>
      </c>
      <c r="C27" s="84">
        <f t="shared" si="0"/>
        <v>85306.667488042847</v>
      </c>
      <c r="D27" s="84"/>
      <c r="E27" s="45">
        <v>2017</v>
      </c>
      <c r="F27" s="8">
        <v>43663</v>
      </c>
      <c r="G27" s="45" t="s">
        <v>4</v>
      </c>
      <c r="H27" s="85">
        <v>1.1471</v>
      </c>
      <c r="I27" s="85"/>
      <c r="J27" s="45">
        <v>15</v>
      </c>
      <c r="K27" s="88">
        <f t="shared" si="4"/>
        <v>2559.2000246412854</v>
      </c>
      <c r="L27" s="89"/>
      <c r="M27" s="6">
        <f>IF(J27="","",(K27/J27)/LOOKUP(RIGHT($D$2,3),定数!$A$6:$A$13,定数!$B$6:$B$13))</f>
        <v>1.4217777914673808</v>
      </c>
      <c r="N27" s="45">
        <v>2017</v>
      </c>
      <c r="O27" s="8">
        <v>43664</v>
      </c>
      <c r="P27" s="85">
        <v>1.149</v>
      </c>
      <c r="Q27" s="85"/>
      <c r="R27" s="86">
        <f>IF(P27="","",T27*M27*LOOKUP(RIGHT($D$2,3),定数!$A$6:$A$13,定数!$B$6:$B$13))</f>
        <v>3241.6533645456502</v>
      </c>
      <c r="S27" s="86"/>
      <c r="T27" s="87">
        <f t="shared" si="5"/>
        <v>19.000000000000128</v>
      </c>
      <c r="U27" s="87"/>
      <c r="V27" t="str">
        <f t="shared" si="8"/>
        <v/>
      </c>
      <c r="W27">
        <f t="shared" si="2"/>
        <v>0</v>
      </c>
      <c r="X27" s="41">
        <f t="shared" si="6"/>
        <v>114774.57506354521</v>
      </c>
      <c r="Y27" s="42">
        <f t="shared" si="7"/>
        <v>0.25674595230857866</v>
      </c>
    </row>
    <row r="28" spans="2:25">
      <c r="B28" s="35">
        <v>20</v>
      </c>
      <c r="C28" s="84">
        <f t="shared" si="0"/>
        <v>88548.320852588498</v>
      </c>
      <c r="D28" s="84"/>
      <c r="E28" s="45">
        <v>2017</v>
      </c>
      <c r="F28" s="8">
        <v>43671</v>
      </c>
      <c r="G28" s="45" t="s">
        <v>4</v>
      </c>
      <c r="H28" s="85">
        <v>1.1698999999999999</v>
      </c>
      <c r="I28" s="85"/>
      <c r="J28" s="45">
        <v>51</v>
      </c>
      <c r="K28" s="88">
        <f t="shared" si="4"/>
        <v>2656.4496255776548</v>
      </c>
      <c r="L28" s="89"/>
      <c r="M28" s="6">
        <f>IF(J28="","",(K28/J28)/LOOKUP(RIGHT($D$2,3),定数!$A$6:$A$13,定数!$B$6:$B$13))</f>
        <v>0.43406039633621807</v>
      </c>
      <c r="N28" s="45">
        <v>2017</v>
      </c>
      <c r="O28" s="8">
        <v>43672</v>
      </c>
      <c r="P28" s="85">
        <v>1.1646000000000001</v>
      </c>
      <c r="Q28" s="85"/>
      <c r="R28" s="86">
        <f>IF(P28="","",T28*M28*LOOKUP(RIGHT($D$2,3),定数!$A$6:$A$13,定数!$B$6:$B$13))</f>
        <v>-2760.6241206982745</v>
      </c>
      <c r="S28" s="86"/>
      <c r="T28" s="87">
        <f t="shared" si="5"/>
        <v>-52.999999999998607</v>
      </c>
      <c r="U28" s="87"/>
      <c r="V28" t="str">
        <f t="shared" si="8"/>
        <v/>
      </c>
      <c r="W28">
        <f t="shared" si="2"/>
        <v>1</v>
      </c>
      <c r="X28" s="41">
        <f t="shared" si="6"/>
        <v>114774.57506354521</v>
      </c>
      <c r="Y28" s="42">
        <f t="shared" si="7"/>
        <v>0.22850229849630455</v>
      </c>
    </row>
    <row r="29" spans="2:25">
      <c r="B29" s="35">
        <v>21</v>
      </c>
      <c r="C29" s="84">
        <f t="shared" si="0"/>
        <v>85787.696731890217</v>
      </c>
      <c r="D29" s="84"/>
      <c r="E29" s="46">
        <v>2017</v>
      </c>
      <c r="F29" s="8">
        <v>43677</v>
      </c>
      <c r="G29" s="46" t="s">
        <v>4</v>
      </c>
      <c r="H29" s="85">
        <v>1.1751</v>
      </c>
      <c r="I29" s="85"/>
      <c r="J29" s="46">
        <v>26</v>
      </c>
      <c r="K29" s="88">
        <f t="shared" si="4"/>
        <v>2573.6309019567066</v>
      </c>
      <c r="L29" s="89"/>
      <c r="M29" s="6">
        <f>IF(J29="","",(K29/J29)/LOOKUP(RIGHT($D$2,3),定数!$A$6:$A$13,定数!$B$6:$B$13))</f>
        <v>0.82488169934509825</v>
      </c>
      <c r="N29" s="46">
        <v>2017</v>
      </c>
      <c r="O29" s="8">
        <v>43677</v>
      </c>
      <c r="P29" s="85">
        <v>1.1803999999999999</v>
      </c>
      <c r="Q29" s="85"/>
      <c r="R29" s="86">
        <f>IF(P29="","",T29*M29*LOOKUP(RIGHT($D$2,3),定数!$A$6:$A$13,定数!$B$6:$B$13))</f>
        <v>5246.2476078346872</v>
      </c>
      <c r="S29" s="86"/>
      <c r="T29" s="87">
        <f t="shared" si="5"/>
        <v>52.999999999998607</v>
      </c>
      <c r="U29" s="87"/>
      <c r="V29" t="str">
        <f t="shared" si="8"/>
        <v/>
      </c>
      <c r="W29">
        <f t="shared" si="2"/>
        <v>0</v>
      </c>
      <c r="X29" s="41">
        <f t="shared" si="6"/>
        <v>114774.57506354521</v>
      </c>
      <c r="Y29" s="42">
        <f t="shared" si="7"/>
        <v>0.25255487389612497</v>
      </c>
    </row>
    <row r="30" spans="2:25">
      <c r="B30" s="35">
        <v>22</v>
      </c>
      <c r="C30" s="84">
        <f t="shared" si="0"/>
        <v>91033.944339724898</v>
      </c>
      <c r="D30" s="84"/>
      <c r="E30" s="46">
        <v>2017</v>
      </c>
      <c r="F30" s="8">
        <v>43680</v>
      </c>
      <c r="G30" s="46" t="s">
        <v>4</v>
      </c>
      <c r="H30" s="85">
        <v>1.1873</v>
      </c>
      <c r="I30" s="85"/>
      <c r="J30" s="46">
        <v>39</v>
      </c>
      <c r="K30" s="88">
        <f t="shared" si="4"/>
        <v>2731.0183301917468</v>
      </c>
      <c r="L30" s="89"/>
      <c r="M30" s="6">
        <f>IF(J30="","",(K30/J30)/LOOKUP(RIGHT($D$2,3),定数!$A$6:$A$13,定数!$B$6:$B$13))</f>
        <v>0.5835509252546468</v>
      </c>
      <c r="N30" s="46">
        <v>2017</v>
      </c>
      <c r="O30" s="8">
        <v>43681</v>
      </c>
      <c r="P30" s="85">
        <v>1.1832</v>
      </c>
      <c r="Q30" s="85"/>
      <c r="R30" s="86">
        <f>IF(P30="","",T30*M30*LOOKUP(RIGHT($D$2,3),定数!$A$6:$A$13,定数!$B$6:$B$13))</f>
        <v>-2871.0705522528574</v>
      </c>
      <c r="S30" s="86"/>
      <c r="T30" s="87">
        <f t="shared" si="5"/>
        <v>-40.999999999999929</v>
      </c>
      <c r="U30" s="87"/>
      <c r="V30" t="str">
        <f t="shared" si="8"/>
        <v/>
      </c>
      <c r="W30">
        <f t="shared" si="2"/>
        <v>1</v>
      </c>
      <c r="X30" s="41">
        <f t="shared" si="6"/>
        <v>114774.57506354521</v>
      </c>
      <c r="Y30" s="42">
        <f t="shared" si="7"/>
        <v>0.20684572964592773</v>
      </c>
    </row>
    <row r="31" spans="2:25">
      <c r="B31" s="35">
        <v>23</v>
      </c>
      <c r="C31" s="84">
        <f t="shared" si="0"/>
        <v>88162.873787472039</v>
      </c>
      <c r="D31" s="84"/>
      <c r="E31" s="46">
        <v>2017</v>
      </c>
      <c r="F31" s="8">
        <v>43693</v>
      </c>
      <c r="G31" s="46" t="s">
        <v>3</v>
      </c>
      <c r="H31" s="85">
        <v>1.169</v>
      </c>
      <c r="I31" s="85"/>
      <c r="J31" s="46">
        <v>66</v>
      </c>
      <c r="K31" s="88">
        <f t="shared" si="4"/>
        <v>2644.886213624161</v>
      </c>
      <c r="L31" s="89"/>
      <c r="M31" s="6">
        <f>IF(J31="","",(K31/J31)/LOOKUP(RIGHT($D$2,3),定数!$A$6:$A$13,定数!$B$6:$B$13))</f>
        <v>0.33395027949800016</v>
      </c>
      <c r="N31" s="46">
        <v>2017</v>
      </c>
      <c r="O31" s="8">
        <v>43694</v>
      </c>
      <c r="P31" s="85">
        <v>1.1758</v>
      </c>
      <c r="Q31" s="85"/>
      <c r="R31" s="86">
        <f>IF(P31="","",T31*M31*LOOKUP(RIGHT($D$2,3),定数!$A$6:$A$13,定数!$B$6:$B$13))</f>
        <v>-2725.0342807036482</v>
      </c>
      <c r="S31" s="86"/>
      <c r="T31" s="87">
        <f t="shared" si="5"/>
        <v>-67.999999999999176</v>
      </c>
      <c r="U31" s="87"/>
      <c r="V31" t="str">
        <f t="shared" si="8"/>
        <v/>
      </c>
      <c r="W31">
        <f t="shared" si="2"/>
        <v>2</v>
      </c>
      <c r="X31" s="41">
        <f t="shared" si="6"/>
        <v>114774.57506354521</v>
      </c>
      <c r="Y31" s="42">
        <f t="shared" si="7"/>
        <v>0.23186059509555612</v>
      </c>
    </row>
    <row r="32" spans="2:25">
      <c r="B32" s="35">
        <v>24</v>
      </c>
      <c r="C32" s="84">
        <f t="shared" si="0"/>
        <v>85437.839506768389</v>
      </c>
      <c r="D32" s="84"/>
      <c r="E32" s="46">
        <v>2017</v>
      </c>
      <c r="F32" s="8">
        <v>43702</v>
      </c>
      <c r="G32" s="46" t="s">
        <v>4</v>
      </c>
      <c r="H32" s="85">
        <v>1.1828000000000001</v>
      </c>
      <c r="I32" s="85"/>
      <c r="J32" s="46">
        <v>32</v>
      </c>
      <c r="K32" s="88">
        <f t="shared" si="4"/>
        <v>2563.1351852030516</v>
      </c>
      <c r="L32" s="89"/>
      <c r="M32" s="6">
        <f>IF(J32="","",(K32/J32)/LOOKUP(RIGHT($D$2,3),定数!$A$6:$A$13,定数!$B$6:$B$13))</f>
        <v>0.667483121146628</v>
      </c>
      <c r="N32" s="46">
        <v>2017</v>
      </c>
      <c r="O32" s="8">
        <v>43702</v>
      </c>
      <c r="P32" s="85">
        <v>1.1891</v>
      </c>
      <c r="Q32" s="85"/>
      <c r="R32" s="86">
        <f>IF(P32="","",T32*M32*LOOKUP(RIGHT($D$2,3),定数!$A$6:$A$13,定数!$B$6:$B$13))</f>
        <v>5046.1723958684852</v>
      </c>
      <c r="S32" s="86"/>
      <c r="T32" s="87">
        <f t="shared" si="5"/>
        <v>62.999999999999723</v>
      </c>
      <c r="U32" s="87"/>
      <c r="V32" t="str">
        <f t="shared" si="8"/>
        <v/>
      </c>
      <c r="W32">
        <f t="shared" si="2"/>
        <v>0</v>
      </c>
      <c r="X32" s="41">
        <f t="shared" si="6"/>
        <v>114774.57506354521</v>
      </c>
      <c r="Y32" s="42">
        <f t="shared" si="7"/>
        <v>0.25560308579260238</v>
      </c>
    </row>
    <row r="33" spans="2:25">
      <c r="B33" s="35">
        <v>25</v>
      </c>
      <c r="C33" s="84">
        <f t="shared" si="0"/>
        <v>90484.011902636877</v>
      </c>
      <c r="D33" s="84"/>
      <c r="E33" s="46">
        <v>2017</v>
      </c>
      <c r="F33" s="8">
        <v>43714</v>
      </c>
      <c r="G33" s="46" t="s">
        <v>4</v>
      </c>
      <c r="H33" s="85">
        <v>1.1950000000000001</v>
      </c>
      <c r="I33" s="85"/>
      <c r="J33" s="46">
        <v>39</v>
      </c>
      <c r="K33" s="88">
        <f t="shared" si="4"/>
        <v>2714.5203570791064</v>
      </c>
      <c r="L33" s="89"/>
      <c r="M33" s="6">
        <f>IF(J33="","",(K33/J33)/LOOKUP(RIGHT($D$2,3),定数!$A$6:$A$13,定数!$B$6:$B$13))</f>
        <v>0.5800257173245954</v>
      </c>
      <c r="N33" s="46">
        <v>2017</v>
      </c>
      <c r="O33" s="8">
        <v>43715</v>
      </c>
      <c r="P33" s="85">
        <v>1.1908000000000001</v>
      </c>
      <c r="Q33" s="85"/>
      <c r="R33" s="86">
        <f>IF(P33="","",T33*M33*LOOKUP(RIGHT($D$2,3),定数!$A$6:$A$13,定数!$B$6:$B$13))</f>
        <v>-2923.3296153159481</v>
      </c>
      <c r="S33" s="86"/>
      <c r="T33" s="87">
        <f t="shared" si="5"/>
        <v>-41.999999999999815</v>
      </c>
      <c r="U33" s="87"/>
      <c r="V33" t="str">
        <f t="shared" si="8"/>
        <v/>
      </c>
      <c r="W33">
        <f t="shared" si="2"/>
        <v>1</v>
      </c>
      <c r="X33" s="41">
        <f t="shared" si="6"/>
        <v>114774.57506354521</v>
      </c>
      <c r="Y33" s="42">
        <f t="shared" si="7"/>
        <v>0.21163714304722814</v>
      </c>
    </row>
    <row r="34" spans="2:25">
      <c r="B34" s="35">
        <v>26</v>
      </c>
      <c r="C34" s="84">
        <f t="shared" si="0"/>
        <v>87560.682287320931</v>
      </c>
      <c r="D34" s="84"/>
      <c r="E34" s="46">
        <v>2017</v>
      </c>
      <c r="F34" s="8">
        <v>43728</v>
      </c>
      <c r="G34" s="46" t="s">
        <v>4</v>
      </c>
      <c r="H34" s="85">
        <v>1.2007000000000001</v>
      </c>
      <c r="I34" s="85"/>
      <c r="J34" s="46">
        <v>35</v>
      </c>
      <c r="K34" s="88">
        <f t="shared" si="4"/>
        <v>2626.8204686196277</v>
      </c>
      <c r="L34" s="89"/>
      <c r="M34" s="6">
        <f>IF(J34="","",(K34/J34)/LOOKUP(RIGHT($D$2,3),定数!$A$6:$A$13,定数!$B$6:$B$13))</f>
        <v>0.6254334449094352</v>
      </c>
      <c r="N34" s="46">
        <v>2017</v>
      </c>
      <c r="O34" s="8">
        <v>43729</v>
      </c>
      <c r="P34" s="85">
        <v>1.1969000000000001</v>
      </c>
      <c r="Q34" s="85"/>
      <c r="R34" s="86">
        <f>IF(P34="","",T34*M34*LOOKUP(RIGHT($D$2,3),定数!$A$6:$A$13,定数!$B$6:$B$13))</f>
        <v>-2851.9765087870437</v>
      </c>
      <c r="S34" s="86"/>
      <c r="T34" s="87">
        <f t="shared" si="5"/>
        <v>-38.000000000000256</v>
      </c>
      <c r="U34" s="87"/>
      <c r="V34" t="str">
        <f t="shared" si="8"/>
        <v/>
      </c>
      <c r="W34">
        <f t="shared" si="2"/>
        <v>2</v>
      </c>
      <c r="X34" s="41">
        <f t="shared" si="6"/>
        <v>114774.57506354521</v>
      </c>
      <c r="Y34" s="42">
        <f t="shared" si="7"/>
        <v>0.23710732765647136</v>
      </c>
    </row>
    <row r="35" spans="2:25">
      <c r="B35" s="35">
        <v>27</v>
      </c>
      <c r="C35" s="84">
        <f t="shared" si="0"/>
        <v>84708.705778533884</v>
      </c>
      <c r="D35" s="84"/>
      <c r="E35" s="46">
        <v>2017</v>
      </c>
      <c r="F35" s="8">
        <v>43755</v>
      </c>
      <c r="G35" s="46" t="s">
        <v>3</v>
      </c>
      <c r="H35" s="85">
        <v>1.1783999999999999</v>
      </c>
      <c r="I35" s="85"/>
      <c r="J35" s="46">
        <v>23</v>
      </c>
      <c r="K35" s="88">
        <f t="shared" si="4"/>
        <v>2541.2611733560166</v>
      </c>
      <c r="L35" s="89"/>
      <c r="M35" s="6">
        <f>IF(J35="","",(K35/J35)/LOOKUP(RIGHT($D$2,3),定数!$A$6:$A$13,定数!$B$6:$B$13))</f>
        <v>0.92074680194058578</v>
      </c>
      <c r="N35" s="46">
        <v>2017</v>
      </c>
      <c r="O35" s="8">
        <v>43755</v>
      </c>
      <c r="P35" s="85">
        <v>1.1738999999999999</v>
      </c>
      <c r="Q35" s="85"/>
      <c r="R35" s="86">
        <f>IF(P35="","",T35*M35*LOOKUP(RIGHT($D$2,3),定数!$A$6:$A$13,定数!$B$6:$B$13))</f>
        <v>4972.0327304791072</v>
      </c>
      <c r="S35" s="86"/>
      <c r="T35" s="87">
        <f t="shared" si="5"/>
        <v>44.999999999999488</v>
      </c>
      <c r="U35" s="87"/>
      <c r="V35" t="str">
        <f t="shared" si="8"/>
        <v/>
      </c>
      <c r="W35">
        <f t="shared" si="2"/>
        <v>0</v>
      </c>
      <c r="X35" s="41">
        <f t="shared" si="6"/>
        <v>114774.57506354521</v>
      </c>
      <c r="Y35" s="42">
        <f t="shared" si="7"/>
        <v>0.26195583184137505</v>
      </c>
    </row>
    <row r="36" spans="2:25">
      <c r="B36" s="35">
        <v>28</v>
      </c>
      <c r="C36" s="84">
        <f t="shared" si="0"/>
        <v>89680.738509012997</v>
      </c>
      <c r="D36" s="84"/>
      <c r="E36" s="46">
        <v>2017</v>
      </c>
      <c r="F36" s="8">
        <v>43756</v>
      </c>
      <c r="G36" s="46" t="s">
        <v>3</v>
      </c>
      <c r="H36" s="85">
        <v>1.1760999999999999</v>
      </c>
      <c r="I36" s="85"/>
      <c r="J36" s="46">
        <v>12</v>
      </c>
      <c r="K36" s="88">
        <f t="shared" si="4"/>
        <v>2690.4221552703898</v>
      </c>
      <c r="L36" s="89"/>
      <c r="M36" s="6">
        <f>IF(J36="","",(K36/J36)/LOOKUP(RIGHT($D$2,3),定数!$A$6:$A$13,定数!$B$6:$B$13))</f>
        <v>1.8683487189377708</v>
      </c>
      <c r="N36" s="46">
        <v>2017</v>
      </c>
      <c r="O36" s="8">
        <v>43756</v>
      </c>
      <c r="P36" s="85">
        <v>1.1738</v>
      </c>
      <c r="Q36" s="85"/>
      <c r="R36" s="86">
        <f>IF(P36="","",T36*M36*LOOKUP(RIGHT($D$2,3),定数!$A$6:$A$13,定数!$B$6:$B$13))</f>
        <v>5156.6424642681768</v>
      </c>
      <c r="S36" s="86"/>
      <c r="T36" s="87">
        <f t="shared" si="5"/>
        <v>22.999999999999687</v>
      </c>
      <c r="U36" s="87"/>
      <c r="V36" t="str">
        <f t="shared" si="8"/>
        <v/>
      </c>
      <c r="W36">
        <f t="shared" si="2"/>
        <v>0</v>
      </c>
      <c r="X36" s="41">
        <f t="shared" si="6"/>
        <v>114774.57506354521</v>
      </c>
      <c r="Y36" s="42">
        <f t="shared" si="7"/>
        <v>0.21863584805815184</v>
      </c>
    </row>
    <row r="37" spans="2:25">
      <c r="B37" s="35">
        <v>29</v>
      </c>
      <c r="C37" s="84">
        <f t="shared" si="0"/>
        <v>94837.380973281179</v>
      </c>
      <c r="D37" s="84"/>
      <c r="E37" s="46">
        <v>2017</v>
      </c>
      <c r="F37" s="8">
        <v>43776</v>
      </c>
      <c r="G37" s="46" t="s">
        <v>3</v>
      </c>
      <c r="H37" s="85">
        <v>1.1563000000000001</v>
      </c>
      <c r="I37" s="85"/>
      <c r="J37" s="46">
        <v>44</v>
      </c>
      <c r="K37" s="88">
        <f t="shared" si="4"/>
        <v>2845.1214291984352</v>
      </c>
      <c r="L37" s="89"/>
      <c r="M37" s="6">
        <f>IF(J37="","",(K37/J37)/LOOKUP(RIGHT($D$2,3),定数!$A$6:$A$13,定数!$B$6:$B$13))</f>
        <v>0.53884875553000666</v>
      </c>
      <c r="N37" s="46">
        <v>2017</v>
      </c>
      <c r="O37" s="8">
        <v>43777</v>
      </c>
      <c r="P37" s="85">
        <v>1.1609</v>
      </c>
      <c r="Q37" s="85"/>
      <c r="R37" s="86">
        <f>IF(P37="","",T37*M37*LOOKUP(RIGHT($D$2,3),定数!$A$6:$A$13,定数!$B$6:$B$13))</f>
        <v>-2974.4451305255961</v>
      </c>
      <c r="S37" s="86"/>
      <c r="T37" s="87">
        <f t="shared" si="5"/>
        <v>-45.999999999999375</v>
      </c>
      <c r="U37" s="87"/>
      <c r="V37" t="str">
        <f t="shared" si="8"/>
        <v/>
      </c>
      <c r="W37">
        <f t="shared" si="2"/>
        <v>1</v>
      </c>
      <c r="X37" s="41">
        <f t="shared" si="6"/>
        <v>114774.57506354521</v>
      </c>
      <c r="Y37" s="42">
        <f t="shared" si="7"/>
        <v>0.1737074093214962</v>
      </c>
    </row>
    <row r="38" spans="2:25">
      <c r="B38" s="35">
        <v>30</v>
      </c>
      <c r="C38" s="84">
        <f t="shared" si="0"/>
        <v>91862.935842755585</v>
      </c>
      <c r="D38" s="84"/>
      <c r="E38" s="46">
        <v>2017</v>
      </c>
      <c r="F38" s="8">
        <v>43778</v>
      </c>
      <c r="G38" s="46" t="s">
        <v>4</v>
      </c>
      <c r="H38" s="85">
        <v>1.1644000000000001</v>
      </c>
      <c r="I38" s="85"/>
      <c r="J38" s="46">
        <v>44</v>
      </c>
      <c r="K38" s="88">
        <f t="shared" si="4"/>
        <v>2755.8880752826676</v>
      </c>
      <c r="L38" s="89"/>
      <c r="M38" s="6">
        <f>IF(J38="","",(K38/J38)/LOOKUP(RIGHT($D$2,3),定数!$A$6:$A$13,定数!$B$6:$B$13))</f>
        <v>0.52194849910656582</v>
      </c>
      <c r="N38" s="46">
        <v>2017</v>
      </c>
      <c r="O38" s="8">
        <v>43783</v>
      </c>
      <c r="P38" s="85">
        <v>1.1733</v>
      </c>
      <c r="Q38" s="85"/>
      <c r="R38" s="86">
        <f>IF(P38="","",T38*M38*LOOKUP(RIGHT($D$2,3),定数!$A$6:$A$13,定数!$B$6:$B$13))</f>
        <v>5574.4099704580649</v>
      </c>
      <c r="S38" s="86"/>
      <c r="T38" s="87">
        <f t="shared" si="5"/>
        <v>88.999999999999076</v>
      </c>
      <c r="U38" s="87"/>
      <c r="V38" t="str">
        <f t="shared" si="8"/>
        <v/>
      </c>
      <c r="W38">
        <f t="shared" si="2"/>
        <v>0</v>
      </c>
      <c r="X38" s="41">
        <f t="shared" si="6"/>
        <v>114774.57506354521</v>
      </c>
      <c r="Y38" s="42">
        <f t="shared" si="7"/>
        <v>0.19962294966550342</v>
      </c>
    </row>
    <row r="39" spans="2:25">
      <c r="B39" s="35">
        <v>31</v>
      </c>
      <c r="C39" s="84">
        <f t="shared" si="0"/>
        <v>97437.345813213644</v>
      </c>
      <c r="D39" s="84"/>
      <c r="E39" s="46">
        <v>2017</v>
      </c>
      <c r="F39" s="8">
        <v>43782</v>
      </c>
      <c r="G39" s="46" t="s">
        <v>4</v>
      </c>
      <c r="H39" s="85">
        <v>1.1675</v>
      </c>
      <c r="I39" s="85"/>
      <c r="J39" s="46">
        <v>36</v>
      </c>
      <c r="K39" s="88">
        <f t="shared" si="4"/>
        <v>2923.1203743964093</v>
      </c>
      <c r="L39" s="89"/>
      <c r="M39" s="6">
        <f>IF(J39="","",(K39/J39)/LOOKUP(RIGHT($D$2,3),定数!$A$6:$A$13,定数!$B$6:$B$13))</f>
        <v>0.67664823481398362</v>
      </c>
      <c r="N39" s="46">
        <v>2017</v>
      </c>
      <c r="O39" s="8">
        <v>43783</v>
      </c>
      <c r="P39" s="85">
        <v>1.1747000000000001</v>
      </c>
      <c r="Q39" s="85"/>
      <c r="R39" s="86">
        <f>IF(P39="","",T39*M39*LOOKUP(RIGHT($D$2,3),定数!$A$6:$A$13,定数!$B$6:$B$13))</f>
        <v>5846.2407487928958</v>
      </c>
      <c r="S39" s="86"/>
      <c r="T39" s="87">
        <f t="shared" si="5"/>
        <v>72.000000000000952</v>
      </c>
      <c r="U39" s="87"/>
      <c r="V39" t="str">
        <f t="shared" si="8"/>
        <v/>
      </c>
      <c r="W39">
        <f t="shared" si="2"/>
        <v>0</v>
      </c>
      <c r="X39" s="41">
        <f t="shared" si="6"/>
        <v>114774.57506354521</v>
      </c>
      <c r="Y39" s="42">
        <f t="shared" si="7"/>
        <v>0.15105461502020612</v>
      </c>
    </row>
    <row r="40" spans="2:25">
      <c r="B40" s="35">
        <v>32</v>
      </c>
      <c r="C40" s="84">
        <f t="shared" si="0"/>
        <v>103283.58656200655</v>
      </c>
      <c r="D40" s="84"/>
      <c r="E40" s="46">
        <v>2017</v>
      </c>
      <c r="F40" s="8">
        <v>43805</v>
      </c>
      <c r="G40" s="46" t="s">
        <v>3</v>
      </c>
      <c r="H40" s="85">
        <v>1.1811</v>
      </c>
      <c r="I40" s="85"/>
      <c r="J40" s="46">
        <v>31</v>
      </c>
      <c r="K40" s="88">
        <f t="shared" si="4"/>
        <v>3098.5075968601964</v>
      </c>
      <c r="L40" s="89"/>
      <c r="M40" s="6">
        <f>IF(J40="","",(K40/J40)/LOOKUP(RIGHT($D$2,3),定数!$A$6:$A$13,定数!$B$6:$B$13))</f>
        <v>0.83293214969360119</v>
      </c>
      <c r="N40" s="46">
        <v>2017</v>
      </c>
      <c r="O40" s="8">
        <v>43807</v>
      </c>
      <c r="P40" s="85">
        <v>1.1749000000000001</v>
      </c>
      <c r="Q40" s="85"/>
      <c r="R40" s="86">
        <f>IF(P40="","",T40*M40*LOOKUP(RIGHT($D$2,3),定数!$A$6:$A$13,定数!$B$6:$B$13))</f>
        <v>6197.0151937203755</v>
      </c>
      <c r="S40" s="86"/>
      <c r="T40" s="87">
        <f t="shared" si="5"/>
        <v>61.999999999999829</v>
      </c>
      <c r="U40" s="87"/>
      <c r="V40" t="str">
        <f t="shared" si="8"/>
        <v/>
      </c>
      <c r="W40">
        <f t="shared" si="2"/>
        <v>0</v>
      </c>
      <c r="X40" s="41">
        <f t="shared" si="6"/>
        <v>114774.57506354521</v>
      </c>
      <c r="Y40" s="42">
        <f t="shared" si="7"/>
        <v>0.10011789192141773</v>
      </c>
    </row>
    <row r="41" spans="2:25">
      <c r="B41" s="35">
        <v>33</v>
      </c>
      <c r="C41" s="84">
        <f t="shared" si="0"/>
        <v>109480.60175572692</v>
      </c>
      <c r="D41" s="84"/>
      <c r="E41" s="46">
        <v>2018</v>
      </c>
      <c r="F41" s="8">
        <v>43475</v>
      </c>
      <c r="G41" s="46" t="s">
        <v>3</v>
      </c>
      <c r="H41" s="85">
        <v>1.1926000000000001</v>
      </c>
      <c r="I41" s="85"/>
      <c r="J41" s="46">
        <v>21</v>
      </c>
      <c r="K41" s="88">
        <f t="shared" si="4"/>
        <v>3284.4180526718073</v>
      </c>
      <c r="L41" s="89"/>
      <c r="M41" s="6">
        <f>IF(J41="","",(K41/J41)/LOOKUP(RIGHT($D$2,3),定数!$A$6:$A$13,定数!$B$6:$B$13))</f>
        <v>1.3033404970919871</v>
      </c>
      <c r="N41" s="46">
        <v>2018</v>
      </c>
      <c r="O41" s="8">
        <v>43475</v>
      </c>
      <c r="P41" s="85">
        <v>1.1950000000000001</v>
      </c>
      <c r="Q41" s="85"/>
      <c r="R41" s="86">
        <f>IF(P41="","",T41*M41*LOOKUP(RIGHT($D$2,3),定数!$A$6:$A$13,定数!$B$6:$B$13))</f>
        <v>-3753.6206316248567</v>
      </c>
      <c r="S41" s="86"/>
      <c r="T41" s="87">
        <f t="shared" si="5"/>
        <v>-23.999999999999577</v>
      </c>
      <c r="U41" s="87"/>
      <c r="V41" t="str">
        <f t="shared" si="8"/>
        <v/>
      </c>
      <c r="W41">
        <f t="shared" si="2"/>
        <v>1</v>
      </c>
      <c r="X41" s="41">
        <f t="shared" si="6"/>
        <v>114774.57506354521</v>
      </c>
      <c r="Y41" s="42">
        <f t="shared" si="7"/>
        <v>4.6124965436702969E-2</v>
      </c>
    </row>
    <row r="42" spans="2:25">
      <c r="B42" s="35">
        <v>34</v>
      </c>
      <c r="C42" s="84">
        <f t="shared" si="0"/>
        <v>105726.98112410207</v>
      </c>
      <c r="D42" s="84"/>
      <c r="E42" s="46">
        <v>2018</v>
      </c>
      <c r="F42" s="8">
        <v>43488</v>
      </c>
      <c r="G42" s="46" t="s">
        <v>4</v>
      </c>
      <c r="H42" s="85">
        <v>1.2262999999999999</v>
      </c>
      <c r="I42" s="85"/>
      <c r="J42" s="46">
        <v>23</v>
      </c>
      <c r="K42" s="88">
        <f t="shared" si="4"/>
        <v>3171.8094337230618</v>
      </c>
      <c r="L42" s="89"/>
      <c r="M42" s="6">
        <f>IF(J42="","",(K42/J42)/LOOKUP(RIGHT($D$2,3),定数!$A$6:$A$13,定数!$B$6:$B$13))</f>
        <v>1.1492063165663269</v>
      </c>
      <c r="N42" s="46">
        <v>2018</v>
      </c>
      <c r="O42" s="8">
        <v>43488</v>
      </c>
      <c r="P42" s="85">
        <v>1.2238</v>
      </c>
      <c r="Q42" s="85"/>
      <c r="R42" s="86">
        <f>IF(P42="","",T42*M42*LOOKUP(RIGHT($D$2,3),定数!$A$6:$A$13,定数!$B$6:$B$13))</f>
        <v>-3447.6189496989073</v>
      </c>
      <c r="S42" s="86"/>
      <c r="T42" s="87">
        <f t="shared" si="5"/>
        <v>-24.999999999999467</v>
      </c>
      <c r="U42" s="87"/>
      <c r="V42" t="str">
        <f t="shared" si="8"/>
        <v/>
      </c>
      <c r="W42">
        <f t="shared" si="2"/>
        <v>2</v>
      </c>
      <c r="X42" s="41">
        <f t="shared" si="6"/>
        <v>114774.57506354521</v>
      </c>
      <c r="Y42" s="42">
        <f t="shared" si="7"/>
        <v>7.8829252336015454E-2</v>
      </c>
    </row>
    <row r="43" spans="2:25">
      <c r="B43" s="35">
        <v>35</v>
      </c>
      <c r="C43" s="84">
        <f t="shared" si="0"/>
        <v>102279.36217440316</v>
      </c>
      <c r="D43" s="84"/>
      <c r="E43" s="46">
        <v>2018</v>
      </c>
      <c r="F43" s="8">
        <v>43502</v>
      </c>
      <c r="G43" s="46" t="s">
        <v>3</v>
      </c>
      <c r="H43" s="85">
        <v>1.2321</v>
      </c>
      <c r="I43" s="85"/>
      <c r="J43" s="46">
        <v>94</v>
      </c>
      <c r="K43" s="88">
        <f t="shared" si="4"/>
        <v>3068.3808652320945</v>
      </c>
      <c r="L43" s="89"/>
      <c r="M43" s="6">
        <f>IF(J43="","",(K43/J43)/LOOKUP(RIGHT($D$2,3),定数!$A$6:$A$13,定数!$B$6:$B$13))</f>
        <v>0.2720195802510722</v>
      </c>
      <c r="N43" s="46">
        <v>2018</v>
      </c>
      <c r="O43" s="8">
        <v>43510</v>
      </c>
      <c r="P43" s="85">
        <v>1.2417</v>
      </c>
      <c r="Q43" s="85"/>
      <c r="R43" s="86">
        <f>IF(P43="","",T43*M43*LOOKUP(RIGHT($D$2,3),定数!$A$6:$A$13,定数!$B$6:$B$13))</f>
        <v>-3133.665564492369</v>
      </c>
      <c r="S43" s="86"/>
      <c r="T43" s="87">
        <f t="shared" si="5"/>
        <v>-96.000000000000526</v>
      </c>
      <c r="U43" s="87"/>
      <c r="V43" t="str">
        <f t="shared" si="8"/>
        <v/>
      </c>
      <c r="W43">
        <f t="shared" si="2"/>
        <v>3</v>
      </c>
      <c r="X43" s="41">
        <f t="shared" si="6"/>
        <v>114774.57506354521</v>
      </c>
      <c r="Y43" s="42">
        <f t="shared" si="7"/>
        <v>0.10886742889027512</v>
      </c>
    </row>
    <row r="44" spans="2:25">
      <c r="B44" s="35">
        <v>36</v>
      </c>
      <c r="C44" s="84">
        <f t="shared" si="0"/>
        <v>99145.696609910781</v>
      </c>
      <c r="D44" s="84"/>
      <c r="E44" s="46">
        <v>2018</v>
      </c>
      <c r="F44" s="8">
        <v>43503</v>
      </c>
      <c r="G44" s="46" t="s">
        <v>3</v>
      </c>
      <c r="H44" s="85">
        <v>1.2254</v>
      </c>
      <c r="I44" s="85"/>
      <c r="J44" s="46">
        <v>89</v>
      </c>
      <c r="K44" s="88">
        <f t="shared" si="4"/>
        <v>2974.3708982973235</v>
      </c>
      <c r="L44" s="89"/>
      <c r="M44" s="6">
        <f>IF(J44="","",(K44/J44)/LOOKUP(RIGHT($D$2,3),定数!$A$6:$A$13,定数!$B$6:$B$13))</f>
        <v>0.27849914778064827</v>
      </c>
      <c r="N44" s="46">
        <v>2018</v>
      </c>
      <c r="O44" s="8">
        <v>43503</v>
      </c>
      <c r="P44" s="85">
        <v>1.2076</v>
      </c>
      <c r="Q44" s="85"/>
      <c r="R44" s="86">
        <f>IF(P44="","",T44*M44*LOOKUP(RIGHT($D$2,3),定数!$A$6:$A$13,定数!$B$6:$B$13))</f>
        <v>5948.7417965946588</v>
      </c>
      <c r="S44" s="86"/>
      <c r="T44" s="87">
        <f t="shared" si="5"/>
        <v>178.00000000000037</v>
      </c>
      <c r="U44" s="87"/>
      <c r="V44" t="str">
        <f t="shared" si="8"/>
        <v/>
      </c>
      <c r="W44">
        <f t="shared" si="2"/>
        <v>0</v>
      </c>
      <c r="X44" s="41">
        <f t="shared" si="6"/>
        <v>114774.57506354521</v>
      </c>
      <c r="Y44" s="42">
        <f t="shared" si="7"/>
        <v>0.13617021404767971</v>
      </c>
    </row>
    <row r="45" spans="2:25">
      <c r="B45" s="35">
        <v>37</v>
      </c>
      <c r="C45" s="84">
        <f t="shared" si="0"/>
        <v>105094.43840650545</v>
      </c>
      <c r="D45" s="84"/>
      <c r="E45" s="46">
        <v>2018</v>
      </c>
      <c r="F45" s="8">
        <v>43518</v>
      </c>
      <c r="G45" s="46" t="s">
        <v>3</v>
      </c>
      <c r="H45" s="85">
        <v>1.228</v>
      </c>
      <c r="I45" s="85"/>
      <c r="J45" s="46">
        <v>78</v>
      </c>
      <c r="K45" s="88">
        <f t="shared" si="4"/>
        <v>3152.8331521951632</v>
      </c>
      <c r="L45" s="89"/>
      <c r="M45" s="6">
        <f>IF(J45="","",(K45/J45)/LOOKUP(RIGHT($D$2,3),定数!$A$6:$A$13,定数!$B$6:$B$13))</f>
        <v>0.3368411487387995</v>
      </c>
      <c r="N45" s="46">
        <v>2018</v>
      </c>
      <c r="O45" s="8">
        <v>43525</v>
      </c>
      <c r="P45" s="85">
        <v>1.2181</v>
      </c>
      <c r="Q45" s="85"/>
      <c r="R45" s="86">
        <f>IF(P45="","",T45*M45*LOOKUP(RIGHT($D$2,3),定数!$A$6:$A$13,定数!$B$6:$B$13))</f>
        <v>4001.6728470169455</v>
      </c>
      <c r="S45" s="86"/>
      <c r="T45" s="87">
        <f t="shared" si="5"/>
        <v>99.000000000000199</v>
      </c>
      <c r="U45" s="87"/>
      <c r="V45" t="str">
        <f t="shared" si="8"/>
        <v/>
      </c>
      <c r="W45">
        <f t="shared" si="2"/>
        <v>0</v>
      </c>
      <c r="X45" s="41">
        <f t="shared" si="6"/>
        <v>114774.57506354521</v>
      </c>
      <c r="Y45" s="42">
        <f t="shared" si="7"/>
        <v>8.4340426890540332E-2</v>
      </c>
    </row>
    <row r="46" spans="2:25">
      <c r="B46" s="35">
        <v>38</v>
      </c>
      <c r="C46" s="84">
        <f t="shared" si="0"/>
        <v>109096.11125352239</v>
      </c>
      <c r="D46" s="84"/>
      <c r="E46" s="46">
        <v>2018</v>
      </c>
      <c r="F46" s="8">
        <v>43519</v>
      </c>
      <c r="G46" s="46" t="s">
        <v>3</v>
      </c>
      <c r="H46" s="85">
        <v>1.2285999999999999</v>
      </c>
      <c r="I46" s="85"/>
      <c r="J46" s="46">
        <v>29</v>
      </c>
      <c r="K46" s="88">
        <f t="shared" si="4"/>
        <v>3272.8833376056718</v>
      </c>
      <c r="L46" s="89"/>
      <c r="M46" s="6">
        <f>IF(J46="","",(K46/J46)/LOOKUP(RIGHT($D$2,3),定数!$A$6:$A$13,定数!$B$6:$B$13))</f>
        <v>0.94048371770277928</v>
      </c>
      <c r="N46" s="46">
        <v>2018</v>
      </c>
      <c r="O46" s="8">
        <v>43519</v>
      </c>
      <c r="P46" s="85">
        <v>1.2318</v>
      </c>
      <c r="Q46" s="85"/>
      <c r="R46" s="86">
        <f>IF(P46="","",T46*M46*LOOKUP(RIGHT($D$2,3),定数!$A$6:$A$13,定数!$B$6:$B$13))</f>
        <v>-3611.4574759787761</v>
      </c>
      <c r="S46" s="86"/>
      <c r="T46" s="87">
        <f t="shared" si="5"/>
        <v>-32.000000000000917</v>
      </c>
      <c r="U46" s="87"/>
      <c r="V46" t="str">
        <f t="shared" si="8"/>
        <v/>
      </c>
      <c r="W46">
        <f t="shared" si="2"/>
        <v>1</v>
      </c>
      <c r="X46" s="41">
        <f t="shared" si="6"/>
        <v>114774.57506354521</v>
      </c>
      <c r="Y46" s="42">
        <f t="shared" si="7"/>
        <v>4.9474927760603138E-2</v>
      </c>
    </row>
    <row r="47" spans="2:25">
      <c r="B47" s="35">
        <v>39</v>
      </c>
      <c r="C47" s="84">
        <f t="shared" si="0"/>
        <v>105484.65377754362</v>
      </c>
      <c r="D47" s="84"/>
      <c r="E47" s="46">
        <v>2018</v>
      </c>
      <c r="F47" s="8">
        <v>43520</v>
      </c>
      <c r="G47" s="46" t="s">
        <v>3</v>
      </c>
      <c r="H47" s="85">
        <v>1.2286999999999999</v>
      </c>
      <c r="I47" s="85"/>
      <c r="J47" s="46">
        <v>17</v>
      </c>
      <c r="K47" s="88">
        <f t="shared" si="4"/>
        <v>3164.5396133263084</v>
      </c>
      <c r="L47" s="89"/>
      <c r="M47" s="6">
        <f>IF(J47="","",(K47/J47)/LOOKUP(RIGHT($D$2,3),定数!$A$6:$A$13,定数!$B$6:$B$13))</f>
        <v>1.5512449084932884</v>
      </c>
      <c r="N47" s="46">
        <v>2018</v>
      </c>
      <c r="O47" s="8">
        <v>43522</v>
      </c>
      <c r="P47" s="85">
        <v>1.2305999999999999</v>
      </c>
      <c r="Q47" s="85"/>
      <c r="R47" s="86">
        <f>IF(P47="","",T47*M47*LOOKUP(RIGHT($D$2,3),定数!$A$6:$A$13,定数!$B$6:$B$13))</f>
        <v>-3536.8383913647212</v>
      </c>
      <c r="S47" s="86"/>
      <c r="T47" s="87">
        <f t="shared" si="5"/>
        <v>-19.000000000000128</v>
      </c>
      <c r="U47" s="87"/>
      <c r="V47" t="str">
        <f t="shared" si="8"/>
        <v/>
      </c>
      <c r="W47">
        <f t="shared" si="2"/>
        <v>2</v>
      </c>
      <c r="X47" s="41">
        <f t="shared" si="6"/>
        <v>114774.57506354521</v>
      </c>
      <c r="Y47" s="42">
        <f t="shared" si="7"/>
        <v>8.0940585324390968E-2</v>
      </c>
    </row>
    <row r="48" spans="2:25">
      <c r="B48" s="35">
        <v>40</v>
      </c>
      <c r="C48" s="84">
        <f t="shared" si="0"/>
        <v>101947.81538617889</v>
      </c>
      <c r="D48" s="84"/>
      <c r="E48" s="46">
        <v>2018</v>
      </c>
      <c r="F48" s="8">
        <v>43525</v>
      </c>
      <c r="G48" s="46" t="s">
        <v>3</v>
      </c>
      <c r="H48" s="85">
        <v>1.2179</v>
      </c>
      <c r="I48" s="85"/>
      <c r="J48" s="46">
        <v>32</v>
      </c>
      <c r="K48" s="88">
        <f t="shared" si="4"/>
        <v>3058.4344615853665</v>
      </c>
      <c r="L48" s="89"/>
      <c r="M48" s="6">
        <f>IF(J48="","",(K48/J48)/LOOKUP(RIGHT($D$2,3),定数!$A$6:$A$13,定数!$B$6:$B$13))</f>
        <v>0.79646730770452256</v>
      </c>
      <c r="N48" s="46">
        <v>2018</v>
      </c>
      <c r="O48" s="8">
        <v>43525</v>
      </c>
      <c r="P48" s="85">
        <v>1.2213000000000001</v>
      </c>
      <c r="Q48" s="85"/>
      <c r="R48" s="86">
        <f>IF(P48="","",T48*M48*LOOKUP(RIGHT($D$2,3),定数!$A$6:$A$13,定数!$B$6:$B$13))</f>
        <v>-3249.5866154345185</v>
      </c>
      <c r="S48" s="86"/>
      <c r="T48" s="87">
        <f t="shared" si="5"/>
        <v>-34.000000000000696</v>
      </c>
      <c r="U48" s="87"/>
      <c r="V48" t="str">
        <f t="shared" si="8"/>
        <v/>
      </c>
      <c r="W48">
        <f t="shared" si="2"/>
        <v>3</v>
      </c>
      <c r="X48" s="41">
        <f t="shared" si="6"/>
        <v>114774.57506354521</v>
      </c>
      <c r="Y48" s="42">
        <f t="shared" si="7"/>
        <v>0.11175610687527926</v>
      </c>
    </row>
    <row r="49" spans="2:25">
      <c r="B49" s="35">
        <v>41</v>
      </c>
      <c r="C49" s="84">
        <f t="shared" si="0"/>
        <v>98698.228770744376</v>
      </c>
      <c r="D49" s="84"/>
      <c r="E49" s="48">
        <v>2018</v>
      </c>
      <c r="F49" s="8">
        <v>43529</v>
      </c>
      <c r="G49" s="48" t="s">
        <v>4</v>
      </c>
      <c r="H49" s="85">
        <v>1.2349000000000001</v>
      </c>
      <c r="I49" s="85"/>
      <c r="J49" s="48">
        <v>46</v>
      </c>
      <c r="K49" s="88">
        <f t="shared" si="4"/>
        <v>2960.9468631223313</v>
      </c>
      <c r="L49" s="89"/>
      <c r="M49" s="6">
        <f>IF(J49="","",(K49/J49)/LOOKUP(RIGHT($D$2,3),定数!$A$6:$A$13,定数!$B$6:$B$13))</f>
        <v>0.53640341723230633</v>
      </c>
      <c r="N49" s="48">
        <v>2018</v>
      </c>
      <c r="O49" s="8">
        <v>43530</v>
      </c>
      <c r="P49" s="85">
        <v>1.2406999999999999</v>
      </c>
      <c r="Q49" s="85"/>
      <c r="R49" s="86">
        <f>IF(P49="","",T49*M49*LOOKUP(RIGHT($D$2,3),定数!$A$6:$A$13,定数!$B$6:$B$13))</f>
        <v>3733.3677839367269</v>
      </c>
      <c r="S49" s="86"/>
      <c r="T49" s="87">
        <f t="shared" si="5"/>
        <v>57.999999999998053</v>
      </c>
      <c r="U49" s="87"/>
      <c r="V49" t="str">
        <f t="shared" si="8"/>
        <v/>
      </c>
      <c r="W49">
        <f t="shared" si="2"/>
        <v>0</v>
      </c>
      <c r="X49" s="41">
        <f t="shared" si="6"/>
        <v>114774.57506354521</v>
      </c>
      <c r="Y49" s="42">
        <f t="shared" si="7"/>
        <v>0.14006888096863035</v>
      </c>
    </row>
    <row r="50" spans="2:25">
      <c r="B50" s="35">
        <v>42</v>
      </c>
      <c r="C50" s="84">
        <f t="shared" si="0"/>
        <v>102431.59655468111</v>
      </c>
      <c r="D50" s="84"/>
      <c r="E50" s="48">
        <v>2018</v>
      </c>
      <c r="F50" s="8">
        <v>43530</v>
      </c>
      <c r="G50" s="48" t="s">
        <v>4</v>
      </c>
      <c r="H50" s="85">
        <v>1.2414000000000001</v>
      </c>
      <c r="I50" s="85"/>
      <c r="J50" s="48">
        <v>79</v>
      </c>
      <c r="K50" s="88">
        <f t="shared" si="4"/>
        <v>3072.9478966404331</v>
      </c>
      <c r="L50" s="89"/>
      <c r="M50" s="6">
        <f>IF(J50="","",(K50/J50)/LOOKUP(RIGHT($D$2,3),定数!$A$6:$A$13,定数!$B$6:$B$13))</f>
        <v>0.32415062200848449</v>
      </c>
      <c r="N50" s="48">
        <v>2018</v>
      </c>
      <c r="O50" s="8">
        <v>43532</v>
      </c>
      <c r="P50" s="85">
        <v>1.2333000000000001</v>
      </c>
      <c r="Q50" s="85"/>
      <c r="R50" s="86">
        <f>IF(P50="","",T50*M50*LOOKUP(RIGHT($D$2,3),定数!$A$6:$A$13,定数!$B$6:$B$13))</f>
        <v>-3150.7440459224676</v>
      </c>
      <c r="S50" s="86"/>
      <c r="T50" s="87">
        <f t="shared" si="5"/>
        <v>-80.999999999999957</v>
      </c>
      <c r="U50" s="87"/>
      <c r="V50" t="str">
        <f t="shared" si="8"/>
        <v/>
      </c>
      <c r="W50">
        <f t="shared" si="2"/>
        <v>1</v>
      </c>
      <c r="X50" s="41">
        <f t="shared" si="6"/>
        <v>114774.57506354521</v>
      </c>
      <c r="Y50" s="42">
        <f t="shared" si="7"/>
        <v>0.10754105168353167</v>
      </c>
    </row>
    <row r="51" spans="2:25">
      <c r="B51" s="35">
        <v>43</v>
      </c>
      <c r="C51" s="84">
        <f t="shared" si="0"/>
        <v>99280.852508758631</v>
      </c>
      <c r="D51" s="84"/>
      <c r="E51" s="48">
        <v>2018</v>
      </c>
      <c r="F51" s="8">
        <v>43540</v>
      </c>
      <c r="G51" s="48" t="s">
        <v>3</v>
      </c>
      <c r="H51" s="85">
        <v>1.2306999999999999</v>
      </c>
      <c r="I51" s="85"/>
      <c r="J51" s="48">
        <v>27</v>
      </c>
      <c r="K51" s="88">
        <f t="shared" si="4"/>
        <v>2978.4255752627587</v>
      </c>
      <c r="L51" s="89"/>
      <c r="M51" s="6">
        <f>IF(J51="","",(K51/J51)/LOOKUP(RIGHT($D$2,3),定数!$A$6:$A$13,定数!$B$6:$B$13))</f>
        <v>0.91926715285887606</v>
      </c>
      <c r="N51" s="48">
        <v>2018</v>
      </c>
      <c r="O51" s="8">
        <v>43543</v>
      </c>
      <c r="P51" s="85">
        <v>1.2336</v>
      </c>
      <c r="Q51" s="85"/>
      <c r="R51" s="86">
        <f>IF(P51="","",T51*M51*LOOKUP(RIGHT($D$2,3),定数!$A$6:$A$13,定数!$B$6:$B$13))</f>
        <v>-3199.0496919490261</v>
      </c>
      <c r="S51" s="86"/>
      <c r="T51" s="87">
        <f t="shared" si="5"/>
        <v>-29.000000000001247</v>
      </c>
      <c r="U51" s="87"/>
      <c r="V51" t="str">
        <f t="shared" si="8"/>
        <v/>
      </c>
      <c r="W51">
        <f t="shared" si="2"/>
        <v>2</v>
      </c>
      <c r="X51" s="41">
        <f t="shared" si="6"/>
        <v>114774.57506354521</v>
      </c>
      <c r="Y51" s="42">
        <f t="shared" si="7"/>
        <v>0.13499263705579778</v>
      </c>
    </row>
    <row r="52" spans="2:25">
      <c r="B52" s="35">
        <v>44</v>
      </c>
      <c r="C52" s="84">
        <f t="shared" si="0"/>
        <v>96081.802816809606</v>
      </c>
      <c r="D52" s="84"/>
      <c r="E52" s="48">
        <v>2018</v>
      </c>
      <c r="F52" s="8">
        <v>43545</v>
      </c>
      <c r="G52" s="48" t="s">
        <v>3</v>
      </c>
      <c r="H52" s="85">
        <v>1.2256</v>
      </c>
      <c r="I52" s="85"/>
      <c r="J52" s="48">
        <v>38</v>
      </c>
      <c r="K52" s="88">
        <f t="shared" si="4"/>
        <v>2882.4540845042879</v>
      </c>
      <c r="L52" s="89"/>
      <c r="M52" s="6">
        <f>IF(J52="","",(K52/J52)/LOOKUP(RIGHT($D$2,3),定数!$A$6:$A$13,定数!$B$6:$B$13))</f>
        <v>0.6321171237947999</v>
      </c>
      <c r="N52" s="48">
        <v>2018</v>
      </c>
      <c r="O52" s="8">
        <v>43546</v>
      </c>
      <c r="P52" s="85">
        <v>1.2296</v>
      </c>
      <c r="Q52" s="85"/>
      <c r="R52" s="86">
        <f>IF(P52="","",T52*M52*LOOKUP(RIGHT($D$2,3),定数!$A$6:$A$13,定数!$B$6:$B$13))</f>
        <v>-3034.1621942150423</v>
      </c>
      <c r="S52" s="86"/>
      <c r="T52" s="87">
        <f t="shared" si="5"/>
        <v>-40.000000000000036</v>
      </c>
      <c r="U52" s="87"/>
      <c r="V52" t="str">
        <f t="shared" si="8"/>
        <v/>
      </c>
      <c r="W52">
        <f t="shared" si="2"/>
        <v>3</v>
      </c>
      <c r="X52" s="41">
        <f t="shared" si="6"/>
        <v>114774.57506354521</v>
      </c>
      <c r="Y52" s="42">
        <f t="shared" si="7"/>
        <v>0.1628650965284455</v>
      </c>
    </row>
    <row r="53" spans="2:25">
      <c r="B53" s="35">
        <v>45</v>
      </c>
      <c r="C53" s="84">
        <f t="shared" si="0"/>
        <v>93047.640622594568</v>
      </c>
      <c r="D53" s="84"/>
      <c r="E53" s="48">
        <v>2018</v>
      </c>
      <c r="F53" s="8">
        <v>43565</v>
      </c>
      <c r="G53" s="48" t="s">
        <v>4</v>
      </c>
      <c r="H53" s="85">
        <v>1.2336</v>
      </c>
      <c r="I53" s="85"/>
      <c r="J53" s="48">
        <v>32</v>
      </c>
      <c r="K53" s="88">
        <f t="shared" si="4"/>
        <v>2791.4292186778371</v>
      </c>
      <c r="L53" s="89"/>
      <c r="M53" s="6">
        <f>IF(J53="","",(K53/J53)/LOOKUP(RIGHT($D$2,3),定数!$A$6:$A$13,定数!$B$6:$B$13))</f>
        <v>0.72693469236402009</v>
      </c>
      <c r="N53" s="48">
        <v>2018</v>
      </c>
      <c r="O53" s="8">
        <v>43567</v>
      </c>
      <c r="P53" s="85">
        <v>1.2301</v>
      </c>
      <c r="Q53" s="85"/>
      <c r="R53" s="86">
        <f>IF(P53="","",T53*M53*LOOKUP(RIGHT($D$2,3),定数!$A$6:$A$13,定数!$B$6:$B$13))</f>
        <v>-3053.1257079289353</v>
      </c>
      <c r="S53" s="86"/>
      <c r="T53" s="87">
        <f t="shared" si="5"/>
        <v>-35.000000000000583</v>
      </c>
      <c r="U53" s="87"/>
      <c r="V53" t="str">
        <f t="shared" si="8"/>
        <v/>
      </c>
      <c r="W53">
        <f t="shared" si="2"/>
        <v>4</v>
      </c>
      <c r="X53" s="41">
        <f t="shared" si="6"/>
        <v>114774.57506354521</v>
      </c>
      <c r="Y53" s="42">
        <f t="shared" si="7"/>
        <v>0.18930093558544192</v>
      </c>
    </row>
    <row r="54" spans="2:25">
      <c r="B54" s="35">
        <v>46</v>
      </c>
      <c r="C54" s="84">
        <f t="shared" si="0"/>
        <v>89994.514914665633</v>
      </c>
      <c r="D54" s="84"/>
      <c r="E54" s="48">
        <v>2018</v>
      </c>
      <c r="F54" s="8">
        <v>43587</v>
      </c>
      <c r="G54" s="48" t="s">
        <v>3</v>
      </c>
      <c r="H54" s="85">
        <v>1.1952</v>
      </c>
      <c r="I54" s="85"/>
      <c r="J54" s="48">
        <v>58</v>
      </c>
      <c r="K54" s="88">
        <f t="shared" si="4"/>
        <v>2699.8354474399689</v>
      </c>
      <c r="L54" s="89"/>
      <c r="M54" s="6">
        <f>IF(J54="","",(K54/J54)/LOOKUP(RIGHT($D$2,3),定数!$A$6:$A$13,定数!$B$6:$B$13))</f>
        <v>0.38790739187355877</v>
      </c>
      <c r="N54" s="48">
        <v>2018</v>
      </c>
      <c r="O54" s="8">
        <v>43588</v>
      </c>
      <c r="P54" s="85">
        <v>1.2012</v>
      </c>
      <c r="Q54" s="85"/>
      <c r="R54" s="86">
        <f>IF(P54="","",T54*M54*LOOKUP(RIGHT($D$2,3),定数!$A$6:$A$13,定数!$B$6:$B$13))</f>
        <v>-2792.9332214896258</v>
      </c>
      <c r="S54" s="86"/>
      <c r="T54" s="87">
        <f t="shared" si="5"/>
        <v>-60.000000000000057</v>
      </c>
      <c r="U54" s="87"/>
      <c r="V54" t="str">
        <f t="shared" si="8"/>
        <v/>
      </c>
      <c r="W54">
        <f t="shared" si="2"/>
        <v>5</v>
      </c>
      <c r="X54" s="41">
        <f t="shared" si="6"/>
        <v>114774.57506354521</v>
      </c>
      <c r="Y54" s="42">
        <f t="shared" si="7"/>
        <v>0.21590199863654513</v>
      </c>
    </row>
    <row r="55" spans="2:25">
      <c r="B55" s="35">
        <v>47</v>
      </c>
      <c r="C55" s="84">
        <f t="shared" si="0"/>
        <v>87201.581693176006</v>
      </c>
      <c r="D55" s="84"/>
      <c r="E55" s="48">
        <v>2018</v>
      </c>
      <c r="F55" s="8">
        <v>43589</v>
      </c>
      <c r="G55" s="48" t="s">
        <v>3</v>
      </c>
      <c r="H55" s="85">
        <v>1.1957</v>
      </c>
      <c r="I55" s="85"/>
      <c r="J55" s="48">
        <v>28</v>
      </c>
      <c r="K55" s="88">
        <f t="shared" si="4"/>
        <v>2616.0474507952799</v>
      </c>
      <c r="L55" s="89"/>
      <c r="M55" s="6">
        <f>IF(J55="","",(K55/J55)/LOOKUP(RIGHT($D$2,3),定数!$A$6:$A$13,定数!$B$6:$B$13))</f>
        <v>0.7785855508319286</v>
      </c>
      <c r="N55" s="48">
        <v>2018</v>
      </c>
      <c r="O55" s="8">
        <v>43589</v>
      </c>
      <c r="P55" s="85">
        <v>1.1988000000000001</v>
      </c>
      <c r="Q55" s="85"/>
      <c r="R55" s="86">
        <f>IF(P55="","",T55*M55*LOOKUP(RIGHT($D$2,3),定数!$A$6:$A$13,定数!$B$6:$B$13))</f>
        <v>-2896.3382490948707</v>
      </c>
      <c r="S55" s="86"/>
      <c r="T55" s="87">
        <f t="shared" si="5"/>
        <v>-31.000000000001027</v>
      </c>
      <c r="U55" s="87"/>
      <c r="V55" t="str">
        <f t="shared" si="8"/>
        <v/>
      </c>
      <c r="W55">
        <f t="shared" si="2"/>
        <v>6</v>
      </c>
      <c r="X55" s="41">
        <f t="shared" si="6"/>
        <v>114774.57506354521</v>
      </c>
      <c r="Y55" s="42">
        <f t="shared" si="7"/>
        <v>0.24023607454092821</v>
      </c>
    </row>
    <row r="56" spans="2:25">
      <c r="B56" s="35">
        <v>48</v>
      </c>
      <c r="C56" s="84">
        <f t="shared" si="0"/>
        <v>84305.243444081134</v>
      </c>
      <c r="D56" s="84"/>
      <c r="E56" s="48">
        <v>2018</v>
      </c>
      <c r="F56" s="8">
        <v>43592</v>
      </c>
      <c r="G56" s="48" t="s">
        <v>3</v>
      </c>
      <c r="H56" s="85">
        <v>1.194</v>
      </c>
      <c r="I56" s="85"/>
      <c r="J56" s="48">
        <v>35</v>
      </c>
      <c r="K56" s="88">
        <f t="shared" si="4"/>
        <v>2529.157303322434</v>
      </c>
      <c r="L56" s="89"/>
      <c r="M56" s="6">
        <f>IF(J56="","",(K56/J56)/LOOKUP(RIGHT($D$2,3),定数!$A$6:$A$13,定数!$B$6:$B$13))</f>
        <v>0.6021803103148653</v>
      </c>
      <c r="N56" s="48">
        <v>2018</v>
      </c>
      <c r="O56" s="8">
        <v>43593</v>
      </c>
      <c r="P56" s="85">
        <v>1.1870000000000001</v>
      </c>
      <c r="Q56" s="85"/>
      <c r="R56" s="86">
        <f>IF(P56="","",T56*M56*LOOKUP(RIGHT($D$2,3),定数!$A$6:$A$13,定数!$B$6:$B$13))</f>
        <v>5058.3146066447925</v>
      </c>
      <c r="S56" s="86"/>
      <c r="T56" s="87">
        <f t="shared" si="5"/>
        <v>69.999999999998948</v>
      </c>
      <c r="U56" s="87"/>
      <c r="V56" t="str">
        <f t="shared" si="8"/>
        <v/>
      </c>
      <c r="W56">
        <f t="shared" si="2"/>
        <v>0</v>
      </c>
      <c r="X56" s="41">
        <f t="shared" si="6"/>
        <v>114774.57506354521</v>
      </c>
      <c r="Y56" s="42">
        <f t="shared" si="7"/>
        <v>0.26547109063653396</v>
      </c>
    </row>
    <row r="57" spans="2:25">
      <c r="B57" s="35">
        <v>49</v>
      </c>
      <c r="C57" s="84">
        <f t="shared" si="0"/>
        <v>89363.558050725929</v>
      </c>
      <c r="D57" s="84"/>
      <c r="E57" s="48">
        <v>2018</v>
      </c>
      <c r="F57" s="8">
        <v>43603</v>
      </c>
      <c r="G57" s="48" t="s">
        <v>3</v>
      </c>
      <c r="H57" s="85">
        <v>1.1759999999999999</v>
      </c>
      <c r="I57" s="85"/>
      <c r="J57" s="48">
        <v>48</v>
      </c>
      <c r="K57" s="88">
        <f t="shared" si="4"/>
        <v>2680.9067415217778</v>
      </c>
      <c r="L57" s="89"/>
      <c r="M57" s="6">
        <f>IF(J57="","",(K57/J57)/LOOKUP(RIGHT($D$2,3),定数!$A$6:$A$13,定数!$B$6:$B$13))</f>
        <v>0.46543519818086421</v>
      </c>
      <c r="N57" s="48">
        <v>2018</v>
      </c>
      <c r="O57" s="8">
        <v>43607</v>
      </c>
      <c r="P57" s="85">
        <v>1.181</v>
      </c>
      <c r="Q57" s="85"/>
      <c r="R57" s="86">
        <f>IF(P57="","",T57*M57*LOOKUP(RIGHT($D$2,3),定数!$A$6:$A$13,定数!$B$6:$B$13))</f>
        <v>-2792.6111890852494</v>
      </c>
      <c r="S57" s="86"/>
      <c r="T57" s="87">
        <f t="shared" si="5"/>
        <v>-50.000000000001151</v>
      </c>
      <c r="U57" s="87"/>
      <c r="V57" t="str">
        <f t="shared" si="8"/>
        <v/>
      </c>
      <c r="W57">
        <f t="shared" si="2"/>
        <v>1</v>
      </c>
      <c r="X57" s="41">
        <f t="shared" si="6"/>
        <v>114774.57506354521</v>
      </c>
      <c r="Y57" s="42">
        <f t="shared" si="7"/>
        <v>0.22139935607472661</v>
      </c>
    </row>
    <row r="58" spans="2:25">
      <c r="B58" s="35">
        <v>50</v>
      </c>
      <c r="C58" s="84">
        <f t="shared" si="0"/>
        <v>86570.946861640681</v>
      </c>
      <c r="D58" s="84"/>
      <c r="E58" s="48">
        <v>2018</v>
      </c>
      <c r="F58" s="8">
        <v>43610</v>
      </c>
      <c r="G58" s="48" t="s">
        <v>3</v>
      </c>
      <c r="H58" s="85">
        <v>1.1660999999999999</v>
      </c>
      <c r="I58" s="85"/>
      <c r="J58" s="48">
        <v>71</v>
      </c>
      <c r="K58" s="88">
        <f t="shared" si="4"/>
        <v>2597.1284058492201</v>
      </c>
      <c r="L58" s="89"/>
      <c r="M58" s="6">
        <f>IF(J58="","",(K58/J58)/LOOKUP(RIGHT($D$2,3),定数!$A$6:$A$13,定数!$B$6:$B$13))</f>
        <v>0.30482727768183338</v>
      </c>
      <c r="N58" s="48">
        <v>2018</v>
      </c>
      <c r="O58" s="8">
        <v>43614</v>
      </c>
      <c r="P58" s="85">
        <v>1.1518999999999999</v>
      </c>
      <c r="Q58" s="85"/>
      <c r="R58" s="86">
        <f>IF(P58="","",T58*M58*LOOKUP(RIGHT($D$2,3),定数!$A$6:$A$13,定数!$B$6:$B$13))</f>
        <v>5194.2568116984376</v>
      </c>
      <c r="S58" s="86"/>
      <c r="T58" s="87">
        <f t="shared" si="5"/>
        <v>141.99999999999991</v>
      </c>
      <c r="U58" s="87"/>
      <c r="V58" t="str">
        <f t="shared" si="8"/>
        <v/>
      </c>
      <c r="W58">
        <f t="shared" si="2"/>
        <v>0</v>
      </c>
      <c r="X58" s="41">
        <f t="shared" si="6"/>
        <v>114774.57506354521</v>
      </c>
      <c r="Y58" s="42">
        <f t="shared" si="7"/>
        <v>0.24573062619739194</v>
      </c>
    </row>
    <row r="59" spans="2:25">
      <c r="B59" s="35">
        <v>51</v>
      </c>
      <c r="C59" s="84">
        <f t="shared" si="0"/>
        <v>91765.203673339114</v>
      </c>
      <c r="D59" s="84"/>
      <c r="E59" s="48">
        <v>2018</v>
      </c>
      <c r="F59" s="8">
        <v>43617</v>
      </c>
      <c r="G59" s="48" t="s">
        <v>4</v>
      </c>
      <c r="H59" s="85">
        <v>1.1697</v>
      </c>
      <c r="I59" s="85"/>
      <c r="J59" s="48">
        <v>26</v>
      </c>
      <c r="K59" s="88">
        <f t="shared" si="4"/>
        <v>2752.9561102001735</v>
      </c>
      <c r="L59" s="89"/>
      <c r="M59" s="6">
        <f>IF(J59="","",(K59/J59)/LOOKUP(RIGHT($D$2,3),定数!$A$6:$A$13,定数!$B$6:$B$13))</f>
        <v>0.8823577276282607</v>
      </c>
      <c r="N59" s="48">
        <v>2018</v>
      </c>
      <c r="O59" s="8">
        <v>43617</v>
      </c>
      <c r="P59" s="85">
        <v>1.1669</v>
      </c>
      <c r="Q59" s="85"/>
      <c r="R59" s="86">
        <f>IF(P59="","",T59*M59*LOOKUP(RIGHT($D$2,3),定数!$A$6:$A$13,定数!$B$6:$B$13))</f>
        <v>-2964.7219648308642</v>
      </c>
      <c r="S59" s="86"/>
      <c r="T59" s="87">
        <f t="shared" si="5"/>
        <v>-27.999999999999137</v>
      </c>
      <c r="U59" s="87"/>
      <c r="V59" t="str">
        <f t="shared" si="8"/>
        <v/>
      </c>
      <c r="W59">
        <f t="shared" si="2"/>
        <v>1</v>
      </c>
      <c r="X59" s="41">
        <f t="shared" si="6"/>
        <v>114774.57506354521</v>
      </c>
      <c r="Y59" s="42">
        <f t="shared" si="7"/>
        <v>0.2004744637692355</v>
      </c>
    </row>
    <row r="60" spans="2:25">
      <c r="B60" s="35">
        <v>52</v>
      </c>
      <c r="C60" s="84">
        <f t="shared" si="0"/>
        <v>88800.481708508247</v>
      </c>
      <c r="D60" s="84"/>
      <c r="E60" s="48">
        <v>2018</v>
      </c>
      <c r="F60" s="8">
        <v>43637</v>
      </c>
      <c r="G60" s="48" t="s">
        <v>3</v>
      </c>
      <c r="H60" s="85">
        <v>1.1555</v>
      </c>
      <c r="I60" s="85"/>
      <c r="J60" s="48">
        <v>19</v>
      </c>
      <c r="K60" s="88">
        <f t="shared" si="4"/>
        <v>2664.0144512552474</v>
      </c>
      <c r="L60" s="89"/>
      <c r="M60" s="6">
        <f>IF(J60="","",(K60/J60)/LOOKUP(RIGHT($D$2,3),定数!$A$6:$A$13,定数!$B$6:$B$13))</f>
        <v>1.1684273909014242</v>
      </c>
      <c r="N60" s="48">
        <v>2018</v>
      </c>
      <c r="O60" s="8">
        <v>43637</v>
      </c>
      <c r="P60" s="85">
        <v>1.1516999999999999</v>
      </c>
      <c r="Q60" s="85"/>
      <c r="R60" s="86">
        <f>IF(P60="","",T60*M60*LOOKUP(RIGHT($D$2,3),定数!$A$6:$A$13,定数!$B$6:$B$13))</f>
        <v>5328.0289025105303</v>
      </c>
      <c r="S60" s="86"/>
      <c r="T60" s="87">
        <f t="shared" si="5"/>
        <v>38.000000000000256</v>
      </c>
      <c r="U60" s="87"/>
      <c r="V60" t="str">
        <f t="shared" si="8"/>
        <v/>
      </c>
      <c r="W60">
        <f t="shared" si="2"/>
        <v>0</v>
      </c>
      <c r="X60" s="41">
        <f t="shared" si="6"/>
        <v>114774.57506354521</v>
      </c>
      <c r="Y60" s="42">
        <f t="shared" si="7"/>
        <v>0.22630528878592104</v>
      </c>
    </row>
    <row r="61" spans="2:25">
      <c r="B61" s="35">
        <v>53</v>
      </c>
      <c r="C61" s="84">
        <f t="shared" si="0"/>
        <v>94128.510611018777</v>
      </c>
      <c r="D61" s="84"/>
      <c r="E61" s="48">
        <v>2018</v>
      </c>
      <c r="F61" s="8">
        <v>43649</v>
      </c>
      <c r="G61" s="48" t="s">
        <v>4</v>
      </c>
      <c r="H61" s="85">
        <v>1.1673</v>
      </c>
      <c r="I61" s="85"/>
      <c r="J61" s="48">
        <v>46</v>
      </c>
      <c r="K61" s="88">
        <f t="shared" si="4"/>
        <v>2823.855318330563</v>
      </c>
      <c r="L61" s="89"/>
      <c r="M61" s="6">
        <f>IF(J61="","",(K61/J61)/LOOKUP(RIGHT($D$2,3),定数!$A$6:$A$13,定数!$B$6:$B$13))</f>
        <v>0.51156799245118889</v>
      </c>
      <c r="N61" s="48">
        <v>2018</v>
      </c>
      <c r="O61" s="8">
        <v>43652</v>
      </c>
      <c r="P61" s="85">
        <v>1.1765000000000001</v>
      </c>
      <c r="Q61" s="85"/>
      <c r="R61" s="86">
        <f>IF(P61="","",T61*M61*LOOKUP(RIGHT($D$2,3),定数!$A$6:$A$13,定数!$B$6:$B$13))</f>
        <v>5647.7106366611852</v>
      </c>
      <c r="S61" s="86"/>
      <c r="T61" s="87">
        <f t="shared" si="5"/>
        <v>92.000000000000966</v>
      </c>
      <c r="U61" s="87"/>
      <c r="V61" t="str">
        <f t="shared" si="8"/>
        <v/>
      </c>
      <c r="W61">
        <f t="shared" si="2"/>
        <v>0</v>
      </c>
      <c r="X61" s="41">
        <f t="shared" si="6"/>
        <v>114774.57506354521</v>
      </c>
      <c r="Y61" s="42">
        <f t="shared" si="7"/>
        <v>0.17988360611307597</v>
      </c>
    </row>
    <row r="62" spans="2:25">
      <c r="B62" s="35">
        <v>54</v>
      </c>
      <c r="C62" s="84">
        <f t="shared" si="0"/>
        <v>99776.221247679961</v>
      </c>
      <c r="D62" s="84"/>
      <c r="E62" s="48">
        <v>2018</v>
      </c>
      <c r="F62" s="8">
        <v>43652</v>
      </c>
      <c r="G62" s="48" t="s">
        <v>4</v>
      </c>
      <c r="H62" s="85">
        <v>1.1727000000000001</v>
      </c>
      <c r="I62" s="85"/>
      <c r="J62" s="48">
        <v>42</v>
      </c>
      <c r="K62" s="88">
        <f t="shared" si="4"/>
        <v>2993.2866374303985</v>
      </c>
      <c r="L62" s="89"/>
      <c r="M62" s="6">
        <f>IF(J62="","",(K62/J62)/LOOKUP(RIGHT($D$2,3),定数!$A$6:$A$13,定数!$B$6:$B$13))</f>
        <v>0.59390607885523783</v>
      </c>
      <c r="N62" s="48">
        <v>2018</v>
      </c>
      <c r="O62" s="8">
        <v>43658</v>
      </c>
      <c r="P62" s="85">
        <v>1.1682999999999999</v>
      </c>
      <c r="Q62" s="85"/>
      <c r="R62" s="86">
        <f>IF(P62="","",T62*M62*LOOKUP(RIGHT($D$2,3),定数!$A$6:$A$13,定数!$B$6:$B$13))</f>
        <v>-3135.8240963557855</v>
      </c>
      <c r="S62" s="86"/>
      <c r="T62" s="87">
        <f t="shared" si="5"/>
        <v>-44.000000000001819</v>
      </c>
      <c r="U62" s="87"/>
      <c r="V62" t="str">
        <f t="shared" si="8"/>
        <v/>
      </c>
      <c r="W62">
        <f t="shared" si="2"/>
        <v>1</v>
      </c>
      <c r="X62" s="41">
        <f t="shared" si="6"/>
        <v>114774.57506354521</v>
      </c>
      <c r="Y62" s="42">
        <f t="shared" si="7"/>
        <v>0.13067662247986001</v>
      </c>
    </row>
    <row r="63" spans="2:25">
      <c r="B63" s="35">
        <v>55</v>
      </c>
      <c r="C63" s="84">
        <f t="shared" si="0"/>
        <v>96640.39715132417</v>
      </c>
      <c r="D63" s="84"/>
      <c r="E63" s="48">
        <v>2018</v>
      </c>
      <c r="F63" s="8">
        <v>43659</v>
      </c>
      <c r="G63" s="48" t="s">
        <v>3</v>
      </c>
      <c r="H63" s="85">
        <v>1.1665000000000001</v>
      </c>
      <c r="I63" s="85"/>
      <c r="J63" s="48">
        <v>20</v>
      </c>
      <c r="K63" s="88">
        <f t="shared" si="4"/>
        <v>2899.2119145397251</v>
      </c>
      <c r="L63" s="89"/>
      <c r="M63" s="6">
        <f>IF(J63="","",(K63/J63)/LOOKUP(RIGHT($D$2,3),定数!$A$6:$A$13,定数!$B$6:$B$13))</f>
        <v>1.208004964391552</v>
      </c>
      <c r="N63" s="48">
        <v>2018</v>
      </c>
      <c r="O63" s="8">
        <v>43659</v>
      </c>
      <c r="P63" s="85">
        <v>1.1625000000000001</v>
      </c>
      <c r="Q63" s="85"/>
      <c r="R63" s="86">
        <f>IF(P63="","",T63*M63*LOOKUP(RIGHT($D$2,3),定数!$A$6:$A$13,定数!$B$6:$B$13))</f>
        <v>5798.4238290794547</v>
      </c>
      <c r="S63" s="86"/>
      <c r="T63" s="87">
        <f t="shared" si="5"/>
        <v>40.000000000000036</v>
      </c>
      <c r="U63" s="87"/>
      <c r="V63" t="str">
        <f t="shared" si="8"/>
        <v/>
      </c>
      <c r="W63">
        <f t="shared" si="2"/>
        <v>0</v>
      </c>
      <c r="X63" s="41">
        <f t="shared" si="6"/>
        <v>114774.57506354521</v>
      </c>
      <c r="Y63" s="42">
        <f t="shared" si="7"/>
        <v>0.1579982143447799</v>
      </c>
    </row>
    <row r="64" spans="2:25">
      <c r="B64" s="35">
        <v>56</v>
      </c>
      <c r="C64" s="84">
        <f t="shared" si="0"/>
        <v>102438.82098040363</v>
      </c>
      <c r="D64" s="84"/>
      <c r="E64" s="48">
        <v>2018</v>
      </c>
      <c r="F64" s="8">
        <v>43663</v>
      </c>
      <c r="G64" s="48" t="s">
        <v>4</v>
      </c>
      <c r="H64" s="85">
        <v>1.1720999999999999</v>
      </c>
      <c r="I64" s="85"/>
      <c r="J64" s="48">
        <v>19</v>
      </c>
      <c r="K64" s="88">
        <f t="shared" si="4"/>
        <v>3073.1646294121088</v>
      </c>
      <c r="L64" s="89"/>
      <c r="M64" s="6">
        <f>IF(J64="","",(K64/J64)/LOOKUP(RIGHT($D$2,3),定数!$A$6:$A$13,定数!$B$6:$B$13))</f>
        <v>1.3478792234263635</v>
      </c>
      <c r="N64" s="48">
        <v>2018</v>
      </c>
      <c r="O64" s="8">
        <v>43663</v>
      </c>
      <c r="P64" s="85">
        <v>1.17</v>
      </c>
      <c r="Q64" s="85"/>
      <c r="R64" s="86">
        <f>IF(P64="","",T64*M64*LOOKUP(RIGHT($D$2,3),定数!$A$6:$A$13,定数!$B$6:$B$13))</f>
        <v>-3396.6556430344212</v>
      </c>
      <c r="S64" s="86"/>
      <c r="T64" s="87">
        <f t="shared" si="5"/>
        <v>-20.999999999999908</v>
      </c>
      <c r="U64" s="87"/>
      <c r="V64" t="str">
        <f t="shared" si="8"/>
        <v/>
      </c>
      <c r="W64">
        <f t="shared" si="2"/>
        <v>1</v>
      </c>
      <c r="X64" s="41">
        <f t="shared" si="6"/>
        <v>114774.57506354521</v>
      </c>
      <c r="Y64" s="42">
        <f t="shared" si="7"/>
        <v>0.10747810720546658</v>
      </c>
    </row>
    <row r="65" spans="2:25">
      <c r="B65" s="35">
        <v>57</v>
      </c>
      <c r="C65" s="84">
        <f t="shared" si="0"/>
        <v>99042.16533736921</v>
      </c>
      <c r="D65" s="84"/>
      <c r="E65" s="48">
        <v>2018</v>
      </c>
      <c r="F65" s="8">
        <v>43685</v>
      </c>
      <c r="G65" s="48" t="s">
        <v>4</v>
      </c>
      <c r="H65" s="85">
        <v>1.1609</v>
      </c>
      <c r="I65" s="85"/>
      <c r="J65" s="48">
        <v>28</v>
      </c>
      <c r="K65" s="88">
        <f t="shared" si="4"/>
        <v>2971.264960121076</v>
      </c>
      <c r="L65" s="89"/>
      <c r="M65" s="6">
        <f>IF(J65="","",(K65/J65)/LOOKUP(RIGHT($D$2,3),定数!$A$6:$A$13,定数!$B$6:$B$13))</f>
        <v>0.88430504765508222</v>
      </c>
      <c r="N65" s="48">
        <v>2018</v>
      </c>
      <c r="O65" s="8">
        <v>43686</v>
      </c>
      <c r="P65" s="85">
        <v>1.1578999999999999</v>
      </c>
      <c r="Q65" s="85"/>
      <c r="R65" s="86">
        <f>IF(P65="","",T65*M65*LOOKUP(RIGHT($D$2,3),定数!$A$6:$A$13,定数!$B$6:$B$13))</f>
        <v>-3183.4981715584163</v>
      </c>
      <c r="S65" s="86"/>
      <c r="T65" s="87">
        <f t="shared" si="5"/>
        <v>-30.000000000001137</v>
      </c>
      <c r="U65" s="87"/>
      <c r="V65" t="str">
        <f t="shared" si="8"/>
        <v/>
      </c>
      <c r="W65">
        <f t="shared" si="2"/>
        <v>2</v>
      </c>
      <c r="X65" s="41">
        <f t="shared" si="6"/>
        <v>114774.57506354521</v>
      </c>
      <c r="Y65" s="42">
        <f t="shared" si="7"/>
        <v>0.13707225417707469</v>
      </c>
    </row>
    <row r="66" spans="2:25">
      <c r="B66" s="35">
        <v>58</v>
      </c>
      <c r="C66" s="84">
        <f t="shared" si="0"/>
        <v>95858.667165810795</v>
      </c>
      <c r="D66" s="84"/>
      <c r="E66" s="48">
        <v>2018</v>
      </c>
      <c r="F66" s="8">
        <v>43691</v>
      </c>
      <c r="G66" s="48" t="s">
        <v>3</v>
      </c>
      <c r="H66" s="85">
        <v>1.1335999999999999</v>
      </c>
      <c r="I66" s="85"/>
      <c r="J66" s="48">
        <v>57</v>
      </c>
      <c r="K66" s="88">
        <f t="shared" si="4"/>
        <v>2875.7600149743239</v>
      </c>
      <c r="L66" s="89"/>
      <c r="M66" s="6">
        <f>IF(J66="","",(K66/J66)/LOOKUP(RIGHT($D$2,3),定数!$A$6:$A$13,定数!$B$6:$B$13))</f>
        <v>0.42043275072724035</v>
      </c>
      <c r="N66" s="48">
        <v>2018</v>
      </c>
      <c r="O66" s="8">
        <v>43693</v>
      </c>
      <c r="P66" s="85">
        <v>1.1395999999999999</v>
      </c>
      <c r="Q66" s="85"/>
      <c r="R66" s="86">
        <f>IF(P66="","",T66*M66*LOOKUP(RIGHT($D$2,3),定数!$A$6:$A$13,定数!$B$6:$B$13))</f>
        <v>-3027.1158052361334</v>
      </c>
      <c r="S66" s="86"/>
      <c r="T66" s="87">
        <f t="shared" si="5"/>
        <v>-60.000000000000057</v>
      </c>
      <c r="U66" s="87"/>
      <c r="V66" t="str">
        <f t="shared" si="8"/>
        <v/>
      </c>
      <c r="W66">
        <f t="shared" si="2"/>
        <v>3</v>
      </c>
      <c r="X66" s="41">
        <f t="shared" si="6"/>
        <v>114774.57506354521</v>
      </c>
      <c r="Y66" s="42">
        <f t="shared" si="7"/>
        <v>0.16480921743566967</v>
      </c>
    </row>
    <row r="67" spans="2:25">
      <c r="B67" s="35">
        <v>59</v>
      </c>
      <c r="C67" s="84">
        <f t="shared" si="0"/>
        <v>92831.551360574667</v>
      </c>
      <c r="D67" s="84"/>
      <c r="E67" s="48">
        <v>2018</v>
      </c>
      <c r="F67" s="8">
        <v>43697</v>
      </c>
      <c r="G67" s="48" t="s">
        <v>4</v>
      </c>
      <c r="H67" s="85">
        <v>1.1437999999999999</v>
      </c>
      <c r="I67" s="85"/>
      <c r="J67" s="48">
        <v>42</v>
      </c>
      <c r="K67" s="88">
        <f t="shared" si="4"/>
        <v>2784.94654081724</v>
      </c>
      <c r="L67" s="89"/>
      <c r="M67" s="6">
        <f>IF(J67="","",(K67/J67)/LOOKUP(RIGHT($D$2,3),定数!$A$6:$A$13,定数!$B$6:$B$13))</f>
        <v>0.55256875809865869</v>
      </c>
      <c r="N67" s="48">
        <v>2018</v>
      </c>
      <c r="O67" s="8">
        <v>43698</v>
      </c>
      <c r="P67" s="85">
        <v>1.1523000000000001</v>
      </c>
      <c r="Q67" s="85"/>
      <c r="R67" s="86">
        <f>IF(P67="","",T67*M67*LOOKUP(RIGHT($D$2,3),定数!$A$6:$A$13,定数!$B$6:$B$13))</f>
        <v>5636.2013326064334</v>
      </c>
      <c r="S67" s="86"/>
      <c r="T67" s="87">
        <f t="shared" si="5"/>
        <v>85.000000000001734</v>
      </c>
      <c r="U67" s="87"/>
      <c r="V67" t="str">
        <f t="shared" si="8"/>
        <v/>
      </c>
      <c r="W67">
        <f t="shared" si="2"/>
        <v>0</v>
      </c>
      <c r="X67" s="41">
        <f t="shared" si="6"/>
        <v>114774.57506354521</v>
      </c>
      <c r="Y67" s="42">
        <f t="shared" si="7"/>
        <v>0.19118366320085911</v>
      </c>
    </row>
    <row r="68" spans="2:25">
      <c r="B68" s="35">
        <v>60</v>
      </c>
      <c r="C68" s="84">
        <f t="shared" si="0"/>
        <v>98467.752693181101</v>
      </c>
      <c r="D68" s="84"/>
      <c r="E68" s="48">
        <v>2018</v>
      </c>
      <c r="F68" s="8">
        <v>43712</v>
      </c>
      <c r="G68" s="48" t="s">
        <v>3</v>
      </c>
      <c r="H68" s="85">
        <v>1.1556999999999999</v>
      </c>
      <c r="I68" s="85"/>
      <c r="J68" s="48">
        <v>52</v>
      </c>
      <c r="K68" s="88">
        <f t="shared" si="4"/>
        <v>2954.0325807954328</v>
      </c>
      <c r="L68" s="89"/>
      <c r="M68" s="6">
        <f>IF(J68="","",(K68/J68)/LOOKUP(RIGHT($D$2,3),定数!$A$6:$A$13,定数!$B$6:$B$13))</f>
        <v>0.47340265717875524</v>
      </c>
      <c r="N68" s="48">
        <v>2018</v>
      </c>
      <c r="O68" s="8">
        <v>43713</v>
      </c>
      <c r="P68" s="85">
        <v>1.1611</v>
      </c>
      <c r="Q68" s="85"/>
      <c r="R68" s="86">
        <f>IF(P68="","",T68*M68*LOOKUP(RIGHT($D$2,3),定数!$A$6:$A$13,定数!$B$6:$B$13))</f>
        <v>-3067.6492185183743</v>
      </c>
      <c r="S68" s="86"/>
      <c r="T68" s="87">
        <f t="shared" si="5"/>
        <v>-54.000000000000711</v>
      </c>
      <c r="U68" s="87"/>
      <c r="V68" t="str">
        <f t="shared" si="8"/>
        <v/>
      </c>
      <c r="W68">
        <f t="shared" si="2"/>
        <v>1</v>
      </c>
      <c r="X68" s="41">
        <f t="shared" si="6"/>
        <v>114774.57506354521</v>
      </c>
      <c r="Y68" s="42">
        <f t="shared" si="7"/>
        <v>0.14207695703805312</v>
      </c>
    </row>
    <row r="69" spans="2:25">
      <c r="B69" s="35">
        <v>61</v>
      </c>
      <c r="C69" s="84">
        <f t="shared" si="0"/>
        <v>95400.103474662727</v>
      </c>
      <c r="D69" s="84"/>
      <c r="E69" s="49">
        <v>2018</v>
      </c>
      <c r="F69" s="8">
        <v>43721</v>
      </c>
      <c r="G69" s="49" t="s">
        <v>4</v>
      </c>
      <c r="H69" s="85">
        <v>1.1680999999999999</v>
      </c>
      <c r="I69" s="85"/>
      <c r="J69" s="49">
        <v>71</v>
      </c>
      <c r="K69" s="88">
        <f t="shared" si="4"/>
        <v>2862.0031042398818</v>
      </c>
      <c r="L69" s="89"/>
      <c r="M69" s="6">
        <f>IF(J69="","",(K69/J69)/LOOKUP(RIGHT($D$2,3),定数!$A$6:$A$13,定数!$B$6:$B$13))</f>
        <v>0.33591585730515044</v>
      </c>
      <c r="N69" s="49">
        <v>2018</v>
      </c>
      <c r="O69" s="8">
        <v>43736</v>
      </c>
      <c r="P69" s="85">
        <v>1.1608000000000001</v>
      </c>
      <c r="Q69" s="85"/>
      <c r="R69" s="86">
        <f>IF(P69="","",T69*M69*LOOKUP(RIGHT($D$2,3),定数!$A$6:$A$13,定数!$B$6:$B$13))</f>
        <v>-2942.6229099930624</v>
      </c>
      <c r="S69" s="86"/>
      <c r="T69" s="87">
        <f t="shared" si="5"/>
        <v>-72.999999999998622</v>
      </c>
      <c r="U69" s="87"/>
      <c r="V69" t="str">
        <f t="shared" si="8"/>
        <v/>
      </c>
      <c r="W69">
        <f t="shared" si="2"/>
        <v>2</v>
      </c>
      <c r="X69" s="41">
        <f t="shared" si="6"/>
        <v>114774.57506354521</v>
      </c>
      <c r="Y69" s="42">
        <f t="shared" si="7"/>
        <v>0.16880455953032947</v>
      </c>
    </row>
    <row r="70" spans="2:25">
      <c r="B70" s="35">
        <v>62</v>
      </c>
      <c r="C70" s="84">
        <f t="shared" si="0"/>
        <v>92457.480564669662</v>
      </c>
      <c r="D70" s="84"/>
      <c r="E70" s="49">
        <v>2018</v>
      </c>
      <c r="F70" s="8">
        <v>43763</v>
      </c>
      <c r="G70" s="49" t="s">
        <v>3</v>
      </c>
      <c r="H70" s="85">
        <v>1.1363000000000001</v>
      </c>
      <c r="I70" s="85"/>
      <c r="J70" s="49">
        <v>67</v>
      </c>
      <c r="K70" s="88">
        <f t="shared" si="4"/>
        <v>2773.7244169400897</v>
      </c>
      <c r="L70" s="89"/>
      <c r="M70" s="6">
        <f>IF(J70="","",(K70/J70)/LOOKUP(RIGHT($D$2,3),定数!$A$6:$A$13,定数!$B$6:$B$13))</f>
        <v>0.34499059912190166</v>
      </c>
      <c r="N70" s="49">
        <v>2018</v>
      </c>
      <c r="O70" s="8">
        <v>43771</v>
      </c>
      <c r="P70" s="85">
        <v>1.1432</v>
      </c>
      <c r="Q70" s="85"/>
      <c r="R70" s="86">
        <f>IF(P70="","",T70*M70*LOOKUP(RIGHT($D$2,3),定数!$A$6:$A$13,定数!$B$6:$B$13))</f>
        <v>-2856.522160729307</v>
      </c>
      <c r="S70" s="86"/>
      <c r="T70" s="87">
        <f t="shared" si="5"/>
        <v>-68.999999999999062</v>
      </c>
      <c r="U70" s="87"/>
      <c r="V70" t="str">
        <f t="shared" si="8"/>
        <v/>
      </c>
      <c r="W70">
        <f t="shared" si="2"/>
        <v>3</v>
      </c>
      <c r="X70" s="41">
        <f t="shared" si="6"/>
        <v>114774.57506354521</v>
      </c>
      <c r="Y70" s="42">
        <f t="shared" si="7"/>
        <v>0.19444284142650614</v>
      </c>
    </row>
    <row r="71" spans="2:25">
      <c r="B71" s="35">
        <v>63</v>
      </c>
      <c r="C71" s="84">
        <f t="shared" si="0"/>
        <v>89600.958403940356</v>
      </c>
      <c r="D71" s="84"/>
      <c r="E71" s="49">
        <v>2018</v>
      </c>
      <c r="F71" s="8">
        <v>43776</v>
      </c>
      <c r="G71" s="49" t="s">
        <v>4</v>
      </c>
      <c r="H71" s="85">
        <v>1.1471</v>
      </c>
      <c r="I71" s="85"/>
      <c r="J71" s="49">
        <v>75</v>
      </c>
      <c r="K71" s="88">
        <f t="shared" si="4"/>
        <v>2688.0287521182104</v>
      </c>
      <c r="L71" s="89"/>
      <c r="M71" s="6">
        <f>IF(J71="","",(K71/J71)/LOOKUP(RIGHT($D$2,3),定数!$A$6:$A$13,定数!$B$6:$B$13))</f>
        <v>0.29866986134646784</v>
      </c>
      <c r="N71" s="49">
        <v>2018</v>
      </c>
      <c r="O71" s="8">
        <v>43777</v>
      </c>
      <c r="P71" s="85">
        <v>1.1395</v>
      </c>
      <c r="Q71" s="85"/>
      <c r="R71" s="86">
        <f>IF(P71="","",T71*M71*LOOKUP(RIGHT($D$2,3),定数!$A$6:$A$13,定数!$B$6:$B$13))</f>
        <v>-2723.8691354798052</v>
      </c>
      <c r="S71" s="86"/>
      <c r="T71" s="87">
        <f t="shared" si="5"/>
        <v>-76.000000000000512</v>
      </c>
      <c r="U71" s="87"/>
      <c r="V71" t="str">
        <f t="shared" si="8"/>
        <v/>
      </c>
      <c r="W71">
        <f t="shared" si="2"/>
        <v>4</v>
      </c>
      <c r="X71" s="41">
        <f t="shared" si="6"/>
        <v>114774.57506354521</v>
      </c>
      <c r="Y71" s="42">
        <f t="shared" si="7"/>
        <v>0.21933095065407493</v>
      </c>
    </row>
    <row r="72" spans="2:25">
      <c r="B72" s="35">
        <v>64</v>
      </c>
      <c r="C72" s="84">
        <f t="shared" si="0"/>
        <v>86877.08926846055</v>
      </c>
      <c r="D72" s="84"/>
      <c r="E72" s="49">
        <v>2018</v>
      </c>
      <c r="F72" s="8">
        <v>43785</v>
      </c>
      <c r="G72" s="49" t="s">
        <v>4</v>
      </c>
      <c r="H72" s="85">
        <v>1.1392</v>
      </c>
      <c r="I72" s="85"/>
      <c r="J72" s="49">
        <v>70</v>
      </c>
      <c r="K72" s="88">
        <f t="shared" si="4"/>
        <v>2606.3126780538164</v>
      </c>
      <c r="L72" s="89"/>
      <c r="M72" s="6">
        <f>IF(J72="","",(K72/J72)/LOOKUP(RIGHT($D$2,3),定数!$A$6:$A$13,定数!$B$6:$B$13))</f>
        <v>0.31027531881593057</v>
      </c>
      <c r="N72" s="49">
        <v>2018</v>
      </c>
      <c r="O72" s="8">
        <v>43796</v>
      </c>
      <c r="P72" s="85">
        <v>1.1322000000000001</v>
      </c>
      <c r="Q72" s="85"/>
      <c r="R72" s="86">
        <f>IF(P72="","",T72*M72*LOOKUP(RIGHT($D$2,3),定数!$A$6:$A$13,定数!$B$6:$B$13))</f>
        <v>-2606.3126780537777</v>
      </c>
      <c r="S72" s="86"/>
      <c r="T72" s="87">
        <f t="shared" si="5"/>
        <v>-69.999999999998948</v>
      </c>
      <c r="U72" s="87"/>
      <c r="V72" t="str">
        <f t="shared" si="8"/>
        <v/>
      </c>
      <c r="W72">
        <f t="shared" si="2"/>
        <v>5</v>
      </c>
      <c r="X72" s="41">
        <f t="shared" si="6"/>
        <v>114774.57506354521</v>
      </c>
      <c r="Y72" s="42">
        <f t="shared" si="7"/>
        <v>0.24306328975419123</v>
      </c>
    </row>
    <row r="73" spans="2:25">
      <c r="B73" s="35">
        <v>65</v>
      </c>
      <c r="C73" s="84">
        <f t="shared" si="0"/>
        <v>84270.776590406778</v>
      </c>
      <c r="D73" s="84"/>
      <c r="E73" s="49">
        <v>2018</v>
      </c>
      <c r="F73" s="8">
        <v>43796</v>
      </c>
      <c r="G73" s="49" t="s">
        <v>3</v>
      </c>
      <c r="H73" s="85">
        <v>1.1308</v>
      </c>
      <c r="I73" s="85"/>
      <c r="J73" s="49">
        <v>33</v>
      </c>
      <c r="K73" s="88">
        <f t="shared" si="4"/>
        <v>2528.1232977122031</v>
      </c>
      <c r="L73" s="89"/>
      <c r="M73" s="6">
        <f>IF(J73="","",(K73/J73)/LOOKUP(RIGHT($D$2,3),定数!$A$6:$A$13,定数!$B$6:$B$13))</f>
        <v>0.63841497416974824</v>
      </c>
      <c r="N73" s="49">
        <v>2018</v>
      </c>
      <c r="O73" s="8">
        <v>43797</v>
      </c>
      <c r="P73" s="85">
        <v>1.1344000000000001</v>
      </c>
      <c r="Q73" s="85"/>
      <c r="R73" s="86">
        <f>IF(P73="","",T73*M73*LOOKUP(RIGHT($D$2,3),定数!$A$6:$A$13,定数!$B$6:$B$13))</f>
        <v>-2757.9526884133488</v>
      </c>
      <c r="S73" s="86"/>
      <c r="T73" s="87">
        <f t="shared" si="5"/>
        <v>-36.000000000000476</v>
      </c>
      <c r="U73" s="87"/>
      <c r="V73" t="str">
        <f t="shared" si="8"/>
        <v/>
      </c>
      <c r="W73">
        <f t="shared" si="2"/>
        <v>6</v>
      </c>
      <c r="X73" s="41">
        <f t="shared" si="6"/>
        <v>114774.57506354521</v>
      </c>
      <c r="Y73" s="42">
        <f t="shared" si="7"/>
        <v>0.26577139106156511</v>
      </c>
    </row>
    <row r="74" spans="2:25">
      <c r="B74" s="35">
        <v>66</v>
      </c>
      <c r="C74" s="84">
        <f t="shared" ref="C74:C108" si="9">IF(R73="","",C73+R73)</f>
        <v>81512.823901993426</v>
      </c>
      <c r="D74" s="84"/>
      <c r="E74" s="49">
        <v>2018</v>
      </c>
      <c r="F74" s="8">
        <v>43806</v>
      </c>
      <c r="G74" s="49" t="s">
        <v>4</v>
      </c>
      <c r="H74" s="85">
        <v>1.1415</v>
      </c>
      <c r="I74" s="85"/>
      <c r="J74" s="49">
        <v>51</v>
      </c>
      <c r="K74" s="88">
        <f t="shared" si="4"/>
        <v>2445.3847170598028</v>
      </c>
      <c r="L74" s="89"/>
      <c r="M74" s="6">
        <f>IF(J74="","",(K74/J74)/LOOKUP(RIGHT($D$2,3),定数!$A$6:$A$13,定数!$B$6:$B$13))</f>
        <v>0.39957266618624226</v>
      </c>
      <c r="N74" s="49">
        <v>2018</v>
      </c>
      <c r="O74" s="8">
        <v>43810</v>
      </c>
      <c r="P74" s="85">
        <v>1.1362000000000001</v>
      </c>
      <c r="Q74" s="85"/>
      <c r="R74" s="86">
        <f>IF(P74="","",T74*M74*LOOKUP(RIGHT($D$2,3),定数!$A$6:$A$13,定数!$B$6:$B$13))</f>
        <v>-2541.2821569444341</v>
      </c>
      <c r="S74" s="86"/>
      <c r="T74" s="87">
        <f t="shared" si="5"/>
        <v>-52.999999999998607</v>
      </c>
      <c r="U74" s="87"/>
      <c r="V74" t="str">
        <f t="shared" si="8"/>
        <v/>
      </c>
      <c r="W74">
        <f t="shared" si="8"/>
        <v>7</v>
      </c>
      <c r="X74" s="41">
        <f t="shared" si="6"/>
        <v>114774.57506354521</v>
      </c>
      <c r="Y74" s="42">
        <f t="shared" si="7"/>
        <v>0.28980069099045969</v>
      </c>
    </row>
    <row r="75" spans="2:25">
      <c r="B75" s="35">
        <v>67</v>
      </c>
      <c r="C75" s="84">
        <f t="shared" si="9"/>
        <v>78971.541745048991</v>
      </c>
      <c r="D75" s="84"/>
      <c r="E75" s="49">
        <v>2018</v>
      </c>
      <c r="F75" s="8">
        <v>43825</v>
      </c>
      <c r="G75" s="49" t="s">
        <v>3</v>
      </c>
      <c r="H75" s="85">
        <v>1.1352</v>
      </c>
      <c r="I75" s="85"/>
      <c r="J75" s="49">
        <v>60</v>
      </c>
      <c r="K75" s="88">
        <f t="shared" ref="K75:K76" si="10">IF(J75="","",C75*0.03)</f>
        <v>2369.1462523514697</v>
      </c>
      <c r="L75" s="89"/>
      <c r="M75" s="6">
        <f>IF(J75="","",(K75/J75)/LOOKUP(RIGHT($D$2,3),定数!$A$6:$A$13,定数!$B$6:$B$13))</f>
        <v>0.32904809060437079</v>
      </c>
      <c r="N75" s="49">
        <v>2018</v>
      </c>
      <c r="O75" s="8">
        <v>43826</v>
      </c>
      <c r="P75" s="85">
        <v>1.1414</v>
      </c>
      <c r="Q75" s="85"/>
      <c r="R75" s="86">
        <f>IF(P75="","",T75*M75*LOOKUP(RIGHT($D$2,3),定数!$A$6:$A$13,定数!$B$6:$B$13))</f>
        <v>-2448.1177940965117</v>
      </c>
      <c r="S75" s="86"/>
      <c r="T75" s="87">
        <f t="shared" si="5"/>
        <v>-61.999999999999829</v>
      </c>
      <c r="U75" s="87"/>
      <c r="V75" t="str">
        <f t="shared" ref="V75:W90" si="11">IF(S75&lt;&gt;"",IF(S75&lt;0,1+V74,0),"")</f>
        <v/>
      </c>
      <c r="W75">
        <f t="shared" si="11"/>
        <v>8</v>
      </c>
      <c r="X75" s="41">
        <f t="shared" si="6"/>
        <v>114774.57506354521</v>
      </c>
      <c r="Y75" s="42">
        <f t="shared" si="7"/>
        <v>0.31194219885958008</v>
      </c>
    </row>
    <row r="76" spans="2:25">
      <c r="B76" s="35">
        <v>68</v>
      </c>
      <c r="C76" s="84">
        <f t="shared" si="9"/>
        <v>76523.423950952478</v>
      </c>
      <c r="D76" s="84"/>
      <c r="E76" s="49">
        <v>2019</v>
      </c>
      <c r="F76" s="8">
        <v>43467</v>
      </c>
      <c r="G76" s="49" t="s">
        <v>4</v>
      </c>
      <c r="H76" s="85">
        <v>1.1478999999999999</v>
      </c>
      <c r="I76" s="85"/>
      <c r="J76" s="49">
        <v>35</v>
      </c>
      <c r="K76" s="88">
        <f t="shared" si="10"/>
        <v>2295.7027185285742</v>
      </c>
      <c r="L76" s="89"/>
      <c r="M76" s="6">
        <f>IF(J76="","",(K76/J76)/LOOKUP(RIGHT($D$2,3),定数!$A$6:$A$13,定数!$B$6:$B$13))</f>
        <v>0.54659588536394621</v>
      </c>
      <c r="N76" s="49">
        <v>2019</v>
      </c>
      <c r="O76" s="8">
        <v>43467</v>
      </c>
      <c r="P76" s="85">
        <v>1.1440999999999999</v>
      </c>
      <c r="Q76" s="85"/>
      <c r="R76" s="86">
        <f>IF(P76="","",T76*M76*LOOKUP(RIGHT($D$2,3),定数!$A$6:$A$13,定数!$B$6:$B$13))</f>
        <v>-2492.4772372596112</v>
      </c>
      <c r="S76" s="86"/>
      <c r="T76" s="87">
        <f t="shared" ref="T76:T108" si="12">IF(P76="","",IF(G76="買",(P76-H76),(H76-P76))*IF(RIGHT($D$2,3)="JPY",100,10000))</f>
        <v>-38.000000000000256</v>
      </c>
      <c r="U76" s="87"/>
      <c r="V76" t="str">
        <f t="shared" si="11"/>
        <v/>
      </c>
      <c r="W76">
        <f t="shared" si="11"/>
        <v>9</v>
      </c>
      <c r="X76" s="41">
        <f t="shared" ref="X76:X108" si="13">IF(C76&lt;&gt;"",MAX(X75,C76),"")</f>
        <v>114774.57506354521</v>
      </c>
      <c r="Y76" s="42">
        <f t="shared" ref="Y76:Y108" si="14">IF(X76&lt;&gt;"",1-(C76/X76),"")</f>
        <v>0.33327199069493307</v>
      </c>
    </row>
    <row r="77" spans="2:25">
      <c r="B77" s="35">
        <v>69</v>
      </c>
      <c r="C77" s="84">
        <f t="shared" si="9"/>
        <v>74030.946713692872</v>
      </c>
      <c r="D77" s="84"/>
      <c r="E77" s="49">
        <v>2019</v>
      </c>
      <c r="F77" s="8">
        <v>43472</v>
      </c>
      <c r="G77" s="49" t="s">
        <v>4</v>
      </c>
      <c r="H77" s="85">
        <v>1.1423000000000001</v>
      </c>
      <c r="I77" s="85"/>
      <c r="J77" s="49">
        <v>27</v>
      </c>
      <c r="K77" s="88">
        <f>IF(J77="","",C77*0.03)</f>
        <v>2220.9284014107861</v>
      </c>
      <c r="L77" s="89"/>
      <c r="M77" s="6">
        <f>IF(J77="","",(K77/J77)/LOOKUP(RIGHT($D$2,3),定数!$A$6:$A$13,定数!$B$6:$B$13))</f>
        <v>0.68547172883048957</v>
      </c>
      <c r="N77" s="49">
        <v>2019</v>
      </c>
      <c r="O77" s="8">
        <v>43473</v>
      </c>
      <c r="P77" s="85">
        <v>1.1476999999999999</v>
      </c>
      <c r="Q77" s="85"/>
      <c r="R77" s="86">
        <f>IF(P77="","",T77*M77*LOOKUP(RIGHT($D$2,3),定数!$A$6:$A$13,定数!$B$6:$B$13))</f>
        <v>4441.8568028214486</v>
      </c>
      <c r="S77" s="86"/>
      <c r="T77" s="87">
        <f t="shared" si="12"/>
        <v>53.999999999998494</v>
      </c>
      <c r="U77" s="87"/>
      <c r="V77" t="str">
        <f t="shared" si="11"/>
        <v/>
      </c>
      <c r="W77">
        <f t="shared" si="11"/>
        <v>0</v>
      </c>
      <c r="X77" s="41">
        <f t="shared" si="13"/>
        <v>114774.57506354521</v>
      </c>
      <c r="Y77" s="42">
        <f t="shared" si="14"/>
        <v>0.35498827442658387</v>
      </c>
    </row>
    <row r="78" spans="2:25">
      <c r="B78" s="35">
        <v>70</v>
      </c>
      <c r="C78" s="84">
        <f t="shared" si="9"/>
        <v>78472.803516514323</v>
      </c>
      <c r="D78" s="84"/>
      <c r="E78" s="49">
        <v>2019</v>
      </c>
      <c r="F78" s="8">
        <v>43473</v>
      </c>
      <c r="G78" s="49" t="s">
        <v>4</v>
      </c>
      <c r="H78" s="85">
        <v>1.1460999999999999</v>
      </c>
      <c r="I78" s="85"/>
      <c r="J78" s="49">
        <v>27</v>
      </c>
      <c r="K78" s="88">
        <f t="shared" ref="K78:K103" si="15">IF(J78="","",C78*0.03)</f>
        <v>2354.1841054954298</v>
      </c>
      <c r="L78" s="89"/>
      <c r="M78" s="6">
        <f>IF(J78="","",(K78/J78)/LOOKUP(RIGHT($D$2,3),定数!$A$6:$A$13,定数!$B$6:$B$13))</f>
        <v>0.72660003256031791</v>
      </c>
      <c r="N78" s="49">
        <v>2019</v>
      </c>
      <c r="O78" s="8">
        <v>43473</v>
      </c>
      <c r="P78" s="85">
        <v>1.1432</v>
      </c>
      <c r="Q78" s="85"/>
      <c r="R78" s="86">
        <f>IF(P78="","",T78*M78*LOOKUP(RIGHT($D$2,3),定数!$A$6:$A$13,定数!$B$6:$B$13))</f>
        <v>-2528.5681133098215</v>
      </c>
      <c r="S78" s="86"/>
      <c r="T78" s="87">
        <f t="shared" si="12"/>
        <v>-28.999999999999027</v>
      </c>
      <c r="U78" s="87"/>
      <c r="V78" t="str">
        <f t="shared" si="11"/>
        <v/>
      </c>
      <c r="W78">
        <f t="shared" si="11"/>
        <v>1</v>
      </c>
      <c r="X78" s="41">
        <f t="shared" si="13"/>
        <v>114774.57506354521</v>
      </c>
      <c r="Y78" s="42">
        <f t="shared" si="14"/>
        <v>0.31628757089217996</v>
      </c>
    </row>
    <row r="79" spans="2:25">
      <c r="B79" s="35">
        <v>71</v>
      </c>
      <c r="C79" s="84">
        <f t="shared" si="9"/>
        <v>75944.235403204497</v>
      </c>
      <c r="D79" s="84"/>
      <c r="E79" s="49">
        <v>2019</v>
      </c>
      <c r="F79" s="8">
        <v>43474</v>
      </c>
      <c r="G79" s="49" t="s">
        <v>4</v>
      </c>
      <c r="H79" s="85">
        <v>1.1466000000000001</v>
      </c>
      <c r="I79" s="85"/>
      <c r="J79" s="49">
        <v>28</v>
      </c>
      <c r="K79" s="88">
        <f t="shared" si="15"/>
        <v>2278.3270620961348</v>
      </c>
      <c r="L79" s="89"/>
      <c r="M79" s="6">
        <f>IF(J79="","",(K79/J79)/LOOKUP(RIGHT($D$2,3),定数!$A$6:$A$13,定数!$B$6:$B$13))</f>
        <v>0.67807353038575435</v>
      </c>
      <c r="N79" s="49">
        <v>2019</v>
      </c>
      <c r="O79" s="8">
        <v>43474</v>
      </c>
      <c r="P79" s="85">
        <v>1.1523000000000001</v>
      </c>
      <c r="Q79" s="85"/>
      <c r="R79" s="86">
        <f>IF(P79="","",T79*M79*LOOKUP(RIGHT($D$2,3),定数!$A$6:$A$13,定数!$B$6:$B$13))</f>
        <v>4638.0229478385909</v>
      </c>
      <c r="S79" s="86"/>
      <c r="T79" s="87">
        <f t="shared" si="12"/>
        <v>57.000000000000384</v>
      </c>
      <c r="U79" s="87"/>
      <c r="V79" t="str">
        <f t="shared" si="11"/>
        <v/>
      </c>
      <c r="W79">
        <f t="shared" si="11"/>
        <v>0</v>
      </c>
      <c r="X79" s="41">
        <f t="shared" si="13"/>
        <v>114774.57506354521</v>
      </c>
      <c r="Y79" s="42">
        <f t="shared" si="14"/>
        <v>0.33831830471898683</v>
      </c>
    </row>
    <row r="80" spans="2:25">
      <c r="B80" s="35">
        <v>72</v>
      </c>
      <c r="C80" s="84">
        <f t="shared" si="9"/>
        <v>80582.258351043085</v>
      </c>
      <c r="D80" s="84"/>
      <c r="E80" s="49">
        <v>2019</v>
      </c>
      <c r="F80" s="8">
        <v>43482</v>
      </c>
      <c r="G80" s="49" t="s">
        <v>3</v>
      </c>
      <c r="H80" s="85">
        <v>1.1369</v>
      </c>
      <c r="I80" s="85"/>
      <c r="J80" s="49">
        <v>30</v>
      </c>
      <c r="K80" s="88">
        <f t="shared" si="15"/>
        <v>2417.4677505312925</v>
      </c>
      <c r="L80" s="89"/>
      <c r="M80" s="6">
        <f>IF(J80="","",(K80/J80)/LOOKUP(RIGHT($D$2,3),定数!$A$6:$A$13,定数!$B$6:$B$13))</f>
        <v>0.67151881959202564</v>
      </c>
      <c r="N80" s="49">
        <v>2019</v>
      </c>
      <c r="O80" s="8">
        <v>43483</v>
      </c>
      <c r="P80" s="85">
        <v>1.1400999999999999</v>
      </c>
      <c r="Q80" s="85"/>
      <c r="R80" s="86">
        <f>IF(P80="","",T80*M80*LOOKUP(RIGHT($D$2,3),定数!$A$6:$A$13,定数!$B$6:$B$13))</f>
        <v>-2578.6322672332735</v>
      </c>
      <c r="S80" s="86"/>
      <c r="T80" s="87">
        <f t="shared" si="12"/>
        <v>-31.999999999998696</v>
      </c>
      <c r="U80" s="87"/>
      <c r="V80" t="str">
        <f t="shared" si="11"/>
        <v/>
      </c>
      <c r="W80">
        <f t="shared" si="11"/>
        <v>1</v>
      </c>
      <c r="X80" s="41">
        <f t="shared" si="13"/>
        <v>114774.57506354521</v>
      </c>
      <c r="Y80" s="42">
        <f t="shared" si="14"/>
        <v>0.29790845832861046</v>
      </c>
    </row>
    <row r="81" spans="2:25">
      <c r="B81" s="35">
        <v>73</v>
      </c>
      <c r="C81" s="84">
        <f t="shared" si="9"/>
        <v>78003.62608380981</v>
      </c>
      <c r="D81" s="84"/>
      <c r="E81" s="49">
        <v>2019</v>
      </c>
      <c r="F81" s="8">
        <v>43486</v>
      </c>
      <c r="G81" s="49" t="s">
        <v>3</v>
      </c>
      <c r="H81" s="85">
        <v>1.1365000000000001</v>
      </c>
      <c r="I81" s="85"/>
      <c r="J81" s="49">
        <v>25</v>
      </c>
      <c r="K81" s="88">
        <f t="shared" si="15"/>
        <v>2340.108782514294</v>
      </c>
      <c r="L81" s="89"/>
      <c r="M81" s="6">
        <f>IF(J81="","",(K81/J81)/LOOKUP(RIGHT($D$2,3),定数!$A$6:$A$13,定数!$B$6:$B$13))</f>
        <v>0.78003626083809807</v>
      </c>
      <c r="N81" s="49">
        <v>2019</v>
      </c>
      <c r="O81" s="8">
        <v>43488</v>
      </c>
      <c r="P81" s="85">
        <v>1.1392</v>
      </c>
      <c r="Q81" s="85"/>
      <c r="R81" s="86">
        <f>IF(P81="","",T81*M81*LOOKUP(RIGHT($D$2,3),定数!$A$6:$A$13,定数!$B$6:$B$13))</f>
        <v>-2527.3174851153672</v>
      </c>
      <c r="S81" s="86"/>
      <c r="T81" s="87">
        <f t="shared" si="12"/>
        <v>-26.999999999999247</v>
      </c>
      <c r="U81" s="87"/>
      <c r="V81" t="str">
        <f t="shared" si="11"/>
        <v/>
      </c>
      <c r="W81">
        <f t="shared" si="11"/>
        <v>2</v>
      </c>
      <c r="X81" s="41">
        <f t="shared" si="13"/>
        <v>114774.57506354521</v>
      </c>
      <c r="Y81" s="42">
        <f t="shared" si="14"/>
        <v>0.32037538766209395</v>
      </c>
    </row>
    <row r="82" spans="2:25">
      <c r="B82" s="35">
        <v>74</v>
      </c>
      <c r="C82" s="84">
        <f t="shared" si="9"/>
        <v>75476.30859869445</v>
      </c>
      <c r="D82" s="84"/>
      <c r="E82" s="49">
        <v>2019</v>
      </c>
      <c r="F82" s="8">
        <v>43487</v>
      </c>
      <c r="G82" s="49" t="s">
        <v>3</v>
      </c>
      <c r="H82" s="85">
        <v>1.1354</v>
      </c>
      <c r="I82" s="85"/>
      <c r="J82" s="49">
        <v>14</v>
      </c>
      <c r="K82" s="88">
        <f t="shared" si="15"/>
        <v>2264.2892579608333</v>
      </c>
      <c r="L82" s="89"/>
      <c r="M82" s="6">
        <f>IF(J82="","",(K82/J82)/LOOKUP(RIGHT($D$2,3),定数!$A$6:$A$13,定数!$B$6:$B$13))</f>
        <v>1.3477912249766864</v>
      </c>
      <c r="N82" s="49">
        <v>2019</v>
      </c>
      <c r="O82" s="8">
        <v>43488</v>
      </c>
      <c r="P82" s="85">
        <v>1.1371</v>
      </c>
      <c r="Q82" s="85"/>
      <c r="R82" s="86">
        <f>IF(P82="","",T82*M82*LOOKUP(RIGHT($D$2,3),定数!$A$6:$A$13,定数!$B$6:$B$13))</f>
        <v>-2749.4940989524962</v>
      </c>
      <c r="S82" s="86"/>
      <c r="T82" s="87">
        <f t="shared" si="12"/>
        <v>-17.000000000000348</v>
      </c>
      <c r="U82" s="87"/>
      <c r="V82" t="str">
        <f t="shared" si="11"/>
        <v/>
      </c>
      <c r="W82">
        <f t="shared" si="11"/>
        <v>3</v>
      </c>
      <c r="X82" s="41">
        <f t="shared" si="13"/>
        <v>114774.57506354521</v>
      </c>
      <c r="Y82" s="42">
        <f t="shared" si="14"/>
        <v>0.3423952251018415</v>
      </c>
    </row>
    <row r="83" spans="2:25">
      <c r="B83" s="35">
        <v>75</v>
      </c>
      <c r="C83" s="84">
        <f t="shared" si="9"/>
        <v>72726.814499741959</v>
      </c>
      <c r="D83" s="84"/>
      <c r="E83" s="49">
        <v>2019</v>
      </c>
      <c r="F83" s="8">
        <v>43487</v>
      </c>
      <c r="G83" s="49" t="s">
        <v>3</v>
      </c>
      <c r="H83" s="85">
        <v>1.1344000000000001</v>
      </c>
      <c r="I83" s="85"/>
      <c r="J83" s="49">
        <v>21</v>
      </c>
      <c r="K83" s="88">
        <f t="shared" si="15"/>
        <v>2181.8044349922588</v>
      </c>
      <c r="L83" s="89"/>
      <c r="M83" s="6">
        <f>IF(J83="","",(K83/J83)/LOOKUP(RIGHT($D$2,3),定数!$A$6:$A$13,定数!$B$6:$B$13))</f>
        <v>0.86579541071121391</v>
      </c>
      <c r="N83" s="49">
        <v>2019</v>
      </c>
      <c r="O83" s="8">
        <v>43487</v>
      </c>
      <c r="P83" s="85">
        <v>1.1367</v>
      </c>
      <c r="Q83" s="85"/>
      <c r="R83" s="86">
        <f>IF(P83="","",T83*M83*LOOKUP(RIGHT($D$2,3),定数!$A$6:$A$13,定数!$B$6:$B$13))</f>
        <v>-2389.5953335629179</v>
      </c>
      <c r="S83" s="86"/>
      <c r="T83" s="87">
        <f t="shared" si="12"/>
        <v>-22.999999999999687</v>
      </c>
      <c r="U83" s="87"/>
      <c r="V83" t="str">
        <f t="shared" si="11"/>
        <v/>
      </c>
      <c r="W83">
        <f t="shared" si="11"/>
        <v>4</v>
      </c>
      <c r="X83" s="41">
        <f t="shared" si="13"/>
        <v>114774.57506354521</v>
      </c>
      <c r="Y83" s="42">
        <f t="shared" si="14"/>
        <v>0.36635082761598914</v>
      </c>
    </row>
    <row r="84" spans="2:25">
      <c r="B84" s="35">
        <v>76</v>
      </c>
      <c r="C84" s="84">
        <f t="shared" si="9"/>
        <v>70337.219166179042</v>
      </c>
      <c r="D84" s="84"/>
      <c r="E84" s="49">
        <v>2019</v>
      </c>
      <c r="F84" s="8">
        <v>43500</v>
      </c>
      <c r="G84" s="49" t="s">
        <v>3</v>
      </c>
      <c r="H84" s="85">
        <v>1.1423000000000001</v>
      </c>
      <c r="I84" s="85"/>
      <c r="J84" s="49">
        <v>25</v>
      </c>
      <c r="K84" s="88">
        <f t="shared" si="15"/>
        <v>2110.1165749853712</v>
      </c>
      <c r="L84" s="89"/>
      <c r="M84" s="6">
        <f>IF(J84="","",(K84/J84)/LOOKUP(RIGHT($D$2,3),定数!$A$6:$A$13,定数!$B$6:$B$13))</f>
        <v>0.70337219166179044</v>
      </c>
      <c r="N84" s="49">
        <v>2019</v>
      </c>
      <c r="O84" s="8">
        <v>43503</v>
      </c>
      <c r="P84" s="85">
        <v>1.1372</v>
      </c>
      <c r="Q84" s="85"/>
      <c r="R84" s="86">
        <f>IF(P84="","",T84*M84*LOOKUP(RIGHT($D$2,3),定数!$A$6:$A$13,定数!$B$6:$B$13))</f>
        <v>4304.6378129702452</v>
      </c>
      <c r="S84" s="86"/>
      <c r="T84" s="87">
        <f t="shared" si="12"/>
        <v>51.000000000001044</v>
      </c>
      <c r="U84" s="87"/>
      <c r="V84" t="str">
        <f t="shared" si="11"/>
        <v/>
      </c>
      <c r="W84">
        <f t="shared" si="11"/>
        <v>0</v>
      </c>
      <c r="X84" s="41">
        <f t="shared" si="13"/>
        <v>114774.57506354521</v>
      </c>
      <c r="Y84" s="42">
        <f t="shared" si="14"/>
        <v>0.38717072899432059</v>
      </c>
    </row>
    <row r="85" spans="2:25">
      <c r="B85" s="35">
        <v>77</v>
      </c>
      <c r="C85" s="84">
        <f t="shared" si="9"/>
        <v>74641.856979149292</v>
      </c>
      <c r="D85" s="84"/>
      <c r="E85" s="49">
        <v>2019</v>
      </c>
      <c r="F85" s="8">
        <v>43501</v>
      </c>
      <c r="G85" s="49" t="s">
        <v>3</v>
      </c>
      <c r="H85" s="85">
        <v>1.1399999999999999</v>
      </c>
      <c r="I85" s="85"/>
      <c r="J85" s="49">
        <v>32</v>
      </c>
      <c r="K85" s="88">
        <f t="shared" si="15"/>
        <v>2239.2557093744786</v>
      </c>
      <c r="L85" s="89"/>
      <c r="M85" s="6">
        <f>IF(J85="","",(K85/J85)/LOOKUP(RIGHT($D$2,3),定数!$A$6:$A$13,定数!$B$6:$B$13))</f>
        <v>0.58313950764960376</v>
      </c>
      <c r="N85" s="49">
        <v>2019</v>
      </c>
      <c r="O85" s="8">
        <v>43503</v>
      </c>
      <c r="P85" s="85">
        <v>1.1335999999999999</v>
      </c>
      <c r="Q85" s="85"/>
      <c r="R85" s="86">
        <f>IF(P85="","",T85*M85*LOOKUP(RIGHT($D$2,3),定数!$A$6:$A$13,定数!$B$6:$B$13))</f>
        <v>4478.5114187489307</v>
      </c>
      <c r="S85" s="86"/>
      <c r="T85" s="87">
        <f t="shared" si="12"/>
        <v>63.999999999999616</v>
      </c>
      <c r="U85" s="87"/>
      <c r="V85" t="str">
        <f t="shared" si="11"/>
        <v/>
      </c>
      <c r="W85">
        <f t="shared" si="11"/>
        <v>0</v>
      </c>
      <c r="X85" s="41">
        <f t="shared" si="13"/>
        <v>114774.57506354521</v>
      </c>
      <c r="Y85" s="42">
        <f t="shared" si="14"/>
        <v>0.34966557760877226</v>
      </c>
    </row>
    <row r="86" spans="2:25">
      <c r="B86" s="35">
        <v>78</v>
      </c>
      <c r="C86" s="84">
        <f t="shared" si="9"/>
        <v>79120.368397898215</v>
      </c>
      <c r="D86" s="84"/>
      <c r="E86" s="49">
        <v>2019</v>
      </c>
      <c r="F86" s="8">
        <v>43516</v>
      </c>
      <c r="G86" s="49" t="s">
        <v>4</v>
      </c>
      <c r="H86" s="85">
        <v>1.1371</v>
      </c>
      <c r="I86" s="85"/>
      <c r="J86" s="49">
        <v>40</v>
      </c>
      <c r="K86" s="88">
        <f t="shared" si="15"/>
        <v>2373.6110519369463</v>
      </c>
      <c r="L86" s="89"/>
      <c r="M86" s="6">
        <f>IF(J86="","",(K86/J86)/LOOKUP(RIGHT($D$2,3),定数!$A$6:$A$13,定数!$B$6:$B$13))</f>
        <v>0.49450230248686383</v>
      </c>
      <c r="N86" s="49">
        <v>2019</v>
      </c>
      <c r="O86" s="8">
        <v>43517</v>
      </c>
      <c r="P86" s="85">
        <v>1.1329</v>
      </c>
      <c r="Q86" s="85"/>
      <c r="R86" s="86">
        <f>IF(P86="","",T86*M86*LOOKUP(RIGHT($D$2,3),定数!$A$6:$A$13,定数!$B$6:$B$13))</f>
        <v>-2492.2916045337824</v>
      </c>
      <c r="S86" s="86"/>
      <c r="T86" s="87">
        <f t="shared" si="12"/>
        <v>-41.999999999999815</v>
      </c>
      <c r="U86" s="87"/>
      <c r="V86" t="str">
        <f t="shared" si="11"/>
        <v/>
      </c>
      <c r="W86">
        <f t="shared" si="11"/>
        <v>1</v>
      </c>
      <c r="X86" s="41">
        <f t="shared" si="13"/>
        <v>114774.57506354521</v>
      </c>
      <c r="Y86" s="42">
        <f t="shared" si="14"/>
        <v>0.3106455122652988</v>
      </c>
    </row>
    <row r="87" spans="2:25">
      <c r="B87" s="35">
        <v>79</v>
      </c>
      <c r="C87" s="84">
        <f t="shared" si="9"/>
        <v>76628.076793364438</v>
      </c>
      <c r="D87" s="84"/>
      <c r="E87" s="49">
        <v>2019</v>
      </c>
      <c r="F87" s="8">
        <v>43522</v>
      </c>
      <c r="G87" s="49" t="s">
        <v>4</v>
      </c>
      <c r="H87" s="85">
        <v>1.1367</v>
      </c>
      <c r="I87" s="85"/>
      <c r="J87" s="49">
        <v>22</v>
      </c>
      <c r="K87" s="88">
        <f t="shared" si="15"/>
        <v>2298.8423038009332</v>
      </c>
      <c r="L87" s="89"/>
      <c r="M87" s="6">
        <f>IF(J87="","",(K87/J87)/LOOKUP(RIGHT($D$2,3),定数!$A$6:$A$13,定数!$B$6:$B$13))</f>
        <v>0.87077359992459591</v>
      </c>
      <c r="N87" s="49">
        <v>2019</v>
      </c>
      <c r="O87" s="8">
        <v>43524</v>
      </c>
      <c r="P87" s="85">
        <v>1.1420999999999999</v>
      </c>
      <c r="Q87" s="85"/>
      <c r="R87" s="86">
        <f>IF(P87="","",T87*M87*LOOKUP(RIGHT($D$2,3),定数!$A$6:$A$13,定数!$B$6:$B$13))</f>
        <v>5642.6129275112244</v>
      </c>
      <c r="S87" s="86"/>
      <c r="T87" s="87">
        <f t="shared" si="12"/>
        <v>53.999999999998494</v>
      </c>
      <c r="U87" s="87"/>
      <c r="V87" t="str">
        <f t="shared" si="11"/>
        <v/>
      </c>
      <c r="W87">
        <f t="shared" si="11"/>
        <v>0</v>
      </c>
      <c r="X87" s="41">
        <f t="shared" si="13"/>
        <v>114774.57506354521</v>
      </c>
      <c r="Y87" s="42">
        <f t="shared" si="14"/>
        <v>0.33236017862894174</v>
      </c>
    </row>
    <row r="88" spans="2:25">
      <c r="B88" s="35">
        <v>80</v>
      </c>
      <c r="C88" s="84">
        <f t="shared" si="9"/>
        <v>82270.689720875656</v>
      </c>
      <c r="D88" s="84"/>
      <c r="E88" s="49">
        <v>2019</v>
      </c>
      <c r="F88" s="8">
        <v>43523</v>
      </c>
      <c r="G88" s="49" t="s">
        <v>4</v>
      </c>
      <c r="H88" s="85">
        <v>1.1397999999999999</v>
      </c>
      <c r="I88" s="85"/>
      <c r="J88" s="49">
        <v>24</v>
      </c>
      <c r="K88" s="88">
        <f t="shared" si="15"/>
        <v>2468.1206916262695</v>
      </c>
      <c r="L88" s="89"/>
      <c r="M88" s="6">
        <f>IF(J88="","",(K88/J88)/LOOKUP(RIGHT($D$2,3),定数!$A$6:$A$13,定数!$B$6:$B$13))</f>
        <v>0.85698635125912126</v>
      </c>
      <c r="N88" s="49">
        <v>2019</v>
      </c>
      <c r="O88" s="8">
        <v>43523</v>
      </c>
      <c r="P88" s="85">
        <v>1.1371</v>
      </c>
      <c r="Q88" s="85"/>
      <c r="R88" s="86">
        <f>IF(P88="","",T88*M88*LOOKUP(RIGHT($D$2,3),定数!$A$6:$A$13,定数!$B$6:$B$13))</f>
        <v>-2776.6357780794751</v>
      </c>
      <c r="S88" s="86"/>
      <c r="T88" s="87">
        <f t="shared" si="12"/>
        <v>-26.999999999999247</v>
      </c>
      <c r="U88" s="87"/>
      <c r="V88" t="str">
        <f t="shared" si="11"/>
        <v/>
      </c>
      <c r="W88">
        <f t="shared" si="11"/>
        <v>1</v>
      </c>
      <c r="X88" s="41">
        <f t="shared" si="13"/>
        <v>114774.57506354521</v>
      </c>
      <c r="Y88" s="42">
        <f t="shared" si="14"/>
        <v>0.28319760996434706</v>
      </c>
    </row>
    <row r="89" spans="2:25">
      <c r="B89" s="35">
        <v>81</v>
      </c>
      <c r="C89" s="84">
        <f t="shared" si="9"/>
        <v>79494.053942796178</v>
      </c>
      <c r="D89" s="84"/>
      <c r="E89" s="49">
        <v>2019</v>
      </c>
      <c r="F89" s="8">
        <v>43524</v>
      </c>
      <c r="G89" s="49" t="s">
        <v>4</v>
      </c>
      <c r="H89" s="85">
        <v>1.1394</v>
      </c>
      <c r="I89" s="85"/>
      <c r="J89" s="49">
        <v>25</v>
      </c>
      <c r="K89" s="88">
        <f t="shared" si="15"/>
        <v>2384.8216182838851</v>
      </c>
      <c r="L89" s="89"/>
      <c r="M89" s="6">
        <f>IF(J89="","",(K89/J89)/LOOKUP(RIGHT($D$2,3),定数!$A$6:$A$13,定数!$B$6:$B$13))</f>
        <v>0.79494053942796172</v>
      </c>
      <c r="N89" s="49">
        <v>2019</v>
      </c>
      <c r="O89" s="8">
        <v>43524</v>
      </c>
      <c r="P89" s="85">
        <v>1.1366000000000001</v>
      </c>
      <c r="Q89" s="85"/>
      <c r="R89" s="86">
        <f>IF(P89="","",T89*M89*LOOKUP(RIGHT($D$2,3),定数!$A$6:$A$13,定数!$B$6:$B$13))</f>
        <v>-2671.0002124778689</v>
      </c>
      <c r="S89" s="86"/>
      <c r="T89" s="87">
        <f t="shared" si="12"/>
        <v>-27.999999999999137</v>
      </c>
      <c r="U89" s="87"/>
      <c r="V89" t="str">
        <f t="shared" si="11"/>
        <v/>
      </c>
      <c r="W89">
        <f t="shared" si="11"/>
        <v>2</v>
      </c>
      <c r="X89" s="41">
        <f t="shared" si="13"/>
        <v>114774.57506354521</v>
      </c>
      <c r="Y89" s="42">
        <f t="shared" si="14"/>
        <v>0.30738969062804977</v>
      </c>
    </row>
    <row r="90" spans="2:25">
      <c r="B90" s="35">
        <v>82</v>
      </c>
      <c r="C90" s="84">
        <f t="shared" si="9"/>
        <v>76823.053730318308</v>
      </c>
      <c r="D90" s="84"/>
      <c r="E90" s="49">
        <v>2019</v>
      </c>
      <c r="F90" s="8">
        <v>43529</v>
      </c>
      <c r="G90" s="49" t="s">
        <v>3</v>
      </c>
      <c r="H90" s="85">
        <v>1.1288</v>
      </c>
      <c r="I90" s="85"/>
      <c r="J90" s="49">
        <v>45</v>
      </c>
      <c r="K90" s="88">
        <f t="shared" si="15"/>
        <v>2304.691611909549</v>
      </c>
      <c r="L90" s="89"/>
      <c r="M90" s="6">
        <f>IF(J90="","",(K90/J90)/LOOKUP(RIGHT($D$2,3),定数!$A$6:$A$13,定数!$B$6:$B$13))</f>
        <v>0.42679474294621278</v>
      </c>
      <c r="N90" s="49">
        <v>2019</v>
      </c>
      <c r="O90" s="8">
        <v>43532</v>
      </c>
      <c r="P90" s="85">
        <v>1.1198999999999999</v>
      </c>
      <c r="Q90" s="85"/>
      <c r="R90" s="86">
        <f>IF(P90="","",T90*M90*LOOKUP(RIGHT($D$2,3),定数!$A$6:$A$13,定数!$B$6:$B$13))</f>
        <v>4558.1678546656194</v>
      </c>
      <c r="S90" s="86"/>
      <c r="T90" s="87">
        <f t="shared" si="12"/>
        <v>89.000000000001307</v>
      </c>
      <c r="U90" s="87"/>
      <c r="V90" t="str">
        <f t="shared" si="11"/>
        <v/>
      </c>
      <c r="W90">
        <f t="shared" si="11"/>
        <v>0</v>
      </c>
      <c r="X90" s="41">
        <f t="shared" si="13"/>
        <v>114774.57506354521</v>
      </c>
      <c r="Y90" s="42">
        <f t="shared" si="14"/>
        <v>0.3306613970229465</v>
      </c>
    </row>
    <row r="91" spans="2:25">
      <c r="B91" s="35">
        <v>83</v>
      </c>
      <c r="C91" s="84">
        <f t="shared" si="9"/>
        <v>81381.221584983927</v>
      </c>
      <c r="D91" s="84"/>
      <c r="E91" s="49">
        <v>2019</v>
      </c>
      <c r="F91" s="8">
        <v>43531</v>
      </c>
      <c r="G91" s="49" t="s">
        <v>3</v>
      </c>
      <c r="H91" s="85">
        <v>1.1253</v>
      </c>
      <c r="I91" s="85"/>
      <c r="J91" s="49">
        <v>66</v>
      </c>
      <c r="K91" s="88">
        <f t="shared" si="15"/>
        <v>2441.4366475495176</v>
      </c>
      <c r="L91" s="89"/>
      <c r="M91" s="6">
        <f>IF(J91="","",(K91/J91)/LOOKUP(RIGHT($D$2,3),定数!$A$6:$A$13,定数!$B$6:$B$13))</f>
        <v>0.30826220297342394</v>
      </c>
      <c r="N91" s="49">
        <v>2019</v>
      </c>
      <c r="O91" s="8">
        <v>43538</v>
      </c>
      <c r="P91" s="85">
        <v>1.1321000000000001</v>
      </c>
      <c r="Q91" s="85"/>
      <c r="R91" s="86">
        <f>IF(P91="","",T91*M91*LOOKUP(RIGHT($D$2,3),定数!$A$6:$A$13,定数!$B$6:$B$13))</f>
        <v>-2515.4195762631907</v>
      </c>
      <c r="S91" s="86"/>
      <c r="T91" s="87">
        <f t="shared" si="12"/>
        <v>-68.000000000001393</v>
      </c>
      <c r="U91" s="87"/>
      <c r="V91" t="str">
        <f t="shared" ref="V91:W106" si="16">IF(S91&lt;&gt;"",IF(S91&lt;0,1+V90,0),"")</f>
        <v/>
      </c>
      <c r="W91">
        <f t="shared" si="16"/>
        <v>1</v>
      </c>
      <c r="X91" s="41">
        <f t="shared" si="13"/>
        <v>114774.57506354521</v>
      </c>
      <c r="Y91" s="42">
        <f t="shared" si="14"/>
        <v>0.29094730657964085</v>
      </c>
    </row>
    <row r="92" spans="2:25">
      <c r="B92" s="35">
        <v>84</v>
      </c>
      <c r="C92" s="84">
        <f t="shared" si="9"/>
        <v>78865.802008720741</v>
      </c>
      <c r="D92" s="84"/>
      <c r="E92" s="49">
        <v>2019</v>
      </c>
      <c r="F92" s="8">
        <v>43536</v>
      </c>
      <c r="G92" s="49" t="s">
        <v>4</v>
      </c>
      <c r="H92" s="85">
        <v>1.1294999999999999</v>
      </c>
      <c r="I92" s="85"/>
      <c r="J92" s="49">
        <v>27</v>
      </c>
      <c r="K92" s="88">
        <f t="shared" si="15"/>
        <v>2365.9740602616221</v>
      </c>
      <c r="L92" s="89"/>
      <c r="M92" s="6">
        <f>IF(J92="","",(K92/J92)/LOOKUP(RIGHT($D$2,3),定数!$A$6:$A$13,定数!$B$6:$B$13))</f>
        <v>0.73023890748815501</v>
      </c>
      <c r="N92" s="49">
        <v>2019</v>
      </c>
      <c r="O92" s="8">
        <v>43542</v>
      </c>
      <c r="P92" s="85">
        <v>1.1349</v>
      </c>
      <c r="Q92" s="85"/>
      <c r="R92" s="86">
        <f>IF(P92="","",T92*M92*LOOKUP(RIGHT($D$2,3),定数!$A$6:$A$13,定数!$B$6:$B$13))</f>
        <v>4731.948120523306</v>
      </c>
      <c r="S92" s="86"/>
      <c r="T92" s="87">
        <f t="shared" si="12"/>
        <v>54.000000000000711</v>
      </c>
      <c r="U92" s="87"/>
      <c r="V92" t="str">
        <f t="shared" si="16"/>
        <v/>
      </c>
      <c r="W92">
        <f t="shared" si="16"/>
        <v>0</v>
      </c>
      <c r="X92" s="41">
        <f t="shared" si="13"/>
        <v>114774.57506354521</v>
      </c>
      <c r="Y92" s="42">
        <f t="shared" si="14"/>
        <v>0.31286348073990689</v>
      </c>
    </row>
    <row r="93" spans="2:25">
      <c r="B93" s="35">
        <v>85</v>
      </c>
      <c r="C93" s="84">
        <f t="shared" si="9"/>
        <v>83597.750129244043</v>
      </c>
      <c r="D93" s="84"/>
      <c r="E93" s="49">
        <v>2019</v>
      </c>
      <c r="F93" s="8">
        <v>43544</v>
      </c>
      <c r="G93" s="49" t="s">
        <v>4</v>
      </c>
      <c r="H93" s="85">
        <v>1.1366000000000001</v>
      </c>
      <c r="I93" s="85"/>
      <c r="J93" s="49">
        <v>23</v>
      </c>
      <c r="K93" s="88">
        <f t="shared" si="15"/>
        <v>2507.9325038773213</v>
      </c>
      <c r="L93" s="89"/>
      <c r="M93" s="6">
        <f>IF(J93="","",(K93/J93)/LOOKUP(RIGHT($D$2,3),定数!$A$6:$A$13,定数!$B$6:$B$13))</f>
        <v>0.9086711970570005</v>
      </c>
      <c r="N93" s="49">
        <v>2019</v>
      </c>
      <c r="O93" s="8">
        <v>43545</v>
      </c>
      <c r="P93" s="85">
        <v>1.1413</v>
      </c>
      <c r="Q93" s="85"/>
      <c r="R93" s="86">
        <f>IF(P93="","",T93*M93*LOOKUP(RIGHT($D$2,3),定数!$A$6:$A$13,定数!$B$6:$B$13))</f>
        <v>5124.9055514014026</v>
      </c>
      <c r="S93" s="86"/>
      <c r="T93" s="87">
        <f t="shared" si="12"/>
        <v>46.999999999999261</v>
      </c>
      <c r="U93" s="87"/>
      <c r="V93" t="str">
        <f t="shared" si="16"/>
        <v/>
      </c>
      <c r="W93">
        <f t="shared" si="16"/>
        <v>0</v>
      </c>
      <c r="X93" s="41">
        <f t="shared" si="13"/>
        <v>114774.57506354521</v>
      </c>
      <c r="Y93" s="42">
        <f t="shared" si="14"/>
        <v>0.27163528958430072</v>
      </c>
    </row>
    <row r="94" spans="2:25">
      <c r="B94" s="35">
        <v>86</v>
      </c>
      <c r="C94" s="84">
        <f t="shared" si="9"/>
        <v>88722.655680645446</v>
      </c>
      <c r="D94" s="84"/>
      <c r="E94" s="49">
        <v>2019</v>
      </c>
      <c r="F94" s="8">
        <v>43553</v>
      </c>
      <c r="G94" s="49" t="s">
        <v>3</v>
      </c>
      <c r="H94" s="85">
        <v>1.1218999999999999</v>
      </c>
      <c r="I94" s="85"/>
      <c r="J94" s="49">
        <v>21</v>
      </c>
      <c r="K94" s="88">
        <f t="shared" si="15"/>
        <v>2661.6796704193634</v>
      </c>
      <c r="L94" s="89"/>
      <c r="M94" s="6">
        <f>IF(J94="","",(K94/J94)/LOOKUP(RIGHT($D$2,3),定数!$A$6:$A$13,定数!$B$6:$B$13))</f>
        <v>1.0562220914362552</v>
      </c>
      <c r="N94" s="49">
        <v>2019</v>
      </c>
      <c r="O94" s="8">
        <v>43556</v>
      </c>
      <c r="P94" s="85">
        <v>1.1242000000000001</v>
      </c>
      <c r="Q94" s="85"/>
      <c r="R94" s="86">
        <f>IF(P94="","",T94*M94*LOOKUP(RIGHT($D$2,3),定数!$A$6:$A$13,定数!$B$6:$B$13))</f>
        <v>-2915.1729723643061</v>
      </c>
      <c r="S94" s="86"/>
      <c r="T94" s="87">
        <f t="shared" si="12"/>
        <v>-23.000000000001908</v>
      </c>
      <c r="U94" s="87"/>
      <c r="V94" t="str">
        <f t="shared" si="16"/>
        <v/>
      </c>
      <c r="W94">
        <f t="shared" si="16"/>
        <v>1</v>
      </c>
      <c r="X94" s="41">
        <f t="shared" si="13"/>
        <v>114774.57506354521</v>
      </c>
      <c r="Y94" s="42">
        <f t="shared" si="14"/>
        <v>0.22698336603273028</v>
      </c>
    </row>
    <row r="95" spans="2:25">
      <c r="B95" s="35">
        <v>87</v>
      </c>
      <c r="C95" s="84">
        <f t="shared" si="9"/>
        <v>85807.482708281139</v>
      </c>
      <c r="D95" s="84"/>
      <c r="E95" s="49">
        <v>2019</v>
      </c>
      <c r="F95" s="8">
        <v>43565</v>
      </c>
      <c r="G95" s="49" t="s">
        <v>4</v>
      </c>
      <c r="H95" s="85">
        <v>1.1278999999999999</v>
      </c>
      <c r="I95" s="85"/>
      <c r="J95" s="49">
        <v>48</v>
      </c>
      <c r="K95" s="88">
        <f t="shared" si="15"/>
        <v>2574.2244812484341</v>
      </c>
      <c r="L95" s="89"/>
      <c r="M95" s="6">
        <f>IF(J95="","",(K95/J95)/LOOKUP(RIGHT($D$2,3),定数!$A$6:$A$13,定数!$B$6:$B$13))</f>
        <v>0.44691397243896425</v>
      </c>
      <c r="N95" s="49">
        <v>2019</v>
      </c>
      <c r="O95" s="8">
        <v>43573</v>
      </c>
      <c r="P95" s="85">
        <v>1.1228</v>
      </c>
      <c r="Q95" s="85"/>
      <c r="R95" s="86">
        <f>IF(P95="","",T95*M95*LOOKUP(RIGHT($D$2,3),定数!$A$6:$A$13,定数!$B$6:$B$13))</f>
        <v>-2735.1135113263981</v>
      </c>
      <c r="S95" s="86"/>
      <c r="T95" s="87">
        <f t="shared" si="12"/>
        <v>-50.99999999999882</v>
      </c>
      <c r="U95" s="87"/>
      <c r="V95" t="str">
        <f t="shared" si="16"/>
        <v/>
      </c>
      <c r="W95">
        <f t="shared" si="16"/>
        <v>2</v>
      </c>
      <c r="X95" s="41">
        <f t="shared" si="13"/>
        <v>114774.57506354521</v>
      </c>
      <c r="Y95" s="42">
        <f t="shared" si="14"/>
        <v>0.25238248400594276</v>
      </c>
    </row>
    <row r="96" spans="2:25">
      <c r="B96" s="35">
        <v>88</v>
      </c>
      <c r="C96" s="84">
        <f t="shared" si="9"/>
        <v>83072.369196954736</v>
      </c>
      <c r="D96" s="84"/>
      <c r="E96" s="49">
        <v>2019</v>
      </c>
      <c r="F96" s="8">
        <v>43598</v>
      </c>
      <c r="G96" s="49" t="s">
        <v>4</v>
      </c>
      <c r="H96" s="85">
        <v>1.1242000000000001</v>
      </c>
      <c r="I96" s="85"/>
      <c r="J96" s="49">
        <v>18</v>
      </c>
      <c r="K96" s="88">
        <f t="shared" si="15"/>
        <v>2492.1710759086418</v>
      </c>
      <c r="L96" s="89"/>
      <c r="M96" s="6">
        <f>IF(J96="","",(K96/J96)/LOOKUP(RIGHT($D$2,3),定数!$A$6:$A$13,定数!$B$6:$B$13))</f>
        <v>1.15378290551326</v>
      </c>
      <c r="N96" s="49">
        <v>2019</v>
      </c>
      <c r="O96" s="8">
        <v>43599</v>
      </c>
      <c r="P96" s="85">
        <v>1.1221000000000001</v>
      </c>
      <c r="Q96" s="85"/>
      <c r="R96" s="86">
        <f>IF(P96="","",T96*M96*LOOKUP(RIGHT($D$2,3),定数!$A$6:$A$13,定数!$B$6:$B$13))</f>
        <v>-2907.5329218934021</v>
      </c>
      <c r="S96" s="86"/>
      <c r="T96" s="87">
        <f t="shared" si="12"/>
        <v>-20.999999999999908</v>
      </c>
      <c r="U96" s="87"/>
      <c r="V96" t="str">
        <f t="shared" si="16"/>
        <v/>
      </c>
      <c r="W96">
        <f t="shared" si="16"/>
        <v>3</v>
      </c>
      <c r="X96" s="41">
        <f t="shared" si="13"/>
        <v>114774.57506354521</v>
      </c>
      <c r="Y96" s="42">
        <f t="shared" si="14"/>
        <v>0.2762127923282528</v>
      </c>
    </row>
    <row r="97" spans="2:25">
      <c r="B97" s="35">
        <v>89</v>
      </c>
      <c r="C97" s="84">
        <f t="shared" si="9"/>
        <v>80164.836275061331</v>
      </c>
      <c r="D97" s="84"/>
      <c r="E97" s="49">
        <v>2019</v>
      </c>
      <c r="F97" s="8">
        <v>43607</v>
      </c>
      <c r="G97" s="49" t="s">
        <v>3</v>
      </c>
      <c r="H97" s="85">
        <v>1.1152</v>
      </c>
      <c r="I97" s="85"/>
      <c r="J97" s="49">
        <v>12</v>
      </c>
      <c r="K97" s="88">
        <f t="shared" si="15"/>
        <v>2404.9450882518399</v>
      </c>
      <c r="L97" s="89"/>
      <c r="M97" s="6">
        <f>IF(J97="","",(K97/J97)/LOOKUP(RIGHT($D$2,3),定数!$A$6:$A$13,定数!$B$6:$B$13))</f>
        <v>1.6701007557304444</v>
      </c>
      <c r="N97" s="49">
        <v>2019</v>
      </c>
      <c r="O97" s="8">
        <v>43607</v>
      </c>
      <c r="P97" s="85">
        <v>1.1166</v>
      </c>
      <c r="Q97" s="85"/>
      <c r="R97" s="86">
        <f>IF(P97="","",T97*M97*LOOKUP(RIGHT($D$2,3),定数!$A$6:$A$13,定数!$B$6:$B$13))</f>
        <v>-2805.7692696272825</v>
      </c>
      <c r="S97" s="86"/>
      <c r="T97" s="87">
        <f t="shared" si="12"/>
        <v>-14.000000000000679</v>
      </c>
      <c r="U97" s="87"/>
      <c r="V97" t="str">
        <f t="shared" si="16"/>
        <v/>
      </c>
      <c r="W97">
        <f t="shared" si="16"/>
        <v>4</v>
      </c>
      <c r="X97" s="41">
        <f t="shared" si="13"/>
        <v>114774.57506354521</v>
      </c>
      <c r="Y97" s="42">
        <f t="shared" si="14"/>
        <v>0.30154534459676385</v>
      </c>
    </row>
    <row r="98" spans="2:25">
      <c r="B98" s="35">
        <v>90</v>
      </c>
      <c r="C98" s="84">
        <f t="shared" si="9"/>
        <v>77359.067005434044</v>
      </c>
      <c r="D98" s="84"/>
      <c r="E98" s="49">
        <v>2019</v>
      </c>
      <c r="F98" s="8">
        <v>43616</v>
      </c>
      <c r="G98" s="49" t="s">
        <v>3</v>
      </c>
      <c r="H98" s="85">
        <v>1.1128</v>
      </c>
      <c r="I98" s="85"/>
      <c r="J98" s="49">
        <v>10</v>
      </c>
      <c r="K98" s="88">
        <f t="shared" si="15"/>
        <v>2320.7720101630212</v>
      </c>
      <c r="L98" s="89"/>
      <c r="M98" s="6">
        <f>IF(J98="","",(K98/J98)/LOOKUP(RIGHT($D$2,3),定数!$A$6:$A$13,定数!$B$6:$B$13))</f>
        <v>1.9339766751358511</v>
      </c>
      <c r="N98" s="49">
        <v>2019</v>
      </c>
      <c r="O98" s="8">
        <v>43616</v>
      </c>
      <c r="P98" s="85">
        <v>1.1141000000000001</v>
      </c>
      <c r="Q98" s="85"/>
      <c r="R98" s="86">
        <f>IF(P98="","",T98*M98*LOOKUP(RIGHT($D$2,3),定数!$A$6:$A$13,定数!$B$6:$B$13))</f>
        <v>-3017.0036132121104</v>
      </c>
      <c r="S98" s="86"/>
      <c r="T98" s="87">
        <f t="shared" si="12"/>
        <v>-13.000000000000789</v>
      </c>
      <c r="U98" s="87"/>
      <c r="V98" t="str">
        <f t="shared" si="16"/>
        <v/>
      </c>
      <c r="W98">
        <f t="shared" si="16"/>
        <v>5</v>
      </c>
      <c r="X98" s="41">
        <f t="shared" si="13"/>
        <v>114774.57506354521</v>
      </c>
      <c r="Y98" s="42">
        <f t="shared" si="14"/>
        <v>0.32599125753587832</v>
      </c>
    </row>
    <row r="99" spans="2:25">
      <c r="B99" s="35">
        <v>91</v>
      </c>
      <c r="C99" s="84">
        <f t="shared" si="9"/>
        <v>74342.063392221928</v>
      </c>
      <c r="D99" s="84"/>
      <c r="E99" s="49">
        <v>2019</v>
      </c>
      <c r="F99" s="8">
        <v>43623</v>
      </c>
      <c r="G99" s="49" t="s">
        <v>4</v>
      </c>
      <c r="H99" s="90">
        <v>1.1327</v>
      </c>
      <c r="I99" s="91"/>
      <c r="J99" s="49">
        <v>75</v>
      </c>
      <c r="K99" s="88">
        <f t="shared" si="15"/>
        <v>2230.261901766658</v>
      </c>
      <c r="L99" s="89"/>
      <c r="M99" s="6">
        <f>IF(J99="","",(K99/J99)/LOOKUP(RIGHT($D$2,3),定数!$A$6:$A$13,定数!$B$6:$B$13))</f>
        <v>0.24780687797407311</v>
      </c>
      <c r="N99" s="49">
        <v>2019</v>
      </c>
      <c r="O99" s="8">
        <v>43630</v>
      </c>
      <c r="P99" s="85">
        <v>1.125</v>
      </c>
      <c r="Q99" s="85"/>
      <c r="R99" s="86">
        <f>IF(P99="","",T99*M99*LOOKUP(RIGHT($D$2,3),定数!$A$6:$A$13,定数!$B$6:$B$13))</f>
        <v>-2289.7355524804475</v>
      </c>
      <c r="S99" s="86"/>
      <c r="T99" s="87">
        <f t="shared" si="12"/>
        <v>-77.000000000000398</v>
      </c>
      <c r="U99" s="87"/>
      <c r="V99" t="str">
        <f t="shared" si="16"/>
        <v/>
      </c>
      <c r="W99">
        <f t="shared" si="16"/>
        <v>6</v>
      </c>
      <c r="X99" s="41">
        <f t="shared" si="13"/>
        <v>114774.57506354521</v>
      </c>
      <c r="Y99" s="42">
        <f t="shared" si="14"/>
        <v>0.3522775984919807</v>
      </c>
    </row>
    <row r="100" spans="2:25">
      <c r="B100" s="35">
        <v>92</v>
      </c>
      <c r="C100" s="84">
        <f t="shared" si="9"/>
        <v>72052.327839741483</v>
      </c>
      <c r="D100" s="84"/>
      <c r="E100" s="49">
        <v>2019</v>
      </c>
      <c r="F100" s="8">
        <v>43626</v>
      </c>
      <c r="G100" s="49" t="s">
        <v>4</v>
      </c>
      <c r="H100" s="85">
        <v>1.1319999999999999</v>
      </c>
      <c r="I100" s="85"/>
      <c r="J100" s="49">
        <v>29</v>
      </c>
      <c r="K100" s="88">
        <f t="shared" si="15"/>
        <v>2161.5698351922442</v>
      </c>
      <c r="L100" s="89"/>
      <c r="M100" s="6">
        <f>IF(J100="","",(K100/J100)/LOOKUP(RIGHT($D$2,3),定数!$A$6:$A$13,定数!$B$6:$B$13))</f>
        <v>0.62114075723915063</v>
      </c>
      <c r="N100" s="49">
        <v>2019</v>
      </c>
      <c r="O100" s="8">
        <v>43628</v>
      </c>
      <c r="P100" s="85">
        <v>1.1289</v>
      </c>
      <c r="Q100" s="85"/>
      <c r="R100" s="86">
        <f>IF(P100="","",T100*M100*LOOKUP(RIGHT($D$2,3),定数!$A$6:$A$13,定数!$B$6:$B$13))</f>
        <v>-2310.6436169295512</v>
      </c>
      <c r="S100" s="86"/>
      <c r="T100" s="87">
        <f t="shared" si="12"/>
        <v>-30.999999999998806</v>
      </c>
      <c r="U100" s="87"/>
      <c r="V100" t="str">
        <f t="shared" si="16"/>
        <v/>
      </c>
      <c r="W100">
        <f t="shared" si="16"/>
        <v>7</v>
      </c>
      <c r="X100" s="41">
        <f t="shared" si="13"/>
        <v>114774.57506354521</v>
      </c>
      <c r="Y100" s="42">
        <f t="shared" si="14"/>
        <v>0.37222744845842781</v>
      </c>
    </row>
    <row r="101" spans="2:25">
      <c r="B101" s="35">
        <v>93</v>
      </c>
      <c r="C101" s="84">
        <f t="shared" si="9"/>
        <v>69741.684222811935</v>
      </c>
      <c r="D101" s="84"/>
      <c r="E101" s="49">
        <v>2019</v>
      </c>
      <c r="F101" s="8">
        <v>43627</v>
      </c>
      <c r="G101" s="49" t="s">
        <v>4</v>
      </c>
      <c r="H101" s="85">
        <v>1.1327</v>
      </c>
      <c r="I101" s="85"/>
      <c r="J101" s="49">
        <v>25</v>
      </c>
      <c r="K101" s="88">
        <f t="shared" si="15"/>
        <v>2092.2505266843582</v>
      </c>
      <c r="L101" s="89"/>
      <c r="M101" s="6">
        <f>IF(J101="","",(K101/J101)/LOOKUP(RIGHT($D$2,3),定数!$A$6:$A$13,定数!$B$6:$B$13))</f>
        <v>0.69741684222811939</v>
      </c>
      <c r="N101" s="49">
        <v>2019</v>
      </c>
      <c r="O101" s="8">
        <v>43628</v>
      </c>
      <c r="P101" s="85">
        <v>1.1299999999999999</v>
      </c>
      <c r="Q101" s="85"/>
      <c r="R101" s="86">
        <f>IF(P101="","",T101*M101*LOOKUP(RIGHT($D$2,3),定数!$A$6:$A$13,定数!$B$6:$B$13))</f>
        <v>-2259.6305688192297</v>
      </c>
      <c r="S101" s="86"/>
      <c r="T101" s="87">
        <f t="shared" si="12"/>
        <v>-27.000000000001467</v>
      </c>
      <c r="U101" s="87"/>
      <c r="V101" t="str">
        <f t="shared" si="16"/>
        <v/>
      </c>
      <c r="W101">
        <f t="shared" si="16"/>
        <v>8</v>
      </c>
      <c r="X101" s="41">
        <f t="shared" si="13"/>
        <v>114774.57506354521</v>
      </c>
      <c r="Y101" s="42">
        <f t="shared" si="14"/>
        <v>0.39235946476648431</v>
      </c>
    </row>
    <row r="102" spans="2:25">
      <c r="B102" s="35">
        <v>94</v>
      </c>
      <c r="C102" s="84">
        <f t="shared" si="9"/>
        <v>67482.053653992712</v>
      </c>
      <c r="D102" s="84"/>
      <c r="E102" s="49">
        <v>2019</v>
      </c>
      <c r="F102" s="8">
        <v>43630</v>
      </c>
      <c r="G102" s="49" t="s">
        <v>3</v>
      </c>
      <c r="H102" s="85">
        <v>1.123</v>
      </c>
      <c r="I102" s="85"/>
      <c r="J102" s="49">
        <v>48</v>
      </c>
      <c r="K102" s="88">
        <f t="shared" si="15"/>
        <v>2024.4616096197813</v>
      </c>
      <c r="L102" s="89"/>
      <c r="M102" s="6">
        <f>IF(J102="","",(K102/J102)/LOOKUP(RIGHT($D$2,3),定数!$A$6:$A$13,定数!$B$6:$B$13))</f>
        <v>0.35146902944787867</v>
      </c>
      <c r="N102" s="49">
        <v>2019</v>
      </c>
      <c r="O102" s="8">
        <v>43636</v>
      </c>
      <c r="P102" s="85">
        <v>1.1279999999999999</v>
      </c>
      <c r="Q102" s="85"/>
      <c r="R102" s="86">
        <f>IF(P102="","",T102*M102*LOOKUP(RIGHT($D$2,3),定数!$A$6:$A$13,定数!$B$6:$B$13))</f>
        <v>-2108.8141766872268</v>
      </c>
      <c r="S102" s="86"/>
      <c r="T102" s="87">
        <f t="shared" si="12"/>
        <v>-49.999999999998934</v>
      </c>
      <c r="U102" s="87"/>
      <c r="V102" t="str">
        <f t="shared" si="16"/>
        <v/>
      </c>
      <c r="W102">
        <f t="shared" si="16"/>
        <v>9</v>
      </c>
      <c r="X102" s="41">
        <f t="shared" si="13"/>
        <v>114774.57506354521</v>
      </c>
      <c r="Y102" s="42">
        <f t="shared" si="14"/>
        <v>0.41204701810805122</v>
      </c>
    </row>
    <row r="103" spans="2:25">
      <c r="B103" s="35">
        <v>95</v>
      </c>
      <c r="C103" s="84">
        <f t="shared" si="9"/>
        <v>65373.239477305484</v>
      </c>
      <c r="D103" s="84"/>
      <c r="E103" s="49">
        <v>2019</v>
      </c>
      <c r="F103" s="8">
        <v>43634</v>
      </c>
      <c r="G103" s="49" t="s">
        <v>3</v>
      </c>
      <c r="H103" s="85">
        <v>1.1187</v>
      </c>
      <c r="I103" s="85"/>
      <c r="J103" s="49">
        <v>54</v>
      </c>
      <c r="K103" s="88">
        <f t="shared" si="15"/>
        <v>1961.1971843191645</v>
      </c>
      <c r="L103" s="89"/>
      <c r="M103" s="6">
        <f>IF(J103="","",(K103/J103)/LOOKUP(RIGHT($D$2,3),定数!$A$6:$A$13,定数!$B$6:$B$13))</f>
        <v>0.30265388646900687</v>
      </c>
      <c r="N103" s="49">
        <v>2019</v>
      </c>
      <c r="O103" s="8">
        <v>43636</v>
      </c>
      <c r="P103" s="85">
        <v>1.1243000000000001</v>
      </c>
      <c r="Q103" s="85"/>
      <c r="R103" s="86">
        <f>IF(P103="","",T103*M103*LOOKUP(RIGHT($D$2,3),定数!$A$6:$A$13,定数!$B$6:$B$13))</f>
        <v>-2033.834117071744</v>
      </c>
      <c r="S103" s="86"/>
      <c r="T103" s="87">
        <f t="shared" si="12"/>
        <v>-56.000000000000497</v>
      </c>
      <c r="U103" s="87"/>
      <c r="V103" t="str">
        <f t="shared" si="16"/>
        <v/>
      </c>
      <c r="W103">
        <f t="shared" si="16"/>
        <v>10</v>
      </c>
      <c r="X103" s="41">
        <f t="shared" si="13"/>
        <v>114774.57506354521</v>
      </c>
      <c r="Y103" s="42">
        <f t="shared" si="14"/>
        <v>0.43042054879217428</v>
      </c>
    </row>
    <row r="104" spans="2:25">
      <c r="B104" s="35">
        <v>96</v>
      </c>
      <c r="C104" s="84">
        <f t="shared" si="9"/>
        <v>63339.405360233737</v>
      </c>
      <c r="D104" s="84"/>
      <c r="E104" s="35"/>
      <c r="F104" s="8"/>
      <c r="G104" s="35"/>
      <c r="H104" s="85"/>
      <c r="I104" s="85"/>
      <c r="J104" s="35"/>
      <c r="K104" s="88" t="str">
        <f t="shared" ref="K104:K108" si="17">IF(J104="","",C104*0.03)</f>
        <v/>
      </c>
      <c r="L104" s="89"/>
      <c r="M104" s="6" t="str">
        <f>IF(J104="","",(K104/J104)/LOOKUP(RIGHT($D$2,3),定数!$A$6:$A$13,定数!$B$6:$B$13))</f>
        <v/>
      </c>
      <c r="N104" s="35"/>
      <c r="O104" s="8"/>
      <c r="P104" s="85"/>
      <c r="Q104" s="85"/>
      <c r="R104" s="86" t="str">
        <f>IF(P104="","",T104*M104*LOOKUP(RIGHT($D$2,3),定数!$A$6:$A$13,定数!$B$6:$B$13))</f>
        <v/>
      </c>
      <c r="S104" s="86"/>
      <c r="T104" s="87" t="str">
        <f t="shared" si="12"/>
        <v/>
      </c>
      <c r="U104" s="87"/>
      <c r="V104" t="str">
        <f t="shared" si="16"/>
        <v/>
      </c>
      <c r="W104" t="str">
        <f t="shared" si="16"/>
        <v/>
      </c>
      <c r="X104" s="41">
        <f t="shared" si="13"/>
        <v>114774.57506354521</v>
      </c>
      <c r="Y104" s="42">
        <f t="shared" si="14"/>
        <v>0.44814079838530685</v>
      </c>
    </row>
    <row r="105" spans="2:25">
      <c r="B105" s="35">
        <v>97</v>
      </c>
      <c r="C105" s="84" t="str">
        <f t="shared" si="9"/>
        <v/>
      </c>
      <c r="D105" s="84"/>
      <c r="E105" s="35"/>
      <c r="F105" s="8"/>
      <c r="G105" s="35"/>
      <c r="H105" s="85"/>
      <c r="I105" s="85"/>
      <c r="J105" s="35"/>
      <c r="K105" s="88" t="str">
        <f t="shared" si="17"/>
        <v/>
      </c>
      <c r="L105" s="89"/>
      <c r="M105" s="6" t="str">
        <f>IF(J105="","",(K105/J105)/LOOKUP(RIGHT($D$2,3),定数!$A$6:$A$13,定数!$B$6:$B$13))</f>
        <v/>
      </c>
      <c r="N105" s="35"/>
      <c r="O105" s="8"/>
      <c r="P105" s="85"/>
      <c r="Q105" s="85"/>
      <c r="R105" s="86" t="str">
        <f>IF(P105="","",T105*M105*LOOKUP(RIGHT($D$2,3),定数!$A$6:$A$13,定数!$B$6:$B$13))</f>
        <v/>
      </c>
      <c r="S105" s="86"/>
      <c r="T105" s="87" t="str">
        <f t="shared" si="12"/>
        <v/>
      </c>
      <c r="U105" s="87"/>
      <c r="V105" t="str">
        <f t="shared" si="16"/>
        <v/>
      </c>
      <c r="W105" t="str">
        <f t="shared" si="16"/>
        <v/>
      </c>
      <c r="X105" s="41" t="str">
        <f t="shared" si="13"/>
        <v/>
      </c>
      <c r="Y105" s="42" t="str">
        <f t="shared" si="14"/>
        <v/>
      </c>
    </row>
    <row r="106" spans="2:25">
      <c r="B106" s="35">
        <v>98</v>
      </c>
      <c r="C106" s="84" t="str">
        <f t="shared" si="9"/>
        <v/>
      </c>
      <c r="D106" s="84"/>
      <c r="E106" s="35"/>
      <c r="F106" s="8"/>
      <c r="G106" s="35"/>
      <c r="H106" s="85"/>
      <c r="I106" s="85"/>
      <c r="J106" s="35"/>
      <c r="K106" s="88" t="str">
        <f t="shared" si="17"/>
        <v/>
      </c>
      <c r="L106" s="89"/>
      <c r="M106" s="6" t="str">
        <f>IF(J106="","",(K106/J106)/LOOKUP(RIGHT($D$2,3),定数!$A$6:$A$13,定数!$B$6:$B$13))</f>
        <v/>
      </c>
      <c r="N106" s="35"/>
      <c r="O106" s="8"/>
      <c r="P106" s="85"/>
      <c r="Q106" s="85"/>
      <c r="R106" s="86" t="str">
        <f>IF(P106="","",T106*M106*LOOKUP(RIGHT($D$2,3),定数!$A$6:$A$13,定数!$B$6:$B$13))</f>
        <v/>
      </c>
      <c r="S106" s="86"/>
      <c r="T106" s="87" t="str">
        <f t="shared" si="12"/>
        <v/>
      </c>
      <c r="U106" s="87"/>
      <c r="V106" t="str">
        <f t="shared" si="16"/>
        <v/>
      </c>
      <c r="W106" t="str">
        <f t="shared" si="16"/>
        <v/>
      </c>
      <c r="X106" s="41" t="str">
        <f t="shared" si="13"/>
        <v/>
      </c>
      <c r="Y106" s="42" t="str">
        <f t="shared" si="14"/>
        <v/>
      </c>
    </row>
    <row r="107" spans="2:25">
      <c r="B107" s="35">
        <v>99</v>
      </c>
      <c r="C107" s="84" t="str">
        <f t="shared" si="9"/>
        <v/>
      </c>
      <c r="D107" s="84"/>
      <c r="E107" s="35"/>
      <c r="F107" s="8"/>
      <c r="G107" s="35"/>
      <c r="H107" s="85"/>
      <c r="I107" s="85"/>
      <c r="J107" s="35"/>
      <c r="K107" s="88" t="str">
        <f t="shared" si="17"/>
        <v/>
      </c>
      <c r="L107" s="89"/>
      <c r="M107" s="6" t="str">
        <f>IF(J107="","",(K107/J107)/LOOKUP(RIGHT($D$2,3),定数!$A$6:$A$13,定数!$B$6:$B$13))</f>
        <v/>
      </c>
      <c r="N107" s="35"/>
      <c r="O107" s="8"/>
      <c r="P107" s="85"/>
      <c r="Q107" s="85"/>
      <c r="R107" s="86" t="str">
        <f>IF(P107="","",T107*M107*LOOKUP(RIGHT($D$2,3),定数!$A$6:$A$13,定数!$B$6:$B$13))</f>
        <v/>
      </c>
      <c r="S107" s="86"/>
      <c r="T107" s="87" t="str">
        <f t="shared" si="12"/>
        <v/>
      </c>
      <c r="U107" s="87"/>
      <c r="V107" t="str">
        <f>IF(S107&lt;&gt;"",IF(S107&lt;0,1+V106,0),"")</f>
        <v/>
      </c>
      <c r="W107" t="str">
        <f>IF(T107&lt;&gt;"",IF(T107&lt;0,1+W106,0),"")</f>
        <v/>
      </c>
      <c r="X107" s="41" t="str">
        <f t="shared" si="13"/>
        <v/>
      </c>
      <c r="Y107" s="42" t="str">
        <f t="shared" si="14"/>
        <v/>
      </c>
    </row>
    <row r="108" spans="2:25">
      <c r="B108" s="35">
        <v>100</v>
      </c>
      <c r="C108" s="84" t="str">
        <f t="shared" si="9"/>
        <v/>
      </c>
      <c r="D108" s="84"/>
      <c r="E108" s="35"/>
      <c r="F108" s="8"/>
      <c r="G108" s="35"/>
      <c r="H108" s="85"/>
      <c r="I108" s="85"/>
      <c r="J108" s="35"/>
      <c r="K108" s="88" t="str">
        <f t="shared" si="17"/>
        <v/>
      </c>
      <c r="L108" s="89"/>
      <c r="M108" s="6" t="str">
        <f>IF(J108="","",(K108/J108)/LOOKUP(RIGHT($D$2,3),定数!$A$6:$A$13,定数!$B$6:$B$13))</f>
        <v/>
      </c>
      <c r="N108" s="35"/>
      <c r="O108" s="8"/>
      <c r="P108" s="85"/>
      <c r="Q108" s="85"/>
      <c r="R108" s="86" t="str">
        <f>IF(P108="","",T108*M108*LOOKUP(RIGHT($D$2,3),定数!$A$6:$A$13,定数!$B$6:$B$13))</f>
        <v/>
      </c>
      <c r="S108" s="86"/>
      <c r="T108" s="87" t="str">
        <f t="shared" si="12"/>
        <v/>
      </c>
      <c r="U108" s="87"/>
      <c r="V108" t="str">
        <f>IF(S108&lt;&gt;"",IF(S108&lt;0,1+V107,0),"")</f>
        <v/>
      </c>
      <c r="W108" t="str">
        <f>IF(T108&lt;&gt;"",IF(T108&lt;0,1+W107,0),"")</f>
        <v/>
      </c>
      <c r="X108" s="41" t="str">
        <f t="shared" si="13"/>
        <v/>
      </c>
      <c r="Y108" s="42" t="str">
        <f t="shared" si="14"/>
        <v/>
      </c>
    </row>
    <row r="109" spans="2:25">
      <c r="B109" s="1"/>
      <c r="C109" s="1"/>
      <c r="D109" s="1"/>
      <c r="E109" s="1"/>
      <c r="F109" s="1"/>
      <c r="G109" s="1"/>
      <c r="H109" s="1"/>
      <c r="I109" s="1"/>
      <c r="J109" s="1"/>
      <c r="K109" s="1"/>
      <c r="L109" s="1"/>
      <c r="M109" s="1"/>
      <c r="N109" s="1"/>
      <c r="O109" s="1"/>
      <c r="P109" s="1"/>
      <c r="Q109" s="1"/>
      <c r="R109" s="1"/>
    </row>
  </sheetData>
  <mergeCells count="635">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 ref="J5:K5"/>
    <mergeCell ref="L5:M5"/>
    <mergeCell ref="P5:Q5"/>
    <mergeCell ref="F2:G2"/>
    <mergeCell ref="H2:I2"/>
    <mergeCell ref="R7:U7"/>
    <mergeCell ref="H8:I8"/>
    <mergeCell ref="K8:L8"/>
    <mergeCell ref="P8:Q8"/>
    <mergeCell ref="R8:S8"/>
    <mergeCell ref="T8:U8"/>
    <mergeCell ref="B7:B8"/>
    <mergeCell ref="C7:D8"/>
    <mergeCell ref="E7:I7"/>
    <mergeCell ref="J7:L7"/>
    <mergeCell ref="M7:M8"/>
    <mergeCell ref="N7:Q7"/>
    <mergeCell ref="C10:D10"/>
    <mergeCell ref="H10:I10"/>
    <mergeCell ref="K10:L10"/>
    <mergeCell ref="P10:Q10"/>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C14:D14"/>
    <mergeCell ref="H14:I14"/>
    <mergeCell ref="K14:L14"/>
    <mergeCell ref="P14:Q14"/>
    <mergeCell ref="R14:S14"/>
    <mergeCell ref="T14:U14"/>
    <mergeCell ref="C13:D13"/>
    <mergeCell ref="H13:I13"/>
    <mergeCell ref="K13:L13"/>
    <mergeCell ref="P13:Q13"/>
    <mergeCell ref="R13:S13"/>
    <mergeCell ref="T13:U13"/>
    <mergeCell ref="C16:D16"/>
    <mergeCell ref="H16:I16"/>
    <mergeCell ref="K16:L16"/>
    <mergeCell ref="P16:Q16"/>
    <mergeCell ref="R16:S16"/>
    <mergeCell ref="T16:U16"/>
    <mergeCell ref="C15:D15"/>
    <mergeCell ref="H15:I15"/>
    <mergeCell ref="K15:L15"/>
    <mergeCell ref="P15:Q15"/>
    <mergeCell ref="R15:S15"/>
    <mergeCell ref="T15:U15"/>
    <mergeCell ref="C18:D18"/>
    <mergeCell ref="H18:I18"/>
    <mergeCell ref="K18:L18"/>
    <mergeCell ref="P18:Q18"/>
    <mergeCell ref="R18:S18"/>
    <mergeCell ref="T18:U18"/>
    <mergeCell ref="C17:D17"/>
    <mergeCell ref="H17:I17"/>
    <mergeCell ref="K17:L17"/>
    <mergeCell ref="P17:Q17"/>
    <mergeCell ref="R17:S17"/>
    <mergeCell ref="T17:U17"/>
    <mergeCell ref="C20:D20"/>
    <mergeCell ref="H20:I20"/>
    <mergeCell ref="K20:L20"/>
    <mergeCell ref="P20:Q20"/>
    <mergeCell ref="R20:S20"/>
    <mergeCell ref="T20:U20"/>
    <mergeCell ref="C19:D19"/>
    <mergeCell ref="H19:I19"/>
    <mergeCell ref="K19:L19"/>
    <mergeCell ref="P19:Q19"/>
    <mergeCell ref="R19:S19"/>
    <mergeCell ref="T19:U19"/>
    <mergeCell ref="C22:D22"/>
    <mergeCell ref="H22:I22"/>
    <mergeCell ref="K22:L22"/>
    <mergeCell ref="P22:Q22"/>
    <mergeCell ref="R22:S22"/>
    <mergeCell ref="T22:U22"/>
    <mergeCell ref="C21:D21"/>
    <mergeCell ref="H21:I21"/>
    <mergeCell ref="K21:L21"/>
    <mergeCell ref="P21:Q21"/>
    <mergeCell ref="R21:S21"/>
    <mergeCell ref="T21:U21"/>
    <mergeCell ref="C24:D24"/>
    <mergeCell ref="H24:I24"/>
    <mergeCell ref="K24:L24"/>
    <mergeCell ref="P24:Q24"/>
    <mergeCell ref="R24:S24"/>
    <mergeCell ref="T24:U24"/>
    <mergeCell ref="C23:D23"/>
    <mergeCell ref="H23:I23"/>
    <mergeCell ref="K23:L23"/>
    <mergeCell ref="P23:Q23"/>
    <mergeCell ref="R23:S23"/>
    <mergeCell ref="T23:U23"/>
    <mergeCell ref="C26:D26"/>
    <mergeCell ref="H26:I26"/>
    <mergeCell ref="K26:L26"/>
    <mergeCell ref="P26:Q26"/>
    <mergeCell ref="R26:S26"/>
    <mergeCell ref="T26:U26"/>
    <mergeCell ref="C25:D25"/>
    <mergeCell ref="H25:I25"/>
    <mergeCell ref="K25:L25"/>
    <mergeCell ref="P25:Q25"/>
    <mergeCell ref="R25:S25"/>
    <mergeCell ref="T25:U25"/>
    <mergeCell ref="C28:D28"/>
    <mergeCell ref="H28:I28"/>
    <mergeCell ref="K28:L28"/>
    <mergeCell ref="P28:Q28"/>
    <mergeCell ref="R28:S28"/>
    <mergeCell ref="T28:U28"/>
    <mergeCell ref="C27:D27"/>
    <mergeCell ref="H27:I27"/>
    <mergeCell ref="K27:L27"/>
    <mergeCell ref="P27:Q27"/>
    <mergeCell ref="R27:S27"/>
    <mergeCell ref="T27:U27"/>
    <mergeCell ref="C30:D30"/>
    <mergeCell ref="H30:I30"/>
    <mergeCell ref="K30:L30"/>
    <mergeCell ref="P30:Q30"/>
    <mergeCell ref="R30:S30"/>
    <mergeCell ref="T30:U30"/>
    <mergeCell ref="C29:D29"/>
    <mergeCell ref="H29:I29"/>
    <mergeCell ref="K29:L29"/>
    <mergeCell ref="P29:Q29"/>
    <mergeCell ref="R29:S29"/>
    <mergeCell ref="T29:U29"/>
    <mergeCell ref="C32:D32"/>
    <mergeCell ref="H32:I32"/>
    <mergeCell ref="K32:L32"/>
    <mergeCell ref="P32:Q32"/>
    <mergeCell ref="R32:S32"/>
    <mergeCell ref="T32:U32"/>
    <mergeCell ref="C31:D31"/>
    <mergeCell ref="H31:I31"/>
    <mergeCell ref="K31:L31"/>
    <mergeCell ref="P31:Q31"/>
    <mergeCell ref="R31:S31"/>
    <mergeCell ref="T31:U31"/>
    <mergeCell ref="C34:D34"/>
    <mergeCell ref="H34:I34"/>
    <mergeCell ref="K34:L34"/>
    <mergeCell ref="P34:Q34"/>
    <mergeCell ref="R34:S34"/>
    <mergeCell ref="T34:U34"/>
    <mergeCell ref="C33:D33"/>
    <mergeCell ref="H33:I33"/>
    <mergeCell ref="K33:L33"/>
    <mergeCell ref="P33:Q33"/>
    <mergeCell ref="R33:S33"/>
    <mergeCell ref="T33:U33"/>
    <mergeCell ref="C36:D36"/>
    <mergeCell ref="H36:I36"/>
    <mergeCell ref="K36:L36"/>
    <mergeCell ref="P36:Q36"/>
    <mergeCell ref="R36:S36"/>
    <mergeCell ref="T36:U36"/>
    <mergeCell ref="C35:D35"/>
    <mergeCell ref="H35:I35"/>
    <mergeCell ref="K35:L35"/>
    <mergeCell ref="P35:Q35"/>
    <mergeCell ref="R35:S35"/>
    <mergeCell ref="T35:U35"/>
    <mergeCell ref="C38:D38"/>
    <mergeCell ref="H38:I38"/>
    <mergeCell ref="K38:L38"/>
    <mergeCell ref="P38:Q38"/>
    <mergeCell ref="R38:S38"/>
    <mergeCell ref="T38:U38"/>
    <mergeCell ref="C37:D37"/>
    <mergeCell ref="H37:I37"/>
    <mergeCell ref="K37:L37"/>
    <mergeCell ref="P37:Q37"/>
    <mergeCell ref="R37:S37"/>
    <mergeCell ref="T37:U37"/>
    <mergeCell ref="C40:D40"/>
    <mergeCell ref="H40:I40"/>
    <mergeCell ref="K40:L40"/>
    <mergeCell ref="P40:Q40"/>
    <mergeCell ref="R40:S40"/>
    <mergeCell ref="T40:U40"/>
    <mergeCell ref="C39:D39"/>
    <mergeCell ref="H39:I39"/>
    <mergeCell ref="K39:L39"/>
    <mergeCell ref="P39:Q39"/>
    <mergeCell ref="R39:S39"/>
    <mergeCell ref="T39:U39"/>
    <mergeCell ref="C42:D42"/>
    <mergeCell ref="H42:I42"/>
    <mergeCell ref="K42:L42"/>
    <mergeCell ref="P42:Q42"/>
    <mergeCell ref="R42:S42"/>
    <mergeCell ref="T42:U42"/>
    <mergeCell ref="C41:D41"/>
    <mergeCell ref="H41:I41"/>
    <mergeCell ref="K41:L41"/>
    <mergeCell ref="P41:Q41"/>
    <mergeCell ref="R41:S41"/>
    <mergeCell ref="T41:U41"/>
    <mergeCell ref="C44:D44"/>
    <mergeCell ref="H44:I44"/>
    <mergeCell ref="K44:L44"/>
    <mergeCell ref="P44:Q44"/>
    <mergeCell ref="R44:S44"/>
    <mergeCell ref="T44:U44"/>
    <mergeCell ref="C43:D43"/>
    <mergeCell ref="H43:I43"/>
    <mergeCell ref="K43:L43"/>
    <mergeCell ref="P43:Q43"/>
    <mergeCell ref="R43:S43"/>
    <mergeCell ref="T43:U43"/>
    <mergeCell ref="C46:D46"/>
    <mergeCell ref="H46:I46"/>
    <mergeCell ref="K46:L46"/>
    <mergeCell ref="P46:Q46"/>
    <mergeCell ref="R46:S46"/>
    <mergeCell ref="T46:U46"/>
    <mergeCell ref="C45:D45"/>
    <mergeCell ref="H45:I45"/>
    <mergeCell ref="K45:L45"/>
    <mergeCell ref="P45:Q45"/>
    <mergeCell ref="R45:S45"/>
    <mergeCell ref="T45:U45"/>
    <mergeCell ref="C48:D48"/>
    <mergeCell ref="H48:I48"/>
    <mergeCell ref="K48:L48"/>
    <mergeCell ref="P48:Q48"/>
    <mergeCell ref="R48:S48"/>
    <mergeCell ref="T48:U48"/>
    <mergeCell ref="C47:D47"/>
    <mergeCell ref="H47:I47"/>
    <mergeCell ref="K47:L47"/>
    <mergeCell ref="P47:Q47"/>
    <mergeCell ref="R47:S47"/>
    <mergeCell ref="T47:U47"/>
    <mergeCell ref="C50:D50"/>
    <mergeCell ref="H50:I50"/>
    <mergeCell ref="K50:L50"/>
    <mergeCell ref="P50:Q50"/>
    <mergeCell ref="R50:S50"/>
    <mergeCell ref="T50:U50"/>
    <mergeCell ref="C49:D49"/>
    <mergeCell ref="H49:I49"/>
    <mergeCell ref="K49:L49"/>
    <mergeCell ref="P49:Q49"/>
    <mergeCell ref="R49:S49"/>
    <mergeCell ref="T49:U49"/>
    <mergeCell ref="C52:D52"/>
    <mergeCell ref="H52:I52"/>
    <mergeCell ref="K52:L52"/>
    <mergeCell ref="P52:Q52"/>
    <mergeCell ref="R52:S52"/>
    <mergeCell ref="T52:U52"/>
    <mergeCell ref="C51:D51"/>
    <mergeCell ref="H51:I51"/>
    <mergeCell ref="K51:L51"/>
    <mergeCell ref="P51:Q51"/>
    <mergeCell ref="R51:S51"/>
    <mergeCell ref="T51:U51"/>
    <mergeCell ref="C54:D54"/>
    <mergeCell ref="H54:I54"/>
    <mergeCell ref="K54:L54"/>
    <mergeCell ref="P54:Q54"/>
    <mergeCell ref="R54:S54"/>
    <mergeCell ref="T54:U54"/>
    <mergeCell ref="C53:D53"/>
    <mergeCell ref="H53:I53"/>
    <mergeCell ref="K53:L53"/>
    <mergeCell ref="P53:Q53"/>
    <mergeCell ref="R53:S53"/>
    <mergeCell ref="T53:U53"/>
    <mergeCell ref="C56:D56"/>
    <mergeCell ref="H56:I56"/>
    <mergeCell ref="K56:L56"/>
    <mergeCell ref="P56:Q56"/>
    <mergeCell ref="R56:S56"/>
    <mergeCell ref="T56:U56"/>
    <mergeCell ref="C55:D55"/>
    <mergeCell ref="H55:I55"/>
    <mergeCell ref="K55:L55"/>
    <mergeCell ref="P55:Q55"/>
    <mergeCell ref="R55:S55"/>
    <mergeCell ref="T55:U55"/>
    <mergeCell ref="C58:D58"/>
    <mergeCell ref="H58:I58"/>
    <mergeCell ref="K58:L58"/>
    <mergeCell ref="P58:Q58"/>
    <mergeCell ref="R58:S58"/>
    <mergeCell ref="T58:U58"/>
    <mergeCell ref="C57:D57"/>
    <mergeCell ref="H57:I57"/>
    <mergeCell ref="K57:L57"/>
    <mergeCell ref="P57:Q57"/>
    <mergeCell ref="R57:S57"/>
    <mergeCell ref="T57:U57"/>
    <mergeCell ref="C60:D60"/>
    <mergeCell ref="H60:I60"/>
    <mergeCell ref="K60:L60"/>
    <mergeCell ref="P60:Q60"/>
    <mergeCell ref="R60:S60"/>
    <mergeCell ref="T60:U60"/>
    <mergeCell ref="C59:D59"/>
    <mergeCell ref="H59:I59"/>
    <mergeCell ref="K59:L59"/>
    <mergeCell ref="P59:Q59"/>
    <mergeCell ref="R59:S59"/>
    <mergeCell ref="T59:U59"/>
    <mergeCell ref="C62:D62"/>
    <mergeCell ref="H62:I62"/>
    <mergeCell ref="K62:L62"/>
    <mergeCell ref="P62:Q62"/>
    <mergeCell ref="R62:S62"/>
    <mergeCell ref="T62:U62"/>
    <mergeCell ref="C61:D61"/>
    <mergeCell ref="H61:I61"/>
    <mergeCell ref="K61:L61"/>
    <mergeCell ref="P61:Q61"/>
    <mergeCell ref="R61:S61"/>
    <mergeCell ref="T61:U61"/>
    <mergeCell ref="C64:D64"/>
    <mergeCell ref="H64:I64"/>
    <mergeCell ref="K64:L64"/>
    <mergeCell ref="P64:Q64"/>
    <mergeCell ref="R64:S64"/>
    <mergeCell ref="T64:U64"/>
    <mergeCell ref="C63:D63"/>
    <mergeCell ref="H63:I63"/>
    <mergeCell ref="K63:L63"/>
    <mergeCell ref="P63:Q63"/>
    <mergeCell ref="R63:S63"/>
    <mergeCell ref="T63:U63"/>
    <mergeCell ref="C66:D66"/>
    <mergeCell ref="H66:I66"/>
    <mergeCell ref="K66:L66"/>
    <mergeCell ref="P66:Q66"/>
    <mergeCell ref="R66:S66"/>
    <mergeCell ref="T66:U66"/>
    <mergeCell ref="C65:D65"/>
    <mergeCell ref="H65:I65"/>
    <mergeCell ref="K65:L65"/>
    <mergeCell ref="P65:Q65"/>
    <mergeCell ref="R65:S65"/>
    <mergeCell ref="T65:U65"/>
    <mergeCell ref="C68:D68"/>
    <mergeCell ref="H68:I68"/>
    <mergeCell ref="K68:L68"/>
    <mergeCell ref="P68:Q68"/>
    <mergeCell ref="R68:S68"/>
    <mergeCell ref="T68:U68"/>
    <mergeCell ref="C67:D67"/>
    <mergeCell ref="H67:I67"/>
    <mergeCell ref="K67:L67"/>
    <mergeCell ref="P67:Q67"/>
    <mergeCell ref="R67:S67"/>
    <mergeCell ref="T67:U67"/>
    <mergeCell ref="C70:D70"/>
    <mergeCell ref="H70:I70"/>
    <mergeCell ref="K70:L70"/>
    <mergeCell ref="P70:Q70"/>
    <mergeCell ref="R70:S70"/>
    <mergeCell ref="T70:U70"/>
    <mergeCell ref="C69:D69"/>
    <mergeCell ref="H69:I69"/>
    <mergeCell ref="K69:L69"/>
    <mergeCell ref="P69:Q69"/>
    <mergeCell ref="R69:S69"/>
    <mergeCell ref="T69:U69"/>
    <mergeCell ref="C72:D72"/>
    <mergeCell ref="H72:I72"/>
    <mergeCell ref="K72:L72"/>
    <mergeCell ref="P72:Q72"/>
    <mergeCell ref="R72:S72"/>
    <mergeCell ref="T72:U72"/>
    <mergeCell ref="C71:D71"/>
    <mergeCell ref="H71:I71"/>
    <mergeCell ref="K71:L71"/>
    <mergeCell ref="P71:Q71"/>
    <mergeCell ref="R71:S71"/>
    <mergeCell ref="T71:U71"/>
    <mergeCell ref="C74:D74"/>
    <mergeCell ref="H74:I74"/>
    <mergeCell ref="K74:L74"/>
    <mergeCell ref="P74:Q74"/>
    <mergeCell ref="R74:S74"/>
    <mergeCell ref="T74:U74"/>
    <mergeCell ref="C73:D73"/>
    <mergeCell ref="H73:I73"/>
    <mergeCell ref="K73:L73"/>
    <mergeCell ref="P73:Q73"/>
    <mergeCell ref="R73:S73"/>
    <mergeCell ref="T73:U73"/>
    <mergeCell ref="C76:D76"/>
    <mergeCell ref="H76:I76"/>
    <mergeCell ref="K76:L76"/>
    <mergeCell ref="P76:Q76"/>
    <mergeCell ref="R76:S76"/>
    <mergeCell ref="T76:U76"/>
    <mergeCell ref="C75:D75"/>
    <mergeCell ref="H75:I75"/>
    <mergeCell ref="K75:L75"/>
    <mergeCell ref="P75:Q75"/>
    <mergeCell ref="R75:S75"/>
    <mergeCell ref="T75:U75"/>
    <mergeCell ref="C78:D78"/>
    <mergeCell ref="H78:I78"/>
    <mergeCell ref="K78:L78"/>
    <mergeCell ref="P78:Q78"/>
    <mergeCell ref="R78:S78"/>
    <mergeCell ref="T78:U78"/>
    <mergeCell ref="C77:D77"/>
    <mergeCell ref="H77:I77"/>
    <mergeCell ref="K77:L77"/>
    <mergeCell ref="P77:Q77"/>
    <mergeCell ref="R77:S77"/>
    <mergeCell ref="T77:U77"/>
    <mergeCell ref="C80:D80"/>
    <mergeCell ref="H80:I80"/>
    <mergeCell ref="K80:L80"/>
    <mergeCell ref="P80:Q80"/>
    <mergeCell ref="R80:S80"/>
    <mergeCell ref="T80:U80"/>
    <mergeCell ref="C79:D79"/>
    <mergeCell ref="H79:I79"/>
    <mergeCell ref="K79:L79"/>
    <mergeCell ref="P79:Q79"/>
    <mergeCell ref="R79:S79"/>
    <mergeCell ref="T79:U79"/>
    <mergeCell ref="C82:D82"/>
    <mergeCell ref="H82:I82"/>
    <mergeCell ref="K82:L82"/>
    <mergeCell ref="P82:Q82"/>
    <mergeCell ref="R82:S82"/>
    <mergeCell ref="T82:U82"/>
    <mergeCell ref="C81:D81"/>
    <mergeCell ref="H81:I81"/>
    <mergeCell ref="K81:L81"/>
    <mergeCell ref="P81:Q81"/>
    <mergeCell ref="R81:S81"/>
    <mergeCell ref="T81:U81"/>
    <mergeCell ref="C84:D84"/>
    <mergeCell ref="H84:I84"/>
    <mergeCell ref="K84:L84"/>
    <mergeCell ref="P84:Q84"/>
    <mergeCell ref="R84:S84"/>
    <mergeCell ref="T84:U84"/>
    <mergeCell ref="C83:D83"/>
    <mergeCell ref="H83:I83"/>
    <mergeCell ref="K83:L83"/>
    <mergeCell ref="P83:Q83"/>
    <mergeCell ref="R83:S83"/>
    <mergeCell ref="T83:U83"/>
    <mergeCell ref="C86:D86"/>
    <mergeCell ref="H86:I86"/>
    <mergeCell ref="K86:L86"/>
    <mergeCell ref="P86:Q86"/>
    <mergeCell ref="R86:S86"/>
    <mergeCell ref="T86:U86"/>
    <mergeCell ref="C85:D85"/>
    <mergeCell ref="H85:I85"/>
    <mergeCell ref="K85:L85"/>
    <mergeCell ref="P85:Q85"/>
    <mergeCell ref="R85:S85"/>
    <mergeCell ref="T85:U85"/>
    <mergeCell ref="C88:D88"/>
    <mergeCell ref="H88:I88"/>
    <mergeCell ref="K88:L88"/>
    <mergeCell ref="P88:Q88"/>
    <mergeCell ref="R88:S88"/>
    <mergeCell ref="T88:U88"/>
    <mergeCell ref="C87:D87"/>
    <mergeCell ref="H87:I87"/>
    <mergeCell ref="K87:L87"/>
    <mergeCell ref="P87:Q87"/>
    <mergeCell ref="R87:S87"/>
    <mergeCell ref="T87:U87"/>
    <mergeCell ref="C90:D90"/>
    <mergeCell ref="H90:I90"/>
    <mergeCell ref="K90:L90"/>
    <mergeCell ref="P90:Q90"/>
    <mergeCell ref="R90:S90"/>
    <mergeCell ref="T90:U90"/>
    <mergeCell ref="C89:D89"/>
    <mergeCell ref="H89:I89"/>
    <mergeCell ref="K89:L89"/>
    <mergeCell ref="P89:Q89"/>
    <mergeCell ref="R89:S89"/>
    <mergeCell ref="T89:U89"/>
    <mergeCell ref="C92:D92"/>
    <mergeCell ref="H92:I92"/>
    <mergeCell ref="K92:L92"/>
    <mergeCell ref="P92:Q92"/>
    <mergeCell ref="R92:S92"/>
    <mergeCell ref="T92:U92"/>
    <mergeCell ref="C91:D91"/>
    <mergeCell ref="H91:I91"/>
    <mergeCell ref="K91:L91"/>
    <mergeCell ref="P91:Q91"/>
    <mergeCell ref="R91:S91"/>
    <mergeCell ref="T91:U91"/>
    <mergeCell ref="C94:D94"/>
    <mergeCell ref="H94:I94"/>
    <mergeCell ref="K94:L94"/>
    <mergeCell ref="P94:Q94"/>
    <mergeCell ref="R94:S94"/>
    <mergeCell ref="T94:U94"/>
    <mergeCell ref="C93:D93"/>
    <mergeCell ref="H93:I93"/>
    <mergeCell ref="K93:L93"/>
    <mergeCell ref="P93:Q93"/>
    <mergeCell ref="R93:S93"/>
    <mergeCell ref="T93:U93"/>
    <mergeCell ref="C96:D96"/>
    <mergeCell ref="H96:I96"/>
    <mergeCell ref="K96:L96"/>
    <mergeCell ref="P96:Q96"/>
    <mergeCell ref="R96:S96"/>
    <mergeCell ref="T96:U96"/>
    <mergeCell ref="C95:D95"/>
    <mergeCell ref="H95:I95"/>
    <mergeCell ref="K95:L95"/>
    <mergeCell ref="P95:Q95"/>
    <mergeCell ref="R95:S95"/>
    <mergeCell ref="T95:U95"/>
    <mergeCell ref="C98:D98"/>
    <mergeCell ref="H98:I98"/>
    <mergeCell ref="K98:L98"/>
    <mergeCell ref="P98:Q98"/>
    <mergeCell ref="R98:S98"/>
    <mergeCell ref="T98:U98"/>
    <mergeCell ref="C97:D97"/>
    <mergeCell ref="H97:I97"/>
    <mergeCell ref="K97:L97"/>
    <mergeCell ref="P97:Q97"/>
    <mergeCell ref="R97:S97"/>
    <mergeCell ref="T97:U97"/>
    <mergeCell ref="C100:D100"/>
    <mergeCell ref="H100:I100"/>
    <mergeCell ref="K100:L100"/>
    <mergeCell ref="P100:Q100"/>
    <mergeCell ref="R100:S100"/>
    <mergeCell ref="T100:U100"/>
    <mergeCell ref="C99:D99"/>
    <mergeCell ref="H99:I99"/>
    <mergeCell ref="K99:L99"/>
    <mergeCell ref="P99:Q99"/>
    <mergeCell ref="R99:S99"/>
    <mergeCell ref="T99:U99"/>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8:D108"/>
    <mergeCell ref="H108:I108"/>
    <mergeCell ref="K108:L108"/>
    <mergeCell ref="P108:Q108"/>
    <mergeCell ref="R108:S108"/>
    <mergeCell ref="T108:U108"/>
    <mergeCell ref="C107:D107"/>
    <mergeCell ref="H107:I107"/>
    <mergeCell ref="K107:L107"/>
    <mergeCell ref="P107:Q107"/>
    <mergeCell ref="R107:S107"/>
    <mergeCell ref="T107:U107"/>
  </mergeCells>
  <phoneticPr fontId="2"/>
  <conditionalFormatting sqref="G46">
    <cfRule type="cellIs" dxfId="223" priority="213" stopIfTrue="1" operator="equal">
      <formula>"買"</formula>
    </cfRule>
    <cfRule type="cellIs" dxfId="222" priority="214" stopIfTrue="1" operator="equal">
      <formula>"売"</formula>
    </cfRule>
  </conditionalFormatting>
  <conditionalFormatting sqref="G9:G11 G14:G45 G47:G108">
    <cfRule type="cellIs" dxfId="221" priority="215" stopIfTrue="1" operator="equal">
      <formula>"買"</formula>
    </cfRule>
    <cfRule type="cellIs" dxfId="220" priority="216" stopIfTrue="1" operator="equal">
      <formula>"売"</formula>
    </cfRule>
  </conditionalFormatting>
  <conditionalFormatting sqref="G12">
    <cfRule type="cellIs" dxfId="219" priority="211" stopIfTrue="1" operator="equal">
      <formula>"買"</formula>
    </cfRule>
    <cfRule type="cellIs" dxfId="218" priority="212" stopIfTrue="1" operator="equal">
      <formula>"売"</formula>
    </cfRule>
  </conditionalFormatting>
  <conditionalFormatting sqref="G13">
    <cfRule type="cellIs" dxfId="217" priority="209" stopIfTrue="1" operator="equal">
      <formula>"買"</formula>
    </cfRule>
    <cfRule type="cellIs" dxfId="216" priority="210" stopIfTrue="1" operator="equal">
      <formula>"売"</formula>
    </cfRule>
  </conditionalFormatting>
  <conditionalFormatting sqref="G9">
    <cfRule type="cellIs" dxfId="215" priority="207" stopIfTrue="1" operator="equal">
      <formula>"買"</formula>
    </cfRule>
    <cfRule type="cellIs" dxfId="214" priority="208" stopIfTrue="1" operator="equal">
      <formula>"売"</formula>
    </cfRule>
  </conditionalFormatting>
  <conditionalFormatting sqref="G10">
    <cfRule type="cellIs" dxfId="213" priority="205" stopIfTrue="1" operator="equal">
      <formula>"買"</formula>
    </cfRule>
    <cfRule type="cellIs" dxfId="212" priority="206" stopIfTrue="1" operator="equal">
      <formula>"売"</formula>
    </cfRule>
  </conditionalFormatting>
  <conditionalFormatting sqref="G11">
    <cfRule type="cellIs" dxfId="211" priority="203" stopIfTrue="1" operator="equal">
      <formula>"買"</formula>
    </cfRule>
    <cfRule type="cellIs" dxfId="210" priority="204" stopIfTrue="1" operator="equal">
      <formula>"売"</formula>
    </cfRule>
  </conditionalFormatting>
  <conditionalFormatting sqref="G9">
    <cfRule type="cellIs" dxfId="209" priority="201" stopIfTrue="1" operator="equal">
      <formula>"買"</formula>
    </cfRule>
    <cfRule type="cellIs" dxfId="208" priority="202" stopIfTrue="1" operator="equal">
      <formula>"売"</formula>
    </cfRule>
  </conditionalFormatting>
  <conditionalFormatting sqref="G10">
    <cfRule type="cellIs" dxfId="207" priority="199" stopIfTrue="1" operator="equal">
      <formula>"買"</formula>
    </cfRule>
    <cfRule type="cellIs" dxfId="206" priority="200" stopIfTrue="1" operator="equal">
      <formula>"売"</formula>
    </cfRule>
  </conditionalFormatting>
  <conditionalFormatting sqref="G10">
    <cfRule type="cellIs" dxfId="205" priority="197" stopIfTrue="1" operator="equal">
      <formula>"買"</formula>
    </cfRule>
    <cfRule type="cellIs" dxfId="204" priority="198" stopIfTrue="1" operator="equal">
      <formula>"売"</formula>
    </cfRule>
  </conditionalFormatting>
  <conditionalFormatting sqref="G10">
    <cfRule type="cellIs" dxfId="203" priority="195" stopIfTrue="1" operator="equal">
      <formula>"買"</formula>
    </cfRule>
    <cfRule type="cellIs" dxfId="202" priority="196" stopIfTrue="1" operator="equal">
      <formula>"売"</formula>
    </cfRule>
  </conditionalFormatting>
  <conditionalFormatting sqref="G11">
    <cfRule type="cellIs" dxfId="201" priority="193" stopIfTrue="1" operator="equal">
      <formula>"買"</formula>
    </cfRule>
    <cfRule type="cellIs" dxfId="200" priority="194" stopIfTrue="1" operator="equal">
      <formula>"売"</formula>
    </cfRule>
  </conditionalFormatting>
  <conditionalFormatting sqref="G12">
    <cfRule type="cellIs" dxfId="199" priority="191" stopIfTrue="1" operator="equal">
      <formula>"買"</formula>
    </cfRule>
    <cfRule type="cellIs" dxfId="198" priority="192" stopIfTrue="1" operator="equal">
      <formula>"売"</formula>
    </cfRule>
  </conditionalFormatting>
  <conditionalFormatting sqref="G13">
    <cfRule type="cellIs" dxfId="197" priority="189" stopIfTrue="1" operator="equal">
      <formula>"買"</formula>
    </cfRule>
    <cfRule type="cellIs" dxfId="196" priority="190" stopIfTrue="1" operator="equal">
      <formula>"売"</formula>
    </cfRule>
  </conditionalFormatting>
  <conditionalFormatting sqref="G14">
    <cfRule type="cellIs" dxfId="195" priority="187" stopIfTrue="1" operator="equal">
      <formula>"買"</formula>
    </cfRule>
    <cfRule type="cellIs" dxfId="194" priority="188" stopIfTrue="1" operator="equal">
      <formula>"売"</formula>
    </cfRule>
  </conditionalFormatting>
  <conditionalFormatting sqref="G15">
    <cfRule type="cellIs" dxfId="193" priority="185" stopIfTrue="1" operator="equal">
      <formula>"買"</formula>
    </cfRule>
    <cfRule type="cellIs" dxfId="192" priority="186" stopIfTrue="1" operator="equal">
      <formula>"売"</formula>
    </cfRule>
  </conditionalFormatting>
  <conditionalFormatting sqref="G15">
    <cfRule type="cellIs" dxfId="191" priority="183" stopIfTrue="1" operator="equal">
      <formula>"買"</formula>
    </cfRule>
    <cfRule type="cellIs" dxfId="190" priority="184" stopIfTrue="1" operator="equal">
      <formula>"売"</formula>
    </cfRule>
  </conditionalFormatting>
  <conditionalFormatting sqref="G16">
    <cfRule type="cellIs" dxfId="189" priority="181" stopIfTrue="1" operator="equal">
      <formula>"買"</formula>
    </cfRule>
    <cfRule type="cellIs" dxfId="188" priority="182" stopIfTrue="1" operator="equal">
      <formula>"売"</formula>
    </cfRule>
  </conditionalFormatting>
  <conditionalFormatting sqref="G17">
    <cfRule type="cellIs" dxfId="187" priority="179" stopIfTrue="1" operator="equal">
      <formula>"買"</formula>
    </cfRule>
    <cfRule type="cellIs" dxfId="186" priority="180" stopIfTrue="1" operator="equal">
      <formula>"売"</formula>
    </cfRule>
  </conditionalFormatting>
  <conditionalFormatting sqref="G18">
    <cfRule type="cellIs" dxfId="185" priority="177" stopIfTrue="1" operator="equal">
      <formula>"買"</formula>
    </cfRule>
    <cfRule type="cellIs" dxfId="184" priority="178" stopIfTrue="1" operator="equal">
      <formula>"売"</formula>
    </cfRule>
  </conditionalFormatting>
  <conditionalFormatting sqref="G18">
    <cfRule type="cellIs" dxfId="183" priority="175" stopIfTrue="1" operator="equal">
      <formula>"買"</formula>
    </cfRule>
    <cfRule type="cellIs" dxfId="182" priority="176" stopIfTrue="1" operator="equal">
      <formula>"売"</formula>
    </cfRule>
  </conditionalFormatting>
  <conditionalFormatting sqref="G19">
    <cfRule type="cellIs" dxfId="181" priority="173" stopIfTrue="1" operator="equal">
      <formula>"買"</formula>
    </cfRule>
    <cfRule type="cellIs" dxfId="180" priority="174" stopIfTrue="1" operator="equal">
      <formula>"売"</formula>
    </cfRule>
  </conditionalFormatting>
  <conditionalFormatting sqref="G20">
    <cfRule type="cellIs" dxfId="179" priority="171" stopIfTrue="1" operator="equal">
      <formula>"買"</formula>
    </cfRule>
    <cfRule type="cellIs" dxfId="178" priority="172" stopIfTrue="1" operator="equal">
      <formula>"売"</formula>
    </cfRule>
  </conditionalFormatting>
  <conditionalFormatting sqref="G21">
    <cfRule type="cellIs" dxfId="177" priority="169" stopIfTrue="1" operator="equal">
      <formula>"買"</formula>
    </cfRule>
    <cfRule type="cellIs" dxfId="176" priority="170" stopIfTrue="1" operator="equal">
      <formula>"売"</formula>
    </cfRule>
  </conditionalFormatting>
  <conditionalFormatting sqref="G22">
    <cfRule type="cellIs" dxfId="175" priority="167" stopIfTrue="1" operator="equal">
      <formula>"買"</formula>
    </cfRule>
    <cfRule type="cellIs" dxfId="174" priority="168" stopIfTrue="1" operator="equal">
      <formula>"売"</formula>
    </cfRule>
  </conditionalFormatting>
  <conditionalFormatting sqref="G23">
    <cfRule type="cellIs" dxfId="173" priority="165" stopIfTrue="1" operator="equal">
      <formula>"買"</formula>
    </cfRule>
    <cfRule type="cellIs" dxfId="172" priority="166" stopIfTrue="1" operator="equal">
      <formula>"売"</formula>
    </cfRule>
  </conditionalFormatting>
  <conditionalFormatting sqref="G24">
    <cfRule type="cellIs" dxfId="171" priority="163" stopIfTrue="1" operator="equal">
      <formula>"買"</formula>
    </cfRule>
    <cfRule type="cellIs" dxfId="170" priority="164" stopIfTrue="1" operator="equal">
      <formula>"売"</formula>
    </cfRule>
  </conditionalFormatting>
  <conditionalFormatting sqref="G25">
    <cfRule type="cellIs" dxfId="169" priority="161" stopIfTrue="1" operator="equal">
      <formula>"買"</formula>
    </cfRule>
    <cfRule type="cellIs" dxfId="168" priority="162" stopIfTrue="1" operator="equal">
      <formula>"売"</formula>
    </cfRule>
  </conditionalFormatting>
  <conditionalFormatting sqref="G26">
    <cfRule type="cellIs" dxfId="167" priority="159" stopIfTrue="1" operator="equal">
      <formula>"買"</formula>
    </cfRule>
    <cfRule type="cellIs" dxfId="166" priority="160" stopIfTrue="1" operator="equal">
      <formula>"売"</formula>
    </cfRule>
  </conditionalFormatting>
  <conditionalFormatting sqref="G27">
    <cfRule type="cellIs" dxfId="165" priority="157" stopIfTrue="1" operator="equal">
      <formula>"買"</formula>
    </cfRule>
    <cfRule type="cellIs" dxfId="164" priority="158" stopIfTrue="1" operator="equal">
      <formula>"売"</formula>
    </cfRule>
  </conditionalFormatting>
  <conditionalFormatting sqref="G28">
    <cfRule type="cellIs" dxfId="163" priority="155" stopIfTrue="1" operator="equal">
      <formula>"買"</formula>
    </cfRule>
    <cfRule type="cellIs" dxfId="162" priority="156" stopIfTrue="1" operator="equal">
      <formula>"売"</formula>
    </cfRule>
  </conditionalFormatting>
  <conditionalFormatting sqref="G29">
    <cfRule type="cellIs" dxfId="161" priority="153" stopIfTrue="1" operator="equal">
      <formula>"買"</formula>
    </cfRule>
    <cfRule type="cellIs" dxfId="160" priority="154" stopIfTrue="1" operator="equal">
      <formula>"売"</formula>
    </cfRule>
  </conditionalFormatting>
  <conditionalFormatting sqref="G30">
    <cfRule type="cellIs" dxfId="159" priority="151" stopIfTrue="1" operator="equal">
      <formula>"買"</formula>
    </cfRule>
    <cfRule type="cellIs" dxfId="158" priority="152" stopIfTrue="1" operator="equal">
      <formula>"売"</formula>
    </cfRule>
  </conditionalFormatting>
  <conditionalFormatting sqref="G31">
    <cfRule type="cellIs" dxfId="157" priority="149" stopIfTrue="1" operator="equal">
      <formula>"買"</formula>
    </cfRule>
    <cfRule type="cellIs" dxfId="156" priority="150" stopIfTrue="1" operator="equal">
      <formula>"売"</formula>
    </cfRule>
  </conditionalFormatting>
  <conditionalFormatting sqref="G32">
    <cfRule type="cellIs" dxfId="155" priority="147" stopIfTrue="1" operator="equal">
      <formula>"買"</formula>
    </cfRule>
    <cfRule type="cellIs" dxfId="154" priority="148" stopIfTrue="1" operator="equal">
      <formula>"売"</formula>
    </cfRule>
  </conditionalFormatting>
  <conditionalFormatting sqref="G33">
    <cfRule type="cellIs" dxfId="153" priority="145" stopIfTrue="1" operator="equal">
      <formula>"買"</formula>
    </cfRule>
    <cfRule type="cellIs" dxfId="152" priority="146" stopIfTrue="1" operator="equal">
      <formula>"売"</formula>
    </cfRule>
  </conditionalFormatting>
  <conditionalFormatting sqref="G33">
    <cfRule type="cellIs" dxfId="151" priority="143" stopIfTrue="1" operator="equal">
      <formula>"買"</formula>
    </cfRule>
    <cfRule type="cellIs" dxfId="150" priority="144" stopIfTrue="1" operator="equal">
      <formula>"売"</formula>
    </cfRule>
  </conditionalFormatting>
  <conditionalFormatting sqref="G34">
    <cfRule type="cellIs" dxfId="149" priority="141" stopIfTrue="1" operator="equal">
      <formula>"買"</formula>
    </cfRule>
    <cfRule type="cellIs" dxfId="148" priority="142" stopIfTrue="1" operator="equal">
      <formula>"売"</formula>
    </cfRule>
  </conditionalFormatting>
  <conditionalFormatting sqref="G35">
    <cfRule type="cellIs" dxfId="147" priority="139" stopIfTrue="1" operator="equal">
      <formula>"買"</formula>
    </cfRule>
    <cfRule type="cellIs" dxfId="146" priority="140" stopIfTrue="1" operator="equal">
      <formula>"売"</formula>
    </cfRule>
  </conditionalFormatting>
  <conditionalFormatting sqref="G36">
    <cfRule type="cellIs" dxfId="145" priority="137" stopIfTrue="1" operator="equal">
      <formula>"買"</formula>
    </cfRule>
    <cfRule type="cellIs" dxfId="144" priority="138" stopIfTrue="1" operator="equal">
      <formula>"売"</formula>
    </cfRule>
  </conditionalFormatting>
  <conditionalFormatting sqref="G37">
    <cfRule type="cellIs" dxfId="143" priority="135" stopIfTrue="1" operator="equal">
      <formula>"買"</formula>
    </cfRule>
    <cfRule type="cellIs" dxfId="142" priority="136" stopIfTrue="1" operator="equal">
      <formula>"売"</formula>
    </cfRule>
  </conditionalFormatting>
  <conditionalFormatting sqref="G38">
    <cfRule type="cellIs" dxfId="141" priority="133" stopIfTrue="1" operator="equal">
      <formula>"買"</formula>
    </cfRule>
    <cfRule type="cellIs" dxfId="140" priority="134" stopIfTrue="1" operator="equal">
      <formula>"売"</formula>
    </cfRule>
  </conditionalFormatting>
  <conditionalFormatting sqref="G39">
    <cfRule type="cellIs" dxfId="139" priority="131" stopIfTrue="1" operator="equal">
      <formula>"買"</formula>
    </cfRule>
    <cfRule type="cellIs" dxfId="138" priority="132" stopIfTrue="1" operator="equal">
      <formula>"売"</formula>
    </cfRule>
  </conditionalFormatting>
  <conditionalFormatting sqref="G40">
    <cfRule type="cellIs" dxfId="137" priority="129" stopIfTrue="1" operator="equal">
      <formula>"買"</formula>
    </cfRule>
    <cfRule type="cellIs" dxfId="136" priority="130" stopIfTrue="1" operator="equal">
      <formula>"売"</formula>
    </cfRule>
  </conditionalFormatting>
  <conditionalFormatting sqref="G41">
    <cfRule type="cellIs" dxfId="135" priority="127" stopIfTrue="1" operator="equal">
      <formula>"買"</formula>
    </cfRule>
    <cfRule type="cellIs" dxfId="134" priority="128" stopIfTrue="1" operator="equal">
      <formula>"売"</formula>
    </cfRule>
  </conditionalFormatting>
  <conditionalFormatting sqref="G42">
    <cfRule type="cellIs" dxfId="133" priority="125" stopIfTrue="1" operator="equal">
      <formula>"買"</formula>
    </cfRule>
    <cfRule type="cellIs" dxfId="132" priority="126" stopIfTrue="1" operator="equal">
      <formula>"売"</formula>
    </cfRule>
  </conditionalFormatting>
  <conditionalFormatting sqref="G43">
    <cfRule type="cellIs" dxfId="131" priority="123" stopIfTrue="1" operator="equal">
      <formula>"買"</formula>
    </cfRule>
    <cfRule type="cellIs" dxfId="130" priority="124" stopIfTrue="1" operator="equal">
      <formula>"売"</formula>
    </cfRule>
  </conditionalFormatting>
  <conditionalFormatting sqref="G44">
    <cfRule type="cellIs" dxfId="129" priority="121" stopIfTrue="1" operator="equal">
      <formula>"買"</formula>
    </cfRule>
    <cfRule type="cellIs" dxfId="128" priority="122" stopIfTrue="1" operator="equal">
      <formula>"売"</formula>
    </cfRule>
  </conditionalFormatting>
  <conditionalFormatting sqref="G45">
    <cfRule type="cellIs" dxfId="127" priority="119" stopIfTrue="1" operator="equal">
      <formula>"買"</formula>
    </cfRule>
    <cfRule type="cellIs" dxfId="126" priority="120" stopIfTrue="1" operator="equal">
      <formula>"売"</formula>
    </cfRule>
  </conditionalFormatting>
  <conditionalFormatting sqref="G46">
    <cfRule type="cellIs" dxfId="125" priority="117" stopIfTrue="1" operator="equal">
      <formula>"買"</formula>
    </cfRule>
    <cfRule type="cellIs" dxfId="124" priority="118" stopIfTrue="1" operator="equal">
      <formula>"売"</formula>
    </cfRule>
  </conditionalFormatting>
  <conditionalFormatting sqref="G47">
    <cfRule type="cellIs" dxfId="123" priority="115" stopIfTrue="1" operator="equal">
      <formula>"買"</formula>
    </cfRule>
    <cfRule type="cellIs" dxfId="122" priority="116" stopIfTrue="1" operator="equal">
      <formula>"売"</formula>
    </cfRule>
  </conditionalFormatting>
  <conditionalFormatting sqref="G48">
    <cfRule type="cellIs" dxfId="121" priority="113" stopIfTrue="1" operator="equal">
      <formula>"買"</formula>
    </cfRule>
    <cfRule type="cellIs" dxfId="120" priority="114" stopIfTrue="1" operator="equal">
      <formula>"売"</formula>
    </cfRule>
  </conditionalFormatting>
  <conditionalFormatting sqref="G49">
    <cfRule type="cellIs" dxfId="119" priority="111" stopIfTrue="1" operator="equal">
      <formula>"買"</formula>
    </cfRule>
    <cfRule type="cellIs" dxfId="118" priority="112" stopIfTrue="1" operator="equal">
      <formula>"売"</formula>
    </cfRule>
  </conditionalFormatting>
  <conditionalFormatting sqref="G50">
    <cfRule type="cellIs" dxfId="117" priority="109" stopIfTrue="1" operator="equal">
      <formula>"買"</formula>
    </cfRule>
    <cfRule type="cellIs" dxfId="116" priority="110" stopIfTrue="1" operator="equal">
      <formula>"売"</formula>
    </cfRule>
  </conditionalFormatting>
  <conditionalFormatting sqref="G51">
    <cfRule type="cellIs" dxfId="115" priority="107" stopIfTrue="1" operator="equal">
      <formula>"買"</formula>
    </cfRule>
    <cfRule type="cellIs" dxfId="114" priority="108" stopIfTrue="1" operator="equal">
      <formula>"売"</formula>
    </cfRule>
  </conditionalFormatting>
  <conditionalFormatting sqref="G52">
    <cfRule type="cellIs" dxfId="113" priority="105" stopIfTrue="1" operator="equal">
      <formula>"買"</formula>
    </cfRule>
    <cfRule type="cellIs" dxfId="112" priority="106" stopIfTrue="1" operator="equal">
      <formula>"売"</formula>
    </cfRule>
  </conditionalFormatting>
  <conditionalFormatting sqref="G53">
    <cfRule type="cellIs" dxfId="111" priority="103" stopIfTrue="1" operator="equal">
      <formula>"買"</formula>
    </cfRule>
    <cfRule type="cellIs" dxfId="110" priority="104" stopIfTrue="1" operator="equal">
      <formula>"売"</formula>
    </cfRule>
  </conditionalFormatting>
  <conditionalFormatting sqref="G54">
    <cfRule type="cellIs" dxfId="109" priority="101" stopIfTrue="1" operator="equal">
      <formula>"買"</formula>
    </cfRule>
    <cfRule type="cellIs" dxfId="108" priority="102" stopIfTrue="1" operator="equal">
      <formula>"売"</formula>
    </cfRule>
  </conditionalFormatting>
  <conditionalFormatting sqref="G55">
    <cfRule type="cellIs" dxfId="107" priority="99" stopIfTrue="1" operator="equal">
      <formula>"買"</formula>
    </cfRule>
    <cfRule type="cellIs" dxfId="106" priority="100" stopIfTrue="1" operator="equal">
      <formula>"売"</formula>
    </cfRule>
  </conditionalFormatting>
  <conditionalFormatting sqref="G56">
    <cfRule type="cellIs" dxfId="105" priority="97" stopIfTrue="1" operator="equal">
      <formula>"買"</formula>
    </cfRule>
    <cfRule type="cellIs" dxfId="104" priority="98" stopIfTrue="1" operator="equal">
      <formula>"売"</formula>
    </cfRule>
  </conditionalFormatting>
  <conditionalFormatting sqref="G57">
    <cfRule type="cellIs" dxfId="103" priority="95" stopIfTrue="1" operator="equal">
      <formula>"買"</formula>
    </cfRule>
    <cfRule type="cellIs" dxfId="102" priority="96" stopIfTrue="1" operator="equal">
      <formula>"売"</formula>
    </cfRule>
  </conditionalFormatting>
  <conditionalFormatting sqref="G58">
    <cfRule type="cellIs" dxfId="101" priority="93" stopIfTrue="1" operator="equal">
      <formula>"買"</formula>
    </cfRule>
    <cfRule type="cellIs" dxfId="100" priority="94" stopIfTrue="1" operator="equal">
      <formula>"売"</formula>
    </cfRule>
  </conditionalFormatting>
  <conditionalFormatting sqref="G59">
    <cfRule type="cellIs" dxfId="99" priority="91" stopIfTrue="1" operator="equal">
      <formula>"買"</formula>
    </cfRule>
    <cfRule type="cellIs" dxfId="98" priority="92" stopIfTrue="1" operator="equal">
      <formula>"売"</formula>
    </cfRule>
  </conditionalFormatting>
  <conditionalFormatting sqref="G60">
    <cfRule type="cellIs" dxfId="97" priority="89" stopIfTrue="1" operator="equal">
      <formula>"買"</formula>
    </cfRule>
    <cfRule type="cellIs" dxfId="96" priority="90" stopIfTrue="1" operator="equal">
      <formula>"売"</formula>
    </cfRule>
  </conditionalFormatting>
  <conditionalFormatting sqref="G61">
    <cfRule type="cellIs" dxfId="95" priority="87" stopIfTrue="1" operator="equal">
      <formula>"買"</formula>
    </cfRule>
    <cfRule type="cellIs" dxfId="94" priority="88" stopIfTrue="1" operator="equal">
      <formula>"売"</formula>
    </cfRule>
  </conditionalFormatting>
  <conditionalFormatting sqref="G62">
    <cfRule type="cellIs" dxfId="93" priority="85" stopIfTrue="1" operator="equal">
      <formula>"買"</formula>
    </cfRule>
    <cfRule type="cellIs" dxfId="92" priority="86" stopIfTrue="1" operator="equal">
      <formula>"売"</formula>
    </cfRule>
  </conditionalFormatting>
  <conditionalFormatting sqref="G63">
    <cfRule type="cellIs" dxfId="91" priority="83" stopIfTrue="1" operator="equal">
      <formula>"買"</formula>
    </cfRule>
    <cfRule type="cellIs" dxfId="90" priority="84" stopIfTrue="1" operator="equal">
      <formula>"売"</formula>
    </cfRule>
  </conditionalFormatting>
  <conditionalFormatting sqref="G64">
    <cfRule type="cellIs" dxfId="89" priority="81" stopIfTrue="1" operator="equal">
      <formula>"買"</formula>
    </cfRule>
    <cfRule type="cellIs" dxfId="88" priority="82" stopIfTrue="1" operator="equal">
      <formula>"売"</formula>
    </cfRule>
  </conditionalFormatting>
  <conditionalFormatting sqref="G65">
    <cfRule type="cellIs" dxfId="87" priority="79" stopIfTrue="1" operator="equal">
      <formula>"買"</formula>
    </cfRule>
    <cfRule type="cellIs" dxfId="86" priority="80" stopIfTrue="1" operator="equal">
      <formula>"売"</formula>
    </cfRule>
  </conditionalFormatting>
  <conditionalFormatting sqref="G66">
    <cfRule type="cellIs" dxfId="85" priority="77" stopIfTrue="1" operator="equal">
      <formula>"買"</formula>
    </cfRule>
    <cfRule type="cellIs" dxfId="84" priority="78" stopIfTrue="1" operator="equal">
      <formula>"売"</formula>
    </cfRule>
  </conditionalFormatting>
  <conditionalFormatting sqref="G67">
    <cfRule type="cellIs" dxfId="83" priority="75" stopIfTrue="1" operator="equal">
      <formula>"買"</formula>
    </cfRule>
    <cfRule type="cellIs" dxfId="82" priority="76" stopIfTrue="1" operator="equal">
      <formula>"売"</formula>
    </cfRule>
  </conditionalFormatting>
  <conditionalFormatting sqref="G68">
    <cfRule type="cellIs" dxfId="81" priority="73" stopIfTrue="1" operator="equal">
      <formula>"買"</formula>
    </cfRule>
    <cfRule type="cellIs" dxfId="80" priority="74" stopIfTrue="1" operator="equal">
      <formula>"売"</formula>
    </cfRule>
  </conditionalFormatting>
  <conditionalFormatting sqref="G69">
    <cfRule type="cellIs" dxfId="79" priority="71" stopIfTrue="1" operator="equal">
      <formula>"買"</formula>
    </cfRule>
    <cfRule type="cellIs" dxfId="78" priority="72" stopIfTrue="1" operator="equal">
      <formula>"売"</formula>
    </cfRule>
  </conditionalFormatting>
  <conditionalFormatting sqref="G70">
    <cfRule type="cellIs" dxfId="77" priority="69" stopIfTrue="1" operator="equal">
      <formula>"買"</formula>
    </cfRule>
    <cfRule type="cellIs" dxfId="76" priority="70" stopIfTrue="1" operator="equal">
      <formula>"売"</formula>
    </cfRule>
  </conditionalFormatting>
  <conditionalFormatting sqref="G71">
    <cfRule type="cellIs" dxfId="75" priority="67" stopIfTrue="1" operator="equal">
      <formula>"買"</formula>
    </cfRule>
    <cfRule type="cellIs" dxfId="74" priority="68" stopIfTrue="1" operator="equal">
      <formula>"売"</formula>
    </cfRule>
  </conditionalFormatting>
  <conditionalFormatting sqref="G72">
    <cfRule type="cellIs" dxfId="73" priority="65" stopIfTrue="1" operator="equal">
      <formula>"買"</formula>
    </cfRule>
    <cfRule type="cellIs" dxfId="72" priority="66" stopIfTrue="1" operator="equal">
      <formula>"売"</formula>
    </cfRule>
  </conditionalFormatting>
  <conditionalFormatting sqref="G73">
    <cfRule type="cellIs" dxfId="71" priority="63" stopIfTrue="1" operator="equal">
      <formula>"買"</formula>
    </cfRule>
    <cfRule type="cellIs" dxfId="70" priority="64" stopIfTrue="1" operator="equal">
      <formula>"売"</formula>
    </cfRule>
  </conditionalFormatting>
  <conditionalFormatting sqref="G74">
    <cfRule type="cellIs" dxfId="69" priority="61" stopIfTrue="1" operator="equal">
      <formula>"買"</formula>
    </cfRule>
    <cfRule type="cellIs" dxfId="68" priority="62" stopIfTrue="1" operator="equal">
      <formula>"売"</formula>
    </cfRule>
  </conditionalFormatting>
  <conditionalFormatting sqref="G75">
    <cfRule type="cellIs" dxfId="67" priority="59" stopIfTrue="1" operator="equal">
      <formula>"買"</formula>
    </cfRule>
    <cfRule type="cellIs" dxfId="66" priority="60" stopIfTrue="1" operator="equal">
      <formula>"売"</formula>
    </cfRule>
  </conditionalFormatting>
  <conditionalFormatting sqref="G76">
    <cfRule type="cellIs" dxfId="65" priority="57" stopIfTrue="1" operator="equal">
      <formula>"買"</formula>
    </cfRule>
    <cfRule type="cellIs" dxfId="64" priority="58" stopIfTrue="1" operator="equal">
      <formula>"売"</formula>
    </cfRule>
  </conditionalFormatting>
  <conditionalFormatting sqref="G77">
    <cfRule type="cellIs" dxfId="63" priority="55" stopIfTrue="1" operator="equal">
      <formula>"買"</formula>
    </cfRule>
    <cfRule type="cellIs" dxfId="62" priority="56" stopIfTrue="1" operator="equal">
      <formula>"売"</formula>
    </cfRule>
  </conditionalFormatting>
  <conditionalFormatting sqref="G77">
    <cfRule type="cellIs" dxfId="61" priority="53" stopIfTrue="1" operator="equal">
      <formula>"買"</formula>
    </cfRule>
    <cfRule type="cellIs" dxfId="60" priority="54" stopIfTrue="1" operator="equal">
      <formula>"売"</formula>
    </cfRule>
  </conditionalFormatting>
  <conditionalFormatting sqref="G78">
    <cfRule type="cellIs" dxfId="59" priority="51" stopIfTrue="1" operator="equal">
      <formula>"買"</formula>
    </cfRule>
    <cfRule type="cellIs" dxfId="58" priority="52" stopIfTrue="1" operator="equal">
      <formula>"売"</formula>
    </cfRule>
  </conditionalFormatting>
  <conditionalFormatting sqref="G79">
    <cfRule type="cellIs" dxfId="57" priority="49" stopIfTrue="1" operator="equal">
      <formula>"買"</formula>
    </cfRule>
    <cfRule type="cellIs" dxfId="56" priority="50" stopIfTrue="1" operator="equal">
      <formula>"売"</formula>
    </cfRule>
  </conditionalFormatting>
  <conditionalFormatting sqref="G80">
    <cfRule type="cellIs" dxfId="55" priority="47" stopIfTrue="1" operator="equal">
      <formula>"買"</formula>
    </cfRule>
    <cfRule type="cellIs" dxfId="54" priority="48" stopIfTrue="1" operator="equal">
      <formula>"売"</formula>
    </cfRule>
  </conditionalFormatting>
  <conditionalFormatting sqref="G81">
    <cfRule type="cellIs" dxfId="53" priority="45" stopIfTrue="1" operator="equal">
      <formula>"買"</formula>
    </cfRule>
    <cfRule type="cellIs" dxfId="52" priority="46" stopIfTrue="1" operator="equal">
      <formula>"売"</formula>
    </cfRule>
  </conditionalFormatting>
  <conditionalFormatting sqref="G82">
    <cfRule type="cellIs" dxfId="51" priority="43" stopIfTrue="1" operator="equal">
      <formula>"買"</formula>
    </cfRule>
    <cfRule type="cellIs" dxfId="50" priority="44" stopIfTrue="1" operator="equal">
      <formula>"売"</formula>
    </cfRule>
  </conditionalFormatting>
  <conditionalFormatting sqref="G83">
    <cfRule type="cellIs" dxfId="49" priority="41" stopIfTrue="1" operator="equal">
      <formula>"買"</formula>
    </cfRule>
    <cfRule type="cellIs" dxfId="48" priority="42" stopIfTrue="1" operator="equal">
      <formula>"売"</formula>
    </cfRule>
  </conditionalFormatting>
  <conditionalFormatting sqref="G84">
    <cfRule type="cellIs" dxfId="47" priority="39" stopIfTrue="1" operator="equal">
      <formula>"買"</formula>
    </cfRule>
    <cfRule type="cellIs" dxfId="46" priority="40" stopIfTrue="1" operator="equal">
      <formula>"売"</formula>
    </cfRule>
  </conditionalFormatting>
  <conditionalFormatting sqref="G85">
    <cfRule type="cellIs" dxfId="45" priority="37" stopIfTrue="1" operator="equal">
      <formula>"買"</formula>
    </cfRule>
    <cfRule type="cellIs" dxfId="44" priority="38" stopIfTrue="1" operator="equal">
      <formula>"売"</formula>
    </cfRule>
  </conditionalFormatting>
  <conditionalFormatting sqref="G86">
    <cfRule type="cellIs" dxfId="43" priority="35" stopIfTrue="1" operator="equal">
      <formula>"買"</formula>
    </cfRule>
    <cfRule type="cellIs" dxfId="42" priority="36" stopIfTrue="1" operator="equal">
      <formula>"売"</formula>
    </cfRule>
  </conditionalFormatting>
  <conditionalFormatting sqref="G87">
    <cfRule type="cellIs" dxfId="41" priority="33" stopIfTrue="1" operator="equal">
      <formula>"買"</formula>
    </cfRule>
    <cfRule type="cellIs" dxfId="40" priority="34" stopIfTrue="1" operator="equal">
      <formula>"売"</formula>
    </cfRule>
  </conditionalFormatting>
  <conditionalFormatting sqref="G88">
    <cfRule type="cellIs" dxfId="39" priority="31" stopIfTrue="1" operator="equal">
      <formula>"買"</formula>
    </cfRule>
    <cfRule type="cellIs" dxfId="38" priority="32" stopIfTrue="1" operator="equal">
      <formula>"売"</formula>
    </cfRule>
  </conditionalFormatting>
  <conditionalFormatting sqref="G89">
    <cfRule type="cellIs" dxfId="37" priority="29" stopIfTrue="1" operator="equal">
      <formula>"買"</formula>
    </cfRule>
    <cfRule type="cellIs" dxfId="36" priority="30" stopIfTrue="1" operator="equal">
      <formula>"売"</formula>
    </cfRule>
  </conditionalFormatting>
  <conditionalFormatting sqref="G90">
    <cfRule type="cellIs" dxfId="35" priority="27" stopIfTrue="1" operator="equal">
      <formula>"買"</formula>
    </cfRule>
    <cfRule type="cellIs" dxfId="34" priority="28" stopIfTrue="1" operator="equal">
      <formula>"売"</formula>
    </cfRule>
  </conditionalFormatting>
  <conditionalFormatting sqref="G91">
    <cfRule type="cellIs" dxfId="33" priority="25" stopIfTrue="1" operator="equal">
      <formula>"買"</formula>
    </cfRule>
    <cfRule type="cellIs" dxfId="32" priority="26" stopIfTrue="1" operator="equal">
      <formula>"売"</formula>
    </cfRule>
  </conditionalFormatting>
  <conditionalFormatting sqref="G92">
    <cfRule type="cellIs" dxfId="31" priority="23" stopIfTrue="1" operator="equal">
      <formula>"買"</formula>
    </cfRule>
    <cfRule type="cellIs" dxfId="30" priority="24" stopIfTrue="1" operator="equal">
      <formula>"売"</formula>
    </cfRule>
  </conditionalFormatting>
  <conditionalFormatting sqref="G93">
    <cfRule type="cellIs" dxfId="29" priority="21" stopIfTrue="1" operator="equal">
      <formula>"買"</formula>
    </cfRule>
    <cfRule type="cellIs" dxfId="28" priority="22" stopIfTrue="1" operator="equal">
      <formula>"売"</formula>
    </cfRule>
  </conditionalFormatting>
  <conditionalFormatting sqref="G94">
    <cfRule type="cellIs" dxfId="27" priority="19" stopIfTrue="1" operator="equal">
      <formula>"買"</formula>
    </cfRule>
    <cfRule type="cellIs" dxfId="26" priority="20" stopIfTrue="1" operator="equal">
      <formula>"売"</formula>
    </cfRule>
  </conditionalFormatting>
  <conditionalFormatting sqref="G95">
    <cfRule type="cellIs" dxfId="25" priority="17" stopIfTrue="1" operator="equal">
      <formula>"買"</formula>
    </cfRule>
    <cfRule type="cellIs" dxfId="24" priority="18" stopIfTrue="1" operator="equal">
      <formula>"売"</formula>
    </cfRule>
  </conditionalFormatting>
  <conditionalFormatting sqref="G96">
    <cfRule type="cellIs" dxfId="23" priority="15" stopIfTrue="1" operator="equal">
      <formula>"買"</formula>
    </cfRule>
    <cfRule type="cellIs" dxfId="22" priority="16" stopIfTrue="1" operator="equal">
      <formula>"売"</formula>
    </cfRule>
  </conditionalFormatting>
  <conditionalFormatting sqref="G97">
    <cfRule type="cellIs" dxfId="21" priority="13" stopIfTrue="1" operator="equal">
      <formula>"買"</formula>
    </cfRule>
    <cfRule type="cellIs" dxfId="20" priority="14" stopIfTrue="1" operator="equal">
      <formula>"売"</formula>
    </cfRule>
  </conditionalFormatting>
  <conditionalFormatting sqref="G98">
    <cfRule type="cellIs" dxfId="19" priority="11" stopIfTrue="1" operator="equal">
      <formula>"買"</formula>
    </cfRule>
    <cfRule type="cellIs" dxfId="18" priority="12" stopIfTrue="1" operator="equal">
      <formula>"売"</formula>
    </cfRule>
  </conditionalFormatting>
  <conditionalFormatting sqref="G99">
    <cfRule type="cellIs" dxfId="17" priority="9" stopIfTrue="1" operator="equal">
      <formula>"買"</formula>
    </cfRule>
    <cfRule type="cellIs" dxfId="16" priority="10" stopIfTrue="1" operator="equal">
      <formula>"売"</formula>
    </cfRule>
  </conditionalFormatting>
  <conditionalFormatting sqref="G100">
    <cfRule type="cellIs" dxfId="15" priority="7" stopIfTrue="1" operator="equal">
      <formula>"買"</formula>
    </cfRule>
    <cfRule type="cellIs" dxfId="14" priority="8" stopIfTrue="1" operator="equal">
      <formula>"売"</formula>
    </cfRule>
  </conditionalFormatting>
  <conditionalFormatting sqref="G101">
    <cfRule type="cellIs" dxfId="13" priority="5" stopIfTrue="1" operator="equal">
      <formula>"買"</formula>
    </cfRule>
    <cfRule type="cellIs" dxfId="12" priority="6" stopIfTrue="1" operator="equal">
      <formula>"売"</formula>
    </cfRule>
  </conditionalFormatting>
  <conditionalFormatting sqref="G102">
    <cfRule type="cellIs" dxfId="11" priority="3" stopIfTrue="1" operator="equal">
      <formula>"買"</formula>
    </cfRule>
    <cfRule type="cellIs" dxfId="10" priority="4" stopIfTrue="1" operator="equal">
      <formula>"売"</formula>
    </cfRule>
  </conditionalFormatting>
  <conditionalFormatting sqref="G103">
    <cfRule type="cellIs" dxfId="9" priority="1" stopIfTrue="1" operator="equal">
      <formula>"買"</formula>
    </cfRule>
    <cfRule type="cellIs" dxfId="8" priority="2"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topLeftCell="A215" workbookViewId="0">
      <selection activeCell="A241" sqref="A241"/>
    </sheetView>
  </sheetViews>
  <sheetFormatPr defaultRowHeight="14.25"/>
  <cols>
    <col min="1" max="1" width="7.375" style="34" customWidth="1"/>
    <col min="2" max="2" width="8.125" customWidth="1"/>
  </cols>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J29"/>
  <sheetViews>
    <sheetView topLeftCell="A13" zoomScale="145" zoomScaleNormal="145" zoomScaleSheetLayoutView="100" workbookViewId="0">
      <selection activeCell="A30" sqref="A30"/>
    </sheetView>
  </sheetViews>
  <sheetFormatPr defaultRowHeight="13.5"/>
  <sheetData>
    <row r="1" spans="1:10">
      <c r="A1" t="s">
        <v>0</v>
      </c>
    </row>
    <row r="2" spans="1:10">
      <c r="A2" s="92" t="s">
        <v>69</v>
      </c>
      <c r="B2" s="93"/>
      <c r="C2" s="93"/>
      <c r="D2" s="93"/>
      <c r="E2" s="93"/>
      <c r="F2" s="93"/>
      <c r="G2" s="93"/>
      <c r="H2" s="93"/>
      <c r="I2" s="93"/>
      <c r="J2" s="93"/>
    </row>
    <row r="3" spans="1:10">
      <c r="A3" s="93"/>
      <c r="B3" s="93"/>
      <c r="C3" s="93"/>
      <c r="D3" s="93"/>
      <c r="E3" s="93"/>
      <c r="F3" s="93"/>
      <c r="G3" s="93"/>
      <c r="H3" s="93"/>
      <c r="I3" s="93"/>
      <c r="J3" s="93"/>
    </row>
    <row r="4" spans="1:10">
      <c r="A4" s="93"/>
      <c r="B4" s="93"/>
      <c r="C4" s="93"/>
      <c r="D4" s="93"/>
      <c r="E4" s="93"/>
      <c r="F4" s="93"/>
      <c r="G4" s="93"/>
      <c r="H4" s="93"/>
      <c r="I4" s="93"/>
      <c r="J4" s="93"/>
    </row>
    <row r="5" spans="1:10">
      <c r="A5" s="93"/>
      <c r="B5" s="93"/>
      <c r="C5" s="93"/>
      <c r="D5" s="93"/>
      <c r="E5" s="93"/>
      <c r="F5" s="93"/>
      <c r="G5" s="93"/>
      <c r="H5" s="93"/>
      <c r="I5" s="93"/>
      <c r="J5" s="93"/>
    </row>
    <row r="6" spans="1:10">
      <c r="A6" s="93"/>
      <c r="B6" s="93"/>
      <c r="C6" s="93"/>
      <c r="D6" s="93"/>
      <c r="E6" s="93"/>
      <c r="F6" s="93"/>
      <c r="G6" s="93"/>
      <c r="H6" s="93"/>
      <c r="I6" s="93"/>
      <c r="J6" s="93"/>
    </row>
    <row r="7" spans="1:10">
      <c r="A7" s="93"/>
      <c r="B7" s="93"/>
      <c r="C7" s="93"/>
      <c r="D7" s="93"/>
      <c r="E7" s="93"/>
      <c r="F7" s="93"/>
      <c r="G7" s="93"/>
      <c r="H7" s="93"/>
      <c r="I7" s="93"/>
      <c r="J7" s="93"/>
    </row>
    <row r="8" spans="1:10">
      <c r="A8" s="93"/>
      <c r="B8" s="93"/>
      <c r="C8" s="93"/>
      <c r="D8" s="93"/>
      <c r="E8" s="93"/>
      <c r="F8" s="93"/>
      <c r="G8" s="93"/>
      <c r="H8" s="93"/>
      <c r="I8" s="93"/>
      <c r="J8" s="93"/>
    </row>
    <row r="9" spans="1:10">
      <c r="A9" s="93"/>
      <c r="B9" s="93"/>
      <c r="C9" s="93"/>
      <c r="D9" s="93"/>
      <c r="E9" s="93"/>
      <c r="F9" s="93"/>
      <c r="G9" s="93"/>
      <c r="H9" s="93"/>
      <c r="I9" s="93"/>
      <c r="J9" s="93"/>
    </row>
    <row r="11" spans="1:10">
      <c r="A11" t="s">
        <v>1</v>
      </c>
    </row>
    <row r="12" spans="1:10">
      <c r="A12" s="94" t="s">
        <v>70</v>
      </c>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1" spans="1:10">
      <c r="A21" t="s">
        <v>2</v>
      </c>
    </row>
    <row r="22" spans="1:10">
      <c r="A22" s="94" t="s">
        <v>71</v>
      </c>
      <c r="B22" s="94"/>
      <c r="C22" s="94"/>
      <c r="D22" s="94"/>
      <c r="E22" s="94"/>
      <c r="F22" s="94"/>
      <c r="G22" s="94"/>
      <c r="H22" s="94"/>
      <c r="I22" s="94"/>
      <c r="J22" s="94"/>
    </row>
    <row r="23" spans="1:10">
      <c r="A23" s="94"/>
      <c r="B23" s="94"/>
      <c r="C23" s="94"/>
      <c r="D23" s="94"/>
      <c r="E23" s="94"/>
      <c r="F23" s="94"/>
      <c r="G23" s="94"/>
      <c r="H23" s="94"/>
      <c r="I23" s="94"/>
      <c r="J23" s="94"/>
    </row>
    <row r="24" spans="1:10">
      <c r="A24" s="94"/>
      <c r="B24" s="94"/>
      <c r="C24" s="94"/>
      <c r="D24" s="94"/>
      <c r="E24" s="94"/>
      <c r="F24" s="94"/>
      <c r="G24" s="94"/>
      <c r="H24" s="94"/>
      <c r="I24" s="94"/>
      <c r="J24" s="94"/>
    </row>
    <row r="25" spans="1:10">
      <c r="A25" s="94"/>
      <c r="B25" s="94"/>
      <c r="C25" s="94"/>
      <c r="D25" s="94"/>
      <c r="E25" s="94"/>
      <c r="F25" s="94"/>
      <c r="G25" s="94"/>
      <c r="H25" s="94"/>
      <c r="I25" s="94"/>
      <c r="J25" s="94"/>
    </row>
    <row r="26" spans="1:10">
      <c r="A26" s="94"/>
      <c r="B26" s="94"/>
      <c r="C26" s="94"/>
      <c r="D26" s="94"/>
      <c r="E26" s="94"/>
      <c r="F26" s="94"/>
      <c r="G26" s="94"/>
      <c r="H26" s="94"/>
      <c r="I26" s="94"/>
      <c r="J26" s="94"/>
    </row>
    <row r="27" spans="1:10">
      <c r="A27" s="94"/>
      <c r="B27" s="94"/>
      <c r="C27" s="94"/>
      <c r="D27" s="94"/>
      <c r="E27" s="94"/>
      <c r="F27" s="94"/>
      <c r="G27" s="94"/>
      <c r="H27" s="94"/>
      <c r="I27" s="94"/>
      <c r="J27" s="94"/>
    </row>
    <row r="28" spans="1:10">
      <c r="A28" s="94"/>
      <c r="B28" s="94"/>
      <c r="C28" s="94"/>
      <c r="D28" s="94"/>
      <c r="E28" s="94"/>
      <c r="F28" s="94"/>
      <c r="G28" s="94"/>
      <c r="H28" s="94"/>
      <c r="I28" s="94"/>
      <c r="J28" s="94"/>
    </row>
    <row r="29" spans="1:10">
      <c r="A29" s="94"/>
      <c r="B29" s="94"/>
      <c r="C29" s="94"/>
      <c r="D29" s="94"/>
      <c r="E29" s="94"/>
      <c r="F29" s="94"/>
      <c r="G29" s="94"/>
      <c r="H29" s="94"/>
      <c r="I29" s="94"/>
      <c r="J29" s="94"/>
    </row>
  </sheetData>
  <mergeCells count="3">
    <mergeCell ref="A2:J9"/>
    <mergeCell ref="A12:J19"/>
    <mergeCell ref="A22:J29"/>
  </mergeCells>
  <phoneticPr fontId="2"/>
  <pageMargins left="0.75" right="0.75" top="1" bottom="1" header="0.51111111111111107" footer="0.51111111111111107"/>
  <pageSetup paperSize="9" firstPageNumber="4294963191" orientation="portrait"/>
  <headerFooter alignWithMargins="0"/>
</worksheet>
</file>

<file path=xl/worksheets/sheet7.xml><?xml version="1.0" encoding="utf-8"?>
<worksheet xmlns="http://schemas.openxmlformats.org/spreadsheetml/2006/main" xmlns:r="http://schemas.openxmlformats.org/officeDocument/2006/relationships">
  <dimension ref="B2:I12"/>
  <sheetViews>
    <sheetView zoomScaleSheetLayoutView="100" workbookViewId="0">
      <selection activeCell="G6" sqref="G6"/>
    </sheetView>
  </sheetViews>
  <sheetFormatPr defaultColWidth="8.875" defaultRowHeight="17.25"/>
  <cols>
    <col min="1" max="1" width="3.125" style="26" customWidth="1"/>
    <col min="2" max="2" width="13.25" style="23" customWidth="1"/>
    <col min="3" max="3" width="15.75" style="25" customWidth="1"/>
    <col min="4" max="4" width="13" style="25" customWidth="1"/>
    <col min="5" max="5" width="15.875" style="31" customWidth="1"/>
    <col min="6" max="6" width="15.875" style="25" customWidth="1"/>
    <col min="7" max="7" width="15.875" style="31" customWidth="1"/>
    <col min="8" max="8" width="15.875" style="25" customWidth="1"/>
    <col min="9" max="9" width="15.875" style="31" customWidth="1"/>
    <col min="10" max="16384" width="8.875" style="26"/>
  </cols>
  <sheetData>
    <row r="2" spans="2:9">
      <c r="B2" s="24" t="s">
        <v>39</v>
      </c>
      <c r="C2" s="26"/>
    </row>
    <row r="4" spans="2:9">
      <c r="B4" s="29" t="s">
        <v>42</v>
      </c>
      <c r="C4" s="29" t="s">
        <v>40</v>
      </c>
      <c r="D4" s="29" t="s">
        <v>43</v>
      </c>
      <c r="E4" s="30" t="s">
        <v>41</v>
      </c>
      <c r="F4" s="29" t="s">
        <v>44</v>
      </c>
      <c r="G4" s="30" t="s">
        <v>41</v>
      </c>
      <c r="H4" s="29" t="s">
        <v>45</v>
      </c>
      <c r="I4" s="30" t="s">
        <v>41</v>
      </c>
    </row>
    <row r="5" spans="2:9">
      <c r="B5" s="27" t="s">
        <v>72</v>
      </c>
      <c r="C5" s="28" t="s">
        <v>73</v>
      </c>
      <c r="D5" s="28">
        <v>5</v>
      </c>
      <c r="E5" s="32">
        <v>43625</v>
      </c>
      <c r="F5" s="28">
        <v>96</v>
      </c>
      <c r="G5" s="32">
        <v>43638</v>
      </c>
      <c r="H5" s="28"/>
      <c r="I5" s="32"/>
    </row>
    <row r="6" spans="2:9">
      <c r="B6" s="27" t="s">
        <v>72</v>
      </c>
      <c r="C6" s="28" t="s">
        <v>74</v>
      </c>
      <c r="D6" s="28">
        <v>7</v>
      </c>
      <c r="E6" s="32">
        <v>43625</v>
      </c>
      <c r="F6" s="28"/>
      <c r="G6" s="33"/>
      <c r="H6" s="28"/>
      <c r="I6" s="33"/>
    </row>
    <row r="7" spans="2:9">
      <c r="B7" s="27" t="s">
        <v>72</v>
      </c>
      <c r="C7" s="28" t="s">
        <v>75</v>
      </c>
      <c r="D7" s="28">
        <v>18</v>
      </c>
      <c r="E7" s="32">
        <v>43624</v>
      </c>
      <c r="F7" s="28"/>
      <c r="G7" s="33"/>
      <c r="H7" s="28"/>
      <c r="I7" s="33"/>
    </row>
    <row r="8" spans="2:9">
      <c r="B8" s="27" t="s">
        <v>72</v>
      </c>
      <c r="C8" s="28" t="s">
        <v>76</v>
      </c>
      <c r="D8" s="28">
        <v>7</v>
      </c>
      <c r="E8" s="32">
        <v>43626</v>
      </c>
      <c r="F8" s="28">
        <v>69</v>
      </c>
      <c r="G8" s="32">
        <v>43635</v>
      </c>
      <c r="H8" s="28"/>
      <c r="I8" s="33"/>
    </row>
    <row r="9" spans="2:9">
      <c r="B9" s="27" t="s">
        <v>72</v>
      </c>
      <c r="C9" s="28" t="s">
        <v>77</v>
      </c>
      <c r="D9" s="28">
        <v>4</v>
      </c>
      <c r="E9" s="32">
        <v>43627</v>
      </c>
      <c r="F9" s="28"/>
      <c r="G9" s="33"/>
      <c r="H9" s="28"/>
      <c r="I9" s="33"/>
    </row>
    <row r="10" spans="2:9">
      <c r="B10" s="27" t="s">
        <v>72</v>
      </c>
      <c r="C10" s="28" t="s">
        <v>78</v>
      </c>
      <c r="D10" s="28">
        <v>16</v>
      </c>
      <c r="E10" s="32">
        <v>43627</v>
      </c>
      <c r="F10" s="28"/>
      <c r="G10" s="33"/>
      <c r="H10" s="28"/>
      <c r="I10" s="33"/>
    </row>
    <row r="11" spans="2:9">
      <c r="B11" s="27" t="s">
        <v>72</v>
      </c>
      <c r="C11" s="28" t="s">
        <v>79</v>
      </c>
      <c r="D11" s="28">
        <v>34</v>
      </c>
      <c r="E11" s="32">
        <v>43629</v>
      </c>
      <c r="F11" s="28"/>
      <c r="G11" s="33"/>
      <c r="H11" s="28"/>
      <c r="I11" s="33"/>
    </row>
    <row r="12" spans="2:9">
      <c r="B12" s="27" t="s">
        <v>72</v>
      </c>
      <c r="C12" s="28" t="s">
        <v>80</v>
      </c>
      <c r="D12" s="28">
        <v>43</v>
      </c>
      <c r="E12" s="32">
        <v>43631</v>
      </c>
      <c r="F12" s="28"/>
      <c r="G12" s="33"/>
      <c r="H12" s="28"/>
      <c r="I12" s="33"/>
    </row>
  </sheetData>
  <phoneticPr fontId="2"/>
  <pageMargins left="0.75" right="0.75" top="1" bottom="1" header="0.51111111111111107" footer="0.51111111111111107"/>
  <pageSetup paperSize="9" firstPageNumber="4294963191" orientation="portrait"/>
  <headerFooter alignWithMargins="0"/>
</worksheet>
</file>

<file path=xl/worksheets/sheet8.xml><?xml version="1.0" encoding="utf-8"?>
<worksheet xmlns="http://schemas.openxmlformats.org/spreadsheetml/2006/main" xmlns:r="http://schemas.openxmlformats.org/officeDocument/2006/relationships">
  <dimension ref="B2:V109"/>
  <sheetViews>
    <sheetView zoomScale="115" zoomScaleNormal="115" workbookViewId="0">
      <pane ySplit="8" topLeftCell="A9" activePane="bottomLeft" state="frozen"/>
      <selection pane="bottomLeft" activeCell="C7" sqref="C7:D8"/>
    </sheetView>
  </sheetViews>
  <sheetFormatPr defaultRowHeight="13.5"/>
  <cols>
    <col min="1" max="1" width="2.875" customWidth="1"/>
    <col min="2" max="18" width="6.625" customWidth="1"/>
    <col min="22" max="22" width="10.875" style="22" bestFit="1" customWidth="1"/>
  </cols>
  <sheetData>
    <row r="2" spans="2:21">
      <c r="B2" s="50" t="s">
        <v>5</v>
      </c>
      <c r="C2" s="50"/>
      <c r="D2" s="54"/>
      <c r="E2" s="54"/>
      <c r="F2" s="50" t="s">
        <v>6</v>
      </c>
      <c r="G2" s="50"/>
      <c r="H2" s="54" t="s">
        <v>36</v>
      </c>
      <c r="I2" s="54"/>
      <c r="J2" s="50" t="s">
        <v>7</v>
      </c>
      <c r="K2" s="50"/>
      <c r="L2" s="53">
        <f>C9</f>
        <v>1000000</v>
      </c>
      <c r="M2" s="54"/>
      <c r="N2" s="50" t="s">
        <v>8</v>
      </c>
      <c r="O2" s="50"/>
      <c r="P2" s="53" t="e">
        <f>C108+R108</f>
        <v>#VALUE!</v>
      </c>
      <c r="Q2" s="54"/>
      <c r="R2" s="1"/>
      <c r="S2" s="1"/>
      <c r="T2" s="1"/>
    </row>
    <row r="3" spans="2:21" ht="57" customHeight="1">
      <c r="B3" s="50" t="s">
        <v>9</v>
      </c>
      <c r="C3" s="50"/>
      <c r="D3" s="55" t="s">
        <v>38</v>
      </c>
      <c r="E3" s="55"/>
      <c r="F3" s="55"/>
      <c r="G3" s="55"/>
      <c r="H3" s="55"/>
      <c r="I3" s="55"/>
      <c r="J3" s="50" t="s">
        <v>10</v>
      </c>
      <c r="K3" s="50"/>
      <c r="L3" s="55" t="s">
        <v>35</v>
      </c>
      <c r="M3" s="56"/>
      <c r="N3" s="56"/>
      <c r="O3" s="56"/>
      <c r="P3" s="56"/>
      <c r="Q3" s="56"/>
      <c r="R3" s="1"/>
      <c r="S3" s="1"/>
    </row>
    <row r="4" spans="2:21">
      <c r="B4" s="50" t="s">
        <v>11</v>
      </c>
      <c r="C4" s="50"/>
      <c r="D4" s="57">
        <f>SUM($R$9:$S$993)</f>
        <v>153684.21052631587</v>
      </c>
      <c r="E4" s="57"/>
      <c r="F4" s="50" t="s">
        <v>12</v>
      </c>
      <c r="G4" s="50"/>
      <c r="H4" s="58">
        <f>SUM($T$9:$U$108)</f>
        <v>292.00000000000017</v>
      </c>
      <c r="I4" s="54"/>
      <c r="J4" s="59" t="s">
        <v>13</v>
      </c>
      <c r="K4" s="59"/>
      <c r="L4" s="53">
        <f>MAX($C$9:$D$990)-C9</f>
        <v>153684.21052631596</v>
      </c>
      <c r="M4" s="53"/>
      <c r="N4" s="59" t="s">
        <v>14</v>
      </c>
      <c r="O4" s="59"/>
      <c r="P4" s="57">
        <f>MIN($C$9:$D$990)-C9</f>
        <v>0</v>
      </c>
      <c r="Q4" s="57"/>
      <c r="R4" s="1"/>
      <c r="S4" s="1"/>
      <c r="T4" s="1"/>
    </row>
    <row r="5" spans="2:21">
      <c r="B5" s="21" t="s">
        <v>15</v>
      </c>
      <c r="C5" s="2">
        <f>COUNTIF($R$9:$R$990,"&gt;0")</f>
        <v>1</v>
      </c>
      <c r="D5" s="20" t="s">
        <v>16</v>
      </c>
      <c r="E5" s="15">
        <f>COUNTIF($R$9:$R$990,"&lt;0")</f>
        <v>0</v>
      </c>
      <c r="F5" s="20" t="s">
        <v>17</v>
      </c>
      <c r="G5" s="2">
        <f>COUNTIF($R$9:$R$990,"=0")</f>
        <v>0</v>
      </c>
      <c r="H5" s="20" t="s">
        <v>18</v>
      </c>
      <c r="I5" s="3">
        <f>C5/SUM(C5,E5,G5)</f>
        <v>1</v>
      </c>
      <c r="J5" s="61" t="s">
        <v>19</v>
      </c>
      <c r="K5" s="50"/>
      <c r="L5" s="62"/>
      <c r="M5" s="63"/>
      <c r="N5" s="17" t="s">
        <v>20</v>
      </c>
      <c r="O5" s="9"/>
      <c r="P5" s="62"/>
      <c r="Q5" s="63"/>
      <c r="R5" s="1"/>
      <c r="S5" s="1"/>
      <c r="T5" s="1"/>
    </row>
    <row r="6" spans="2:21">
      <c r="B6" s="11"/>
      <c r="C6" s="13"/>
      <c r="D6" s="14"/>
      <c r="E6" s="10"/>
      <c r="F6" s="11"/>
      <c r="G6" s="10"/>
      <c r="H6" s="11"/>
      <c r="I6" s="16"/>
      <c r="J6" s="11"/>
      <c r="K6" s="11"/>
      <c r="L6" s="10"/>
      <c r="M6" s="10"/>
      <c r="N6" s="12"/>
      <c r="O6" s="12"/>
      <c r="P6" s="10"/>
      <c r="Q6" s="7"/>
      <c r="R6" s="1"/>
      <c r="S6" s="1"/>
      <c r="T6" s="1"/>
    </row>
    <row r="7" spans="2:21">
      <c r="B7" s="64" t="s">
        <v>21</v>
      </c>
      <c r="C7" s="66" t="s">
        <v>22</v>
      </c>
      <c r="D7" s="67"/>
      <c r="E7" s="70" t="s">
        <v>23</v>
      </c>
      <c r="F7" s="71"/>
      <c r="G7" s="71"/>
      <c r="H7" s="71"/>
      <c r="I7" s="72"/>
      <c r="J7" s="73" t="s">
        <v>24</v>
      </c>
      <c r="K7" s="74"/>
      <c r="L7" s="75"/>
      <c r="M7" s="76" t="s">
        <v>25</v>
      </c>
      <c r="N7" s="77" t="s">
        <v>26</v>
      </c>
      <c r="O7" s="78"/>
      <c r="P7" s="78"/>
      <c r="Q7" s="79"/>
      <c r="R7" s="80" t="s">
        <v>27</v>
      </c>
      <c r="S7" s="80"/>
      <c r="T7" s="80"/>
      <c r="U7" s="80"/>
    </row>
    <row r="8" spans="2:21">
      <c r="B8" s="65"/>
      <c r="C8" s="68"/>
      <c r="D8" s="69"/>
      <c r="E8" s="18" t="s">
        <v>28</v>
      </c>
      <c r="F8" s="18" t="s">
        <v>29</v>
      </c>
      <c r="G8" s="18" t="s">
        <v>30</v>
      </c>
      <c r="H8" s="81" t="s">
        <v>31</v>
      </c>
      <c r="I8" s="72"/>
      <c r="J8" s="4" t="s">
        <v>32</v>
      </c>
      <c r="K8" s="82" t="s">
        <v>33</v>
      </c>
      <c r="L8" s="75"/>
      <c r="M8" s="76"/>
      <c r="N8" s="5" t="s">
        <v>28</v>
      </c>
      <c r="O8" s="5" t="s">
        <v>29</v>
      </c>
      <c r="P8" s="83" t="s">
        <v>31</v>
      </c>
      <c r="Q8" s="79"/>
      <c r="R8" s="80" t="s">
        <v>34</v>
      </c>
      <c r="S8" s="80"/>
      <c r="T8" s="80" t="s">
        <v>32</v>
      </c>
      <c r="U8" s="80"/>
    </row>
    <row r="9" spans="2:21">
      <c r="B9" s="19">
        <v>1</v>
      </c>
      <c r="C9" s="84">
        <v>1000000</v>
      </c>
      <c r="D9" s="84"/>
      <c r="E9" s="19">
        <v>2001</v>
      </c>
      <c r="F9" s="8">
        <v>42111</v>
      </c>
      <c r="G9" s="19" t="s">
        <v>4</v>
      </c>
      <c r="H9" s="85">
        <v>105.33</v>
      </c>
      <c r="I9" s="85"/>
      <c r="J9" s="19">
        <v>57</v>
      </c>
      <c r="K9" s="84">
        <f t="shared" ref="K9:K72" si="0">IF(F9="","",C9*0.03)</f>
        <v>30000</v>
      </c>
      <c r="L9" s="84"/>
      <c r="M9" s="6">
        <f>IF(J9="","",(K9/J9)/1000)</f>
        <v>0.52631578947368418</v>
      </c>
      <c r="N9" s="19">
        <v>2001</v>
      </c>
      <c r="O9" s="8">
        <v>42111</v>
      </c>
      <c r="P9" s="85">
        <v>108.25</v>
      </c>
      <c r="Q9" s="85"/>
      <c r="R9" s="86">
        <f>IF(O9="","",(IF(G9="売",H9-P9,P9-H9))*M9*100000)</f>
        <v>153684.21052631587</v>
      </c>
      <c r="S9" s="86"/>
      <c r="T9" s="87">
        <f>IF(O9="","",IF(R9&lt;0,J9*(-1),IF(G9="買",(P9-H9)*100,(H9-P9)*100)))</f>
        <v>292.00000000000017</v>
      </c>
      <c r="U9" s="87"/>
    </row>
    <row r="10" spans="2:21">
      <c r="B10" s="19">
        <v>2</v>
      </c>
      <c r="C10" s="84">
        <f t="shared" ref="C10:C73" si="1">IF(R9="","",C9+R9)</f>
        <v>1153684.210526316</v>
      </c>
      <c r="D10" s="84"/>
      <c r="E10" s="19"/>
      <c r="F10" s="8"/>
      <c r="G10" s="19" t="s">
        <v>4</v>
      </c>
      <c r="H10" s="85"/>
      <c r="I10" s="85"/>
      <c r="J10" s="19"/>
      <c r="K10" s="84" t="str">
        <f t="shared" si="0"/>
        <v/>
      </c>
      <c r="L10" s="84"/>
      <c r="M10" s="6" t="str">
        <f t="shared" ref="M10:M73" si="2">IF(J10="","",(K10/J10)/1000)</f>
        <v/>
      </c>
      <c r="N10" s="19"/>
      <c r="O10" s="8"/>
      <c r="P10" s="85"/>
      <c r="Q10" s="85"/>
      <c r="R10" s="86" t="str">
        <f t="shared" ref="R10:R73" si="3">IF(O10="","",(IF(G10="売",H10-P10,P10-H10))*M10*100000)</f>
        <v/>
      </c>
      <c r="S10" s="86"/>
      <c r="T10" s="87" t="str">
        <f t="shared" ref="T10:T73" si="4">IF(O10="","",IF(R10&lt;0,J10*(-1),IF(G10="買",(P10-H10)*100,(H10-P10)*100)))</f>
        <v/>
      </c>
      <c r="U10" s="87"/>
    </row>
    <row r="11" spans="2:21">
      <c r="B11" s="19">
        <v>3</v>
      </c>
      <c r="C11" s="84" t="str">
        <f t="shared" si="1"/>
        <v/>
      </c>
      <c r="D11" s="84"/>
      <c r="E11" s="19"/>
      <c r="F11" s="8"/>
      <c r="G11" s="19" t="s">
        <v>4</v>
      </c>
      <c r="H11" s="85"/>
      <c r="I11" s="85"/>
      <c r="J11" s="19"/>
      <c r="K11" s="84" t="str">
        <f t="shared" si="0"/>
        <v/>
      </c>
      <c r="L11" s="84"/>
      <c r="M11" s="6" t="str">
        <f t="shared" si="2"/>
        <v/>
      </c>
      <c r="N11" s="19"/>
      <c r="O11" s="8"/>
      <c r="P11" s="85"/>
      <c r="Q11" s="85"/>
      <c r="R11" s="86" t="str">
        <f t="shared" si="3"/>
        <v/>
      </c>
      <c r="S11" s="86"/>
      <c r="T11" s="87" t="str">
        <f t="shared" si="4"/>
        <v/>
      </c>
      <c r="U11" s="87"/>
    </row>
    <row r="12" spans="2:21">
      <c r="B12" s="19">
        <v>4</v>
      </c>
      <c r="C12" s="84" t="str">
        <f t="shared" si="1"/>
        <v/>
      </c>
      <c r="D12" s="84"/>
      <c r="E12" s="19"/>
      <c r="F12" s="8"/>
      <c r="G12" s="19" t="s">
        <v>3</v>
      </c>
      <c r="H12" s="85"/>
      <c r="I12" s="85"/>
      <c r="J12" s="19"/>
      <c r="K12" s="84" t="str">
        <f t="shared" si="0"/>
        <v/>
      </c>
      <c r="L12" s="84"/>
      <c r="M12" s="6" t="str">
        <f t="shared" si="2"/>
        <v/>
      </c>
      <c r="N12" s="19"/>
      <c r="O12" s="8"/>
      <c r="P12" s="85"/>
      <c r="Q12" s="85"/>
      <c r="R12" s="86" t="str">
        <f t="shared" si="3"/>
        <v/>
      </c>
      <c r="S12" s="86"/>
      <c r="T12" s="87" t="str">
        <f t="shared" si="4"/>
        <v/>
      </c>
      <c r="U12" s="87"/>
    </row>
    <row r="13" spans="2:21">
      <c r="B13" s="19">
        <v>5</v>
      </c>
      <c r="C13" s="84" t="str">
        <f t="shared" si="1"/>
        <v/>
      </c>
      <c r="D13" s="84"/>
      <c r="E13" s="19"/>
      <c r="F13" s="8"/>
      <c r="G13" s="19" t="s">
        <v>3</v>
      </c>
      <c r="H13" s="85"/>
      <c r="I13" s="85"/>
      <c r="J13" s="19"/>
      <c r="K13" s="84" t="str">
        <f t="shared" si="0"/>
        <v/>
      </c>
      <c r="L13" s="84"/>
      <c r="M13" s="6" t="str">
        <f t="shared" si="2"/>
        <v/>
      </c>
      <c r="N13" s="19"/>
      <c r="O13" s="8"/>
      <c r="P13" s="85"/>
      <c r="Q13" s="85"/>
      <c r="R13" s="86" t="str">
        <f t="shared" si="3"/>
        <v/>
      </c>
      <c r="S13" s="86"/>
      <c r="T13" s="87" t="str">
        <f t="shared" si="4"/>
        <v/>
      </c>
      <c r="U13" s="87"/>
    </row>
    <row r="14" spans="2:21">
      <c r="B14" s="19">
        <v>6</v>
      </c>
      <c r="C14" s="84" t="str">
        <f t="shared" si="1"/>
        <v/>
      </c>
      <c r="D14" s="84"/>
      <c r="E14" s="19"/>
      <c r="F14" s="8"/>
      <c r="G14" s="19" t="s">
        <v>4</v>
      </c>
      <c r="H14" s="85"/>
      <c r="I14" s="85"/>
      <c r="J14" s="19"/>
      <c r="K14" s="84" t="str">
        <f t="shared" si="0"/>
        <v/>
      </c>
      <c r="L14" s="84"/>
      <c r="M14" s="6" t="str">
        <f t="shared" si="2"/>
        <v/>
      </c>
      <c r="N14" s="19"/>
      <c r="O14" s="8"/>
      <c r="P14" s="85"/>
      <c r="Q14" s="85"/>
      <c r="R14" s="86" t="str">
        <f t="shared" si="3"/>
        <v/>
      </c>
      <c r="S14" s="86"/>
      <c r="T14" s="87" t="str">
        <f t="shared" si="4"/>
        <v/>
      </c>
      <c r="U14" s="87"/>
    </row>
    <row r="15" spans="2:21">
      <c r="B15" s="19">
        <v>7</v>
      </c>
      <c r="C15" s="84" t="str">
        <f t="shared" si="1"/>
        <v/>
      </c>
      <c r="D15" s="84"/>
      <c r="E15" s="19"/>
      <c r="F15" s="8"/>
      <c r="G15" s="19" t="s">
        <v>4</v>
      </c>
      <c r="H15" s="85"/>
      <c r="I15" s="85"/>
      <c r="J15" s="19"/>
      <c r="K15" s="84" t="str">
        <f t="shared" si="0"/>
        <v/>
      </c>
      <c r="L15" s="84"/>
      <c r="M15" s="6" t="str">
        <f t="shared" si="2"/>
        <v/>
      </c>
      <c r="N15" s="19"/>
      <c r="O15" s="8"/>
      <c r="P15" s="85"/>
      <c r="Q15" s="85"/>
      <c r="R15" s="86" t="str">
        <f t="shared" si="3"/>
        <v/>
      </c>
      <c r="S15" s="86"/>
      <c r="T15" s="87" t="str">
        <f t="shared" si="4"/>
        <v/>
      </c>
      <c r="U15" s="87"/>
    </row>
    <row r="16" spans="2:21">
      <c r="B16" s="19">
        <v>8</v>
      </c>
      <c r="C16" s="84" t="str">
        <f t="shared" si="1"/>
        <v/>
      </c>
      <c r="D16" s="84"/>
      <c r="E16" s="19"/>
      <c r="F16" s="8"/>
      <c r="G16" s="19" t="s">
        <v>4</v>
      </c>
      <c r="H16" s="85"/>
      <c r="I16" s="85"/>
      <c r="J16" s="19"/>
      <c r="K16" s="84" t="str">
        <f t="shared" si="0"/>
        <v/>
      </c>
      <c r="L16" s="84"/>
      <c r="M16" s="6" t="str">
        <f t="shared" si="2"/>
        <v/>
      </c>
      <c r="N16" s="19"/>
      <c r="O16" s="8"/>
      <c r="P16" s="85"/>
      <c r="Q16" s="85"/>
      <c r="R16" s="86" t="str">
        <f t="shared" si="3"/>
        <v/>
      </c>
      <c r="S16" s="86"/>
      <c r="T16" s="87" t="str">
        <f t="shared" si="4"/>
        <v/>
      </c>
      <c r="U16" s="87"/>
    </row>
    <row r="17" spans="2:21">
      <c r="B17" s="19">
        <v>9</v>
      </c>
      <c r="C17" s="84" t="str">
        <f t="shared" si="1"/>
        <v/>
      </c>
      <c r="D17" s="84"/>
      <c r="E17" s="19"/>
      <c r="F17" s="8"/>
      <c r="G17" s="19" t="s">
        <v>4</v>
      </c>
      <c r="H17" s="85"/>
      <c r="I17" s="85"/>
      <c r="J17" s="19"/>
      <c r="K17" s="84" t="str">
        <f t="shared" si="0"/>
        <v/>
      </c>
      <c r="L17" s="84"/>
      <c r="M17" s="6" t="str">
        <f t="shared" si="2"/>
        <v/>
      </c>
      <c r="N17" s="19"/>
      <c r="O17" s="8"/>
      <c r="P17" s="85"/>
      <c r="Q17" s="85"/>
      <c r="R17" s="86" t="str">
        <f t="shared" si="3"/>
        <v/>
      </c>
      <c r="S17" s="86"/>
      <c r="T17" s="87" t="str">
        <f t="shared" si="4"/>
        <v/>
      </c>
      <c r="U17" s="87"/>
    </row>
    <row r="18" spans="2:21">
      <c r="B18" s="19">
        <v>10</v>
      </c>
      <c r="C18" s="84" t="str">
        <f t="shared" si="1"/>
        <v/>
      </c>
      <c r="D18" s="84"/>
      <c r="E18" s="19"/>
      <c r="F18" s="8"/>
      <c r="G18" s="19" t="s">
        <v>4</v>
      </c>
      <c r="H18" s="85"/>
      <c r="I18" s="85"/>
      <c r="J18" s="19"/>
      <c r="K18" s="84" t="str">
        <f t="shared" si="0"/>
        <v/>
      </c>
      <c r="L18" s="84"/>
      <c r="M18" s="6" t="str">
        <f t="shared" si="2"/>
        <v/>
      </c>
      <c r="N18" s="19"/>
      <c r="O18" s="8"/>
      <c r="P18" s="85"/>
      <c r="Q18" s="85"/>
      <c r="R18" s="86" t="str">
        <f t="shared" si="3"/>
        <v/>
      </c>
      <c r="S18" s="86"/>
      <c r="T18" s="87" t="str">
        <f t="shared" si="4"/>
        <v/>
      </c>
      <c r="U18" s="87"/>
    </row>
    <row r="19" spans="2:21">
      <c r="B19" s="19">
        <v>11</v>
      </c>
      <c r="C19" s="84" t="str">
        <f t="shared" si="1"/>
        <v/>
      </c>
      <c r="D19" s="84"/>
      <c r="E19" s="19"/>
      <c r="F19" s="8"/>
      <c r="G19" s="19" t="s">
        <v>4</v>
      </c>
      <c r="H19" s="85"/>
      <c r="I19" s="85"/>
      <c r="J19" s="19"/>
      <c r="K19" s="84" t="str">
        <f t="shared" si="0"/>
        <v/>
      </c>
      <c r="L19" s="84"/>
      <c r="M19" s="6" t="str">
        <f t="shared" si="2"/>
        <v/>
      </c>
      <c r="N19" s="19"/>
      <c r="O19" s="8"/>
      <c r="P19" s="85"/>
      <c r="Q19" s="85"/>
      <c r="R19" s="86" t="str">
        <f t="shared" si="3"/>
        <v/>
      </c>
      <c r="S19" s="86"/>
      <c r="T19" s="87" t="str">
        <f t="shared" si="4"/>
        <v/>
      </c>
      <c r="U19" s="87"/>
    </row>
    <row r="20" spans="2:21">
      <c r="B20" s="19">
        <v>12</v>
      </c>
      <c r="C20" s="84" t="str">
        <f t="shared" si="1"/>
        <v/>
      </c>
      <c r="D20" s="84"/>
      <c r="E20" s="19"/>
      <c r="F20" s="8"/>
      <c r="G20" s="19" t="s">
        <v>4</v>
      </c>
      <c r="H20" s="85"/>
      <c r="I20" s="85"/>
      <c r="J20" s="19"/>
      <c r="K20" s="84" t="str">
        <f t="shared" si="0"/>
        <v/>
      </c>
      <c r="L20" s="84"/>
      <c r="M20" s="6" t="str">
        <f t="shared" si="2"/>
        <v/>
      </c>
      <c r="N20" s="19"/>
      <c r="O20" s="8"/>
      <c r="P20" s="85"/>
      <c r="Q20" s="85"/>
      <c r="R20" s="86" t="str">
        <f t="shared" si="3"/>
        <v/>
      </c>
      <c r="S20" s="86"/>
      <c r="T20" s="87" t="str">
        <f t="shared" si="4"/>
        <v/>
      </c>
      <c r="U20" s="87"/>
    </row>
    <row r="21" spans="2:21">
      <c r="B21" s="19">
        <v>13</v>
      </c>
      <c r="C21" s="84" t="str">
        <f t="shared" si="1"/>
        <v/>
      </c>
      <c r="D21" s="84"/>
      <c r="E21" s="19"/>
      <c r="F21" s="8"/>
      <c r="G21" s="19" t="s">
        <v>4</v>
      </c>
      <c r="H21" s="85"/>
      <c r="I21" s="85"/>
      <c r="J21" s="19"/>
      <c r="K21" s="84" t="str">
        <f t="shared" si="0"/>
        <v/>
      </c>
      <c r="L21" s="84"/>
      <c r="M21" s="6" t="str">
        <f t="shared" si="2"/>
        <v/>
      </c>
      <c r="N21" s="19"/>
      <c r="O21" s="8"/>
      <c r="P21" s="85"/>
      <c r="Q21" s="85"/>
      <c r="R21" s="86" t="str">
        <f t="shared" si="3"/>
        <v/>
      </c>
      <c r="S21" s="86"/>
      <c r="T21" s="87" t="str">
        <f t="shared" si="4"/>
        <v/>
      </c>
      <c r="U21" s="87"/>
    </row>
    <row r="22" spans="2:21">
      <c r="B22" s="19">
        <v>14</v>
      </c>
      <c r="C22" s="84" t="str">
        <f t="shared" si="1"/>
        <v/>
      </c>
      <c r="D22" s="84"/>
      <c r="E22" s="19"/>
      <c r="F22" s="8"/>
      <c r="G22" s="19" t="s">
        <v>3</v>
      </c>
      <c r="H22" s="85"/>
      <c r="I22" s="85"/>
      <c r="J22" s="19"/>
      <c r="K22" s="84" t="str">
        <f t="shared" si="0"/>
        <v/>
      </c>
      <c r="L22" s="84"/>
      <c r="M22" s="6" t="str">
        <f t="shared" si="2"/>
        <v/>
      </c>
      <c r="N22" s="19"/>
      <c r="O22" s="8"/>
      <c r="P22" s="85"/>
      <c r="Q22" s="85"/>
      <c r="R22" s="86" t="str">
        <f t="shared" si="3"/>
        <v/>
      </c>
      <c r="S22" s="86"/>
      <c r="T22" s="87" t="str">
        <f t="shared" si="4"/>
        <v/>
      </c>
      <c r="U22" s="87"/>
    </row>
    <row r="23" spans="2:21">
      <c r="B23" s="19">
        <v>15</v>
      </c>
      <c r="C23" s="84" t="str">
        <f t="shared" si="1"/>
        <v/>
      </c>
      <c r="D23" s="84"/>
      <c r="E23" s="19"/>
      <c r="F23" s="8"/>
      <c r="G23" s="19" t="s">
        <v>4</v>
      </c>
      <c r="H23" s="85"/>
      <c r="I23" s="85"/>
      <c r="J23" s="19"/>
      <c r="K23" s="84" t="str">
        <f t="shared" si="0"/>
        <v/>
      </c>
      <c r="L23" s="84"/>
      <c r="M23" s="6" t="str">
        <f t="shared" si="2"/>
        <v/>
      </c>
      <c r="N23" s="19"/>
      <c r="O23" s="8"/>
      <c r="P23" s="85"/>
      <c r="Q23" s="85"/>
      <c r="R23" s="86" t="str">
        <f t="shared" si="3"/>
        <v/>
      </c>
      <c r="S23" s="86"/>
      <c r="T23" s="87" t="str">
        <f t="shared" si="4"/>
        <v/>
      </c>
      <c r="U23" s="87"/>
    </row>
    <row r="24" spans="2:21">
      <c r="B24" s="19">
        <v>16</v>
      </c>
      <c r="C24" s="84" t="str">
        <f t="shared" si="1"/>
        <v/>
      </c>
      <c r="D24" s="84"/>
      <c r="E24" s="19"/>
      <c r="F24" s="8"/>
      <c r="G24" s="19" t="s">
        <v>4</v>
      </c>
      <c r="H24" s="85"/>
      <c r="I24" s="85"/>
      <c r="J24" s="19"/>
      <c r="K24" s="84" t="str">
        <f t="shared" si="0"/>
        <v/>
      </c>
      <c r="L24" s="84"/>
      <c r="M24" s="6" t="str">
        <f t="shared" si="2"/>
        <v/>
      </c>
      <c r="N24" s="19"/>
      <c r="O24" s="8"/>
      <c r="P24" s="85"/>
      <c r="Q24" s="85"/>
      <c r="R24" s="86" t="str">
        <f t="shared" si="3"/>
        <v/>
      </c>
      <c r="S24" s="86"/>
      <c r="T24" s="87" t="str">
        <f t="shared" si="4"/>
        <v/>
      </c>
      <c r="U24" s="87"/>
    </row>
    <row r="25" spans="2:21">
      <c r="B25" s="19">
        <v>17</v>
      </c>
      <c r="C25" s="84" t="str">
        <f t="shared" si="1"/>
        <v/>
      </c>
      <c r="D25" s="84"/>
      <c r="E25" s="19"/>
      <c r="F25" s="8"/>
      <c r="G25" s="19" t="s">
        <v>4</v>
      </c>
      <c r="H25" s="85"/>
      <c r="I25" s="85"/>
      <c r="J25" s="19"/>
      <c r="K25" s="84" t="str">
        <f t="shared" si="0"/>
        <v/>
      </c>
      <c r="L25" s="84"/>
      <c r="M25" s="6" t="str">
        <f t="shared" si="2"/>
        <v/>
      </c>
      <c r="N25" s="19"/>
      <c r="O25" s="8"/>
      <c r="P25" s="85"/>
      <c r="Q25" s="85"/>
      <c r="R25" s="86" t="str">
        <f t="shared" si="3"/>
        <v/>
      </c>
      <c r="S25" s="86"/>
      <c r="T25" s="87" t="str">
        <f t="shared" si="4"/>
        <v/>
      </c>
      <c r="U25" s="87"/>
    </row>
    <row r="26" spans="2:21">
      <c r="B26" s="19">
        <v>18</v>
      </c>
      <c r="C26" s="84" t="str">
        <f t="shared" si="1"/>
        <v/>
      </c>
      <c r="D26" s="84"/>
      <c r="E26" s="19"/>
      <c r="F26" s="8"/>
      <c r="G26" s="19" t="s">
        <v>4</v>
      </c>
      <c r="H26" s="85"/>
      <c r="I26" s="85"/>
      <c r="J26" s="19"/>
      <c r="K26" s="84" t="str">
        <f t="shared" si="0"/>
        <v/>
      </c>
      <c r="L26" s="84"/>
      <c r="M26" s="6" t="str">
        <f t="shared" si="2"/>
        <v/>
      </c>
      <c r="N26" s="19"/>
      <c r="O26" s="8"/>
      <c r="P26" s="85"/>
      <c r="Q26" s="85"/>
      <c r="R26" s="86" t="str">
        <f t="shared" si="3"/>
        <v/>
      </c>
      <c r="S26" s="86"/>
      <c r="T26" s="87" t="str">
        <f t="shared" si="4"/>
        <v/>
      </c>
      <c r="U26" s="87"/>
    </row>
    <row r="27" spans="2:21">
      <c r="B27" s="19">
        <v>19</v>
      </c>
      <c r="C27" s="84" t="str">
        <f t="shared" si="1"/>
        <v/>
      </c>
      <c r="D27" s="84"/>
      <c r="E27" s="19"/>
      <c r="F27" s="8"/>
      <c r="G27" s="19" t="s">
        <v>3</v>
      </c>
      <c r="H27" s="85"/>
      <c r="I27" s="85"/>
      <c r="J27" s="19"/>
      <c r="K27" s="84" t="str">
        <f t="shared" si="0"/>
        <v/>
      </c>
      <c r="L27" s="84"/>
      <c r="M27" s="6" t="str">
        <f t="shared" si="2"/>
        <v/>
      </c>
      <c r="N27" s="19"/>
      <c r="O27" s="8"/>
      <c r="P27" s="85"/>
      <c r="Q27" s="85"/>
      <c r="R27" s="86" t="str">
        <f t="shared" si="3"/>
        <v/>
      </c>
      <c r="S27" s="86"/>
      <c r="T27" s="87" t="str">
        <f t="shared" si="4"/>
        <v/>
      </c>
      <c r="U27" s="87"/>
    </row>
    <row r="28" spans="2:21">
      <c r="B28" s="19">
        <v>20</v>
      </c>
      <c r="C28" s="84" t="str">
        <f t="shared" si="1"/>
        <v/>
      </c>
      <c r="D28" s="84"/>
      <c r="E28" s="19"/>
      <c r="F28" s="8"/>
      <c r="G28" s="19" t="s">
        <v>4</v>
      </c>
      <c r="H28" s="85"/>
      <c r="I28" s="85"/>
      <c r="J28" s="19"/>
      <c r="K28" s="84" t="str">
        <f t="shared" si="0"/>
        <v/>
      </c>
      <c r="L28" s="84"/>
      <c r="M28" s="6" t="str">
        <f t="shared" si="2"/>
        <v/>
      </c>
      <c r="N28" s="19"/>
      <c r="O28" s="8"/>
      <c r="P28" s="85"/>
      <c r="Q28" s="85"/>
      <c r="R28" s="86" t="str">
        <f t="shared" si="3"/>
        <v/>
      </c>
      <c r="S28" s="86"/>
      <c r="T28" s="87" t="str">
        <f t="shared" si="4"/>
        <v/>
      </c>
      <c r="U28" s="87"/>
    </row>
    <row r="29" spans="2:21">
      <c r="B29" s="19">
        <v>21</v>
      </c>
      <c r="C29" s="84" t="str">
        <f t="shared" si="1"/>
        <v/>
      </c>
      <c r="D29" s="84"/>
      <c r="E29" s="19"/>
      <c r="F29" s="8"/>
      <c r="G29" s="19" t="s">
        <v>3</v>
      </c>
      <c r="H29" s="85"/>
      <c r="I29" s="85"/>
      <c r="J29" s="19"/>
      <c r="K29" s="84" t="str">
        <f t="shared" si="0"/>
        <v/>
      </c>
      <c r="L29" s="84"/>
      <c r="M29" s="6" t="str">
        <f t="shared" si="2"/>
        <v/>
      </c>
      <c r="N29" s="19"/>
      <c r="O29" s="8"/>
      <c r="P29" s="85"/>
      <c r="Q29" s="85"/>
      <c r="R29" s="86" t="str">
        <f t="shared" si="3"/>
        <v/>
      </c>
      <c r="S29" s="86"/>
      <c r="T29" s="87" t="str">
        <f t="shared" si="4"/>
        <v/>
      </c>
      <c r="U29" s="87"/>
    </row>
    <row r="30" spans="2:21">
      <c r="B30" s="19">
        <v>22</v>
      </c>
      <c r="C30" s="84" t="str">
        <f t="shared" si="1"/>
        <v/>
      </c>
      <c r="D30" s="84"/>
      <c r="E30" s="19"/>
      <c r="F30" s="8"/>
      <c r="G30" s="19" t="s">
        <v>3</v>
      </c>
      <c r="H30" s="85"/>
      <c r="I30" s="85"/>
      <c r="J30" s="19"/>
      <c r="K30" s="84" t="str">
        <f t="shared" si="0"/>
        <v/>
      </c>
      <c r="L30" s="84"/>
      <c r="M30" s="6" t="str">
        <f t="shared" si="2"/>
        <v/>
      </c>
      <c r="N30" s="19"/>
      <c r="O30" s="8"/>
      <c r="P30" s="85"/>
      <c r="Q30" s="85"/>
      <c r="R30" s="86" t="str">
        <f t="shared" si="3"/>
        <v/>
      </c>
      <c r="S30" s="86"/>
      <c r="T30" s="87" t="str">
        <f t="shared" si="4"/>
        <v/>
      </c>
      <c r="U30" s="87"/>
    </row>
    <row r="31" spans="2:21">
      <c r="B31" s="19">
        <v>23</v>
      </c>
      <c r="C31" s="84" t="str">
        <f t="shared" si="1"/>
        <v/>
      </c>
      <c r="D31" s="84"/>
      <c r="E31" s="19"/>
      <c r="F31" s="8"/>
      <c r="G31" s="19" t="s">
        <v>3</v>
      </c>
      <c r="H31" s="85"/>
      <c r="I31" s="85"/>
      <c r="J31" s="19"/>
      <c r="K31" s="84" t="str">
        <f t="shared" si="0"/>
        <v/>
      </c>
      <c r="L31" s="84"/>
      <c r="M31" s="6" t="str">
        <f t="shared" si="2"/>
        <v/>
      </c>
      <c r="N31" s="19"/>
      <c r="O31" s="8"/>
      <c r="P31" s="85"/>
      <c r="Q31" s="85"/>
      <c r="R31" s="86" t="str">
        <f t="shared" si="3"/>
        <v/>
      </c>
      <c r="S31" s="86"/>
      <c r="T31" s="87" t="str">
        <f t="shared" si="4"/>
        <v/>
      </c>
      <c r="U31" s="87"/>
    </row>
    <row r="32" spans="2:21">
      <c r="B32" s="19">
        <v>24</v>
      </c>
      <c r="C32" s="84" t="str">
        <f t="shared" si="1"/>
        <v/>
      </c>
      <c r="D32" s="84"/>
      <c r="E32" s="19"/>
      <c r="F32" s="8"/>
      <c r="G32" s="19" t="s">
        <v>3</v>
      </c>
      <c r="H32" s="85"/>
      <c r="I32" s="85"/>
      <c r="J32" s="19"/>
      <c r="K32" s="84" t="str">
        <f t="shared" si="0"/>
        <v/>
      </c>
      <c r="L32" s="84"/>
      <c r="M32" s="6" t="str">
        <f t="shared" si="2"/>
        <v/>
      </c>
      <c r="N32" s="19"/>
      <c r="O32" s="8"/>
      <c r="P32" s="85"/>
      <c r="Q32" s="85"/>
      <c r="R32" s="86" t="str">
        <f t="shared" si="3"/>
        <v/>
      </c>
      <c r="S32" s="86"/>
      <c r="T32" s="87" t="str">
        <f t="shared" si="4"/>
        <v/>
      </c>
      <c r="U32" s="87"/>
    </row>
    <row r="33" spans="2:21">
      <c r="B33" s="19">
        <v>25</v>
      </c>
      <c r="C33" s="84" t="str">
        <f t="shared" si="1"/>
        <v/>
      </c>
      <c r="D33" s="84"/>
      <c r="E33" s="19"/>
      <c r="F33" s="8"/>
      <c r="G33" s="19" t="s">
        <v>4</v>
      </c>
      <c r="H33" s="85"/>
      <c r="I33" s="85"/>
      <c r="J33" s="19"/>
      <c r="K33" s="84" t="str">
        <f t="shared" si="0"/>
        <v/>
      </c>
      <c r="L33" s="84"/>
      <c r="M33" s="6" t="str">
        <f t="shared" si="2"/>
        <v/>
      </c>
      <c r="N33" s="19"/>
      <c r="O33" s="8"/>
      <c r="P33" s="85"/>
      <c r="Q33" s="85"/>
      <c r="R33" s="86" t="str">
        <f t="shared" si="3"/>
        <v/>
      </c>
      <c r="S33" s="86"/>
      <c r="T33" s="87" t="str">
        <f t="shared" si="4"/>
        <v/>
      </c>
      <c r="U33" s="87"/>
    </row>
    <row r="34" spans="2:21">
      <c r="B34" s="19">
        <v>26</v>
      </c>
      <c r="C34" s="84" t="str">
        <f t="shared" si="1"/>
        <v/>
      </c>
      <c r="D34" s="84"/>
      <c r="E34" s="19"/>
      <c r="F34" s="8"/>
      <c r="G34" s="19" t="s">
        <v>3</v>
      </c>
      <c r="H34" s="85"/>
      <c r="I34" s="85"/>
      <c r="J34" s="19"/>
      <c r="K34" s="84" t="str">
        <f t="shared" si="0"/>
        <v/>
      </c>
      <c r="L34" s="84"/>
      <c r="M34" s="6" t="str">
        <f t="shared" si="2"/>
        <v/>
      </c>
      <c r="N34" s="19"/>
      <c r="O34" s="8"/>
      <c r="P34" s="85"/>
      <c r="Q34" s="85"/>
      <c r="R34" s="86" t="str">
        <f t="shared" si="3"/>
        <v/>
      </c>
      <c r="S34" s="86"/>
      <c r="T34" s="87" t="str">
        <f t="shared" si="4"/>
        <v/>
      </c>
      <c r="U34" s="87"/>
    </row>
    <row r="35" spans="2:21">
      <c r="B35" s="19">
        <v>27</v>
      </c>
      <c r="C35" s="84" t="str">
        <f t="shared" si="1"/>
        <v/>
      </c>
      <c r="D35" s="84"/>
      <c r="E35" s="19"/>
      <c r="F35" s="8"/>
      <c r="G35" s="19" t="s">
        <v>3</v>
      </c>
      <c r="H35" s="85"/>
      <c r="I35" s="85"/>
      <c r="J35" s="19"/>
      <c r="K35" s="84" t="str">
        <f t="shared" si="0"/>
        <v/>
      </c>
      <c r="L35" s="84"/>
      <c r="M35" s="6" t="str">
        <f t="shared" si="2"/>
        <v/>
      </c>
      <c r="N35" s="19"/>
      <c r="O35" s="8"/>
      <c r="P35" s="85"/>
      <c r="Q35" s="85"/>
      <c r="R35" s="86" t="str">
        <f t="shared" si="3"/>
        <v/>
      </c>
      <c r="S35" s="86"/>
      <c r="T35" s="87" t="str">
        <f t="shared" si="4"/>
        <v/>
      </c>
      <c r="U35" s="87"/>
    </row>
    <row r="36" spans="2:21">
      <c r="B36" s="19">
        <v>28</v>
      </c>
      <c r="C36" s="84" t="str">
        <f t="shared" si="1"/>
        <v/>
      </c>
      <c r="D36" s="84"/>
      <c r="E36" s="19"/>
      <c r="F36" s="8"/>
      <c r="G36" s="19" t="s">
        <v>3</v>
      </c>
      <c r="H36" s="85"/>
      <c r="I36" s="85"/>
      <c r="J36" s="19"/>
      <c r="K36" s="84" t="str">
        <f t="shared" si="0"/>
        <v/>
      </c>
      <c r="L36" s="84"/>
      <c r="M36" s="6" t="str">
        <f t="shared" si="2"/>
        <v/>
      </c>
      <c r="N36" s="19"/>
      <c r="O36" s="8"/>
      <c r="P36" s="85"/>
      <c r="Q36" s="85"/>
      <c r="R36" s="86" t="str">
        <f t="shared" si="3"/>
        <v/>
      </c>
      <c r="S36" s="86"/>
      <c r="T36" s="87" t="str">
        <f t="shared" si="4"/>
        <v/>
      </c>
      <c r="U36" s="87"/>
    </row>
    <row r="37" spans="2:21">
      <c r="B37" s="19">
        <v>29</v>
      </c>
      <c r="C37" s="84" t="str">
        <f t="shared" si="1"/>
        <v/>
      </c>
      <c r="D37" s="84"/>
      <c r="E37" s="19"/>
      <c r="F37" s="8"/>
      <c r="G37" s="19" t="s">
        <v>3</v>
      </c>
      <c r="H37" s="85"/>
      <c r="I37" s="85"/>
      <c r="J37" s="19"/>
      <c r="K37" s="84" t="str">
        <f t="shared" si="0"/>
        <v/>
      </c>
      <c r="L37" s="84"/>
      <c r="M37" s="6" t="str">
        <f t="shared" si="2"/>
        <v/>
      </c>
      <c r="N37" s="19"/>
      <c r="O37" s="8"/>
      <c r="P37" s="85"/>
      <c r="Q37" s="85"/>
      <c r="R37" s="86" t="str">
        <f t="shared" si="3"/>
        <v/>
      </c>
      <c r="S37" s="86"/>
      <c r="T37" s="87" t="str">
        <f t="shared" si="4"/>
        <v/>
      </c>
      <c r="U37" s="87"/>
    </row>
    <row r="38" spans="2:21">
      <c r="B38" s="19">
        <v>30</v>
      </c>
      <c r="C38" s="84" t="str">
        <f t="shared" si="1"/>
        <v/>
      </c>
      <c r="D38" s="84"/>
      <c r="E38" s="19"/>
      <c r="F38" s="8"/>
      <c r="G38" s="19" t="s">
        <v>4</v>
      </c>
      <c r="H38" s="85"/>
      <c r="I38" s="85"/>
      <c r="J38" s="19"/>
      <c r="K38" s="84" t="str">
        <f t="shared" si="0"/>
        <v/>
      </c>
      <c r="L38" s="84"/>
      <c r="M38" s="6" t="str">
        <f t="shared" si="2"/>
        <v/>
      </c>
      <c r="N38" s="19"/>
      <c r="O38" s="8"/>
      <c r="P38" s="85"/>
      <c r="Q38" s="85"/>
      <c r="R38" s="86" t="str">
        <f t="shared" si="3"/>
        <v/>
      </c>
      <c r="S38" s="86"/>
      <c r="T38" s="87" t="str">
        <f t="shared" si="4"/>
        <v/>
      </c>
      <c r="U38" s="87"/>
    </row>
    <row r="39" spans="2:21">
      <c r="B39" s="19">
        <v>31</v>
      </c>
      <c r="C39" s="84" t="str">
        <f t="shared" si="1"/>
        <v/>
      </c>
      <c r="D39" s="84"/>
      <c r="E39" s="19"/>
      <c r="F39" s="8"/>
      <c r="G39" s="19" t="s">
        <v>4</v>
      </c>
      <c r="H39" s="85"/>
      <c r="I39" s="85"/>
      <c r="J39" s="19"/>
      <c r="K39" s="84" t="str">
        <f t="shared" si="0"/>
        <v/>
      </c>
      <c r="L39" s="84"/>
      <c r="M39" s="6" t="str">
        <f t="shared" si="2"/>
        <v/>
      </c>
      <c r="N39" s="19"/>
      <c r="O39" s="8"/>
      <c r="P39" s="85"/>
      <c r="Q39" s="85"/>
      <c r="R39" s="86" t="str">
        <f t="shared" si="3"/>
        <v/>
      </c>
      <c r="S39" s="86"/>
      <c r="T39" s="87" t="str">
        <f t="shared" si="4"/>
        <v/>
      </c>
      <c r="U39" s="87"/>
    </row>
    <row r="40" spans="2:21">
      <c r="B40" s="19">
        <v>32</v>
      </c>
      <c r="C40" s="84" t="str">
        <f t="shared" si="1"/>
        <v/>
      </c>
      <c r="D40" s="84"/>
      <c r="E40" s="19"/>
      <c r="F40" s="8"/>
      <c r="G40" s="19" t="s">
        <v>4</v>
      </c>
      <c r="H40" s="85"/>
      <c r="I40" s="85"/>
      <c r="J40" s="19"/>
      <c r="K40" s="84" t="str">
        <f t="shared" si="0"/>
        <v/>
      </c>
      <c r="L40" s="84"/>
      <c r="M40" s="6" t="str">
        <f t="shared" si="2"/>
        <v/>
      </c>
      <c r="N40" s="19"/>
      <c r="O40" s="8"/>
      <c r="P40" s="85"/>
      <c r="Q40" s="85"/>
      <c r="R40" s="86" t="str">
        <f t="shared" si="3"/>
        <v/>
      </c>
      <c r="S40" s="86"/>
      <c r="T40" s="87" t="str">
        <f t="shared" si="4"/>
        <v/>
      </c>
      <c r="U40" s="87"/>
    </row>
    <row r="41" spans="2:21">
      <c r="B41" s="19">
        <v>33</v>
      </c>
      <c r="C41" s="84" t="str">
        <f t="shared" si="1"/>
        <v/>
      </c>
      <c r="D41" s="84"/>
      <c r="E41" s="19"/>
      <c r="F41" s="8"/>
      <c r="G41" s="19" t="s">
        <v>3</v>
      </c>
      <c r="H41" s="85"/>
      <c r="I41" s="85"/>
      <c r="J41" s="19"/>
      <c r="K41" s="84" t="str">
        <f t="shared" si="0"/>
        <v/>
      </c>
      <c r="L41" s="84"/>
      <c r="M41" s="6" t="str">
        <f t="shared" si="2"/>
        <v/>
      </c>
      <c r="N41" s="19"/>
      <c r="O41" s="8"/>
      <c r="P41" s="85"/>
      <c r="Q41" s="85"/>
      <c r="R41" s="86" t="str">
        <f t="shared" si="3"/>
        <v/>
      </c>
      <c r="S41" s="86"/>
      <c r="T41" s="87" t="str">
        <f t="shared" si="4"/>
        <v/>
      </c>
      <c r="U41" s="87"/>
    </row>
    <row r="42" spans="2:21">
      <c r="B42" s="19">
        <v>34</v>
      </c>
      <c r="C42" s="84" t="str">
        <f t="shared" si="1"/>
        <v/>
      </c>
      <c r="D42" s="84"/>
      <c r="E42" s="19"/>
      <c r="F42" s="8"/>
      <c r="G42" s="19" t="s">
        <v>4</v>
      </c>
      <c r="H42" s="85"/>
      <c r="I42" s="85"/>
      <c r="J42" s="19"/>
      <c r="K42" s="84" t="str">
        <f t="shared" si="0"/>
        <v/>
      </c>
      <c r="L42" s="84"/>
      <c r="M42" s="6" t="str">
        <f t="shared" si="2"/>
        <v/>
      </c>
      <c r="N42" s="19"/>
      <c r="O42" s="8"/>
      <c r="P42" s="85"/>
      <c r="Q42" s="85"/>
      <c r="R42" s="86" t="str">
        <f t="shared" si="3"/>
        <v/>
      </c>
      <c r="S42" s="86"/>
      <c r="T42" s="87" t="str">
        <f t="shared" si="4"/>
        <v/>
      </c>
      <c r="U42" s="87"/>
    </row>
    <row r="43" spans="2:21">
      <c r="B43" s="19">
        <v>35</v>
      </c>
      <c r="C43" s="84" t="str">
        <f t="shared" si="1"/>
        <v/>
      </c>
      <c r="D43" s="84"/>
      <c r="E43" s="19"/>
      <c r="F43" s="8"/>
      <c r="G43" s="19" t="s">
        <v>3</v>
      </c>
      <c r="H43" s="85"/>
      <c r="I43" s="85"/>
      <c r="J43" s="19"/>
      <c r="K43" s="84" t="str">
        <f t="shared" si="0"/>
        <v/>
      </c>
      <c r="L43" s="84"/>
      <c r="M43" s="6" t="str">
        <f t="shared" si="2"/>
        <v/>
      </c>
      <c r="N43" s="19"/>
      <c r="O43" s="8"/>
      <c r="P43" s="85"/>
      <c r="Q43" s="85"/>
      <c r="R43" s="86" t="str">
        <f t="shared" si="3"/>
        <v/>
      </c>
      <c r="S43" s="86"/>
      <c r="T43" s="87" t="str">
        <f t="shared" si="4"/>
        <v/>
      </c>
      <c r="U43" s="87"/>
    </row>
    <row r="44" spans="2:21">
      <c r="B44" s="19">
        <v>36</v>
      </c>
      <c r="C44" s="84" t="str">
        <f t="shared" si="1"/>
        <v/>
      </c>
      <c r="D44" s="84"/>
      <c r="E44" s="19"/>
      <c r="F44" s="8"/>
      <c r="G44" s="19" t="s">
        <v>4</v>
      </c>
      <c r="H44" s="85"/>
      <c r="I44" s="85"/>
      <c r="J44" s="19"/>
      <c r="K44" s="84" t="str">
        <f t="shared" si="0"/>
        <v/>
      </c>
      <c r="L44" s="84"/>
      <c r="M44" s="6" t="str">
        <f t="shared" si="2"/>
        <v/>
      </c>
      <c r="N44" s="19"/>
      <c r="O44" s="8"/>
      <c r="P44" s="85"/>
      <c r="Q44" s="85"/>
      <c r="R44" s="86" t="str">
        <f t="shared" si="3"/>
        <v/>
      </c>
      <c r="S44" s="86"/>
      <c r="T44" s="87" t="str">
        <f t="shared" si="4"/>
        <v/>
      </c>
      <c r="U44" s="87"/>
    </row>
    <row r="45" spans="2:21">
      <c r="B45" s="19">
        <v>37</v>
      </c>
      <c r="C45" s="84" t="str">
        <f t="shared" si="1"/>
        <v/>
      </c>
      <c r="D45" s="84"/>
      <c r="E45" s="19"/>
      <c r="F45" s="8"/>
      <c r="G45" s="19" t="s">
        <v>3</v>
      </c>
      <c r="H45" s="85"/>
      <c r="I45" s="85"/>
      <c r="J45" s="19"/>
      <c r="K45" s="84" t="str">
        <f t="shared" si="0"/>
        <v/>
      </c>
      <c r="L45" s="84"/>
      <c r="M45" s="6" t="str">
        <f t="shared" si="2"/>
        <v/>
      </c>
      <c r="N45" s="19"/>
      <c r="O45" s="8"/>
      <c r="P45" s="85"/>
      <c r="Q45" s="85"/>
      <c r="R45" s="86" t="str">
        <f t="shared" si="3"/>
        <v/>
      </c>
      <c r="S45" s="86"/>
      <c r="T45" s="87" t="str">
        <f t="shared" si="4"/>
        <v/>
      </c>
      <c r="U45" s="87"/>
    </row>
    <row r="46" spans="2:21">
      <c r="B46" s="19">
        <v>38</v>
      </c>
      <c r="C46" s="84" t="str">
        <f t="shared" si="1"/>
        <v/>
      </c>
      <c r="D46" s="84"/>
      <c r="E46" s="19"/>
      <c r="F46" s="8"/>
      <c r="G46" s="19" t="s">
        <v>4</v>
      </c>
      <c r="H46" s="85"/>
      <c r="I46" s="85"/>
      <c r="J46" s="19"/>
      <c r="K46" s="84" t="str">
        <f t="shared" si="0"/>
        <v/>
      </c>
      <c r="L46" s="84"/>
      <c r="M46" s="6" t="str">
        <f t="shared" si="2"/>
        <v/>
      </c>
      <c r="N46" s="19"/>
      <c r="O46" s="8"/>
      <c r="P46" s="85"/>
      <c r="Q46" s="85"/>
      <c r="R46" s="86" t="str">
        <f t="shared" si="3"/>
        <v/>
      </c>
      <c r="S46" s="86"/>
      <c r="T46" s="87" t="str">
        <f t="shared" si="4"/>
        <v/>
      </c>
      <c r="U46" s="87"/>
    </row>
    <row r="47" spans="2:21">
      <c r="B47" s="19">
        <v>39</v>
      </c>
      <c r="C47" s="84" t="str">
        <f t="shared" si="1"/>
        <v/>
      </c>
      <c r="D47" s="84"/>
      <c r="E47" s="19"/>
      <c r="F47" s="8"/>
      <c r="G47" s="19" t="s">
        <v>4</v>
      </c>
      <c r="H47" s="85"/>
      <c r="I47" s="85"/>
      <c r="J47" s="19"/>
      <c r="K47" s="84" t="str">
        <f t="shared" si="0"/>
        <v/>
      </c>
      <c r="L47" s="84"/>
      <c r="M47" s="6" t="str">
        <f t="shared" si="2"/>
        <v/>
      </c>
      <c r="N47" s="19"/>
      <c r="O47" s="8"/>
      <c r="P47" s="85"/>
      <c r="Q47" s="85"/>
      <c r="R47" s="86" t="str">
        <f t="shared" si="3"/>
        <v/>
      </c>
      <c r="S47" s="86"/>
      <c r="T47" s="87" t="str">
        <f t="shared" si="4"/>
        <v/>
      </c>
      <c r="U47" s="87"/>
    </row>
    <row r="48" spans="2:21">
      <c r="B48" s="19">
        <v>40</v>
      </c>
      <c r="C48" s="84" t="str">
        <f t="shared" si="1"/>
        <v/>
      </c>
      <c r="D48" s="84"/>
      <c r="E48" s="19"/>
      <c r="F48" s="8"/>
      <c r="G48" s="19" t="s">
        <v>37</v>
      </c>
      <c r="H48" s="85"/>
      <c r="I48" s="85"/>
      <c r="J48" s="19"/>
      <c r="K48" s="84" t="str">
        <f t="shared" si="0"/>
        <v/>
      </c>
      <c r="L48" s="84"/>
      <c r="M48" s="6" t="str">
        <f t="shared" si="2"/>
        <v/>
      </c>
      <c r="N48" s="19"/>
      <c r="O48" s="8"/>
      <c r="P48" s="85"/>
      <c r="Q48" s="85"/>
      <c r="R48" s="86" t="str">
        <f t="shared" si="3"/>
        <v/>
      </c>
      <c r="S48" s="86"/>
      <c r="T48" s="87" t="str">
        <f t="shared" si="4"/>
        <v/>
      </c>
      <c r="U48" s="87"/>
    </row>
    <row r="49" spans="2:21">
      <c r="B49" s="19">
        <v>41</v>
      </c>
      <c r="C49" s="84" t="str">
        <f t="shared" si="1"/>
        <v/>
      </c>
      <c r="D49" s="84"/>
      <c r="E49" s="19"/>
      <c r="F49" s="8"/>
      <c r="G49" s="19" t="s">
        <v>4</v>
      </c>
      <c r="H49" s="85"/>
      <c r="I49" s="85"/>
      <c r="J49" s="19"/>
      <c r="K49" s="84" t="str">
        <f t="shared" si="0"/>
        <v/>
      </c>
      <c r="L49" s="84"/>
      <c r="M49" s="6" t="str">
        <f t="shared" si="2"/>
        <v/>
      </c>
      <c r="N49" s="19"/>
      <c r="O49" s="8"/>
      <c r="P49" s="85"/>
      <c r="Q49" s="85"/>
      <c r="R49" s="86" t="str">
        <f t="shared" si="3"/>
        <v/>
      </c>
      <c r="S49" s="86"/>
      <c r="T49" s="87" t="str">
        <f t="shared" si="4"/>
        <v/>
      </c>
      <c r="U49" s="87"/>
    </row>
    <row r="50" spans="2:21">
      <c r="B50" s="19">
        <v>42</v>
      </c>
      <c r="C50" s="84" t="str">
        <f t="shared" si="1"/>
        <v/>
      </c>
      <c r="D50" s="84"/>
      <c r="E50" s="19"/>
      <c r="F50" s="8"/>
      <c r="G50" s="19" t="s">
        <v>4</v>
      </c>
      <c r="H50" s="85"/>
      <c r="I50" s="85"/>
      <c r="J50" s="19"/>
      <c r="K50" s="84" t="str">
        <f t="shared" si="0"/>
        <v/>
      </c>
      <c r="L50" s="84"/>
      <c r="M50" s="6" t="str">
        <f t="shared" si="2"/>
        <v/>
      </c>
      <c r="N50" s="19"/>
      <c r="O50" s="8"/>
      <c r="P50" s="85"/>
      <c r="Q50" s="85"/>
      <c r="R50" s="86" t="str">
        <f t="shared" si="3"/>
        <v/>
      </c>
      <c r="S50" s="86"/>
      <c r="T50" s="87" t="str">
        <f t="shared" si="4"/>
        <v/>
      </c>
      <c r="U50" s="87"/>
    </row>
    <row r="51" spans="2:21">
      <c r="B51" s="19">
        <v>43</v>
      </c>
      <c r="C51" s="84" t="str">
        <f t="shared" si="1"/>
        <v/>
      </c>
      <c r="D51" s="84"/>
      <c r="E51" s="19"/>
      <c r="F51" s="8"/>
      <c r="G51" s="19" t="s">
        <v>3</v>
      </c>
      <c r="H51" s="85"/>
      <c r="I51" s="85"/>
      <c r="J51" s="19"/>
      <c r="K51" s="84" t="str">
        <f t="shared" si="0"/>
        <v/>
      </c>
      <c r="L51" s="84"/>
      <c r="M51" s="6" t="str">
        <f t="shared" si="2"/>
        <v/>
      </c>
      <c r="N51" s="19"/>
      <c r="O51" s="8"/>
      <c r="P51" s="85"/>
      <c r="Q51" s="85"/>
      <c r="R51" s="86" t="str">
        <f t="shared" si="3"/>
        <v/>
      </c>
      <c r="S51" s="86"/>
      <c r="T51" s="87" t="str">
        <f t="shared" si="4"/>
        <v/>
      </c>
      <c r="U51" s="87"/>
    </row>
    <row r="52" spans="2:21">
      <c r="B52" s="19">
        <v>44</v>
      </c>
      <c r="C52" s="84" t="str">
        <f t="shared" si="1"/>
        <v/>
      </c>
      <c r="D52" s="84"/>
      <c r="E52" s="19"/>
      <c r="F52" s="8"/>
      <c r="G52" s="19" t="s">
        <v>3</v>
      </c>
      <c r="H52" s="85"/>
      <c r="I52" s="85"/>
      <c r="J52" s="19"/>
      <c r="K52" s="84" t="str">
        <f t="shared" si="0"/>
        <v/>
      </c>
      <c r="L52" s="84"/>
      <c r="M52" s="6" t="str">
        <f t="shared" si="2"/>
        <v/>
      </c>
      <c r="N52" s="19"/>
      <c r="O52" s="8"/>
      <c r="P52" s="85"/>
      <c r="Q52" s="85"/>
      <c r="R52" s="86" t="str">
        <f t="shared" si="3"/>
        <v/>
      </c>
      <c r="S52" s="86"/>
      <c r="T52" s="87" t="str">
        <f t="shared" si="4"/>
        <v/>
      </c>
      <c r="U52" s="87"/>
    </row>
    <row r="53" spans="2:21">
      <c r="B53" s="19">
        <v>45</v>
      </c>
      <c r="C53" s="84" t="str">
        <f t="shared" si="1"/>
        <v/>
      </c>
      <c r="D53" s="84"/>
      <c r="E53" s="19"/>
      <c r="F53" s="8"/>
      <c r="G53" s="19" t="s">
        <v>4</v>
      </c>
      <c r="H53" s="85"/>
      <c r="I53" s="85"/>
      <c r="J53" s="19"/>
      <c r="K53" s="84" t="str">
        <f t="shared" si="0"/>
        <v/>
      </c>
      <c r="L53" s="84"/>
      <c r="M53" s="6" t="str">
        <f t="shared" si="2"/>
        <v/>
      </c>
      <c r="N53" s="19"/>
      <c r="O53" s="8"/>
      <c r="P53" s="85"/>
      <c r="Q53" s="85"/>
      <c r="R53" s="86" t="str">
        <f t="shared" si="3"/>
        <v/>
      </c>
      <c r="S53" s="86"/>
      <c r="T53" s="87" t="str">
        <f t="shared" si="4"/>
        <v/>
      </c>
      <c r="U53" s="87"/>
    </row>
    <row r="54" spans="2:21">
      <c r="B54" s="19">
        <v>46</v>
      </c>
      <c r="C54" s="84" t="str">
        <f t="shared" si="1"/>
        <v/>
      </c>
      <c r="D54" s="84"/>
      <c r="E54" s="19"/>
      <c r="F54" s="8"/>
      <c r="G54" s="19" t="s">
        <v>4</v>
      </c>
      <c r="H54" s="85"/>
      <c r="I54" s="85"/>
      <c r="J54" s="19"/>
      <c r="K54" s="84" t="str">
        <f t="shared" si="0"/>
        <v/>
      </c>
      <c r="L54" s="84"/>
      <c r="M54" s="6" t="str">
        <f t="shared" si="2"/>
        <v/>
      </c>
      <c r="N54" s="19"/>
      <c r="O54" s="8"/>
      <c r="P54" s="85"/>
      <c r="Q54" s="85"/>
      <c r="R54" s="86" t="str">
        <f t="shared" si="3"/>
        <v/>
      </c>
      <c r="S54" s="86"/>
      <c r="T54" s="87" t="str">
        <f t="shared" si="4"/>
        <v/>
      </c>
      <c r="U54" s="87"/>
    </row>
    <row r="55" spans="2:21">
      <c r="B55" s="19">
        <v>47</v>
      </c>
      <c r="C55" s="84" t="str">
        <f t="shared" si="1"/>
        <v/>
      </c>
      <c r="D55" s="84"/>
      <c r="E55" s="19"/>
      <c r="F55" s="8"/>
      <c r="G55" s="19" t="s">
        <v>3</v>
      </c>
      <c r="H55" s="85"/>
      <c r="I55" s="85"/>
      <c r="J55" s="19"/>
      <c r="K55" s="84" t="str">
        <f t="shared" si="0"/>
        <v/>
      </c>
      <c r="L55" s="84"/>
      <c r="M55" s="6" t="str">
        <f t="shared" si="2"/>
        <v/>
      </c>
      <c r="N55" s="19"/>
      <c r="O55" s="8"/>
      <c r="P55" s="85"/>
      <c r="Q55" s="85"/>
      <c r="R55" s="86" t="str">
        <f t="shared" si="3"/>
        <v/>
      </c>
      <c r="S55" s="86"/>
      <c r="T55" s="87" t="str">
        <f t="shared" si="4"/>
        <v/>
      </c>
      <c r="U55" s="87"/>
    </row>
    <row r="56" spans="2:21">
      <c r="B56" s="19">
        <v>48</v>
      </c>
      <c r="C56" s="84" t="str">
        <f t="shared" si="1"/>
        <v/>
      </c>
      <c r="D56" s="84"/>
      <c r="E56" s="19"/>
      <c r="F56" s="8"/>
      <c r="G56" s="19" t="s">
        <v>3</v>
      </c>
      <c r="H56" s="85"/>
      <c r="I56" s="85"/>
      <c r="J56" s="19"/>
      <c r="K56" s="84" t="str">
        <f t="shared" si="0"/>
        <v/>
      </c>
      <c r="L56" s="84"/>
      <c r="M56" s="6" t="str">
        <f t="shared" si="2"/>
        <v/>
      </c>
      <c r="N56" s="19"/>
      <c r="O56" s="8"/>
      <c r="P56" s="85"/>
      <c r="Q56" s="85"/>
      <c r="R56" s="86" t="str">
        <f t="shared" si="3"/>
        <v/>
      </c>
      <c r="S56" s="86"/>
      <c r="T56" s="87" t="str">
        <f t="shared" si="4"/>
        <v/>
      </c>
      <c r="U56" s="87"/>
    </row>
    <row r="57" spans="2:21">
      <c r="B57" s="19">
        <v>49</v>
      </c>
      <c r="C57" s="84" t="str">
        <f t="shared" si="1"/>
        <v/>
      </c>
      <c r="D57" s="84"/>
      <c r="E57" s="19"/>
      <c r="F57" s="8"/>
      <c r="G57" s="19" t="s">
        <v>3</v>
      </c>
      <c r="H57" s="85"/>
      <c r="I57" s="85"/>
      <c r="J57" s="19"/>
      <c r="K57" s="84" t="str">
        <f t="shared" si="0"/>
        <v/>
      </c>
      <c r="L57" s="84"/>
      <c r="M57" s="6" t="str">
        <f t="shared" si="2"/>
        <v/>
      </c>
      <c r="N57" s="19"/>
      <c r="O57" s="8"/>
      <c r="P57" s="85"/>
      <c r="Q57" s="85"/>
      <c r="R57" s="86" t="str">
        <f t="shared" si="3"/>
        <v/>
      </c>
      <c r="S57" s="86"/>
      <c r="T57" s="87" t="str">
        <f t="shared" si="4"/>
        <v/>
      </c>
      <c r="U57" s="87"/>
    </row>
    <row r="58" spans="2:21">
      <c r="B58" s="19">
        <v>50</v>
      </c>
      <c r="C58" s="84" t="str">
        <f t="shared" si="1"/>
        <v/>
      </c>
      <c r="D58" s="84"/>
      <c r="E58" s="19"/>
      <c r="F58" s="8"/>
      <c r="G58" s="19" t="s">
        <v>3</v>
      </c>
      <c r="H58" s="85"/>
      <c r="I58" s="85"/>
      <c r="J58" s="19"/>
      <c r="K58" s="84" t="str">
        <f t="shared" si="0"/>
        <v/>
      </c>
      <c r="L58" s="84"/>
      <c r="M58" s="6" t="str">
        <f t="shared" si="2"/>
        <v/>
      </c>
      <c r="N58" s="19"/>
      <c r="O58" s="8"/>
      <c r="P58" s="85"/>
      <c r="Q58" s="85"/>
      <c r="R58" s="86" t="str">
        <f t="shared" si="3"/>
        <v/>
      </c>
      <c r="S58" s="86"/>
      <c r="T58" s="87" t="str">
        <f t="shared" si="4"/>
        <v/>
      </c>
      <c r="U58" s="87"/>
    </row>
    <row r="59" spans="2:21">
      <c r="B59" s="19">
        <v>51</v>
      </c>
      <c r="C59" s="84" t="str">
        <f t="shared" si="1"/>
        <v/>
      </c>
      <c r="D59" s="84"/>
      <c r="E59" s="19"/>
      <c r="F59" s="8"/>
      <c r="G59" s="19" t="s">
        <v>3</v>
      </c>
      <c r="H59" s="85"/>
      <c r="I59" s="85"/>
      <c r="J59" s="19"/>
      <c r="K59" s="84" t="str">
        <f t="shared" si="0"/>
        <v/>
      </c>
      <c r="L59" s="84"/>
      <c r="M59" s="6" t="str">
        <f t="shared" si="2"/>
        <v/>
      </c>
      <c r="N59" s="19"/>
      <c r="O59" s="8"/>
      <c r="P59" s="85"/>
      <c r="Q59" s="85"/>
      <c r="R59" s="86" t="str">
        <f t="shared" si="3"/>
        <v/>
      </c>
      <c r="S59" s="86"/>
      <c r="T59" s="87" t="str">
        <f t="shared" si="4"/>
        <v/>
      </c>
      <c r="U59" s="87"/>
    </row>
    <row r="60" spans="2:21">
      <c r="B60" s="19">
        <v>52</v>
      </c>
      <c r="C60" s="84" t="str">
        <f t="shared" si="1"/>
        <v/>
      </c>
      <c r="D60" s="84"/>
      <c r="E60" s="19"/>
      <c r="F60" s="8"/>
      <c r="G60" s="19" t="s">
        <v>3</v>
      </c>
      <c r="H60" s="85"/>
      <c r="I60" s="85"/>
      <c r="J60" s="19"/>
      <c r="K60" s="84" t="str">
        <f t="shared" si="0"/>
        <v/>
      </c>
      <c r="L60" s="84"/>
      <c r="M60" s="6" t="str">
        <f t="shared" si="2"/>
        <v/>
      </c>
      <c r="N60" s="19"/>
      <c r="O60" s="8"/>
      <c r="P60" s="85"/>
      <c r="Q60" s="85"/>
      <c r="R60" s="86" t="str">
        <f t="shared" si="3"/>
        <v/>
      </c>
      <c r="S60" s="86"/>
      <c r="T60" s="87" t="str">
        <f t="shared" si="4"/>
        <v/>
      </c>
      <c r="U60" s="87"/>
    </row>
    <row r="61" spans="2:21">
      <c r="B61" s="19">
        <v>53</v>
      </c>
      <c r="C61" s="84" t="str">
        <f t="shared" si="1"/>
        <v/>
      </c>
      <c r="D61" s="84"/>
      <c r="E61" s="19"/>
      <c r="F61" s="8"/>
      <c r="G61" s="19" t="s">
        <v>3</v>
      </c>
      <c r="H61" s="85"/>
      <c r="I61" s="85"/>
      <c r="J61" s="19"/>
      <c r="K61" s="84" t="str">
        <f t="shared" si="0"/>
        <v/>
      </c>
      <c r="L61" s="84"/>
      <c r="M61" s="6" t="str">
        <f t="shared" si="2"/>
        <v/>
      </c>
      <c r="N61" s="19"/>
      <c r="O61" s="8"/>
      <c r="P61" s="85"/>
      <c r="Q61" s="85"/>
      <c r="R61" s="86" t="str">
        <f t="shared" si="3"/>
        <v/>
      </c>
      <c r="S61" s="86"/>
      <c r="T61" s="87" t="str">
        <f t="shared" si="4"/>
        <v/>
      </c>
      <c r="U61" s="87"/>
    </row>
    <row r="62" spans="2:21">
      <c r="B62" s="19">
        <v>54</v>
      </c>
      <c r="C62" s="84" t="str">
        <f t="shared" si="1"/>
        <v/>
      </c>
      <c r="D62" s="84"/>
      <c r="E62" s="19"/>
      <c r="F62" s="8"/>
      <c r="G62" s="19" t="s">
        <v>3</v>
      </c>
      <c r="H62" s="85"/>
      <c r="I62" s="85"/>
      <c r="J62" s="19"/>
      <c r="K62" s="84" t="str">
        <f t="shared" si="0"/>
        <v/>
      </c>
      <c r="L62" s="84"/>
      <c r="M62" s="6" t="str">
        <f t="shared" si="2"/>
        <v/>
      </c>
      <c r="N62" s="19"/>
      <c r="O62" s="8"/>
      <c r="P62" s="85"/>
      <c r="Q62" s="85"/>
      <c r="R62" s="86" t="str">
        <f t="shared" si="3"/>
        <v/>
      </c>
      <c r="S62" s="86"/>
      <c r="T62" s="87" t="str">
        <f t="shared" si="4"/>
        <v/>
      </c>
      <c r="U62" s="87"/>
    </row>
    <row r="63" spans="2:21">
      <c r="B63" s="19">
        <v>55</v>
      </c>
      <c r="C63" s="84" t="str">
        <f t="shared" si="1"/>
        <v/>
      </c>
      <c r="D63" s="84"/>
      <c r="E63" s="19"/>
      <c r="F63" s="8"/>
      <c r="G63" s="19" t="s">
        <v>4</v>
      </c>
      <c r="H63" s="85"/>
      <c r="I63" s="85"/>
      <c r="J63" s="19"/>
      <c r="K63" s="84" t="str">
        <f t="shared" si="0"/>
        <v/>
      </c>
      <c r="L63" s="84"/>
      <c r="M63" s="6" t="str">
        <f t="shared" si="2"/>
        <v/>
      </c>
      <c r="N63" s="19"/>
      <c r="O63" s="8"/>
      <c r="P63" s="85"/>
      <c r="Q63" s="85"/>
      <c r="R63" s="86" t="str">
        <f t="shared" si="3"/>
        <v/>
      </c>
      <c r="S63" s="86"/>
      <c r="T63" s="87" t="str">
        <f t="shared" si="4"/>
        <v/>
      </c>
      <c r="U63" s="87"/>
    </row>
    <row r="64" spans="2:21">
      <c r="B64" s="19">
        <v>56</v>
      </c>
      <c r="C64" s="84" t="str">
        <f t="shared" si="1"/>
        <v/>
      </c>
      <c r="D64" s="84"/>
      <c r="E64" s="19"/>
      <c r="F64" s="8"/>
      <c r="G64" s="19" t="s">
        <v>3</v>
      </c>
      <c r="H64" s="85"/>
      <c r="I64" s="85"/>
      <c r="J64" s="19"/>
      <c r="K64" s="84" t="str">
        <f t="shared" si="0"/>
        <v/>
      </c>
      <c r="L64" s="84"/>
      <c r="M64" s="6" t="str">
        <f t="shared" si="2"/>
        <v/>
      </c>
      <c r="N64" s="19"/>
      <c r="O64" s="8"/>
      <c r="P64" s="85"/>
      <c r="Q64" s="85"/>
      <c r="R64" s="86" t="str">
        <f t="shared" si="3"/>
        <v/>
      </c>
      <c r="S64" s="86"/>
      <c r="T64" s="87" t="str">
        <f t="shared" si="4"/>
        <v/>
      </c>
      <c r="U64" s="87"/>
    </row>
    <row r="65" spans="2:21">
      <c r="B65" s="19">
        <v>57</v>
      </c>
      <c r="C65" s="84" t="str">
        <f t="shared" si="1"/>
        <v/>
      </c>
      <c r="D65" s="84"/>
      <c r="E65" s="19"/>
      <c r="F65" s="8"/>
      <c r="G65" s="19" t="s">
        <v>3</v>
      </c>
      <c r="H65" s="85"/>
      <c r="I65" s="85"/>
      <c r="J65" s="19"/>
      <c r="K65" s="84" t="str">
        <f t="shared" si="0"/>
        <v/>
      </c>
      <c r="L65" s="84"/>
      <c r="M65" s="6" t="str">
        <f t="shared" si="2"/>
        <v/>
      </c>
      <c r="N65" s="19"/>
      <c r="O65" s="8"/>
      <c r="P65" s="85"/>
      <c r="Q65" s="85"/>
      <c r="R65" s="86" t="str">
        <f t="shared" si="3"/>
        <v/>
      </c>
      <c r="S65" s="86"/>
      <c r="T65" s="87" t="str">
        <f t="shared" si="4"/>
        <v/>
      </c>
      <c r="U65" s="87"/>
    </row>
    <row r="66" spans="2:21">
      <c r="B66" s="19">
        <v>58</v>
      </c>
      <c r="C66" s="84" t="str">
        <f t="shared" si="1"/>
        <v/>
      </c>
      <c r="D66" s="84"/>
      <c r="E66" s="19"/>
      <c r="F66" s="8"/>
      <c r="G66" s="19" t="s">
        <v>3</v>
      </c>
      <c r="H66" s="85"/>
      <c r="I66" s="85"/>
      <c r="J66" s="19"/>
      <c r="K66" s="84" t="str">
        <f t="shared" si="0"/>
        <v/>
      </c>
      <c r="L66" s="84"/>
      <c r="M66" s="6" t="str">
        <f t="shared" si="2"/>
        <v/>
      </c>
      <c r="N66" s="19"/>
      <c r="O66" s="8"/>
      <c r="P66" s="85"/>
      <c r="Q66" s="85"/>
      <c r="R66" s="86" t="str">
        <f t="shared" si="3"/>
        <v/>
      </c>
      <c r="S66" s="86"/>
      <c r="T66" s="87" t="str">
        <f t="shared" si="4"/>
        <v/>
      </c>
      <c r="U66" s="87"/>
    </row>
    <row r="67" spans="2:21">
      <c r="B67" s="19">
        <v>59</v>
      </c>
      <c r="C67" s="84" t="str">
        <f t="shared" si="1"/>
        <v/>
      </c>
      <c r="D67" s="84"/>
      <c r="E67" s="19"/>
      <c r="F67" s="8"/>
      <c r="G67" s="19" t="s">
        <v>3</v>
      </c>
      <c r="H67" s="85"/>
      <c r="I67" s="85"/>
      <c r="J67" s="19"/>
      <c r="K67" s="84" t="str">
        <f t="shared" si="0"/>
        <v/>
      </c>
      <c r="L67" s="84"/>
      <c r="M67" s="6" t="str">
        <f t="shared" si="2"/>
        <v/>
      </c>
      <c r="N67" s="19"/>
      <c r="O67" s="8"/>
      <c r="P67" s="85"/>
      <c r="Q67" s="85"/>
      <c r="R67" s="86" t="str">
        <f t="shared" si="3"/>
        <v/>
      </c>
      <c r="S67" s="86"/>
      <c r="T67" s="87" t="str">
        <f t="shared" si="4"/>
        <v/>
      </c>
      <c r="U67" s="87"/>
    </row>
    <row r="68" spans="2:21">
      <c r="B68" s="19">
        <v>60</v>
      </c>
      <c r="C68" s="84" t="str">
        <f t="shared" si="1"/>
        <v/>
      </c>
      <c r="D68" s="84"/>
      <c r="E68" s="19"/>
      <c r="F68" s="8"/>
      <c r="G68" s="19" t="s">
        <v>4</v>
      </c>
      <c r="H68" s="85"/>
      <c r="I68" s="85"/>
      <c r="J68" s="19"/>
      <c r="K68" s="84" t="str">
        <f t="shared" si="0"/>
        <v/>
      </c>
      <c r="L68" s="84"/>
      <c r="M68" s="6" t="str">
        <f t="shared" si="2"/>
        <v/>
      </c>
      <c r="N68" s="19"/>
      <c r="O68" s="8"/>
      <c r="P68" s="85"/>
      <c r="Q68" s="85"/>
      <c r="R68" s="86" t="str">
        <f t="shared" si="3"/>
        <v/>
      </c>
      <c r="S68" s="86"/>
      <c r="T68" s="87" t="str">
        <f t="shared" si="4"/>
        <v/>
      </c>
      <c r="U68" s="87"/>
    </row>
    <row r="69" spans="2:21">
      <c r="B69" s="19">
        <v>61</v>
      </c>
      <c r="C69" s="84" t="str">
        <f t="shared" si="1"/>
        <v/>
      </c>
      <c r="D69" s="84"/>
      <c r="E69" s="19"/>
      <c r="F69" s="8"/>
      <c r="G69" s="19" t="s">
        <v>4</v>
      </c>
      <c r="H69" s="85"/>
      <c r="I69" s="85"/>
      <c r="J69" s="19"/>
      <c r="K69" s="84" t="str">
        <f t="shared" si="0"/>
        <v/>
      </c>
      <c r="L69" s="84"/>
      <c r="M69" s="6" t="str">
        <f t="shared" si="2"/>
        <v/>
      </c>
      <c r="N69" s="19"/>
      <c r="O69" s="8"/>
      <c r="P69" s="85"/>
      <c r="Q69" s="85"/>
      <c r="R69" s="86" t="str">
        <f t="shared" si="3"/>
        <v/>
      </c>
      <c r="S69" s="86"/>
      <c r="T69" s="87" t="str">
        <f t="shared" si="4"/>
        <v/>
      </c>
      <c r="U69" s="87"/>
    </row>
    <row r="70" spans="2:21">
      <c r="B70" s="19">
        <v>62</v>
      </c>
      <c r="C70" s="84" t="str">
        <f t="shared" si="1"/>
        <v/>
      </c>
      <c r="D70" s="84"/>
      <c r="E70" s="19"/>
      <c r="F70" s="8"/>
      <c r="G70" s="19" t="s">
        <v>3</v>
      </c>
      <c r="H70" s="85"/>
      <c r="I70" s="85"/>
      <c r="J70" s="19"/>
      <c r="K70" s="84" t="str">
        <f t="shared" si="0"/>
        <v/>
      </c>
      <c r="L70" s="84"/>
      <c r="M70" s="6" t="str">
        <f t="shared" si="2"/>
        <v/>
      </c>
      <c r="N70" s="19"/>
      <c r="O70" s="8"/>
      <c r="P70" s="85"/>
      <c r="Q70" s="85"/>
      <c r="R70" s="86" t="str">
        <f t="shared" si="3"/>
        <v/>
      </c>
      <c r="S70" s="86"/>
      <c r="T70" s="87" t="str">
        <f t="shared" si="4"/>
        <v/>
      </c>
      <c r="U70" s="87"/>
    </row>
    <row r="71" spans="2:21">
      <c r="B71" s="19">
        <v>63</v>
      </c>
      <c r="C71" s="84" t="str">
        <f t="shared" si="1"/>
        <v/>
      </c>
      <c r="D71" s="84"/>
      <c r="E71" s="19"/>
      <c r="F71" s="8"/>
      <c r="G71" s="19" t="s">
        <v>4</v>
      </c>
      <c r="H71" s="85"/>
      <c r="I71" s="85"/>
      <c r="J71" s="19"/>
      <c r="K71" s="84" t="str">
        <f t="shared" si="0"/>
        <v/>
      </c>
      <c r="L71" s="84"/>
      <c r="M71" s="6" t="str">
        <f t="shared" si="2"/>
        <v/>
      </c>
      <c r="N71" s="19"/>
      <c r="O71" s="8"/>
      <c r="P71" s="85"/>
      <c r="Q71" s="85"/>
      <c r="R71" s="86" t="str">
        <f t="shared" si="3"/>
        <v/>
      </c>
      <c r="S71" s="86"/>
      <c r="T71" s="87" t="str">
        <f t="shared" si="4"/>
        <v/>
      </c>
      <c r="U71" s="87"/>
    </row>
    <row r="72" spans="2:21">
      <c r="B72" s="19">
        <v>64</v>
      </c>
      <c r="C72" s="84" t="str">
        <f t="shared" si="1"/>
        <v/>
      </c>
      <c r="D72" s="84"/>
      <c r="E72" s="19"/>
      <c r="F72" s="8"/>
      <c r="G72" s="19" t="s">
        <v>3</v>
      </c>
      <c r="H72" s="85"/>
      <c r="I72" s="85"/>
      <c r="J72" s="19"/>
      <c r="K72" s="84" t="str">
        <f t="shared" si="0"/>
        <v/>
      </c>
      <c r="L72" s="84"/>
      <c r="M72" s="6" t="str">
        <f t="shared" si="2"/>
        <v/>
      </c>
      <c r="N72" s="19"/>
      <c r="O72" s="8"/>
      <c r="P72" s="85"/>
      <c r="Q72" s="85"/>
      <c r="R72" s="86" t="str">
        <f t="shared" si="3"/>
        <v/>
      </c>
      <c r="S72" s="86"/>
      <c r="T72" s="87" t="str">
        <f t="shared" si="4"/>
        <v/>
      </c>
      <c r="U72" s="87"/>
    </row>
    <row r="73" spans="2:21">
      <c r="B73" s="19">
        <v>65</v>
      </c>
      <c r="C73" s="84" t="str">
        <f t="shared" si="1"/>
        <v/>
      </c>
      <c r="D73" s="84"/>
      <c r="E73" s="19"/>
      <c r="F73" s="8"/>
      <c r="G73" s="19" t="s">
        <v>4</v>
      </c>
      <c r="H73" s="85"/>
      <c r="I73" s="85"/>
      <c r="J73" s="19"/>
      <c r="K73" s="84" t="str">
        <f t="shared" ref="K73:K108" si="5">IF(F73="","",C73*0.03)</f>
        <v/>
      </c>
      <c r="L73" s="84"/>
      <c r="M73" s="6" t="str">
        <f t="shared" si="2"/>
        <v/>
      </c>
      <c r="N73" s="19"/>
      <c r="O73" s="8"/>
      <c r="P73" s="85"/>
      <c r="Q73" s="85"/>
      <c r="R73" s="86" t="str">
        <f t="shared" si="3"/>
        <v/>
      </c>
      <c r="S73" s="86"/>
      <c r="T73" s="87" t="str">
        <f t="shared" si="4"/>
        <v/>
      </c>
      <c r="U73" s="87"/>
    </row>
    <row r="74" spans="2:21">
      <c r="B74" s="19">
        <v>66</v>
      </c>
      <c r="C74" s="84" t="str">
        <f t="shared" ref="C74:C108" si="6">IF(R73="","",C73+R73)</f>
        <v/>
      </c>
      <c r="D74" s="84"/>
      <c r="E74" s="19"/>
      <c r="F74" s="8"/>
      <c r="G74" s="19" t="s">
        <v>4</v>
      </c>
      <c r="H74" s="85"/>
      <c r="I74" s="85"/>
      <c r="J74" s="19"/>
      <c r="K74" s="84" t="str">
        <f t="shared" si="5"/>
        <v/>
      </c>
      <c r="L74" s="84"/>
      <c r="M74" s="6" t="str">
        <f t="shared" ref="M74:M108" si="7">IF(J74="","",(K74/J74)/1000)</f>
        <v/>
      </c>
      <c r="N74" s="19"/>
      <c r="O74" s="8"/>
      <c r="P74" s="85"/>
      <c r="Q74" s="85"/>
      <c r="R74" s="86" t="str">
        <f t="shared" ref="R74:R108" si="8">IF(O74="","",(IF(G74="売",H74-P74,P74-H74))*M74*100000)</f>
        <v/>
      </c>
      <c r="S74" s="86"/>
      <c r="T74" s="87" t="str">
        <f t="shared" ref="T74:T108" si="9">IF(O74="","",IF(R74&lt;0,J74*(-1),IF(G74="買",(P74-H74)*100,(H74-P74)*100)))</f>
        <v/>
      </c>
      <c r="U74" s="87"/>
    </row>
    <row r="75" spans="2:21">
      <c r="B75" s="19">
        <v>67</v>
      </c>
      <c r="C75" s="84" t="str">
        <f t="shared" si="6"/>
        <v/>
      </c>
      <c r="D75" s="84"/>
      <c r="E75" s="19"/>
      <c r="F75" s="8"/>
      <c r="G75" s="19" t="s">
        <v>3</v>
      </c>
      <c r="H75" s="85"/>
      <c r="I75" s="85"/>
      <c r="J75" s="19"/>
      <c r="K75" s="84" t="str">
        <f t="shared" si="5"/>
        <v/>
      </c>
      <c r="L75" s="84"/>
      <c r="M75" s="6" t="str">
        <f t="shared" si="7"/>
        <v/>
      </c>
      <c r="N75" s="19"/>
      <c r="O75" s="8"/>
      <c r="P75" s="85"/>
      <c r="Q75" s="85"/>
      <c r="R75" s="86" t="str">
        <f t="shared" si="8"/>
        <v/>
      </c>
      <c r="S75" s="86"/>
      <c r="T75" s="87" t="str">
        <f t="shared" si="9"/>
        <v/>
      </c>
      <c r="U75" s="87"/>
    </row>
    <row r="76" spans="2:21">
      <c r="B76" s="19">
        <v>68</v>
      </c>
      <c r="C76" s="84" t="str">
        <f t="shared" si="6"/>
        <v/>
      </c>
      <c r="D76" s="84"/>
      <c r="E76" s="19"/>
      <c r="F76" s="8"/>
      <c r="G76" s="19" t="s">
        <v>3</v>
      </c>
      <c r="H76" s="85"/>
      <c r="I76" s="85"/>
      <c r="J76" s="19"/>
      <c r="K76" s="84" t="str">
        <f t="shared" si="5"/>
        <v/>
      </c>
      <c r="L76" s="84"/>
      <c r="M76" s="6" t="str">
        <f t="shared" si="7"/>
        <v/>
      </c>
      <c r="N76" s="19"/>
      <c r="O76" s="8"/>
      <c r="P76" s="85"/>
      <c r="Q76" s="85"/>
      <c r="R76" s="86" t="str">
        <f t="shared" si="8"/>
        <v/>
      </c>
      <c r="S76" s="86"/>
      <c r="T76" s="87" t="str">
        <f t="shared" si="9"/>
        <v/>
      </c>
      <c r="U76" s="87"/>
    </row>
    <row r="77" spans="2:21">
      <c r="B77" s="19">
        <v>69</v>
      </c>
      <c r="C77" s="84" t="str">
        <f t="shared" si="6"/>
        <v/>
      </c>
      <c r="D77" s="84"/>
      <c r="E77" s="19"/>
      <c r="F77" s="8"/>
      <c r="G77" s="19" t="s">
        <v>3</v>
      </c>
      <c r="H77" s="85"/>
      <c r="I77" s="85"/>
      <c r="J77" s="19"/>
      <c r="K77" s="84" t="str">
        <f t="shared" si="5"/>
        <v/>
      </c>
      <c r="L77" s="84"/>
      <c r="M77" s="6" t="str">
        <f t="shared" si="7"/>
        <v/>
      </c>
      <c r="N77" s="19"/>
      <c r="O77" s="8"/>
      <c r="P77" s="85"/>
      <c r="Q77" s="85"/>
      <c r="R77" s="86" t="str">
        <f t="shared" si="8"/>
        <v/>
      </c>
      <c r="S77" s="86"/>
      <c r="T77" s="87" t="str">
        <f t="shared" si="9"/>
        <v/>
      </c>
      <c r="U77" s="87"/>
    </row>
    <row r="78" spans="2:21">
      <c r="B78" s="19">
        <v>70</v>
      </c>
      <c r="C78" s="84" t="str">
        <f t="shared" si="6"/>
        <v/>
      </c>
      <c r="D78" s="84"/>
      <c r="E78" s="19"/>
      <c r="F78" s="8"/>
      <c r="G78" s="19" t="s">
        <v>4</v>
      </c>
      <c r="H78" s="85"/>
      <c r="I78" s="85"/>
      <c r="J78" s="19"/>
      <c r="K78" s="84" t="str">
        <f t="shared" si="5"/>
        <v/>
      </c>
      <c r="L78" s="84"/>
      <c r="M78" s="6" t="str">
        <f t="shared" si="7"/>
        <v/>
      </c>
      <c r="N78" s="19"/>
      <c r="O78" s="8"/>
      <c r="P78" s="85"/>
      <c r="Q78" s="85"/>
      <c r="R78" s="86" t="str">
        <f t="shared" si="8"/>
        <v/>
      </c>
      <c r="S78" s="86"/>
      <c r="T78" s="87" t="str">
        <f t="shared" si="9"/>
        <v/>
      </c>
      <c r="U78" s="87"/>
    </row>
    <row r="79" spans="2:21">
      <c r="B79" s="19">
        <v>71</v>
      </c>
      <c r="C79" s="84" t="str">
        <f t="shared" si="6"/>
        <v/>
      </c>
      <c r="D79" s="84"/>
      <c r="E79" s="19"/>
      <c r="F79" s="8"/>
      <c r="G79" s="19" t="s">
        <v>3</v>
      </c>
      <c r="H79" s="85"/>
      <c r="I79" s="85"/>
      <c r="J79" s="19"/>
      <c r="K79" s="84" t="str">
        <f t="shared" si="5"/>
        <v/>
      </c>
      <c r="L79" s="84"/>
      <c r="M79" s="6" t="str">
        <f t="shared" si="7"/>
        <v/>
      </c>
      <c r="N79" s="19"/>
      <c r="O79" s="8"/>
      <c r="P79" s="85"/>
      <c r="Q79" s="85"/>
      <c r="R79" s="86" t="str">
        <f t="shared" si="8"/>
        <v/>
      </c>
      <c r="S79" s="86"/>
      <c r="T79" s="87" t="str">
        <f t="shared" si="9"/>
        <v/>
      </c>
      <c r="U79" s="87"/>
    </row>
    <row r="80" spans="2:21">
      <c r="B80" s="19">
        <v>72</v>
      </c>
      <c r="C80" s="84" t="str">
        <f t="shared" si="6"/>
        <v/>
      </c>
      <c r="D80" s="84"/>
      <c r="E80" s="19"/>
      <c r="F80" s="8"/>
      <c r="G80" s="19" t="s">
        <v>4</v>
      </c>
      <c r="H80" s="85"/>
      <c r="I80" s="85"/>
      <c r="J80" s="19"/>
      <c r="K80" s="84" t="str">
        <f t="shared" si="5"/>
        <v/>
      </c>
      <c r="L80" s="84"/>
      <c r="M80" s="6" t="str">
        <f t="shared" si="7"/>
        <v/>
      </c>
      <c r="N80" s="19"/>
      <c r="O80" s="8"/>
      <c r="P80" s="85"/>
      <c r="Q80" s="85"/>
      <c r="R80" s="86" t="str">
        <f t="shared" si="8"/>
        <v/>
      </c>
      <c r="S80" s="86"/>
      <c r="T80" s="87" t="str">
        <f t="shared" si="9"/>
        <v/>
      </c>
      <c r="U80" s="87"/>
    </row>
    <row r="81" spans="2:21">
      <c r="B81" s="19">
        <v>73</v>
      </c>
      <c r="C81" s="84" t="str">
        <f t="shared" si="6"/>
        <v/>
      </c>
      <c r="D81" s="84"/>
      <c r="E81" s="19"/>
      <c r="F81" s="8"/>
      <c r="G81" s="19" t="s">
        <v>3</v>
      </c>
      <c r="H81" s="85"/>
      <c r="I81" s="85"/>
      <c r="J81" s="19"/>
      <c r="K81" s="84" t="str">
        <f t="shared" si="5"/>
        <v/>
      </c>
      <c r="L81" s="84"/>
      <c r="M81" s="6" t="str">
        <f t="shared" si="7"/>
        <v/>
      </c>
      <c r="N81" s="19"/>
      <c r="O81" s="8"/>
      <c r="P81" s="85"/>
      <c r="Q81" s="85"/>
      <c r="R81" s="86" t="str">
        <f t="shared" si="8"/>
        <v/>
      </c>
      <c r="S81" s="86"/>
      <c r="T81" s="87" t="str">
        <f t="shared" si="9"/>
        <v/>
      </c>
      <c r="U81" s="87"/>
    </row>
    <row r="82" spans="2:21">
      <c r="B82" s="19">
        <v>74</v>
      </c>
      <c r="C82" s="84" t="str">
        <f t="shared" si="6"/>
        <v/>
      </c>
      <c r="D82" s="84"/>
      <c r="E82" s="19"/>
      <c r="F82" s="8"/>
      <c r="G82" s="19" t="s">
        <v>3</v>
      </c>
      <c r="H82" s="85"/>
      <c r="I82" s="85"/>
      <c r="J82" s="19"/>
      <c r="K82" s="84" t="str">
        <f t="shared" si="5"/>
        <v/>
      </c>
      <c r="L82" s="84"/>
      <c r="M82" s="6" t="str">
        <f t="shared" si="7"/>
        <v/>
      </c>
      <c r="N82" s="19"/>
      <c r="O82" s="8"/>
      <c r="P82" s="85"/>
      <c r="Q82" s="85"/>
      <c r="R82" s="86" t="str">
        <f t="shared" si="8"/>
        <v/>
      </c>
      <c r="S82" s="86"/>
      <c r="T82" s="87" t="str">
        <f t="shared" si="9"/>
        <v/>
      </c>
      <c r="U82" s="87"/>
    </row>
    <row r="83" spans="2:21">
      <c r="B83" s="19">
        <v>75</v>
      </c>
      <c r="C83" s="84" t="str">
        <f t="shared" si="6"/>
        <v/>
      </c>
      <c r="D83" s="84"/>
      <c r="E83" s="19"/>
      <c r="F83" s="8"/>
      <c r="G83" s="19" t="s">
        <v>3</v>
      </c>
      <c r="H83" s="85"/>
      <c r="I83" s="85"/>
      <c r="J83" s="19"/>
      <c r="K83" s="84" t="str">
        <f t="shared" si="5"/>
        <v/>
      </c>
      <c r="L83" s="84"/>
      <c r="M83" s="6" t="str">
        <f t="shared" si="7"/>
        <v/>
      </c>
      <c r="N83" s="19"/>
      <c r="O83" s="8"/>
      <c r="P83" s="85"/>
      <c r="Q83" s="85"/>
      <c r="R83" s="86" t="str">
        <f t="shared" si="8"/>
        <v/>
      </c>
      <c r="S83" s="86"/>
      <c r="T83" s="87" t="str">
        <f t="shared" si="9"/>
        <v/>
      </c>
      <c r="U83" s="87"/>
    </row>
    <row r="84" spans="2:21">
      <c r="B84" s="19">
        <v>76</v>
      </c>
      <c r="C84" s="84" t="str">
        <f t="shared" si="6"/>
        <v/>
      </c>
      <c r="D84" s="84"/>
      <c r="E84" s="19"/>
      <c r="F84" s="8"/>
      <c r="G84" s="19" t="s">
        <v>3</v>
      </c>
      <c r="H84" s="85"/>
      <c r="I84" s="85"/>
      <c r="J84" s="19"/>
      <c r="K84" s="84" t="str">
        <f t="shared" si="5"/>
        <v/>
      </c>
      <c r="L84" s="84"/>
      <c r="M84" s="6" t="str">
        <f t="shared" si="7"/>
        <v/>
      </c>
      <c r="N84" s="19"/>
      <c r="O84" s="8"/>
      <c r="P84" s="85"/>
      <c r="Q84" s="85"/>
      <c r="R84" s="86" t="str">
        <f t="shared" si="8"/>
        <v/>
      </c>
      <c r="S84" s="86"/>
      <c r="T84" s="87" t="str">
        <f t="shared" si="9"/>
        <v/>
      </c>
      <c r="U84" s="87"/>
    </row>
    <row r="85" spans="2:21">
      <c r="B85" s="19">
        <v>77</v>
      </c>
      <c r="C85" s="84" t="str">
        <f t="shared" si="6"/>
        <v/>
      </c>
      <c r="D85" s="84"/>
      <c r="E85" s="19"/>
      <c r="F85" s="8"/>
      <c r="G85" s="19" t="s">
        <v>4</v>
      </c>
      <c r="H85" s="85"/>
      <c r="I85" s="85"/>
      <c r="J85" s="19"/>
      <c r="K85" s="84" t="str">
        <f t="shared" si="5"/>
        <v/>
      </c>
      <c r="L85" s="84"/>
      <c r="M85" s="6" t="str">
        <f t="shared" si="7"/>
        <v/>
      </c>
      <c r="N85" s="19"/>
      <c r="O85" s="8"/>
      <c r="P85" s="85"/>
      <c r="Q85" s="85"/>
      <c r="R85" s="86" t="str">
        <f t="shared" si="8"/>
        <v/>
      </c>
      <c r="S85" s="86"/>
      <c r="T85" s="87" t="str">
        <f t="shared" si="9"/>
        <v/>
      </c>
      <c r="U85" s="87"/>
    </row>
    <row r="86" spans="2:21">
      <c r="B86" s="19">
        <v>78</v>
      </c>
      <c r="C86" s="84" t="str">
        <f t="shared" si="6"/>
        <v/>
      </c>
      <c r="D86" s="84"/>
      <c r="E86" s="19"/>
      <c r="F86" s="8"/>
      <c r="G86" s="19" t="s">
        <v>3</v>
      </c>
      <c r="H86" s="85"/>
      <c r="I86" s="85"/>
      <c r="J86" s="19"/>
      <c r="K86" s="84" t="str">
        <f t="shared" si="5"/>
        <v/>
      </c>
      <c r="L86" s="84"/>
      <c r="M86" s="6" t="str">
        <f t="shared" si="7"/>
        <v/>
      </c>
      <c r="N86" s="19"/>
      <c r="O86" s="8"/>
      <c r="P86" s="85"/>
      <c r="Q86" s="85"/>
      <c r="R86" s="86" t="str">
        <f t="shared" si="8"/>
        <v/>
      </c>
      <c r="S86" s="86"/>
      <c r="T86" s="87" t="str">
        <f t="shared" si="9"/>
        <v/>
      </c>
      <c r="U86" s="87"/>
    </row>
    <row r="87" spans="2:21">
      <c r="B87" s="19">
        <v>79</v>
      </c>
      <c r="C87" s="84" t="str">
        <f t="shared" si="6"/>
        <v/>
      </c>
      <c r="D87" s="84"/>
      <c r="E87" s="19"/>
      <c r="F87" s="8"/>
      <c r="G87" s="19" t="s">
        <v>4</v>
      </c>
      <c r="H87" s="85"/>
      <c r="I87" s="85"/>
      <c r="J87" s="19"/>
      <c r="K87" s="84" t="str">
        <f t="shared" si="5"/>
        <v/>
      </c>
      <c r="L87" s="84"/>
      <c r="M87" s="6" t="str">
        <f t="shared" si="7"/>
        <v/>
      </c>
      <c r="N87" s="19"/>
      <c r="O87" s="8"/>
      <c r="P87" s="85"/>
      <c r="Q87" s="85"/>
      <c r="R87" s="86" t="str">
        <f t="shared" si="8"/>
        <v/>
      </c>
      <c r="S87" s="86"/>
      <c r="T87" s="87" t="str">
        <f t="shared" si="9"/>
        <v/>
      </c>
      <c r="U87" s="87"/>
    </row>
    <row r="88" spans="2:21">
      <c r="B88" s="19">
        <v>80</v>
      </c>
      <c r="C88" s="84" t="str">
        <f t="shared" si="6"/>
        <v/>
      </c>
      <c r="D88" s="84"/>
      <c r="E88" s="19"/>
      <c r="F88" s="8"/>
      <c r="G88" s="19" t="s">
        <v>4</v>
      </c>
      <c r="H88" s="85"/>
      <c r="I88" s="85"/>
      <c r="J88" s="19"/>
      <c r="K88" s="84" t="str">
        <f t="shared" si="5"/>
        <v/>
      </c>
      <c r="L88" s="84"/>
      <c r="M88" s="6" t="str">
        <f t="shared" si="7"/>
        <v/>
      </c>
      <c r="N88" s="19"/>
      <c r="O88" s="8"/>
      <c r="P88" s="85"/>
      <c r="Q88" s="85"/>
      <c r="R88" s="86" t="str">
        <f t="shared" si="8"/>
        <v/>
      </c>
      <c r="S88" s="86"/>
      <c r="T88" s="87" t="str">
        <f t="shared" si="9"/>
        <v/>
      </c>
      <c r="U88" s="87"/>
    </row>
    <row r="89" spans="2:21">
      <c r="B89" s="19">
        <v>81</v>
      </c>
      <c r="C89" s="84" t="str">
        <f t="shared" si="6"/>
        <v/>
      </c>
      <c r="D89" s="84"/>
      <c r="E89" s="19"/>
      <c r="F89" s="8"/>
      <c r="G89" s="19" t="s">
        <v>4</v>
      </c>
      <c r="H89" s="85"/>
      <c r="I89" s="85"/>
      <c r="J89" s="19"/>
      <c r="K89" s="84" t="str">
        <f t="shared" si="5"/>
        <v/>
      </c>
      <c r="L89" s="84"/>
      <c r="M89" s="6" t="str">
        <f t="shared" si="7"/>
        <v/>
      </c>
      <c r="N89" s="19"/>
      <c r="O89" s="8"/>
      <c r="P89" s="85"/>
      <c r="Q89" s="85"/>
      <c r="R89" s="86" t="str">
        <f t="shared" si="8"/>
        <v/>
      </c>
      <c r="S89" s="86"/>
      <c r="T89" s="87" t="str">
        <f t="shared" si="9"/>
        <v/>
      </c>
      <c r="U89" s="87"/>
    </row>
    <row r="90" spans="2:21">
      <c r="B90" s="19">
        <v>82</v>
      </c>
      <c r="C90" s="84" t="str">
        <f t="shared" si="6"/>
        <v/>
      </c>
      <c r="D90" s="84"/>
      <c r="E90" s="19"/>
      <c r="F90" s="8"/>
      <c r="G90" s="19" t="s">
        <v>4</v>
      </c>
      <c r="H90" s="85"/>
      <c r="I90" s="85"/>
      <c r="J90" s="19"/>
      <c r="K90" s="84" t="str">
        <f t="shared" si="5"/>
        <v/>
      </c>
      <c r="L90" s="84"/>
      <c r="M90" s="6" t="str">
        <f t="shared" si="7"/>
        <v/>
      </c>
      <c r="N90" s="19"/>
      <c r="O90" s="8"/>
      <c r="P90" s="85"/>
      <c r="Q90" s="85"/>
      <c r="R90" s="86" t="str">
        <f t="shared" si="8"/>
        <v/>
      </c>
      <c r="S90" s="86"/>
      <c r="T90" s="87" t="str">
        <f t="shared" si="9"/>
        <v/>
      </c>
      <c r="U90" s="87"/>
    </row>
    <row r="91" spans="2:21">
      <c r="B91" s="19">
        <v>83</v>
      </c>
      <c r="C91" s="84" t="str">
        <f t="shared" si="6"/>
        <v/>
      </c>
      <c r="D91" s="84"/>
      <c r="E91" s="19"/>
      <c r="F91" s="8"/>
      <c r="G91" s="19" t="s">
        <v>4</v>
      </c>
      <c r="H91" s="85"/>
      <c r="I91" s="85"/>
      <c r="J91" s="19"/>
      <c r="K91" s="84" t="str">
        <f t="shared" si="5"/>
        <v/>
      </c>
      <c r="L91" s="84"/>
      <c r="M91" s="6" t="str">
        <f t="shared" si="7"/>
        <v/>
      </c>
      <c r="N91" s="19"/>
      <c r="O91" s="8"/>
      <c r="P91" s="85"/>
      <c r="Q91" s="85"/>
      <c r="R91" s="86" t="str">
        <f t="shared" si="8"/>
        <v/>
      </c>
      <c r="S91" s="86"/>
      <c r="T91" s="87" t="str">
        <f t="shared" si="9"/>
        <v/>
      </c>
      <c r="U91" s="87"/>
    </row>
    <row r="92" spans="2:21">
      <c r="B92" s="19">
        <v>84</v>
      </c>
      <c r="C92" s="84" t="str">
        <f t="shared" si="6"/>
        <v/>
      </c>
      <c r="D92" s="84"/>
      <c r="E92" s="19"/>
      <c r="F92" s="8"/>
      <c r="G92" s="19" t="s">
        <v>3</v>
      </c>
      <c r="H92" s="85"/>
      <c r="I92" s="85"/>
      <c r="J92" s="19"/>
      <c r="K92" s="84" t="str">
        <f t="shared" si="5"/>
        <v/>
      </c>
      <c r="L92" s="84"/>
      <c r="M92" s="6" t="str">
        <f t="shared" si="7"/>
        <v/>
      </c>
      <c r="N92" s="19"/>
      <c r="O92" s="8"/>
      <c r="P92" s="85"/>
      <c r="Q92" s="85"/>
      <c r="R92" s="86" t="str">
        <f t="shared" si="8"/>
        <v/>
      </c>
      <c r="S92" s="86"/>
      <c r="T92" s="87" t="str">
        <f t="shared" si="9"/>
        <v/>
      </c>
      <c r="U92" s="87"/>
    </row>
    <row r="93" spans="2:21">
      <c r="B93" s="19">
        <v>85</v>
      </c>
      <c r="C93" s="84" t="str">
        <f t="shared" si="6"/>
        <v/>
      </c>
      <c r="D93" s="84"/>
      <c r="E93" s="19"/>
      <c r="F93" s="8"/>
      <c r="G93" s="19" t="s">
        <v>4</v>
      </c>
      <c r="H93" s="85"/>
      <c r="I93" s="85"/>
      <c r="J93" s="19"/>
      <c r="K93" s="84" t="str">
        <f t="shared" si="5"/>
        <v/>
      </c>
      <c r="L93" s="84"/>
      <c r="M93" s="6" t="str">
        <f t="shared" si="7"/>
        <v/>
      </c>
      <c r="N93" s="19"/>
      <c r="O93" s="8"/>
      <c r="P93" s="85"/>
      <c r="Q93" s="85"/>
      <c r="R93" s="86" t="str">
        <f t="shared" si="8"/>
        <v/>
      </c>
      <c r="S93" s="86"/>
      <c r="T93" s="87" t="str">
        <f t="shared" si="9"/>
        <v/>
      </c>
      <c r="U93" s="87"/>
    </row>
    <row r="94" spans="2:21">
      <c r="B94" s="19">
        <v>86</v>
      </c>
      <c r="C94" s="84" t="str">
        <f t="shared" si="6"/>
        <v/>
      </c>
      <c r="D94" s="84"/>
      <c r="E94" s="19"/>
      <c r="F94" s="8"/>
      <c r="G94" s="19" t="s">
        <v>3</v>
      </c>
      <c r="H94" s="85"/>
      <c r="I94" s="85"/>
      <c r="J94" s="19"/>
      <c r="K94" s="84" t="str">
        <f t="shared" si="5"/>
        <v/>
      </c>
      <c r="L94" s="84"/>
      <c r="M94" s="6" t="str">
        <f t="shared" si="7"/>
        <v/>
      </c>
      <c r="N94" s="19"/>
      <c r="O94" s="8"/>
      <c r="P94" s="85"/>
      <c r="Q94" s="85"/>
      <c r="R94" s="86" t="str">
        <f t="shared" si="8"/>
        <v/>
      </c>
      <c r="S94" s="86"/>
      <c r="T94" s="87" t="str">
        <f t="shared" si="9"/>
        <v/>
      </c>
      <c r="U94" s="87"/>
    </row>
    <row r="95" spans="2:21">
      <c r="B95" s="19">
        <v>87</v>
      </c>
      <c r="C95" s="84" t="str">
        <f t="shared" si="6"/>
        <v/>
      </c>
      <c r="D95" s="84"/>
      <c r="E95" s="19"/>
      <c r="F95" s="8"/>
      <c r="G95" s="19" t="s">
        <v>4</v>
      </c>
      <c r="H95" s="85"/>
      <c r="I95" s="85"/>
      <c r="J95" s="19"/>
      <c r="K95" s="84" t="str">
        <f t="shared" si="5"/>
        <v/>
      </c>
      <c r="L95" s="84"/>
      <c r="M95" s="6" t="str">
        <f t="shared" si="7"/>
        <v/>
      </c>
      <c r="N95" s="19"/>
      <c r="O95" s="8"/>
      <c r="P95" s="85"/>
      <c r="Q95" s="85"/>
      <c r="R95" s="86" t="str">
        <f t="shared" si="8"/>
        <v/>
      </c>
      <c r="S95" s="86"/>
      <c r="T95" s="87" t="str">
        <f t="shared" si="9"/>
        <v/>
      </c>
      <c r="U95" s="87"/>
    </row>
    <row r="96" spans="2:21">
      <c r="B96" s="19">
        <v>88</v>
      </c>
      <c r="C96" s="84" t="str">
        <f t="shared" si="6"/>
        <v/>
      </c>
      <c r="D96" s="84"/>
      <c r="E96" s="19"/>
      <c r="F96" s="8"/>
      <c r="G96" s="19" t="s">
        <v>3</v>
      </c>
      <c r="H96" s="85"/>
      <c r="I96" s="85"/>
      <c r="J96" s="19"/>
      <c r="K96" s="84" t="str">
        <f t="shared" si="5"/>
        <v/>
      </c>
      <c r="L96" s="84"/>
      <c r="M96" s="6" t="str">
        <f t="shared" si="7"/>
        <v/>
      </c>
      <c r="N96" s="19"/>
      <c r="O96" s="8"/>
      <c r="P96" s="85"/>
      <c r="Q96" s="85"/>
      <c r="R96" s="86" t="str">
        <f t="shared" si="8"/>
        <v/>
      </c>
      <c r="S96" s="86"/>
      <c r="T96" s="87" t="str">
        <f t="shared" si="9"/>
        <v/>
      </c>
      <c r="U96" s="87"/>
    </row>
    <row r="97" spans="2:21">
      <c r="B97" s="19">
        <v>89</v>
      </c>
      <c r="C97" s="84" t="str">
        <f t="shared" si="6"/>
        <v/>
      </c>
      <c r="D97" s="84"/>
      <c r="E97" s="19"/>
      <c r="F97" s="8"/>
      <c r="G97" s="19" t="s">
        <v>4</v>
      </c>
      <c r="H97" s="85"/>
      <c r="I97" s="85"/>
      <c r="J97" s="19"/>
      <c r="K97" s="84" t="str">
        <f t="shared" si="5"/>
        <v/>
      </c>
      <c r="L97" s="84"/>
      <c r="M97" s="6" t="str">
        <f t="shared" si="7"/>
        <v/>
      </c>
      <c r="N97" s="19"/>
      <c r="O97" s="8"/>
      <c r="P97" s="85"/>
      <c r="Q97" s="85"/>
      <c r="R97" s="86" t="str">
        <f t="shared" si="8"/>
        <v/>
      </c>
      <c r="S97" s="86"/>
      <c r="T97" s="87" t="str">
        <f t="shared" si="9"/>
        <v/>
      </c>
      <c r="U97" s="87"/>
    </row>
    <row r="98" spans="2:21">
      <c r="B98" s="19">
        <v>90</v>
      </c>
      <c r="C98" s="84" t="str">
        <f t="shared" si="6"/>
        <v/>
      </c>
      <c r="D98" s="84"/>
      <c r="E98" s="19"/>
      <c r="F98" s="8"/>
      <c r="G98" s="19" t="s">
        <v>3</v>
      </c>
      <c r="H98" s="85"/>
      <c r="I98" s="85"/>
      <c r="J98" s="19"/>
      <c r="K98" s="84" t="str">
        <f t="shared" si="5"/>
        <v/>
      </c>
      <c r="L98" s="84"/>
      <c r="M98" s="6" t="str">
        <f t="shared" si="7"/>
        <v/>
      </c>
      <c r="N98" s="19"/>
      <c r="O98" s="8"/>
      <c r="P98" s="85"/>
      <c r="Q98" s="85"/>
      <c r="R98" s="86" t="str">
        <f t="shared" si="8"/>
        <v/>
      </c>
      <c r="S98" s="86"/>
      <c r="T98" s="87" t="str">
        <f t="shared" si="9"/>
        <v/>
      </c>
      <c r="U98" s="87"/>
    </row>
    <row r="99" spans="2:21">
      <c r="B99" s="19">
        <v>91</v>
      </c>
      <c r="C99" s="84" t="str">
        <f t="shared" si="6"/>
        <v/>
      </c>
      <c r="D99" s="84"/>
      <c r="E99" s="19"/>
      <c r="F99" s="8"/>
      <c r="G99" s="19" t="s">
        <v>4</v>
      </c>
      <c r="H99" s="85"/>
      <c r="I99" s="85"/>
      <c r="J99" s="19"/>
      <c r="K99" s="84" t="str">
        <f t="shared" si="5"/>
        <v/>
      </c>
      <c r="L99" s="84"/>
      <c r="M99" s="6" t="str">
        <f t="shared" si="7"/>
        <v/>
      </c>
      <c r="N99" s="19"/>
      <c r="O99" s="8"/>
      <c r="P99" s="85"/>
      <c r="Q99" s="85"/>
      <c r="R99" s="86" t="str">
        <f t="shared" si="8"/>
        <v/>
      </c>
      <c r="S99" s="86"/>
      <c r="T99" s="87" t="str">
        <f t="shared" si="9"/>
        <v/>
      </c>
      <c r="U99" s="87"/>
    </row>
    <row r="100" spans="2:21">
      <c r="B100" s="19">
        <v>92</v>
      </c>
      <c r="C100" s="84" t="str">
        <f t="shared" si="6"/>
        <v/>
      </c>
      <c r="D100" s="84"/>
      <c r="E100" s="19"/>
      <c r="F100" s="8"/>
      <c r="G100" s="19" t="s">
        <v>4</v>
      </c>
      <c r="H100" s="85"/>
      <c r="I100" s="85"/>
      <c r="J100" s="19"/>
      <c r="K100" s="84" t="str">
        <f t="shared" si="5"/>
        <v/>
      </c>
      <c r="L100" s="84"/>
      <c r="M100" s="6" t="str">
        <f t="shared" si="7"/>
        <v/>
      </c>
      <c r="N100" s="19"/>
      <c r="O100" s="8"/>
      <c r="P100" s="85"/>
      <c r="Q100" s="85"/>
      <c r="R100" s="86" t="str">
        <f t="shared" si="8"/>
        <v/>
      </c>
      <c r="S100" s="86"/>
      <c r="T100" s="87" t="str">
        <f t="shared" si="9"/>
        <v/>
      </c>
      <c r="U100" s="87"/>
    </row>
    <row r="101" spans="2:21">
      <c r="B101" s="19">
        <v>93</v>
      </c>
      <c r="C101" s="84" t="str">
        <f t="shared" si="6"/>
        <v/>
      </c>
      <c r="D101" s="84"/>
      <c r="E101" s="19"/>
      <c r="F101" s="8"/>
      <c r="G101" s="19" t="s">
        <v>3</v>
      </c>
      <c r="H101" s="85"/>
      <c r="I101" s="85"/>
      <c r="J101" s="19"/>
      <c r="K101" s="84" t="str">
        <f t="shared" si="5"/>
        <v/>
      </c>
      <c r="L101" s="84"/>
      <c r="M101" s="6" t="str">
        <f t="shared" si="7"/>
        <v/>
      </c>
      <c r="N101" s="19"/>
      <c r="O101" s="8"/>
      <c r="P101" s="85"/>
      <c r="Q101" s="85"/>
      <c r="R101" s="86" t="str">
        <f t="shared" si="8"/>
        <v/>
      </c>
      <c r="S101" s="86"/>
      <c r="T101" s="87" t="str">
        <f t="shared" si="9"/>
        <v/>
      </c>
      <c r="U101" s="87"/>
    </row>
    <row r="102" spans="2:21">
      <c r="B102" s="19">
        <v>94</v>
      </c>
      <c r="C102" s="84" t="str">
        <f t="shared" si="6"/>
        <v/>
      </c>
      <c r="D102" s="84"/>
      <c r="E102" s="19"/>
      <c r="F102" s="8"/>
      <c r="G102" s="19" t="s">
        <v>3</v>
      </c>
      <c r="H102" s="85"/>
      <c r="I102" s="85"/>
      <c r="J102" s="19"/>
      <c r="K102" s="84" t="str">
        <f t="shared" si="5"/>
        <v/>
      </c>
      <c r="L102" s="84"/>
      <c r="M102" s="6" t="str">
        <f t="shared" si="7"/>
        <v/>
      </c>
      <c r="N102" s="19"/>
      <c r="O102" s="8"/>
      <c r="P102" s="85"/>
      <c r="Q102" s="85"/>
      <c r="R102" s="86" t="str">
        <f t="shared" si="8"/>
        <v/>
      </c>
      <c r="S102" s="86"/>
      <c r="T102" s="87" t="str">
        <f t="shared" si="9"/>
        <v/>
      </c>
      <c r="U102" s="87"/>
    </row>
    <row r="103" spans="2:21">
      <c r="B103" s="19">
        <v>95</v>
      </c>
      <c r="C103" s="84" t="str">
        <f t="shared" si="6"/>
        <v/>
      </c>
      <c r="D103" s="84"/>
      <c r="E103" s="19"/>
      <c r="F103" s="8"/>
      <c r="G103" s="19" t="s">
        <v>3</v>
      </c>
      <c r="H103" s="85"/>
      <c r="I103" s="85"/>
      <c r="J103" s="19"/>
      <c r="K103" s="84" t="str">
        <f t="shared" si="5"/>
        <v/>
      </c>
      <c r="L103" s="84"/>
      <c r="M103" s="6" t="str">
        <f t="shared" si="7"/>
        <v/>
      </c>
      <c r="N103" s="19"/>
      <c r="O103" s="8"/>
      <c r="P103" s="85"/>
      <c r="Q103" s="85"/>
      <c r="R103" s="86" t="str">
        <f t="shared" si="8"/>
        <v/>
      </c>
      <c r="S103" s="86"/>
      <c r="T103" s="87" t="str">
        <f t="shared" si="9"/>
        <v/>
      </c>
      <c r="U103" s="87"/>
    </row>
    <row r="104" spans="2:21">
      <c r="B104" s="19">
        <v>96</v>
      </c>
      <c r="C104" s="84" t="str">
        <f t="shared" si="6"/>
        <v/>
      </c>
      <c r="D104" s="84"/>
      <c r="E104" s="19"/>
      <c r="F104" s="8"/>
      <c r="G104" s="19" t="s">
        <v>4</v>
      </c>
      <c r="H104" s="85"/>
      <c r="I104" s="85"/>
      <c r="J104" s="19"/>
      <c r="K104" s="84" t="str">
        <f t="shared" si="5"/>
        <v/>
      </c>
      <c r="L104" s="84"/>
      <c r="M104" s="6" t="str">
        <f t="shared" si="7"/>
        <v/>
      </c>
      <c r="N104" s="19"/>
      <c r="O104" s="8"/>
      <c r="P104" s="85"/>
      <c r="Q104" s="85"/>
      <c r="R104" s="86" t="str">
        <f t="shared" si="8"/>
        <v/>
      </c>
      <c r="S104" s="86"/>
      <c r="T104" s="87" t="str">
        <f t="shared" si="9"/>
        <v/>
      </c>
      <c r="U104" s="87"/>
    </row>
    <row r="105" spans="2:21">
      <c r="B105" s="19">
        <v>97</v>
      </c>
      <c r="C105" s="84" t="str">
        <f t="shared" si="6"/>
        <v/>
      </c>
      <c r="D105" s="84"/>
      <c r="E105" s="19"/>
      <c r="F105" s="8"/>
      <c r="G105" s="19" t="s">
        <v>3</v>
      </c>
      <c r="H105" s="85"/>
      <c r="I105" s="85"/>
      <c r="J105" s="19"/>
      <c r="K105" s="84" t="str">
        <f t="shared" si="5"/>
        <v/>
      </c>
      <c r="L105" s="84"/>
      <c r="M105" s="6" t="str">
        <f t="shared" si="7"/>
        <v/>
      </c>
      <c r="N105" s="19"/>
      <c r="O105" s="8"/>
      <c r="P105" s="85"/>
      <c r="Q105" s="85"/>
      <c r="R105" s="86" t="str">
        <f t="shared" si="8"/>
        <v/>
      </c>
      <c r="S105" s="86"/>
      <c r="T105" s="87" t="str">
        <f t="shared" si="9"/>
        <v/>
      </c>
      <c r="U105" s="87"/>
    </row>
    <row r="106" spans="2:21">
      <c r="B106" s="19">
        <v>98</v>
      </c>
      <c r="C106" s="84" t="str">
        <f t="shared" si="6"/>
        <v/>
      </c>
      <c r="D106" s="84"/>
      <c r="E106" s="19"/>
      <c r="F106" s="8"/>
      <c r="G106" s="19" t="s">
        <v>4</v>
      </c>
      <c r="H106" s="85"/>
      <c r="I106" s="85"/>
      <c r="J106" s="19"/>
      <c r="K106" s="84" t="str">
        <f t="shared" si="5"/>
        <v/>
      </c>
      <c r="L106" s="84"/>
      <c r="M106" s="6" t="str">
        <f t="shared" si="7"/>
        <v/>
      </c>
      <c r="N106" s="19"/>
      <c r="O106" s="8"/>
      <c r="P106" s="85"/>
      <c r="Q106" s="85"/>
      <c r="R106" s="86" t="str">
        <f t="shared" si="8"/>
        <v/>
      </c>
      <c r="S106" s="86"/>
      <c r="T106" s="87" t="str">
        <f t="shared" si="9"/>
        <v/>
      </c>
      <c r="U106" s="87"/>
    </row>
    <row r="107" spans="2:21">
      <c r="B107" s="19">
        <v>99</v>
      </c>
      <c r="C107" s="84" t="str">
        <f t="shared" si="6"/>
        <v/>
      </c>
      <c r="D107" s="84"/>
      <c r="E107" s="19"/>
      <c r="F107" s="8"/>
      <c r="G107" s="19" t="s">
        <v>4</v>
      </c>
      <c r="H107" s="85"/>
      <c r="I107" s="85"/>
      <c r="J107" s="19"/>
      <c r="K107" s="84" t="str">
        <f t="shared" si="5"/>
        <v/>
      </c>
      <c r="L107" s="84"/>
      <c r="M107" s="6" t="str">
        <f t="shared" si="7"/>
        <v/>
      </c>
      <c r="N107" s="19"/>
      <c r="O107" s="8"/>
      <c r="P107" s="85"/>
      <c r="Q107" s="85"/>
      <c r="R107" s="86" t="str">
        <f t="shared" si="8"/>
        <v/>
      </c>
      <c r="S107" s="86"/>
      <c r="T107" s="87" t="str">
        <f t="shared" si="9"/>
        <v/>
      </c>
      <c r="U107" s="87"/>
    </row>
    <row r="108" spans="2:21">
      <c r="B108" s="19">
        <v>100</v>
      </c>
      <c r="C108" s="84" t="str">
        <f t="shared" si="6"/>
        <v/>
      </c>
      <c r="D108" s="84"/>
      <c r="E108" s="19"/>
      <c r="F108" s="8"/>
      <c r="G108" s="19" t="s">
        <v>3</v>
      </c>
      <c r="H108" s="85"/>
      <c r="I108" s="85"/>
      <c r="J108" s="19"/>
      <c r="K108" s="84" t="str">
        <f t="shared" si="5"/>
        <v/>
      </c>
      <c r="L108" s="84"/>
      <c r="M108" s="6" t="str">
        <f t="shared" si="7"/>
        <v/>
      </c>
      <c r="N108" s="19"/>
      <c r="O108" s="8"/>
      <c r="P108" s="85"/>
      <c r="Q108" s="85"/>
      <c r="R108" s="86" t="str">
        <f t="shared" si="8"/>
        <v/>
      </c>
      <c r="S108" s="86"/>
      <c r="T108" s="87" t="str">
        <f t="shared" si="9"/>
        <v/>
      </c>
      <c r="U108" s="87"/>
    </row>
    <row r="109" spans="2:21">
      <c r="B109" s="1"/>
      <c r="C109" s="1"/>
      <c r="D109" s="1"/>
      <c r="E109" s="1"/>
      <c r="F109" s="1"/>
      <c r="G109" s="1"/>
      <c r="H109" s="1"/>
      <c r="I109" s="1"/>
      <c r="J109" s="1"/>
      <c r="K109" s="1"/>
      <c r="L109" s="1"/>
      <c r="M109" s="1"/>
      <c r="N109" s="1"/>
      <c r="O109" s="1"/>
      <c r="P109" s="1"/>
      <c r="Q109" s="1"/>
      <c r="R109" s="1"/>
    </row>
  </sheetData>
  <mergeCells count="635">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 ref="J5:K5"/>
    <mergeCell ref="L5:M5"/>
    <mergeCell ref="P5:Q5"/>
    <mergeCell ref="F2:G2"/>
    <mergeCell ref="H2:I2"/>
    <mergeCell ref="R7:U7"/>
    <mergeCell ref="H8:I8"/>
    <mergeCell ref="K8:L8"/>
    <mergeCell ref="P8:Q8"/>
    <mergeCell ref="R8:S8"/>
    <mergeCell ref="T8:U8"/>
    <mergeCell ref="B7:B8"/>
    <mergeCell ref="C7:D8"/>
    <mergeCell ref="E7:I7"/>
    <mergeCell ref="J7:L7"/>
    <mergeCell ref="M7:M8"/>
    <mergeCell ref="N7:Q7"/>
    <mergeCell ref="C10:D10"/>
    <mergeCell ref="H10:I10"/>
    <mergeCell ref="K10:L10"/>
    <mergeCell ref="P10:Q10"/>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C14:D14"/>
    <mergeCell ref="H14:I14"/>
    <mergeCell ref="K14:L14"/>
    <mergeCell ref="P14:Q14"/>
    <mergeCell ref="R14:S14"/>
    <mergeCell ref="T14:U14"/>
    <mergeCell ref="C13:D13"/>
    <mergeCell ref="H13:I13"/>
    <mergeCell ref="K13:L13"/>
    <mergeCell ref="P13:Q13"/>
    <mergeCell ref="R13:S13"/>
    <mergeCell ref="T13:U13"/>
    <mergeCell ref="C16:D16"/>
    <mergeCell ref="H16:I16"/>
    <mergeCell ref="K16:L16"/>
    <mergeCell ref="P16:Q16"/>
    <mergeCell ref="R16:S16"/>
    <mergeCell ref="T16:U16"/>
    <mergeCell ref="C15:D15"/>
    <mergeCell ref="H15:I15"/>
    <mergeCell ref="K15:L15"/>
    <mergeCell ref="P15:Q15"/>
    <mergeCell ref="R15:S15"/>
    <mergeCell ref="T15:U15"/>
    <mergeCell ref="C18:D18"/>
    <mergeCell ref="H18:I18"/>
    <mergeCell ref="K18:L18"/>
    <mergeCell ref="P18:Q18"/>
    <mergeCell ref="R18:S18"/>
    <mergeCell ref="T18:U18"/>
    <mergeCell ref="C17:D17"/>
    <mergeCell ref="H17:I17"/>
    <mergeCell ref="K17:L17"/>
    <mergeCell ref="P17:Q17"/>
    <mergeCell ref="R17:S17"/>
    <mergeCell ref="T17:U17"/>
    <mergeCell ref="C20:D20"/>
    <mergeCell ref="H20:I20"/>
    <mergeCell ref="K20:L20"/>
    <mergeCell ref="P20:Q20"/>
    <mergeCell ref="R20:S20"/>
    <mergeCell ref="T20:U20"/>
    <mergeCell ref="C19:D19"/>
    <mergeCell ref="H19:I19"/>
    <mergeCell ref="K19:L19"/>
    <mergeCell ref="P19:Q19"/>
    <mergeCell ref="R19:S19"/>
    <mergeCell ref="T19:U19"/>
    <mergeCell ref="C22:D22"/>
    <mergeCell ref="H22:I22"/>
    <mergeCell ref="K22:L22"/>
    <mergeCell ref="P22:Q22"/>
    <mergeCell ref="R22:S22"/>
    <mergeCell ref="T22:U22"/>
    <mergeCell ref="C21:D21"/>
    <mergeCell ref="H21:I21"/>
    <mergeCell ref="K21:L21"/>
    <mergeCell ref="P21:Q21"/>
    <mergeCell ref="R21:S21"/>
    <mergeCell ref="T21:U21"/>
    <mergeCell ref="C24:D24"/>
    <mergeCell ref="H24:I24"/>
    <mergeCell ref="K24:L24"/>
    <mergeCell ref="P24:Q24"/>
    <mergeCell ref="R24:S24"/>
    <mergeCell ref="T24:U24"/>
    <mergeCell ref="C23:D23"/>
    <mergeCell ref="H23:I23"/>
    <mergeCell ref="K23:L23"/>
    <mergeCell ref="P23:Q23"/>
    <mergeCell ref="R23:S23"/>
    <mergeCell ref="T23:U23"/>
    <mergeCell ref="C26:D26"/>
    <mergeCell ref="H26:I26"/>
    <mergeCell ref="K26:L26"/>
    <mergeCell ref="P26:Q26"/>
    <mergeCell ref="R26:S26"/>
    <mergeCell ref="T26:U26"/>
    <mergeCell ref="C25:D25"/>
    <mergeCell ref="H25:I25"/>
    <mergeCell ref="K25:L25"/>
    <mergeCell ref="P25:Q25"/>
    <mergeCell ref="R25:S25"/>
    <mergeCell ref="T25:U25"/>
    <mergeCell ref="C28:D28"/>
    <mergeCell ref="H28:I28"/>
    <mergeCell ref="K28:L28"/>
    <mergeCell ref="P28:Q28"/>
    <mergeCell ref="R28:S28"/>
    <mergeCell ref="T28:U28"/>
    <mergeCell ref="C27:D27"/>
    <mergeCell ref="H27:I27"/>
    <mergeCell ref="K27:L27"/>
    <mergeCell ref="P27:Q27"/>
    <mergeCell ref="R27:S27"/>
    <mergeCell ref="T27:U27"/>
    <mergeCell ref="C30:D30"/>
    <mergeCell ref="H30:I30"/>
    <mergeCell ref="K30:L30"/>
    <mergeCell ref="P30:Q30"/>
    <mergeCell ref="R30:S30"/>
    <mergeCell ref="T30:U30"/>
    <mergeCell ref="C29:D29"/>
    <mergeCell ref="H29:I29"/>
    <mergeCell ref="K29:L29"/>
    <mergeCell ref="P29:Q29"/>
    <mergeCell ref="R29:S29"/>
    <mergeCell ref="T29:U29"/>
    <mergeCell ref="C32:D32"/>
    <mergeCell ref="H32:I32"/>
    <mergeCell ref="K32:L32"/>
    <mergeCell ref="P32:Q32"/>
    <mergeCell ref="R32:S32"/>
    <mergeCell ref="T32:U32"/>
    <mergeCell ref="C31:D31"/>
    <mergeCell ref="H31:I31"/>
    <mergeCell ref="K31:L31"/>
    <mergeCell ref="P31:Q31"/>
    <mergeCell ref="R31:S31"/>
    <mergeCell ref="T31:U31"/>
    <mergeCell ref="C34:D34"/>
    <mergeCell ref="H34:I34"/>
    <mergeCell ref="K34:L34"/>
    <mergeCell ref="P34:Q34"/>
    <mergeCell ref="R34:S34"/>
    <mergeCell ref="T34:U34"/>
    <mergeCell ref="C33:D33"/>
    <mergeCell ref="H33:I33"/>
    <mergeCell ref="K33:L33"/>
    <mergeCell ref="P33:Q33"/>
    <mergeCell ref="R33:S33"/>
    <mergeCell ref="T33:U33"/>
    <mergeCell ref="C36:D36"/>
    <mergeCell ref="H36:I36"/>
    <mergeCell ref="K36:L36"/>
    <mergeCell ref="P36:Q36"/>
    <mergeCell ref="R36:S36"/>
    <mergeCell ref="T36:U36"/>
    <mergeCell ref="C35:D35"/>
    <mergeCell ref="H35:I35"/>
    <mergeCell ref="K35:L35"/>
    <mergeCell ref="P35:Q35"/>
    <mergeCell ref="R35:S35"/>
    <mergeCell ref="T35:U35"/>
    <mergeCell ref="C38:D38"/>
    <mergeCell ref="H38:I38"/>
    <mergeCell ref="K38:L38"/>
    <mergeCell ref="P38:Q38"/>
    <mergeCell ref="R38:S38"/>
    <mergeCell ref="T38:U38"/>
    <mergeCell ref="C37:D37"/>
    <mergeCell ref="H37:I37"/>
    <mergeCell ref="K37:L37"/>
    <mergeCell ref="P37:Q37"/>
    <mergeCell ref="R37:S37"/>
    <mergeCell ref="T37:U37"/>
    <mergeCell ref="C40:D40"/>
    <mergeCell ref="H40:I40"/>
    <mergeCell ref="K40:L40"/>
    <mergeCell ref="P40:Q40"/>
    <mergeCell ref="R40:S40"/>
    <mergeCell ref="T40:U40"/>
    <mergeCell ref="C39:D39"/>
    <mergeCell ref="H39:I39"/>
    <mergeCell ref="K39:L39"/>
    <mergeCell ref="P39:Q39"/>
    <mergeCell ref="R39:S39"/>
    <mergeCell ref="T39:U39"/>
    <mergeCell ref="C42:D42"/>
    <mergeCell ref="H42:I42"/>
    <mergeCell ref="K42:L42"/>
    <mergeCell ref="P42:Q42"/>
    <mergeCell ref="R42:S42"/>
    <mergeCell ref="T42:U42"/>
    <mergeCell ref="C41:D41"/>
    <mergeCell ref="H41:I41"/>
    <mergeCell ref="K41:L41"/>
    <mergeCell ref="P41:Q41"/>
    <mergeCell ref="R41:S41"/>
    <mergeCell ref="T41:U41"/>
    <mergeCell ref="C44:D44"/>
    <mergeCell ref="H44:I44"/>
    <mergeCell ref="K44:L44"/>
    <mergeCell ref="P44:Q44"/>
    <mergeCell ref="R44:S44"/>
    <mergeCell ref="T44:U44"/>
    <mergeCell ref="C43:D43"/>
    <mergeCell ref="H43:I43"/>
    <mergeCell ref="K43:L43"/>
    <mergeCell ref="P43:Q43"/>
    <mergeCell ref="R43:S43"/>
    <mergeCell ref="T43:U43"/>
    <mergeCell ref="C46:D46"/>
    <mergeCell ref="H46:I46"/>
    <mergeCell ref="K46:L46"/>
    <mergeCell ref="P46:Q46"/>
    <mergeCell ref="R46:S46"/>
    <mergeCell ref="T46:U46"/>
    <mergeCell ref="C45:D45"/>
    <mergeCell ref="H45:I45"/>
    <mergeCell ref="K45:L45"/>
    <mergeCell ref="P45:Q45"/>
    <mergeCell ref="R45:S45"/>
    <mergeCell ref="T45:U45"/>
    <mergeCell ref="C48:D48"/>
    <mergeCell ref="H48:I48"/>
    <mergeCell ref="K48:L48"/>
    <mergeCell ref="P48:Q48"/>
    <mergeCell ref="R48:S48"/>
    <mergeCell ref="T48:U48"/>
    <mergeCell ref="C47:D47"/>
    <mergeCell ref="H47:I47"/>
    <mergeCell ref="K47:L47"/>
    <mergeCell ref="P47:Q47"/>
    <mergeCell ref="R47:S47"/>
    <mergeCell ref="T47:U47"/>
    <mergeCell ref="C50:D50"/>
    <mergeCell ref="H50:I50"/>
    <mergeCell ref="K50:L50"/>
    <mergeCell ref="P50:Q50"/>
    <mergeCell ref="R50:S50"/>
    <mergeCell ref="T50:U50"/>
    <mergeCell ref="C49:D49"/>
    <mergeCell ref="H49:I49"/>
    <mergeCell ref="K49:L49"/>
    <mergeCell ref="P49:Q49"/>
    <mergeCell ref="R49:S49"/>
    <mergeCell ref="T49:U49"/>
    <mergeCell ref="C52:D52"/>
    <mergeCell ref="H52:I52"/>
    <mergeCell ref="K52:L52"/>
    <mergeCell ref="P52:Q52"/>
    <mergeCell ref="R52:S52"/>
    <mergeCell ref="T52:U52"/>
    <mergeCell ref="C51:D51"/>
    <mergeCell ref="H51:I51"/>
    <mergeCell ref="K51:L51"/>
    <mergeCell ref="P51:Q51"/>
    <mergeCell ref="R51:S51"/>
    <mergeCell ref="T51:U51"/>
    <mergeCell ref="C54:D54"/>
    <mergeCell ref="H54:I54"/>
    <mergeCell ref="K54:L54"/>
    <mergeCell ref="P54:Q54"/>
    <mergeCell ref="R54:S54"/>
    <mergeCell ref="T54:U54"/>
    <mergeCell ref="C53:D53"/>
    <mergeCell ref="H53:I53"/>
    <mergeCell ref="K53:L53"/>
    <mergeCell ref="P53:Q53"/>
    <mergeCell ref="R53:S53"/>
    <mergeCell ref="T53:U53"/>
    <mergeCell ref="C56:D56"/>
    <mergeCell ref="H56:I56"/>
    <mergeCell ref="K56:L56"/>
    <mergeCell ref="P56:Q56"/>
    <mergeCell ref="R56:S56"/>
    <mergeCell ref="T56:U56"/>
    <mergeCell ref="C55:D55"/>
    <mergeCell ref="H55:I55"/>
    <mergeCell ref="K55:L55"/>
    <mergeCell ref="P55:Q55"/>
    <mergeCell ref="R55:S55"/>
    <mergeCell ref="T55:U55"/>
    <mergeCell ref="C58:D58"/>
    <mergeCell ref="H58:I58"/>
    <mergeCell ref="K58:L58"/>
    <mergeCell ref="P58:Q58"/>
    <mergeCell ref="R58:S58"/>
    <mergeCell ref="T58:U58"/>
    <mergeCell ref="C57:D57"/>
    <mergeCell ref="H57:I57"/>
    <mergeCell ref="K57:L57"/>
    <mergeCell ref="P57:Q57"/>
    <mergeCell ref="R57:S57"/>
    <mergeCell ref="T57:U57"/>
    <mergeCell ref="C60:D60"/>
    <mergeCell ref="H60:I60"/>
    <mergeCell ref="K60:L60"/>
    <mergeCell ref="P60:Q60"/>
    <mergeCell ref="R60:S60"/>
    <mergeCell ref="T60:U60"/>
    <mergeCell ref="C59:D59"/>
    <mergeCell ref="H59:I59"/>
    <mergeCell ref="K59:L59"/>
    <mergeCell ref="P59:Q59"/>
    <mergeCell ref="R59:S59"/>
    <mergeCell ref="T59:U59"/>
    <mergeCell ref="C62:D62"/>
    <mergeCell ref="H62:I62"/>
    <mergeCell ref="K62:L62"/>
    <mergeCell ref="P62:Q62"/>
    <mergeCell ref="R62:S62"/>
    <mergeCell ref="T62:U62"/>
    <mergeCell ref="C61:D61"/>
    <mergeCell ref="H61:I61"/>
    <mergeCell ref="K61:L61"/>
    <mergeCell ref="P61:Q61"/>
    <mergeCell ref="R61:S61"/>
    <mergeCell ref="T61:U61"/>
    <mergeCell ref="C64:D64"/>
    <mergeCell ref="H64:I64"/>
    <mergeCell ref="K64:L64"/>
    <mergeCell ref="P64:Q64"/>
    <mergeCell ref="R64:S64"/>
    <mergeCell ref="T64:U64"/>
    <mergeCell ref="C63:D63"/>
    <mergeCell ref="H63:I63"/>
    <mergeCell ref="K63:L63"/>
    <mergeCell ref="P63:Q63"/>
    <mergeCell ref="R63:S63"/>
    <mergeCell ref="T63:U63"/>
    <mergeCell ref="C66:D66"/>
    <mergeCell ref="H66:I66"/>
    <mergeCell ref="K66:L66"/>
    <mergeCell ref="P66:Q66"/>
    <mergeCell ref="R66:S66"/>
    <mergeCell ref="T66:U66"/>
    <mergeCell ref="C65:D65"/>
    <mergeCell ref="H65:I65"/>
    <mergeCell ref="K65:L65"/>
    <mergeCell ref="P65:Q65"/>
    <mergeCell ref="R65:S65"/>
    <mergeCell ref="T65:U65"/>
    <mergeCell ref="C68:D68"/>
    <mergeCell ref="H68:I68"/>
    <mergeCell ref="K68:L68"/>
    <mergeCell ref="P68:Q68"/>
    <mergeCell ref="R68:S68"/>
    <mergeCell ref="T68:U68"/>
    <mergeCell ref="C67:D67"/>
    <mergeCell ref="H67:I67"/>
    <mergeCell ref="K67:L67"/>
    <mergeCell ref="P67:Q67"/>
    <mergeCell ref="R67:S67"/>
    <mergeCell ref="T67:U67"/>
    <mergeCell ref="C70:D70"/>
    <mergeCell ref="H70:I70"/>
    <mergeCell ref="K70:L70"/>
    <mergeCell ref="P70:Q70"/>
    <mergeCell ref="R70:S70"/>
    <mergeCell ref="T70:U70"/>
    <mergeCell ref="C69:D69"/>
    <mergeCell ref="H69:I69"/>
    <mergeCell ref="K69:L69"/>
    <mergeCell ref="P69:Q69"/>
    <mergeCell ref="R69:S69"/>
    <mergeCell ref="T69:U69"/>
    <mergeCell ref="C72:D72"/>
    <mergeCell ref="H72:I72"/>
    <mergeCell ref="K72:L72"/>
    <mergeCell ref="P72:Q72"/>
    <mergeCell ref="R72:S72"/>
    <mergeCell ref="T72:U72"/>
    <mergeCell ref="C71:D71"/>
    <mergeCell ref="H71:I71"/>
    <mergeCell ref="K71:L71"/>
    <mergeCell ref="P71:Q71"/>
    <mergeCell ref="R71:S71"/>
    <mergeCell ref="T71:U71"/>
    <mergeCell ref="C74:D74"/>
    <mergeCell ref="H74:I74"/>
    <mergeCell ref="K74:L74"/>
    <mergeCell ref="P74:Q74"/>
    <mergeCell ref="R74:S74"/>
    <mergeCell ref="T74:U74"/>
    <mergeCell ref="C73:D73"/>
    <mergeCell ref="H73:I73"/>
    <mergeCell ref="K73:L73"/>
    <mergeCell ref="P73:Q73"/>
    <mergeCell ref="R73:S73"/>
    <mergeCell ref="T73:U73"/>
    <mergeCell ref="C76:D76"/>
    <mergeCell ref="H76:I76"/>
    <mergeCell ref="K76:L76"/>
    <mergeCell ref="P76:Q76"/>
    <mergeCell ref="R76:S76"/>
    <mergeCell ref="T76:U76"/>
    <mergeCell ref="C75:D75"/>
    <mergeCell ref="H75:I75"/>
    <mergeCell ref="K75:L75"/>
    <mergeCell ref="P75:Q75"/>
    <mergeCell ref="R75:S75"/>
    <mergeCell ref="T75:U75"/>
    <mergeCell ref="C78:D78"/>
    <mergeCell ref="H78:I78"/>
    <mergeCell ref="K78:L78"/>
    <mergeCell ref="P78:Q78"/>
    <mergeCell ref="R78:S78"/>
    <mergeCell ref="T78:U78"/>
    <mergeCell ref="C77:D77"/>
    <mergeCell ref="H77:I77"/>
    <mergeCell ref="K77:L77"/>
    <mergeCell ref="P77:Q77"/>
    <mergeCell ref="R77:S77"/>
    <mergeCell ref="T77:U77"/>
    <mergeCell ref="C80:D80"/>
    <mergeCell ref="H80:I80"/>
    <mergeCell ref="K80:L80"/>
    <mergeCell ref="P80:Q80"/>
    <mergeCell ref="R80:S80"/>
    <mergeCell ref="T80:U80"/>
    <mergeCell ref="C79:D79"/>
    <mergeCell ref="H79:I79"/>
    <mergeCell ref="K79:L79"/>
    <mergeCell ref="P79:Q79"/>
    <mergeCell ref="R79:S79"/>
    <mergeCell ref="T79:U79"/>
    <mergeCell ref="C82:D82"/>
    <mergeCell ref="H82:I82"/>
    <mergeCell ref="K82:L82"/>
    <mergeCell ref="P82:Q82"/>
    <mergeCell ref="R82:S82"/>
    <mergeCell ref="T82:U82"/>
    <mergeCell ref="C81:D81"/>
    <mergeCell ref="H81:I81"/>
    <mergeCell ref="K81:L81"/>
    <mergeCell ref="P81:Q81"/>
    <mergeCell ref="R81:S81"/>
    <mergeCell ref="T81:U81"/>
    <mergeCell ref="C84:D84"/>
    <mergeCell ref="H84:I84"/>
    <mergeCell ref="K84:L84"/>
    <mergeCell ref="P84:Q84"/>
    <mergeCell ref="R84:S84"/>
    <mergeCell ref="T84:U84"/>
    <mergeCell ref="C83:D83"/>
    <mergeCell ref="H83:I83"/>
    <mergeCell ref="K83:L83"/>
    <mergeCell ref="P83:Q83"/>
    <mergeCell ref="R83:S83"/>
    <mergeCell ref="T83:U83"/>
    <mergeCell ref="C86:D86"/>
    <mergeCell ref="H86:I86"/>
    <mergeCell ref="K86:L86"/>
    <mergeCell ref="P86:Q86"/>
    <mergeCell ref="R86:S86"/>
    <mergeCell ref="T86:U86"/>
    <mergeCell ref="C85:D85"/>
    <mergeCell ref="H85:I85"/>
    <mergeCell ref="K85:L85"/>
    <mergeCell ref="P85:Q85"/>
    <mergeCell ref="R85:S85"/>
    <mergeCell ref="T85:U85"/>
    <mergeCell ref="C88:D88"/>
    <mergeCell ref="H88:I88"/>
    <mergeCell ref="K88:L88"/>
    <mergeCell ref="P88:Q88"/>
    <mergeCell ref="R88:S88"/>
    <mergeCell ref="T88:U88"/>
    <mergeCell ref="C87:D87"/>
    <mergeCell ref="H87:I87"/>
    <mergeCell ref="K87:L87"/>
    <mergeCell ref="P87:Q87"/>
    <mergeCell ref="R87:S87"/>
    <mergeCell ref="T87:U87"/>
    <mergeCell ref="C90:D90"/>
    <mergeCell ref="H90:I90"/>
    <mergeCell ref="K90:L90"/>
    <mergeCell ref="P90:Q90"/>
    <mergeCell ref="R90:S90"/>
    <mergeCell ref="T90:U90"/>
    <mergeCell ref="C89:D89"/>
    <mergeCell ref="H89:I89"/>
    <mergeCell ref="K89:L89"/>
    <mergeCell ref="P89:Q89"/>
    <mergeCell ref="R89:S89"/>
    <mergeCell ref="T89:U89"/>
    <mergeCell ref="C92:D92"/>
    <mergeCell ref="H92:I92"/>
    <mergeCell ref="K92:L92"/>
    <mergeCell ref="P92:Q92"/>
    <mergeCell ref="R92:S92"/>
    <mergeCell ref="T92:U92"/>
    <mergeCell ref="C91:D91"/>
    <mergeCell ref="H91:I91"/>
    <mergeCell ref="K91:L91"/>
    <mergeCell ref="P91:Q91"/>
    <mergeCell ref="R91:S91"/>
    <mergeCell ref="T91:U91"/>
    <mergeCell ref="C94:D94"/>
    <mergeCell ref="H94:I94"/>
    <mergeCell ref="K94:L94"/>
    <mergeCell ref="P94:Q94"/>
    <mergeCell ref="R94:S94"/>
    <mergeCell ref="T94:U94"/>
    <mergeCell ref="C93:D93"/>
    <mergeCell ref="H93:I93"/>
    <mergeCell ref="K93:L93"/>
    <mergeCell ref="P93:Q93"/>
    <mergeCell ref="R93:S93"/>
    <mergeCell ref="T93:U93"/>
    <mergeCell ref="C96:D96"/>
    <mergeCell ref="H96:I96"/>
    <mergeCell ref="K96:L96"/>
    <mergeCell ref="P96:Q96"/>
    <mergeCell ref="R96:S96"/>
    <mergeCell ref="T96:U96"/>
    <mergeCell ref="C95:D95"/>
    <mergeCell ref="H95:I95"/>
    <mergeCell ref="K95:L95"/>
    <mergeCell ref="P95:Q95"/>
    <mergeCell ref="R95:S95"/>
    <mergeCell ref="T95:U95"/>
    <mergeCell ref="C98:D98"/>
    <mergeCell ref="H98:I98"/>
    <mergeCell ref="K98:L98"/>
    <mergeCell ref="P98:Q98"/>
    <mergeCell ref="R98:S98"/>
    <mergeCell ref="T98:U98"/>
    <mergeCell ref="C97:D97"/>
    <mergeCell ref="H97:I97"/>
    <mergeCell ref="K97:L97"/>
    <mergeCell ref="P97:Q97"/>
    <mergeCell ref="R97:S97"/>
    <mergeCell ref="T97:U97"/>
    <mergeCell ref="C100:D100"/>
    <mergeCell ref="H100:I100"/>
    <mergeCell ref="K100:L100"/>
    <mergeCell ref="P100:Q100"/>
    <mergeCell ref="R100:S100"/>
    <mergeCell ref="T100:U100"/>
    <mergeCell ref="C99:D99"/>
    <mergeCell ref="H99:I99"/>
    <mergeCell ref="K99:L99"/>
    <mergeCell ref="P99:Q99"/>
    <mergeCell ref="R99:S99"/>
    <mergeCell ref="T99:U99"/>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8:D108"/>
    <mergeCell ref="H108:I108"/>
    <mergeCell ref="K108:L108"/>
    <mergeCell ref="P108:Q108"/>
    <mergeCell ref="R108:S108"/>
    <mergeCell ref="T108:U108"/>
    <mergeCell ref="C107:D107"/>
    <mergeCell ref="H107:I107"/>
    <mergeCell ref="K107:L107"/>
    <mergeCell ref="P107:Q107"/>
    <mergeCell ref="R107:S107"/>
    <mergeCell ref="T107:U107"/>
  </mergeCells>
  <phoneticPr fontId="2"/>
  <conditionalFormatting sqref="G46">
    <cfRule type="cellIs" dxfId="7" priority="1" stopIfTrue="1" operator="equal">
      <formula>"買"</formula>
    </cfRule>
    <cfRule type="cellIs" dxfId="6" priority="2" stopIfTrue="1" operator="equal">
      <formula>"売"</formula>
    </cfRule>
  </conditionalFormatting>
  <conditionalFormatting sqref="G9:G11 G14:G45 G47:G108">
    <cfRule type="cellIs" dxfId="5" priority="7" stopIfTrue="1" operator="equal">
      <formula>"買"</formula>
    </cfRule>
    <cfRule type="cellIs" dxfId="4" priority="8" stopIfTrue="1" operator="equal">
      <formula>"売"</formula>
    </cfRule>
  </conditionalFormatting>
  <conditionalFormatting sqref="G12">
    <cfRule type="cellIs" dxfId="3" priority="5" stopIfTrue="1" operator="equal">
      <formula>"買"</formula>
    </cfRule>
    <cfRule type="cellIs" dxfId="2" priority="6" stopIfTrue="1" operator="equal">
      <formula>"売"</formula>
    </cfRule>
  </conditionalFormatting>
  <conditionalFormatting sqref="G13">
    <cfRule type="cellIs" dxfId="1" priority="3" stopIfTrue="1" operator="equal">
      <formula>"買"</formula>
    </cfRule>
    <cfRule type="cellIs" dxfId="0" priority="4"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8</vt:i4>
      </vt:variant>
    </vt:vector>
  </HeadingPairs>
  <TitlesOfParts>
    <vt:vector size="8" baseType="lpstr">
      <vt:lpstr>定数</vt:lpstr>
      <vt:lpstr>検証シート　FIB1.27</vt:lpstr>
      <vt:lpstr>検証シート　FIB1.5</vt:lpstr>
      <vt:lpstr>検証シート　FIB2.0</vt:lpstr>
      <vt:lpstr>画像</vt:lpstr>
      <vt:lpstr>気づき</vt:lpstr>
      <vt:lpstr>検証終了通貨</vt:lpstr>
      <vt:lpstr>テンプレ</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YUUYA YAMAMURA</dc:creator>
  <cp:lastModifiedBy>inoriK55AB</cp:lastModifiedBy>
  <cp:revision/>
  <cp:lastPrinted>2015-07-15T10:17:15Z</cp:lastPrinted>
  <dcterms:created xsi:type="dcterms:W3CDTF">2013-10-09T23:04:08Z</dcterms:created>
  <dcterms:modified xsi:type="dcterms:W3CDTF">2019-06-22T01:37:54Z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